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C:\Users\Lenovo\Documents\343VO - E\VO - Jarovnice_PB\"/>
    </mc:Choice>
  </mc:AlternateContent>
  <xr:revisionPtr revIDLastSave="0" documentId="13_ncr:1_{01A4D28C-69C6-4AB1-9400-8A28D3248B28}" xr6:coauthVersionLast="46" xr6:coauthVersionMax="46" xr10:uidLastSave="{00000000-0000-0000-0000-000000000000}"/>
  <bookViews>
    <workbookView xWindow="11412" yWindow="96" windowWidth="11472" windowHeight="11868" firstSheet="26" activeTab="28" xr2:uid="{00000000-000D-0000-FFFF-FFFF00000000}"/>
  </bookViews>
  <sheets>
    <sheet name="Rekapitulácia" sheetId="4" r:id="rId1"/>
    <sheet name="Faktur formulár 3x12 bj" sheetId="5" r:id="rId2"/>
    <sheet name="Rekapitulácia 3x12 bj" sheetId="6" r:id="rId3"/>
    <sheet name="FC 01 - FC 01 SO 01 A1 - ..." sheetId="7" r:id="rId4"/>
    <sheet name="FC 02 - FC 02 SO 01 A1 - ..." sheetId="8" r:id="rId5"/>
    <sheet name="FC 03 - FC 03 SO 01 A1 - ..." sheetId="9" r:id="rId6"/>
    <sheet name="FC 04 - FC 04 SO 01 A1 - ..." sheetId="10" r:id="rId7"/>
    <sheet name="FC 05 - FC 05 SO 01 A1 - ..." sheetId="11" r:id="rId8"/>
    <sheet name="FC 06 - FC 06 SO 01 A1 - ..." sheetId="12" r:id="rId9"/>
    <sheet name="FC 07 - FC 07 SO 01 A1 - ELI" sheetId="13" r:id="rId10"/>
    <sheet name="FC 08 - FC 08 SO 01 A2 - ..." sheetId="14" r:id="rId11"/>
    <sheet name="FC 09 - FC 09 SO 01 A2 - ..." sheetId="15" r:id="rId12"/>
    <sheet name="FC 10 - FC 10 SO 01 A2 - ..." sheetId="16" r:id="rId13"/>
    <sheet name="FC 11 - FC 11 SO 01 A2 - ..." sheetId="17" r:id="rId14"/>
    <sheet name="FC 12 - FC 12 SO 01 A2 - ..." sheetId="18" r:id="rId15"/>
    <sheet name="FC 13 - FC 13 SO 01 A2 - ..." sheetId="19" r:id="rId16"/>
    <sheet name="FC 14 - FC 14 SO 01 A2 - ELI" sheetId="20" r:id="rId17"/>
    <sheet name="FC 15 - FC 15 SO 01 A3 - ..." sheetId="21" r:id="rId18"/>
    <sheet name="FC 16 - FC 16 SO 01 A3 - ..." sheetId="22" r:id="rId19"/>
    <sheet name="FC 17 - FC 17 SO 01 A3 - ..." sheetId="23" r:id="rId20"/>
    <sheet name="FC 18 - FC 18 SO 01 A3 - ..." sheetId="24" r:id="rId21"/>
    <sheet name="FC 19 - FC 19 SO 01 A3 - ..." sheetId="25" r:id="rId22"/>
    <sheet name="FC 20 - FC 20 SO 01 A3 - ..." sheetId="26" r:id="rId23"/>
    <sheet name="FC 21 - FC 21 SO 01 A3 - ELI" sheetId="27" r:id="rId24"/>
    <sheet name="SO 02 - FC 22 SO 02 Príst..." sheetId="28" r:id="rId25"/>
    <sheet name="SO 03 - FC 22 SO 03 Parko..." sheetId="29" r:id="rId26"/>
    <sheet name="SO 04 - FC 22 SO 04 Komun..." sheetId="30" r:id="rId27"/>
    <sheet name="SO 05 - FC 23 SO 05 Kanal..." sheetId="31" r:id="rId28"/>
    <sheet name="SO 06 - FC 24 SO 06 Verej..." sheetId="32" r:id="rId29"/>
    <sheet name="SO 07. - FC 25 SO 07 Vere..." sheetId="33" r:id="rId30"/>
    <sheet name="SO 07 A1 - FC 25 SO 07 A1..." sheetId="34" r:id="rId31"/>
    <sheet name="SO 07 A2 - FC 25 SO 07 A2..." sheetId="35" r:id="rId32"/>
    <sheet name="SO 07 A3 - FC 25 SO 07 A3..." sheetId="36" r:id="rId33"/>
    <sheet name="SO 08. - FC 26 SO 08 Vere..." sheetId="37" r:id="rId34"/>
    <sheet name="SO 08 A1 - FC 26 SO 08 A1..." sheetId="38" r:id="rId35"/>
    <sheet name="SO 08 A2 - FC 26 SO 08 A2..." sheetId="39" r:id="rId36"/>
    <sheet name="SO 08 A3 - FC 26 SO 08 A3..." sheetId="40" r:id="rId37"/>
    <sheet name="SO 09 - FC 27 SO 09 NN pr..." sheetId="41" r:id="rId38"/>
    <sheet name="SO 10 - FC 28 SO 10 Hrubé..." sheetId="42" r:id="rId39"/>
    <sheet name="Faktur formulár 1x12 bj" sheetId="43" r:id="rId40"/>
    <sheet name="Rekapitulácia stavby" sheetId="44" r:id="rId41"/>
    <sheet name="FC 01 - FC 01 SO 01 B1 - ..." sheetId="45" r:id="rId42"/>
    <sheet name="FC 02 - FC 02 SO 01 B1 - ..." sheetId="46" r:id="rId43"/>
    <sheet name="FC 03 - FC 03 SO 01 B1 - ..." sheetId="47" r:id="rId44"/>
    <sheet name="FC 04 - FC 04 SO 01 B1 - ..." sheetId="48" r:id="rId45"/>
    <sheet name="FC 05 - FC 05 SO 01 B1 - ..." sheetId="49" r:id="rId46"/>
    <sheet name="FC 06 - FC 06 SO 01 B1 - ..." sheetId="50" r:id="rId47"/>
    <sheet name="FC 07 - FC 07 SO 01 B1 - ELI" sheetId="51" r:id="rId48"/>
    <sheet name="SO 02 - FC 08 SO 02 Príst..." sheetId="52" r:id="rId49"/>
    <sheet name="SO 03 - FC 08 SO 03 Parko..." sheetId="53" r:id="rId50"/>
    <sheet name="SO 04 - FC 08 SO 04 Komun..." sheetId="54" r:id="rId51"/>
    <sheet name="SO 05 - FC 09 SO 05 Kanal..." sheetId="55" r:id="rId52"/>
    <sheet name="SO 06 - FC 10 SO 06 Verej..." sheetId="56" r:id="rId53"/>
    <sheet name="SO 07 - FC 11 SO 07 Vodov..." sheetId="57" r:id="rId54"/>
    <sheet name="SO 08 - FC 12 SO 08 Kanal..." sheetId="58" r:id="rId55"/>
    <sheet name="SO 09 - FC 13 SO 09 NN pr..." sheetId="59" r:id="rId56"/>
  </sheets>
  <definedNames>
    <definedName name="_xlnm._FilterDatabase" localSheetId="3" hidden="1">'FC 01 - FC 01 SO 01 A1 - ...'!$C$99:$K$135</definedName>
    <definedName name="_xlnm._FilterDatabase" localSheetId="41" hidden="1">'FC 01 - FC 01 SO 01 B1 - ...'!$C$99:$K$135</definedName>
    <definedName name="_xlnm._FilterDatabase" localSheetId="4" hidden="1">'FC 02 - FC 02 SO 01 A1 - ...'!$C$99:$K$142</definedName>
    <definedName name="_xlnm._FilterDatabase" localSheetId="42" hidden="1">'FC 02 - FC 02 SO 01 B1 - ...'!$C$99:$K$142</definedName>
    <definedName name="_xlnm._FilterDatabase" localSheetId="5" hidden="1">'FC 03 - FC 03 SO 01 A1 - ...'!$C$99:$K$126</definedName>
    <definedName name="_xlnm._FilterDatabase" localSheetId="43" hidden="1">'FC 03 - FC 03 SO 01 B1 - ...'!$C$98:$K$125</definedName>
    <definedName name="_xlnm._FilterDatabase" localSheetId="6" hidden="1">'FC 04 - FC 04 SO 01 A1 - ...'!$C$99:$K$133</definedName>
    <definedName name="_xlnm._FilterDatabase" localSheetId="44" hidden="1">'FC 04 - FC 04 SO 01 B1 - ...'!$C$99:$K$133</definedName>
    <definedName name="_xlnm._FilterDatabase" localSheetId="7" hidden="1">'FC 05 - FC 05 SO 01 A1 - ...'!$C$99:$K$160</definedName>
    <definedName name="_xlnm._FilterDatabase" localSheetId="45" hidden="1">'FC 05 - FC 05 SO 01 B1 - ...'!$C$99:$K$160</definedName>
    <definedName name="_xlnm._FilterDatabase" localSheetId="8" hidden="1">'FC 06 - FC 06 SO 01 A1 - ...'!$C$99:$K$171</definedName>
    <definedName name="_xlnm._FilterDatabase" localSheetId="46" hidden="1">'FC 06 - FC 06 SO 01 B1 - ...'!$C$99:$K$171</definedName>
    <definedName name="_xlnm._FilterDatabase" localSheetId="9" hidden="1">'FC 07 - FC 07 SO 01 A1 - ELI'!$C$99:$K$157</definedName>
    <definedName name="_xlnm._FilterDatabase" localSheetId="47" hidden="1">'FC 07 - FC 07 SO 01 B1 - ELI'!$C$99:$K$157</definedName>
    <definedName name="_xlnm._FilterDatabase" localSheetId="10" hidden="1">'FC 08 - FC 08 SO 01 A2 - ...'!$C$99:$K$135</definedName>
    <definedName name="_xlnm._FilterDatabase" localSheetId="11" hidden="1">'FC 09 - FC 09 SO 01 A2 - ...'!$C$99:$K$142</definedName>
    <definedName name="_xlnm._FilterDatabase" localSheetId="12" hidden="1">'FC 10 - FC 10 SO 01 A2 - ...'!$C$99:$K$126</definedName>
    <definedName name="_xlnm._FilterDatabase" localSheetId="13" hidden="1">'FC 11 - FC 11 SO 01 A2 - ...'!$C$99:$K$133</definedName>
    <definedName name="_xlnm._FilterDatabase" localSheetId="14" hidden="1">'FC 12 - FC 12 SO 01 A2 - ...'!$C$99:$K$160</definedName>
    <definedName name="_xlnm._FilterDatabase" localSheetId="15" hidden="1">'FC 13 - FC 13 SO 01 A2 - ...'!$C$99:$K$171</definedName>
    <definedName name="_xlnm._FilterDatabase" localSheetId="16" hidden="1">'FC 14 - FC 14 SO 01 A2 - ELI'!$C$99:$K$157</definedName>
    <definedName name="_xlnm._FilterDatabase" localSheetId="17" hidden="1">'FC 15 - FC 15 SO 01 A3 - ...'!$C$99:$K$135</definedName>
    <definedName name="_xlnm._FilterDatabase" localSheetId="18" hidden="1">'FC 16 - FC 16 SO 01 A3 - ...'!$C$99:$K$142</definedName>
    <definedName name="_xlnm._FilterDatabase" localSheetId="19" hidden="1">'FC 17 - FC 17 SO 01 A3 - ...'!$C$99:$K$126</definedName>
    <definedName name="_xlnm._FilterDatabase" localSheetId="20" hidden="1">'FC 18 - FC 18 SO 01 A3 - ...'!$C$99:$K$133</definedName>
    <definedName name="_xlnm._FilterDatabase" localSheetId="21" hidden="1">'FC 19 - FC 19 SO 01 A3 - ...'!$C$99:$K$160</definedName>
    <definedName name="_xlnm._FilterDatabase" localSheetId="22" hidden="1">'FC 20 - FC 20 SO 01 A3 - ...'!$C$99:$K$171</definedName>
    <definedName name="_xlnm._FilterDatabase" localSheetId="23" hidden="1">'FC 21 - FC 21 SO 01 A3 - ELI'!$C$99:$K$157</definedName>
    <definedName name="_xlnm._FilterDatabase" localSheetId="48" hidden="1">'SO 02 - FC 08 SO 02 Príst...'!$C$97:$K$174</definedName>
    <definedName name="_xlnm._FilterDatabase" localSheetId="24" hidden="1">'SO 02 - FC 22 SO 02 Príst...'!$C$99:$K$171</definedName>
    <definedName name="_xlnm._FilterDatabase" localSheetId="49" hidden="1">'SO 03 - FC 08 SO 03 Parko...'!$C$97:$K$158</definedName>
    <definedName name="_xlnm._FilterDatabase" localSheetId="25" hidden="1">'SO 03 - FC 22 SO 03 Parko...'!$C$99:$K$170</definedName>
    <definedName name="_xlnm._FilterDatabase" localSheetId="50" hidden="1">'SO 04 - FC 08 SO 04 Komun...'!$C$101:$K$129</definedName>
    <definedName name="_xlnm._FilterDatabase" localSheetId="26" hidden="1">'SO 04 - FC 22 SO 04 Komun...'!$C$99:$K$135</definedName>
    <definedName name="_xlnm._FilterDatabase" localSheetId="51" hidden="1">'SO 05 - FC 09 SO 05 Kanal...'!$C$97:$K$145</definedName>
    <definedName name="_xlnm._FilterDatabase" localSheetId="27" hidden="1">'SO 05 - FC 23 SO 05 Kanal...'!$C$97:$K$157</definedName>
    <definedName name="_xlnm._FilterDatabase" localSheetId="52" hidden="1">'SO 06 - FC 10 SO 06 Verej...'!$C$97:$K$129</definedName>
    <definedName name="_xlnm._FilterDatabase" localSheetId="28" hidden="1">'SO 06 - FC 24 SO 06 Verej...'!$C$97:$K$133</definedName>
    <definedName name="_xlnm._FilterDatabase" localSheetId="53" hidden="1">'SO 07 - FC 11 SO 07 Vodov...'!$C$97:$K$172</definedName>
    <definedName name="_xlnm._FilterDatabase" localSheetId="30" hidden="1">'SO 07 A1 - FC 25 SO 07 A1...'!$C$99:$K$163</definedName>
    <definedName name="_xlnm._FilterDatabase" localSheetId="31" hidden="1">'SO 07 A2 - FC 25 SO 07 A2...'!$C$99:$K$163</definedName>
    <definedName name="_xlnm._FilterDatabase" localSheetId="32" hidden="1">'SO 07 A3 - FC 25 SO 07 A3...'!$C$99:$K$163</definedName>
    <definedName name="_xlnm._FilterDatabase" localSheetId="29" hidden="1">'SO 07. - FC 25 SO 07 Vere...'!$C$99:$K$150</definedName>
    <definedName name="_xlnm._FilterDatabase" localSheetId="54" hidden="1">'SO 08 - FC 12 SO 08 Kanal...'!$C$97:$K$144</definedName>
    <definedName name="_xlnm._FilterDatabase" localSheetId="34" hidden="1">'SO 08 A1 - FC 26 SO 08 A1...'!$C$99:$K$138</definedName>
    <definedName name="_xlnm._FilterDatabase" localSheetId="35" hidden="1">'SO 08 A2 - FC 26 SO 08 A2...'!$C$99:$K$140</definedName>
    <definedName name="_xlnm._FilterDatabase" localSheetId="36" hidden="1">'SO 08 A3 - FC 26 SO 08 A3...'!$C$99:$K$140</definedName>
    <definedName name="_xlnm._FilterDatabase" localSheetId="33" hidden="1">'SO 08. - FC 26 SO 08 Vere...'!$C$99:$K$146</definedName>
    <definedName name="_xlnm._FilterDatabase" localSheetId="55" hidden="1">'SO 09 - FC 13 SO 09 NN pr...'!$C$97:$K$117</definedName>
    <definedName name="_xlnm._FilterDatabase" localSheetId="37" hidden="1">'SO 09 - FC 27 SO 09 NN pr...'!$C$97:$K$119</definedName>
    <definedName name="_xlnm._FilterDatabase" localSheetId="38" hidden="1">'SO 10 - FC 28 SO 10 Hrubé...'!$C$97:$K$112</definedName>
    <definedName name="_xlnm.Print_Titles" localSheetId="39">'Faktur formulár 1x12 bj'!$1:$5</definedName>
    <definedName name="_xlnm.Print_Titles" localSheetId="1">'Faktur formulár 3x12 bj'!$1:$5</definedName>
    <definedName name="_xlnm.Print_Titles" localSheetId="3">'FC 01 - FC 01 SO 01 A1 - ...'!$99:$99</definedName>
    <definedName name="_xlnm.Print_Titles" localSheetId="41">'FC 01 - FC 01 SO 01 B1 - ...'!$99:$99</definedName>
    <definedName name="_xlnm.Print_Titles" localSheetId="4">'FC 02 - FC 02 SO 01 A1 - ...'!$99:$99</definedName>
    <definedName name="_xlnm.Print_Titles" localSheetId="42">'FC 02 - FC 02 SO 01 B1 - ...'!$99:$99</definedName>
    <definedName name="_xlnm.Print_Titles" localSheetId="5">'FC 03 - FC 03 SO 01 A1 - ...'!$99:$99</definedName>
    <definedName name="_xlnm.Print_Titles" localSheetId="43">'FC 03 - FC 03 SO 01 B1 - ...'!$98:$98</definedName>
    <definedName name="_xlnm.Print_Titles" localSheetId="6">'FC 04 - FC 04 SO 01 A1 - ...'!$99:$99</definedName>
    <definedName name="_xlnm.Print_Titles" localSheetId="44">'FC 04 - FC 04 SO 01 B1 - ...'!$99:$99</definedName>
    <definedName name="_xlnm.Print_Titles" localSheetId="7">'FC 05 - FC 05 SO 01 A1 - ...'!$99:$99</definedName>
    <definedName name="_xlnm.Print_Titles" localSheetId="45">'FC 05 - FC 05 SO 01 B1 - ...'!$99:$99</definedName>
    <definedName name="_xlnm.Print_Titles" localSheetId="8">'FC 06 - FC 06 SO 01 A1 - ...'!$99:$99</definedName>
    <definedName name="_xlnm.Print_Titles" localSheetId="46">'FC 06 - FC 06 SO 01 B1 - ...'!$99:$99</definedName>
    <definedName name="_xlnm.Print_Titles" localSheetId="9">'FC 07 - FC 07 SO 01 A1 - ELI'!$99:$99</definedName>
    <definedName name="_xlnm.Print_Titles" localSheetId="47">'FC 07 - FC 07 SO 01 B1 - ELI'!$99:$99</definedName>
    <definedName name="_xlnm.Print_Titles" localSheetId="10">'FC 08 - FC 08 SO 01 A2 - ...'!$99:$99</definedName>
    <definedName name="_xlnm.Print_Titles" localSheetId="11">'FC 09 - FC 09 SO 01 A2 - ...'!$99:$99</definedName>
    <definedName name="_xlnm.Print_Titles" localSheetId="12">'FC 10 - FC 10 SO 01 A2 - ...'!$99:$99</definedName>
    <definedName name="_xlnm.Print_Titles" localSheetId="13">'FC 11 - FC 11 SO 01 A2 - ...'!$99:$99</definedName>
    <definedName name="_xlnm.Print_Titles" localSheetId="14">'FC 12 - FC 12 SO 01 A2 - ...'!$99:$99</definedName>
    <definedName name="_xlnm.Print_Titles" localSheetId="15">'FC 13 - FC 13 SO 01 A2 - ...'!$99:$99</definedName>
    <definedName name="_xlnm.Print_Titles" localSheetId="16">'FC 14 - FC 14 SO 01 A2 - ELI'!$99:$99</definedName>
    <definedName name="_xlnm.Print_Titles" localSheetId="17">'FC 15 - FC 15 SO 01 A3 - ...'!$99:$99</definedName>
    <definedName name="_xlnm.Print_Titles" localSheetId="18">'FC 16 - FC 16 SO 01 A3 - ...'!$99:$99</definedName>
    <definedName name="_xlnm.Print_Titles" localSheetId="19">'FC 17 - FC 17 SO 01 A3 - ...'!$99:$99</definedName>
    <definedName name="_xlnm.Print_Titles" localSheetId="20">'FC 18 - FC 18 SO 01 A3 - ...'!$99:$99</definedName>
    <definedName name="_xlnm.Print_Titles" localSheetId="21">'FC 19 - FC 19 SO 01 A3 - ...'!$99:$99</definedName>
    <definedName name="_xlnm.Print_Titles" localSheetId="22">'FC 20 - FC 20 SO 01 A3 - ...'!$99:$99</definedName>
    <definedName name="_xlnm.Print_Titles" localSheetId="23">'FC 21 - FC 21 SO 01 A3 - ELI'!$99:$99</definedName>
    <definedName name="_xlnm.Print_Titles" localSheetId="2">'Rekapitulácia 3x12 bj'!$92:$92</definedName>
    <definedName name="_xlnm.Print_Titles" localSheetId="40">'Rekapitulácia stavby'!$92:$92</definedName>
    <definedName name="_xlnm.Print_Titles" localSheetId="48">'SO 02 - FC 08 SO 02 Príst...'!$97:$97</definedName>
    <definedName name="_xlnm.Print_Titles" localSheetId="24">'SO 02 - FC 22 SO 02 Príst...'!$99:$99</definedName>
    <definedName name="_xlnm.Print_Titles" localSheetId="49">'SO 03 - FC 08 SO 03 Parko...'!$97:$97</definedName>
    <definedName name="_xlnm.Print_Titles" localSheetId="25">'SO 03 - FC 22 SO 03 Parko...'!$99:$99</definedName>
    <definedName name="_xlnm.Print_Titles" localSheetId="50">'SO 04 - FC 08 SO 04 Komun...'!$101:$101</definedName>
    <definedName name="_xlnm.Print_Titles" localSheetId="26">'SO 04 - FC 22 SO 04 Komun...'!$99:$99</definedName>
    <definedName name="_xlnm.Print_Titles" localSheetId="51">'SO 05 - FC 09 SO 05 Kanal...'!$97:$97</definedName>
    <definedName name="_xlnm.Print_Titles" localSheetId="27">'SO 05 - FC 23 SO 05 Kanal...'!$97:$97</definedName>
    <definedName name="_xlnm.Print_Titles" localSheetId="52">'SO 06 - FC 10 SO 06 Verej...'!$97:$97</definedName>
    <definedName name="_xlnm.Print_Titles" localSheetId="28">'SO 06 - FC 24 SO 06 Verej...'!$97:$97</definedName>
    <definedName name="_xlnm.Print_Titles" localSheetId="53">'SO 07 - FC 11 SO 07 Vodov...'!$97:$97</definedName>
    <definedName name="_xlnm.Print_Titles" localSheetId="30">'SO 07 A1 - FC 25 SO 07 A1...'!$99:$99</definedName>
    <definedName name="_xlnm.Print_Titles" localSheetId="31">'SO 07 A2 - FC 25 SO 07 A2...'!$99:$99</definedName>
    <definedName name="_xlnm.Print_Titles" localSheetId="32">'SO 07 A3 - FC 25 SO 07 A3...'!$99:$99</definedName>
    <definedName name="_xlnm.Print_Titles" localSheetId="29">'SO 07. - FC 25 SO 07 Vere...'!$99:$99</definedName>
    <definedName name="_xlnm.Print_Titles" localSheetId="54">'SO 08 - FC 12 SO 08 Kanal...'!$97:$97</definedName>
    <definedName name="_xlnm.Print_Titles" localSheetId="34">'SO 08 A1 - FC 26 SO 08 A1...'!$99:$99</definedName>
    <definedName name="_xlnm.Print_Titles" localSheetId="35">'SO 08 A2 - FC 26 SO 08 A2...'!$99:$99</definedName>
    <definedName name="_xlnm.Print_Titles" localSheetId="36">'SO 08 A3 - FC 26 SO 08 A3...'!$99:$99</definedName>
    <definedName name="_xlnm.Print_Titles" localSheetId="33">'SO 08. - FC 26 SO 08 Vere...'!$99:$99</definedName>
    <definedName name="_xlnm.Print_Titles" localSheetId="55">'SO 09 - FC 13 SO 09 NN pr...'!$97:$97</definedName>
    <definedName name="_xlnm.Print_Titles" localSheetId="37">'SO 09 - FC 27 SO 09 NN pr...'!$97:$97</definedName>
    <definedName name="_xlnm.Print_Titles" localSheetId="38">'SO 10 - FC 28 SO 10 Hrubé...'!$97:$97</definedName>
    <definedName name="_xlnm.Print_Area" localSheetId="3">'FC 01 - FC 01 SO 01 A1 - ...'!$C$4:$J$76,'FC 01 - FC 01 SO 01 A1 - ...'!#REF!,'FC 01 - FC 01 SO 01 A1 - ...'!$C$85:$J$135</definedName>
    <definedName name="_xlnm.Print_Area" localSheetId="41">'FC 01 - FC 01 SO 01 B1 - ...'!$C$4:$J$76,'FC 01 - FC 01 SO 01 B1 - ...'!#REF!,'FC 01 - FC 01 SO 01 B1 - ...'!$C$85:$J$135</definedName>
    <definedName name="_xlnm.Print_Area" localSheetId="4">'FC 02 - FC 02 SO 01 A1 - ...'!$C$4:$J$76,'FC 02 - FC 02 SO 01 A1 - ...'!#REF!,'FC 02 - FC 02 SO 01 A1 - ...'!$C$85:$J$142</definedName>
    <definedName name="_xlnm.Print_Area" localSheetId="42">'FC 02 - FC 02 SO 01 B1 - ...'!$C$4:$J$76,'FC 02 - FC 02 SO 01 B1 - ...'!#REF!,'FC 02 - FC 02 SO 01 B1 - ...'!$C$85:$J$142</definedName>
    <definedName name="_xlnm.Print_Area" localSheetId="5">'FC 03 - FC 03 SO 01 A1 - ...'!$C$4:$J$76,'FC 03 - FC 03 SO 01 A1 - ...'!#REF!,'FC 03 - FC 03 SO 01 A1 - ...'!$C$85:$J$126</definedName>
    <definedName name="_xlnm.Print_Area" localSheetId="43">'FC 03 - FC 03 SO 01 B1 - ...'!$C$4:$J$76,'FC 03 - FC 03 SO 01 B1 - ...'!#REF!,'FC 03 - FC 03 SO 01 B1 - ...'!$C$84:$J$125</definedName>
    <definedName name="_xlnm.Print_Area" localSheetId="6">'FC 04 - FC 04 SO 01 A1 - ...'!$C$4:$J$76,'FC 04 - FC 04 SO 01 A1 - ...'!#REF!,'FC 04 - FC 04 SO 01 A1 - ...'!$C$85:$J$133</definedName>
    <definedName name="_xlnm.Print_Area" localSheetId="44">'FC 04 - FC 04 SO 01 B1 - ...'!$C$4:$J$76,'FC 04 - FC 04 SO 01 B1 - ...'!#REF!,'FC 04 - FC 04 SO 01 B1 - ...'!$C$85:$J$133</definedName>
    <definedName name="_xlnm.Print_Area" localSheetId="7">'FC 05 - FC 05 SO 01 A1 - ...'!$C$4:$J$76,'FC 05 - FC 05 SO 01 A1 - ...'!#REF!,'FC 05 - FC 05 SO 01 A1 - ...'!$C$85:$J$160</definedName>
    <definedName name="_xlnm.Print_Area" localSheetId="45">'FC 05 - FC 05 SO 01 B1 - ...'!$C$4:$J$76,'FC 05 - FC 05 SO 01 B1 - ...'!#REF!,'FC 05 - FC 05 SO 01 B1 - ...'!$C$85:$J$160</definedName>
    <definedName name="_xlnm.Print_Area" localSheetId="8">'FC 06 - FC 06 SO 01 A1 - ...'!$C$4:$J$76,'FC 06 - FC 06 SO 01 A1 - ...'!#REF!,'FC 06 - FC 06 SO 01 A1 - ...'!$C$85:$J$171</definedName>
    <definedName name="_xlnm.Print_Area" localSheetId="46">'FC 06 - FC 06 SO 01 B1 - ...'!$C$4:$J$76,'FC 06 - FC 06 SO 01 B1 - ...'!#REF!,'FC 06 - FC 06 SO 01 B1 - ...'!$C$85:$J$171</definedName>
    <definedName name="_xlnm.Print_Area" localSheetId="9">'FC 07 - FC 07 SO 01 A1 - ELI'!$C$4:$J$76,'FC 07 - FC 07 SO 01 A1 - ELI'!#REF!,'FC 07 - FC 07 SO 01 A1 - ELI'!$C$85:$J$157</definedName>
    <definedName name="_xlnm.Print_Area" localSheetId="47">'FC 07 - FC 07 SO 01 B1 - ELI'!$C$4:$J$76,'FC 07 - FC 07 SO 01 B1 - ELI'!#REF!,'FC 07 - FC 07 SO 01 B1 - ELI'!$C$85:$J$157</definedName>
    <definedName name="_xlnm.Print_Area" localSheetId="10">'FC 08 - FC 08 SO 01 A2 - ...'!$C$4:$J$76,'FC 08 - FC 08 SO 01 A2 - ...'!#REF!,'FC 08 - FC 08 SO 01 A2 - ...'!$C$85:$J$135</definedName>
    <definedName name="_xlnm.Print_Area" localSheetId="11">'FC 09 - FC 09 SO 01 A2 - ...'!$C$4:$J$76,'FC 09 - FC 09 SO 01 A2 - ...'!#REF!,'FC 09 - FC 09 SO 01 A2 - ...'!$C$85:$J$142</definedName>
    <definedName name="_xlnm.Print_Area" localSheetId="12">'FC 10 - FC 10 SO 01 A2 - ...'!$C$4:$J$76,'FC 10 - FC 10 SO 01 A2 - ...'!#REF!,'FC 10 - FC 10 SO 01 A2 - ...'!$C$85:$J$126</definedName>
    <definedName name="_xlnm.Print_Area" localSheetId="13">'FC 11 - FC 11 SO 01 A2 - ...'!$C$4:$J$76,'FC 11 - FC 11 SO 01 A2 - ...'!#REF!,'FC 11 - FC 11 SO 01 A2 - ...'!$C$85:$J$133</definedName>
    <definedName name="_xlnm.Print_Area" localSheetId="14">'FC 12 - FC 12 SO 01 A2 - ...'!$C$4:$J$76,'FC 12 - FC 12 SO 01 A2 - ...'!#REF!,'FC 12 - FC 12 SO 01 A2 - ...'!$C$85:$J$160</definedName>
    <definedName name="_xlnm.Print_Area" localSheetId="15">'FC 13 - FC 13 SO 01 A2 - ...'!$C$4:$J$76,'FC 13 - FC 13 SO 01 A2 - ...'!#REF!,'FC 13 - FC 13 SO 01 A2 - ...'!$C$85:$J$171</definedName>
    <definedName name="_xlnm.Print_Area" localSheetId="16">'FC 14 - FC 14 SO 01 A2 - ELI'!$C$4:$J$76,'FC 14 - FC 14 SO 01 A2 - ELI'!#REF!,'FC 14 - FC 14 SO 01 A2 - ELI'!$C$85:$J$157</definedName>
    <definedName name="_xlnm.Print_Area" localSheetId="17">'FC 15 - FC 15 SO 01 A3 - ...'!$C$4:$J$76,'FC 15 - FC 15 SO 01 A3 - ...'!#REF!,'FC 15 - FC 15 SO 01 A3 - ...'!$C$85:$J$135</definedName>
    <definedName name="_xlnm.Print_Area" localSheetId="18">'FC 16 - FC 16 SO 01 A3 - ...'!$C$4:$J$76,'FC 16 - FC 16 SO 01 A3 - ...'!#REF!,'FC 16 - FC 16 SO 01 A3 - ...'!$C$85:$J$142</definedName>
    <definedName name="_xlnm.Print_Area" localSheetId="19">'FC 17 - FC 17 SO 01 A3 - ...'!$C$4:$J$76,'FC 17 - FC 17 SO 01 A3 - ...'!#REF!,'FC 17 - FC 17 SO 01 A3 - ...'!$C$85:$J$126</definedName>
    <definedName name="_xlnm.Print_Area" localSheetId="20">'FC 18 - FC 18 SO 01 A3 - ...'!$C$4:$J$76,'FC 18 - FC 18 SO 01 A3 - ...'!#REF!,'FC 18 - FC 18 SO 01 A3 - ...'!$C$85:$J$133</definedName>
    <definedName name="_xlnm.Print_Area" localSheetId="21">'FC 19 - FC 19 SO 01 A3 - ...'!$C$4:$J$76,'FC 19 - FC 19 SO 01 A3 - ...'!#REF!,'FC 19 - FC 19 SO 01 A3 - ...'!$C$85:$J$160</definedName>
    <definedName name="_xlnm.Print_Area" localSheetId="22">'FC 20 - FC 20 SO 01 A3 - ...'!$C$4:$J$76,'FC 20 - FC 20 SO 01 A3 - ...'!#REF!,'FC 20 - FC 20 SO 01 A3 - ...'!$C$85:$J$171</definedName>
    <definedName name="_xlnm.Print_Area" localSheetId="23">'FC 21 - FC 21 SO 01 A3 - ELI'!$C$4:$J$76,'FC 21 - FC 21 SO 01 A3 - ELI'!#REF!,'FC 21 - FC 21 SO 01 A3 - ELI'!$C$85:$J$157</definedName>
    <definedName name="_xlnm.Print_Area" localSheetId="2">'Rekapitulácia 3x12 bj'!$D$4:$AO$76,'Rekapitulácia 3x12 bj'!$C$82:$AQ$137</definedName>
    <definedName name="_xlnm.Print_Area" localSheetId="40">'Rekapitulácia stavby'!$D$4:$AO$76,'Rekapitulácia stavby'!$C$82:$AQ$112</definedName>
    <definedName name="_xlnm.Print_Area" localSheetId="48">'SO 02 - FC 08 SO 02 Príst...'!$C$4:$J$76,'SO 02 - FC 08 SO 02 Príst...'!#REF!,'SO 02 - FC 08 SO 02 Príst...'!$C$83:$J$174</definedName>
    <definedName name="_xlnm.Print_Area" localSheetId="24">'SO 02 - FC 22 SO 02 Príst...'!$C$4:$J$76,'SO 02 - FC 22 SO 02 Príst...'!#REF!,'SO 02 - FC 22 SO 02 Príst...'!$C$85:$J$171</definedName>
    <definedName name="_xlnm.Print_Area" localSheetId="49">'SO 03 - FC 08 SO 03 Parko...'!$C$4:$J$76,'SO 03 - FC 08 SO 03 Parko...'!#REF!,'SO 03 - FC 08 SO 03 Parko...'!$C$83:$J$158</definedName>
    <definedName name="_xlnm.Print_Area" localSheetId="25">'SO 03 - FC 22 SO 03 Parko...'!$C$4:$J$76,'SO 03 - FC 22 SO 03 Parko...'!#REF!,'SO 03 - FC 22 SO 03 Parko...'!$C$85:$J$170</definedName>
    <definedName name="_xlnm.Print_Area" localSheetId="50">'SO 04 - FC 08 SO 04 Komun...'!$C$4:$J$76,'SO 04 - FC 08 SO 04 Komun...'!#REF!,'SO 04 - FC 08 SO 04 Komun...'!$C$87:$J$129</definedName>
    <definedName name="_xlnm.Print_Area" localSheetId="26">'SO 04 - FC 22 SO 04 Komun...'!$C$4:$J$76,'SO 04 - FC 22 SO 04 Komun...'!#REF!,'SO 04 - FC 22 SO 04 Komun...'!$C$85:$J$135</definedName>
    <definedName name="_xlnm.Print_Area" localSheetId="51">'SO 05 - FC 09 SO 05 Kanal...'!$C$4:$J$76,'SO 05 - FC 09 SO 05 Kanal...'!#REF!,'SO 05 - FC 09 SO 05 Kanal...'!$C$85:$J$145</definedName>
    <definedName name="_xlnm.Print_Area" localSheetId="27">'SO 05 - FC 23 SO 05 Kanal...'!$C$4:$J$76,'SO 05 - FC 23 SO 05 Kanal...'!#REF!,'SO 05 - FC 23 SO 05 Kanal...'!$C$85:$J$157</definedName>
    <definedName name="_xlnm.Print_Area" localSheetId="52">'SO 06 - FC 10 SO 06 Verej...'!$C$4:$J$76,'SO 06 - FC 10 SO 06 Verej...'!#REF!,'SO 06 - FC 10 SO 06 Verej...'!$C$85:$J$129</definedName>
    <definedName name="_xlnm.Print_Area" localSheetId="28">'SO 06 - FC 24 SO 06 Verej...'!$C$4:$J$76,'SO 06 - FC 24 SO 06 Verej...'!#REF!,'SO 06 - FC 24 SO 06 Verej...'!$C$85:$J$133</definedName>
    <definedName name="_xlnm.Print_Area" localSheetId="53">'SO 07 - FC 11 SO 07 Vodov...'!$C$4:$J$76,'SO 07 - FC 11 SO 07 Vodov...'!#REF!,'SO 07 - FC 11 SO 07 Vodov...'!$C$85:$J$172</definedName>
    <definedName name="_xlnm.Print_Area" localSheetId="30">'SO 07 A1 - FC 25 SO 07 A1...'!$C$4:$J$76,'SO 07 A1 - FC 25 SO 07 A1...'!#REF!,'SO 07 A1 - FC 25 SO 07 A1...'!$C$85:$J$163</definedName>
    <definedName name="_xlnm.Print_Area" localSheetId="31">'SO 07 A2 - FC 25 SO 07 A2...'!$C$4:$J$76,'SO 07 A2 - FC 25 SO 07 A2...'!#REF!,'SO 07 A2 - FC 25 SO 07 A2...'!$C$85:$J$163</definedName>
    <definedName name="_xlnm.Print_Area" localSheetId="32">'SO 07 A3 - FC 25 SO 07 A3...'!$C$4:$J$76,'SO 07 A3 - FC 25 SO 07 A3...'!#REF!,'SO 07 A3 - FC 25 SO 07 A3...'!$C$85:$J$163</definedName>
    <definedName name="_xlnm.Print_Area" localSheetId="29">'SO 07. - FC 25 SO 07 Vere...'!$C$4:$J$76,'SO 07. - FC 25 SO 07 Vere...'!#REF!,'SO 07. - FC 25 SO 07 Vere...'!$C$85:$J$150</definedName>
    <definedName name="_xlnm.Print_Area" localSheetId="54">'SO 08 - FC 12 SO 08 Kanal...'!$C$4:$J$76,'SO 08 - FC 12 SO 08 Kanal...'!#REF!,'SO 08 - FC 12 SO 08 Kanal...'!$C$85:$J$144</definedName>
    <definedName name="_xlnm.Print_Area" localSheetId="34">'SO 08 A1 - FC 26 SO 08 A1...'!$C$4:$J$76,'SO 08 A1 - FC 26 SO 08 A1...'!#REF!,'SO 08 A1 - FC 26 SO 08 A1...'!$C$85:$J$138</definedName>
    <definedName name="_xlnm.Print_Area" localSheetId="35">'SO 08 A2 - FC 26 SO 08 A2...'!$C$4:$J$76,'SO 08 A2 - FC 26 SO 08 A2...'!#REF!,'SO 08 A2 - FC 26 SO 08 A2...'!$C$85:$J$140</definedName>
    <definedName name="_xlnm.Print_Area" localSheetId="36">'SO 08 A3 - FC 26 SO 08 A3...'!$C$4:$J$76,'SO 08 A3 - FC 26 SO 08 A3...'!#REF!,'SO 08 A3 - FC 26 SO 08 A3...'!$C$85:$J$140</definedName>
    <definedName name="_xlnm.Print_Area" localSheetId="33">'SO 08. - FC 26 SO 08 Vere...'!$C$4:$J$76,'SO 08. - FC 26 SO 08 Vere...'!#REF!,'SO 08. - FC 26 SO 08 Vere...'!$C$85:$J$146</definedName>
    <definedName name="_xlnm.Print_Area" localSheetId="55">'SO 09 - FC 13 SO 09 NN pr...'!$C$4:$J$76,'SO 09 - FC 13 SO 09 NN pr...'!#REF!,'SO 09 - FC 13 SO 09 NN pr...'!$C$85:$J$117</definedName>
    <definedName name="_xlnm.Print_Area" localSheetId="37">'SO 09 - FC 27 SO 09 NN pr...'!$C$4:$J$76,'SO 09 - FC 27 SO 09 NN pr...'!#REF!,'SO 09 - FC 27 SO 09 NN pr...'!$C$85:$J$119</definedName>
    <definedName name="_xlnm.Print_Area" localSheetId="38">'SO 10 - FC 28 SO 10 Hrubé...'!$C$4:$J$76,'SO 10 - FC 28 SO 10 Hrubé...'!#REF!,'SO 10 - FC 28 SO 10 Hrubé...'!$C$85:$J$112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117" i="59" l="1"/>
  <c r="BI117" i="59"/>
  <c r="BH117" i="59"/>
  <c r="BG117" i="59"/>
  <c r="BF117" i="59"/>
  <c r="BE117" i="59"/>
  <c r="T117" i="59"/>
  <c r="R117" i="59"/>
  <c r="P117" i="59"/>
  <c r="J117" i="59"/>
  <c r="BK116" i="59"/>
  <c r="BI116" i="59"/>
  <c r="BH116" i="59"/>
  <c r="BG116" i="59"/>
  <c r="BF116" i="59"/>
  <c r="BE116" i="59"/>
  <c r="T116" i="59"/>
  <c r="R116" i="59"/>
  <c r="P116" i="59"/>
  <c r="J116" i="59"/>
  <c r="BK115" i="59"/>
  <c r="BI115" i="59"/>
  <c r="BH115" i="59"/>
  <c r="BG115" i="59"/>
  <c r="BF115" i="59"/>
  <c r="BE115" i="59"/>
  <c r="T115" i="59"/>
  <c r="R115" i="59"/>
  <c r="P115" i="59"/>
  <c r="J115" i="59"/>
  <c r="BK114" i="59"/>
  <c r="BI114" i="59"/>
  <c r="BH114" i="59"/>
  <c r="BG114" i="59"/>
  <c r="BF114" i="59"/>
  <c r="BE114" i="59"/>
  <c r="T114" i="59"/>
  <c r="R114" i="59"/>
  <c r="P114" i="59"/>
  <c r="J114" i="59"/>
  <c r="BK113" i="59"/>
  <c r="BI113" i="59"/>
  <c r="BH113" i="59"/>
  <c r="BG113" i="59"/>
  <c r="BF113" i="59"/>
  <c r="BE113" i="59"/>
  <c r="T113" i="59"/>
  <c r="T111" i="59" s="1"/>
  <c r="R113" i="59"/>
  <c r="P113" i="59"/>
  <c r="J113" i="59"/>
  <c r="BK112" i="59"/>
  <c r="BK111" i="59" s="1"/>
  <c r="J111" i="59" s="1"/>
  <c r="BI112" i="59"/>
  <c r="BH112" i="59"/>
  <c r="BG112" i="59"/>
  <c r="BF112" i="59"/>
  <c r="BE112" i="59"/>
  <c r="T112" i="59"/>
  <c r="R112" i="59"/>
  <c r="R111" i="59" s="1"/>
  <c r="P112" i="59"/>
  <c r="P111" i="59" s="1"/>
  <c r="J112" i="59"/>
  <c r="BK110" i="59"/>
  <c r="BI110" i="59"/>
  <c r="BH110" i="59"/>
  <c r="BG110" i="59"/>
  <c r="BF110" i="59"/>
  <c r="BE110" i="59"/>
  <c r="T110" i="59"/>
  <c r="R110" i="59"/>
  <c r="P110" i="59"/>
  <c r="J110" i="59"/>
  <c r="BK109" i="59"/>
  <c r="BI109" i="59"/>
  <c r="BH109" i="59"/>
  <c r="BG109" i="59"/>
  <c r="BF109" i="59"/>
  <c r="BE109" i="59"/>
  <c r="T109" i="59"/>
  <c r="T107" i="59" s="1"/>
  <c r="R109" i="59"/>
  <c r="P109" i="59"/>
  <c r="J109" i="59"/>
  <c r="BK108" i="59"/>
  <c r="BK107" i="59" s="1"/>
  <c r="J107" i="59" s="1"/>
  <c r="BI108" i="59"/>
  <c r="BH108" i="59"/>
  <c r="BG108" i="59"/>
  <c r="BF108" i="59"/>
  <c r="BE108" i="59"/>
  <c r="T108" i="59"/>
  <c r="R108" i="59"/>
  <c r="P108" i="59"/>
  <c r="J108" i="59"/>
  <c r="P107" i="59"/>
  <c r="BK106" i="59"/>
  <c r="BI106" i="59"/>
  <c r="BH106" i="59"/>
  <c r="BG106" i="59"/>
  <c r="BF106" i="59"/>
  <c r="BE106" i="59"/>
  <c r="T106" i="59"/>
  <c r="R106" i="59"/>
  <c r="P106" i="59"/>
  <c r="J106" i="59"/>
  <c r="BK105" i="59"/>
  <c r="BI105" i="59"/>
  <c r="BH105" i="59"/>
  <c r="BG105" i="59"/>
  <c r="BF105" i="59"/>
  <c r="BE105" i="59"/>
  <c r="T105" i="59"/>
  <c r="R105" i="59"/>
  <c r="P105" i="59"/>
  <c r="J105" i="59"/>
  <c r="BK104" i="59"/>
  <c r="BI104" i="59"/>
  <c r="BH104" i="59"/>
  <c r="BG104" i="59"/>
  <c r="BF104" i="59"/>
  <c r="BE104" i="59"/>
  <c r="T104" i="59"/>
  <c r="R104" i="59"/>
  <c r="P104" i="59"/>
  <c r="J104" i="59"/>
  <c r="BK103" i="59"/>
  <c r="BI103" i="59"/>
  <c r="BH103" i="59"/>
  <c r="BG103" i="59"/>
  <c r="BF103" i="59"/>
  <c r="BE103" i="59"/>
  <c r="T103" i="59"/>
  <c r="R103" i="59"/>
  <c r="P103" i="59"/>
  <c r="J103" i="59"/>
  <c r="BK102" i="59"/>
  <c r="BI102" i="59"/>
  <c r="BH102" i="59"/>
  <c r="F36" i="59" s="1"/>
  <c r="BG102" i="59"/>
  <c r="BF102" i="59"/>
  <c r="BE102" i="59"/>
  <c r="T102" i="59"/>
  <c r="R102" i="59"/>
  <c r="P102" i="59"/>
  <c r="J102" i="59"/>
  <c r="BK101" i="59"/>
  <c r="BK100" i="59" s="1"/>
  <c r="BI101" i="59"/>
  <c r="BH101" i="59"/>
  <c r="BG101" i="59"/>
  <c r="BF101" i="59"/>
  <c r="BE101" i="59"/>
  <c r="T101" i="59"/>
  <c r="R101" i="59"/>
  <c r="P101" i="59"/>
  <c r="P100" i="59" s="1"/>
  <c r="J101" i="59"/>
  <c r="R100" i="59"/>
  <c r="J92" i="59"/>
  <c r="F92" i="59"/>
  <c r="E90" i="59"/>
  <c r="J37" i="59"/>
  <c r="J36" i="59"/>
  <c r="J35" i="59"/>
  <c r="J24" i="59"/>
  <c r="E24" i="59"/>
  <c r="J95" i="59" s="1"/>
  <c r="J23" i="59"/>
  <c r="J21" i="59"/>
  <c r="E21" i="59"/>
  <c r="J94" i="59" s="1"/>
  <c r="J20" i="59"/>
  <c r="J18" i="59"/>
  <c r="E18" i="59"/>
  <c r="F95" i="59" s="1"/>
  <c r="J17" i="59"/>
  <c r="J15" i="59"/>
  <c r="E15" i="59"/>
  <c r="F94" i="59" s="1"/>
  <c r="J14" i="59"/>
  <c r="E7" i="59"/>
  <c r="E88" i="59" s="1"/>
  <c r="BK144" i="58"/>
  <c r="BI144" i="58"/>
  <c r="BH144" i="58"/>
  <c r="BG144" i="58"/>
  <c r="BF144" i="58"/>
  <c r="BE144" i="58"/>
  <c r="T144" i="58"/>
  <c r="R144" i="58"/>
  <c r="P144" i="58"/>
  <c r="J144" i="58"/>
  <c r="BK143" i="58"/>
  <c r="BI143" i="58"/>
  <c r="BH143" i="58"/>
  <c r="BG143" i="58"/>
  <c r="BF143" i="58"/>
  <c r="BE143" i="58"/>
  <c r="T143" i="58"/>
  <c r="T142" i="58" s="1"/>
  <c r="R143" i="58"/>
  <c r="P143" i="58"/>
  <c r="J143" i="58"/>
  <c r="BK141" i="58"/>
  <c r="BI141" i="58"/>
  <c r="BH141" i="58"/>
  <c r="BG141" i="58"/>
  <c r="BF141" i="58"/>
  <c r="BE141" i="58"/>
  <c r="T141" i="58"/>
  <c r="R141" i="58"/>
  <c r="P141" i="58"/>
  <c r="J141" i="58"/>
  <c r="BK140" i="58"/>
  <c r="BI140" i="58"/>
  <c r="BH140" i="58"/>
  <c r="BG140" i="58"/>
  <c r="BF140" i="58"/>
  <c r="BE140" i="58"/>
  <c r="T140" i="58"/>
  <c r="R140" i="58"/>
  <c r="P140" i="58"/>
  <c r="J140" i="58"/>
  <c r="BK139" i="58"/>
  <c r="BI139" i="58"/>
  <c r="BH139" i="58"/>
  <c r="BG139" i="58"/>
  <c r="BF139" i="58"/>
  <c r="BE139" i="58"/>
  <c r="T139" i="58"/>
  <c r="R139" i="58"/>
  <c r="P139" i="58"/>
  <c r="J139" i="58"/>
  <c r="BK138" i="58"/>
  <c r="BI138" i="58"/>
  <c r="BH138" i="58"/>
  <c r="BG138" i="58"/>
  <c r="BF138" i="58"/>
  <c r="BE138" i="58"/>
  <c r="T138" i="58"/>
  <c r="R138" i="58"/>
  <c r="P138" i="58"/>
  <c r="J138" i="58"/>
  <c r="BK137" i="58"/>
  <c r="BI137" i="58"/>
  <c r="BH137" i="58"/>
  <c r="BG137" i="58"/>
  <c r="BF137" i="58"/>
  <c r="BE137" i="58"/>
  <c r="T137" i="58"/>
  <c r="R137" i="58"/>
  <c r="P137" i="58"/>
  <c r="J137" i="58"/>
  <c r="BK136" i="58"/>
  <c r="BI136" i="58"/>
  <c r="BH136" i="58"/>
  <c r="BG136" i="58"/>
  <c r="BF136" i="58"/>
  <c r="BE136" i="58"/>
  <c r="T136" i="58"/>
  <c r="R136" i="58"/>
  <c r="P136" i="58"/>
  <c r="J136" i="58"/>
  <c r="BK135" i="58"/>
  <c r="BI135" i="58"/>
  <c r="BH135" i="58"/>
  <c r="BG135" i="58"/>
  <c r="BF135" i="58"/>
  <c r="BE135" i="58"/>
  <c r="T135" i="58"/>
  <c r="R135" i="58"/>
  <c r="P135" i="58"/>
  <c r="J135" i="58"/>
  <c r="BK134" i="58"/>
  <c r="BI134" i="58"/>
  <c r="BH134" i="58"/>
  <c r="BG134" i="58"/>
  <c r="BF134" i="58"/>
  <c r="BE134" i="58"/>
  <c r="T134" i="58"/>
  <c r="R134" i="58"/>
  <c r="P134" i="58"/>
  <c r="J134" i="58"/>
  <c r="BK133" i="58"/>
  <c r="BI133" i="58"/>
  <c r="BH133" i="58"/>
  <c r="BG133" i="58"/>
  <c r="BF133" i="58"/>
  <c r="BE133" i="58"/>
  <c r="T133" i="58"/>
  <c r="R133" i="58"/>
  <c r="P133" i="58"/>
  <c r="J133" i="58"/>
  <c r="BK132" i="58"/>
  <c r="BI132" i="58"/>
  <c r="BH132" i="58"/>
  <c r="BG132" i="58"/>
  <c r="BF132" i="58"/>
  <c r="BE132" i="58"/>
  <c r="T132" i="58"/>
  <c r="R132" i="58"/>
  <c r="P132" i="58"/>
  <c r="J132" i="58"/>
  <c r="BK131" i="58"/>
  <c r="BI131" i="58"/>
  <c r="BH131" i="58"/>
  <c r="BG131" i="58"/>
  <c r="BF131" i="58"/>
  <c r="BE131" i="58"/>
  <c r="T131" i="58"/>
  <c r="R131" i="58"/>
  <c r="P131" i="58"/>
  <c r="J131" i="58"/>
  <c r="BK130" i="58"/>
  <c r="BI130" i="58"/>
  <c r="BH130" i="58"/>
  <c r="BG130" i="58"/>
  <c r="BF130" i="58"/>
  <c r="BE130" i="58"/>
  <c r="T130" i="58"/>
  <c r="R130" i="58"/>
  <c r="P130" i="58"/>
  <c r="J130" i="58"/>
  <c r="BK129" i="58"/>
  <c r="BI129" i="58"/>
  <c r="BH129" i="58"/>
  <c r="BG129" i="58"/>
  <c r="BF129" i="58"/>
  <c r="BE129" i="58"/>
  <c r="T129" i="58"/>
  <c r="R129" i="58"/>
  <c r="P129" i="58"/>
  <c r="J129" i="58"/>
  <c r="BK128" i="58"/>
  <c r="BI128" i="58"/>
  <c r="BH128" i="58"/>
  <c r="BG128" i="58"/>
  <c r="BF128" i="58"/>
  <c r="BE128" i="58"/>
  <c r="T128" i="58"/>
  <c r="R128" i="58"/>
  <c r="P128" i="58"/>
  <c r="J128" i="58"/>
  <c r="BK127" i="58"/>
  <c r="BI127" i="58"/>
  <c r="BH127" i="58"/>
  <c r="BG127" i="58"/>
  <c r="BF127" i="58"/>
  <c r="BE127" i="58"/>
  <c r="T127" i="58"/>
  <c r="R127" i="58"/>
  <c r="P127" i="58"/>
  <c r="J127" i="58"/>
  <c r="BK126" i="58"/>
  <c r="BI126" i="58"/>
  <c r="BH126" i="58"/>
  <c r="BG126" i="58"/>
  <c r="BF126" i="58"/>
  <c r="BE126" i="58"/>
  <c r="T126" i="58"/>
  <c r="R126" i="58"/>
  <c r="P126" i="58"/>
  <c r="J126" i="58"/>
  <c r="BK125" i="58"/>
  <c r="BI125" i="58"/>
  <c r="BH125" i="58"/>
  <c r="BG125" i="58"/>
  <c r="BF125" i="58"/>
  <c r="BE125" i="58"/>
  <c r="T125" i="58"/>
  <c r="R125" i="58"/>
  <c r="P125" i="58"/>
  <c r="J125" i="58"/>
  <c r="BK124" i="58"/>
  <c r="BK123" i="58" s="1"/>
  <c r="J123" i="58" s="1"/>
  <c r="BI124" i="58"/>
  <c r="BH124" i="58"/>
  <c r="BG124" i="58"/>
  <c r="BF124" i="58"/>
  <c r="BE124" i="58"/>
  <c r="T124" i="58"/>
  <c r="T123" i="58" s="1"/>
  <c r="R124" i="58"/>
  <c r="P124" i="58"/>
  <c r="J124" i="58"/>
  <c r="P123" i="58"/>
  <c r="BK122" i="58"/>
  <c r="BI122" i="58"/>
  <c r="BH122" i="58"/>
  <c r="BG122" i="58"/>
  <c r="BF122" i="58"/>
  <c r="BE122" i="58"/>
  <c r="T122" i="58"/>
  <c r="R122" i="58"/>
  <c r="P122" i="58"/>
  <c r="J122" i="58"/>
  <c r="BK121" i="58"/>
  <c r="BI121" i="58"/>
  <c r="BH121" i="58"/>
  <c r="BG121" i="58"/>
  <c r="BF121" i="58"/>
  <c r="BE121" i="58"/>
  <c r="T121" i="58"/>
  <c r="R121" i="58"/>
  <c r="P121" i="58"/>
  <c r="J121" i="58"/>
  <c r="BK120" i="58"/>
  <c r="BI120" i="58"/>
  <c r="BH120" i="58"/>
  <c r="BG120" i="58"/>
  <c r="BF120" i="58"/>
  <c r="BE120" i="58"/>
  <c r="T120" i="58"/>
  <c r="T119" i="58" s="1"/>
  <c r="R120" i="58"/>
  <c r="P120" i="58"/>
  <c r="J120" i="58"/>
  <c r="R119" i="58"/>
  <c r="BK118" i="58"/>
  <c r="BK117" i="58" s="1"/>
  <c r="J117" i="58" s="1"/>
  <c r="BI118" i="58"/>
  <c r="BH118" i="58"/>
  <c r="BG118" i="58"/>
  <c r="BF118" i="58"/>
  <c r="BE118" i="58"/>
  <c r="T118" i="58"/>
  <c r="R118" i="58"/>
  <c r="R117" i="58" s="1"/>
  <c r="P118" i="58"/>
  <c r="J118" i="58"/>
  <c r="T117" i="58"/>
  <c r="P117" i="58"/>
  <c r="BK116" i="58"/>
  <c r="BI116" i="58"/>
  <c r="BH116" i="58"/>
  <c r="BG116" i="58"/>
  <c r="BF116" i="58"/>
  <c r="BE116" i="58"/>
  <c r="T116" i="58"/>
  <c r="R116" i="58"/>
  <c r="P116" i="58"/>
  <c r="J116" i="58"/>
  <c r="BK115" i="58"/>
  <c r="BI115" i="58"/>
  <c r="BH115" i="58"/>
  <c r="BG115" i="58"/>
  <c r="BF115" i="58"/>
  <c r="BE115" i="58"/>
  <c r="T115" i="58"/>
  <c r="R115" i="58"/>
  <c r="P115" i="58"/>
  <c r="J115" i="58"/>
  <c r="BK114" i="58"/>
  <c r="BI114" i="58"/>
  <c r="BH114" i="58"/>
  <c r="BG114" i="58"/>
  <c r="BF114" i="58"/>
  <c r="BE114" i="58"/>
  <c r="T114" i="58"/>
  <c r="R114" i="58"/>
  <c r="P114" i="58"/>
  <c r="J114" i="58"/>
  <c r="BK113" i="58"/>
  <c r="BI113" i="58"/>
  <c r="BH113" i="58"/>
  <c r="BG113" i="58"/>
  <c r="BF113" i="58"/>
  <c r="BE113" i="58"/>
  <c r="T113" i="58"/>
  <c r="R113" i="58"/>
  <c r="P113" i="58"/>
  <c r="J113" i="58"/>
  <c r="BK112" i="58"/>
  <c r="BI112" i="58"/>
  <c r="BH112" i="58"/>
  <c r="BG112" i="58"/>
  <c r="BF112" i="58"/>
  <c r="BE112" i="58"/>
  <c r="T112" i="58"/>
  <c r="R112" i="58"/>
  <c r="P112" i="58"/>
  <c r="J112" i="58"/>
  <c r="BK111" i="58"/>
  <c r="BI111" i="58"/>
  <c r="BH111" i="58"/>
  <c r="BG111" i="58"/>
  <c r="BF111" i="58"/>
  <c r="BE111" i="58"/>
  <c r="T111" i="58"/>
  <c r="R111" i="58"/>
  <c r="P111" i="58"/>
  <c r="J111" i="58"/>
  <c r="BK110" i="58"/>
  <c r="BI110" i="58"/>
  <c r="BH110" i="58"/>
  <c r="BG110" i="58"/>
  <c r="BF110" i="58"/>
  <c r="BE110" i="58"/>
  <c r="T110" i="58"/>
  <c r="R110" i="58"/>
  <c r="P110" i="58"/>
  <c r="J110" i="58"/>
  <c r="BK109" i="58"/>
  <c r="BI109" i="58"/>
  <c r="BH109" i="58"/>
  <c r="BG109" i="58"/>
  <c r="BF109" i="58"/>
  <c r="BE109" i="58"/>
  <c r="T109" i="58"/>
  <c r="R109" i="58"/>
  <c r="P109" i="58"/>
  <c r="J109" i="58"/>
  <c r="BK108" i="58"/>
  <c r="BI108" i="58"/>
  <c r="BH108" i="58"/>
  <c r="BG108" i="58"/>
  <c r="BF108" i="58"/>
  <c r="BE108" i="58"/>
  <c r="T108" i="58"/>
  <c r="R108" i="58"/>
  <c r="P108" i="58"/>
  <c r="J108" i="58"/>
  <c r="BK107" i="58"/>
  <c r="BI107" i="58"/>
  <c r="BH107" i="58"/>
  <c r="BG107" i="58"/>
  <c r="BF107" i="58"/>
  <c r="BE107" i="58"/>
  <c r="T107" i="58"/>
  <c r="R107" i="58"/>
  <c r="P107" i="58"/>
  <c r="J107" i="58"/>
  <c r="BK106" i="58"/>
  <c r="BI106" i="58"/>
  <c r="BH106" i="58"/>
  <c r="BG106" i="58"/>
  <c r="BF106" i="58"/>
  <c r="BE106" i="58"/>
  <c r="T106" i="58"/>
  <c r="R106" i="58"/>
  <c r="P106" i="58"/>
  <c r="J106" i="58"/>
  <c r="BK105" i="58"/>
  <c r="BI105" i="58"/>
  <c r="BH105" i="58"/>
  <c r="BG105" i="58"/>
  <c r="BF105" i="58"/>
  <c r="BE105" i="58"/>
  <c r="T105" i="58"/>
  <c r="R105" i="58"/>
  <c r="P105" i="58"/>
  <c r="J105" i="58"/>
  <c r="BK104" i="58"/>
  <c r="BI104" i="58"/>
  <c r="BH104" i="58"/>
  <c r="BG104" i="58"/>
  <c r="BF104" i="58"/>
  <c r="BE104" i="58"/>
  <c r="T104" i="58"/>
  <c r="R104" i="58"/>
  <c r="P104" i="58"/>
  <c r="J104" i="58"/>
  <c r="BK103" i="58"/>
  <c r="BI103" i="58"/>
  <c r="BH103" i="58"/>
  <c r="BG103" i="58"/>
  <c r="BF103" i="58"/>
  <c r="BE103" i="58"/>
  <c r="T103" i="58"/>
  <c r="R103" i="58"/>
  <c r="P103" i="58"/>
  <c r="J103" i="58"/>
  <c r="BK102" i="58"/>
  <c r="BI102" i="58"/>
  <c r="BH102" i="58"/>
  <c r="BG102" i="58"/>
  <c r="BF102" i="58"/>
  <c r="BE102" i="58"/>
  <c r="T102" i="58"/>
  <c r="R102" i="58"/>
  <c r="P102" i="58"/>
  <c r="J102" i="58"/>
  <c r="BK101" i="58"/>
  <c r="BK100" i="58" s="1"/>
  <c r="BI101" i="58"/>
  <c r="BH101" i="58"/>
  <c r="BG101" i="58"/>
  <c r="BF101" i="58"/>
  <c r="BE101" i="58"/>
  <c r="T101" i="58"/>
  <c r="R101" i="58"/>
  <c r="R100" i="58" s="1"/>
  <c r="P101" i="58"/>
  <c r="P100" i="58" s="1"/>
  <c r="J101" i="58"/>
  <c r="F94" i="58"/>
  <c r="J92" i="58"/>
  <c r="F92" i="58"/>
  <c r="E90" i="58"/>
  <c r="E88" i="58"/>
  <c r="J37" i="58"/>
  <c r="J36" i="58"/>
  <c r="J35" i="58"/>
  <c r="J34" i="58"/>
  <c r="J24" i="58"/>
  <c r="E24" i="58"/>
  <c r="J95" i="58" s="1"/>
  <c r="J23" i="58"/>
  <c r="J21" i="58"/>
  <c r="E21" i="58"/>
  <c r="J94" i="58" s="1"/>
  <c r="J20" i="58"/>
  <c r="J18" i="58"/>
  <c r="E18" i="58"/>
  <c r="F95" i="58" s="1"/>
  <c r="J17" i="58"/>
  <c r="J15" i="58"/>
  <c r="E15" i="58"/>
  <c r="J14" i="58"/>
  <c r="E7" i="58"/>
  <c r="BK172" i="57"/>
  <c r="BI172" i="57"/>
  <c r="BH172" i="57"/>
  <c r="BG172" i="57"/>
  <c r="BF172" i="57"/>
  <c r="BE172" i="57"/>
  <c r="T172" i="57"/>
  <c r="R172" i="57"/>
  <c r="P172" i="57"/>
  <c r="J172" i="57"/>
  <c r="BK171" i="57"/>
  <c r="BI171" i="57"/>
  <c r="BH171" i="57"/>
  <c r="BG171" i="57"/>
  <c r="BF171" i="57"/>
  <c r="BE171" i="57"/>
  <c r="T171" i="57"/>
  <c r="R171" i="57"/>
  <c r="P171" i="57"/>
  <c r="J171" i="57"/>
  <c r="BK170" i="57"/>
  <c r="BI170" i="57"/>
  <c r="BH170" i="57"/>
  <c r="BG170" i="57"/>
  <c r="BF170" i="57"/>
  <c r="BE170" i="57"/>
  <c r="T170" i="57"/>
  <c r="R170" i="57"/>
  <c r="P170" i="57"/>
  <c r="J170" i="57"/>
  <c r="BK169" i="57"/>
  <c r="BI169" i="57"/>
  <c r="BH169" i="57"/>
  <c r="BG169" i="57"/>
  <c r="BF169" i="57"/>
  <c r="BE169" i="57"/>
  <c r="T169" i="57"/>
  <c r="R169" i="57"/>
  <c r="P169" i="57"/>
  <c r="J169" i="57"/>
  <c r="BK168" i="57"/>
  <c r="BI168" i="57"/>
  <c r="BH168" i="57"/>
  <c r="BG168" i="57"/>
  <c r="BF168" i="57"/>
  <c r="BE168" i="57"/>
  <c r="T168" i="57"/>
  <c r="R168" i="57"/>
  <c r="P168" i="57"/>
  <c r="J168" i="57"/>
  <c r="BK167" i="57"/>
  <c r="BI167" i="57"/>
  <c r="BH167" i="57"/>
  <c r="BG167" i="57"/>
  <c r="BF167" i="57"/>
  <c r="BE167" i="57"/>
  <c r="T167" i="57"/>
  <c r="R167" i="57"/>
  <c r="P167" i="57"/>
  <c r="J167" i="57"/>
  <c r="BK166" i="57"/>
  <c r="BI166" i="57"/>
  <c r="BH166" i="57"/>
  <c r="BG166" i="57"/>
  <c r="BF166" i="57"/>
  <c r="BE166" i="57"/>
  <c r="T166" i="57"/>
  <c r="R166" i="57"/>
  <c r="P166" i="57"/>
  <c r="J166" i="57"/>
  <c r="BK165" i="57"/>
  <c r="BK164" i="57" s="1"/>
  <c r="BI165" i="57"/>
  <c r="BH165" i="57"/>
  <c r="BG165" i="57"/>
  <c r="BF165" i="57"/>
  <c r="BE165" i="57"/>
  <c r="T165" i="57"/>
  <c r="R165" i="57"/>
  <c r="P165" i="57"/>
  <c r="P164" i="57" s="1"/>
  <c r="P163" i="57" s="1"/>
  <c r="J165" i="57"/>
  <c r="R164" i="57"/>
  <c r="R163" i="57" s="1"/>
  <c r="BK162" i="57"/>
  <c r="BI162" i="57"/>
  <c r="BH162" i="57"/>
  <c r="BG162" i="57"/>
  <c r="BF162" i="57"/>
  <c r="BE162" i="57"/>
  <c r="T162" i="57"/>
  <c r="R162" i="57"/>
  <c r="P162" i="57"/>
  <c r="J162" i="57"/>
  <c r="BK161" i="57"/>
  <c r="BK160" i="57" s="1"/>
  <c r="J160" i="57" s="1"/>
  <c r="BI161" i="57"/>
  <c r="BH161" i="57"/>
  <c r="BG161" i="57"/>
  <c r="BF161" i="57"/>
  <c r="BE161" i="57"/>
  <c r="T161" i="57"/>
  <c r="R161" i="57"/>
  <c r="R160" i="57" s="1"/>
  <c r="P161" i="57"/>
  <c r="P160" i="57" s="1"/>
  <c r="J161" i="57"/>
  <c r="BK159" i="57"/>
  <c r="BI159" i="57"/>
  <c r="BH159" i="57"/>
  <c r="BG159" i="57"/>
  <c r="BF159" i="57"/>
  <c r="BE159" i="57"/>
  <c r="T159" i="57"/>
  <c r="R159" i="57"/>
  <c r="P159" i="57"/>
  <c r="J159" i="57"/>
  <c r="BK158" i="57"/>
  <c r="BI158" i="57"/>
  <c r="BH158" i="57"/>
  <c r="BG158" i="57"/>
  <c r="BF158" i="57"/>
  <c r="BE158" i="57"/>
  <c r="T158" i="57"/>
  <c r="R158" i="57"/>
  <c r="P158" i="57"/>
  <c r="J158" i="57"/>
  <c r="BK157" i="57"/>
  <c r="BI157" i="57"/>
  <c r="BH157" i="57"/>
  <c r="BG157" i="57"/>
  <c r="BF157" i="57"/>
  <c r="BE157" i="57"/>
  <c r="T157" i="57"/>
  <c r="R157" i="57"/>
  <c r="P157" i="57"/>
  <c r="J157" i="57"/>
  <c r="BK156" i="57"/>
  <c r="BI156" i="57"/>
  <c r="BH156" i="57"/>
  <c r="BG156" i="57"/>
  <c r="BF156" i="57"/>
  <c r="BE156" i="57"/>
  <c r="T156" i="57"/>
  <c r="R156" i="57"/>
  <c r="P156" i="57"/>
  <c r="J156" i="57"/>
  <c r="BK155" i="57"/>
  <c r="BI155" i="57"/>
  <c r="BH155" i="57"/>
  <c r="BG155" i="57"/>
  <c r="BF155" i="57"/>
  <c r="BE155" i="57"/>
  <c r="T155" i="57"/>
  <c r="R155" i="57"/>
  <c r="P155" i="57"/>
  <c r="J155" i="57"/>
  <c r="BK154" i="57"/>
  <c r="BI154" i="57"/>
  <c r="BH154" i="57"/>
  <c r="BG154" i="57"/>
  <c r="BF154" i="57"/>
  <c r="BE154" i="57"/>
  <c r="T154" i="57"/>
  <c r="R154" i="57"/>
  <c r="P154" i="57"/>
  <c r="J154" i="57"/>
  <c r="BK153" i="57"/>
  <c r="BI153" i="57"/>
  <c r="BH153" i="57"/>
  <c r="BG153" i="57"/>
  <c r="BF153" i="57"/>
  <c r="BE153" i="57"/>
  <c r="T153" i="57"/>
  <c r="R153" i="57"/>
  <c r="P153" i="57"/>
  <c r="J153" i="57"/>
  <c r="BK152" i="57"/>
  <c r="BI152" i="57"/>
  <c r="BH152" i="57"/>
  <c r="BG152" i="57"/>
  <c r="BF152" i="57"/>
  <c r="BE152" i="57"/>
  <c r="T152" i="57"/>
  <c r="R152" i="57"/>
  <c r="P152" i="57"/>
  <c r="J152" i="57"/>
  <c r="BK151" i="57"/>
  <c r="BI151" i="57"/>
  <c r="BH151" i="57"/>
  <c r="BG151" i="57"/>
  <c r="BF151" i="57"/>
  <c r="BE151" i="57"/>
  <c r="T151" i="57"/>
  <c r="R151" i="57"/>
  <c r="P151" i="57"/>
  <c r="J151" i="57"/>
  <c r="BK150" i="57"/>
  <c r="BI150" i="57"/>
  <c r="BH150" i="57"/>
  <c r="BG150" i="57"/>
  <c r="BF150" i="57"/>
  <c r="BE150" i="57"/>
  <c r="T150" i="57"/>
  <c r="R150" i="57"/>
  <c r="P150" i="57"/>
  <c r="J150" i="57"/>
  <c r="BK149" i="57"/>
  <c r="BI149" i="57"/>
  <c r="BH149" i="57"/>
  <c r="BG149" i="57"/>
  <c r="BF149" i="57"/>
  <c r="BE149" i="57"/>
  <c r="T149" i="57"/>
  <c r="R149" i="57"/>
  <c r="P149" i="57"/>
  <c r="J149" i="57"/>
  <c r="BK148" i="57"/>
  <c r="BI148" i="57"/>
  <c r="BH148" i="57"/>
  <c r="BG148" i="57"/>
  <c r="BF148" i="57"/>
  <c r="BE148" i="57"/>
  <c r="T148" i="57"/>
  <c r="R148" i="57"/>
  <c r="P148" i="57"/>
  <c r="J148" i="57"/>
  <c r="BK147" i="57"/>
  <c r="BI147" i="57"/>
  <c r="BH147" i="57"/>
  <c r="BG147" i="57"/>
  <c r="BF147" i="57"/>
  <c r="BE147" i="57"/>
  <c r="T147" i="57"/>
  <c r="R147" i="57"/>
  <c r="P147" i="57"/>
  <c r="J147" i="57"/>
  <c r="BK146" i="57"/>
  <c r="BI146" i="57"/>
  <c r="BH146" i="57"/>
  <c r="BG146" i="57"/>
  <c r="BF146" i="57"/>
  <c r="BE146" i="57"/>
  <c r="T146" i="57"/>
  <c r="R146" i="57"/>
  <c r="P146" i="57"/>
  <c r="J146" i="57"/>
  <c r="BK145" i="57"/>
  <c r="BI145" i="57"/>
  <c r="BH145" i="57"/>
  <c r="BG145" i="57"/>
  <c r="BF145" i="57"/>
  <c r="BE145" i="57"/>
  <c r="T145" i="57"/>
  <c r="R145" i="57"/>
  <c r="P145" i="57"/>
  <c r="J145" i="57"/>
  <c r="BK144" i="57"/>
  <c r="BI144" i="57"/>
  <c r="BH144" i="57"/>
  <c r="BG144" i="57"/>
  <c r="BF144" i="57"/>
  <c r="BE144" i="57"/>
  <c r="T144" i="57"/>
  <c r="R144" i="57"/>
  <c r="P144" i="57"/>
  <c r="J144" i="57"/>
  <c r="BK143" i="57"/>
  <c r="BI143" i="57"/>
  <c r="BH143" i="57"/>
  <c r="BG143" i="57"/>
  <c r="BF143" i="57"/>
  <c r="BE143" i="57"/>
  <c r="T143" i="57"/>
  <c r="R143" i="57"/>
  <c r="P143" i="57"/>
  <c r="J143" i="57"/>
  <c r="BK142" i="57"/>
  <c r="BI142" i="57"/>
  <c r="BH142" i="57"/>
  <c r="BG142" i="57"/>
  <c r="BF142" i="57"/>
  <c r="BE142" i="57"/>
  <c r="T142" i="57"/>
  <c r="R142" i="57"/>
  <c r="P142" i="57"/>
  <c r="J142" i="57"/>
  <c r="BK141" i="57"/>
  <c r="BI141" i="57"/>
  <c r="BH141" i="57"/>
  <c r="BG141" i="57"/>
  <c r="BF141" i="57"/>
  <c r="BE141" i="57"/>
  <c r="T141" i="57"/>
  <c r="R141" i="57"/>
  <c r="P141" i="57"/>
  <c r="J141" i="57"/>
  <c r="BK140" i="57"/>
  <c r="BI140" i="57"/>
  <c r="BH140" i="57"/>
  <c r="BG140" i="57"/>
  <c r="BF140" i="57"/>
  <c r="BE140" i="57"/>
  <c r="T140" i="57"/>
  <c r="R140" i="57"/>
  <c r="P140" i="57"/>
  <c r="J140" i="57"/>
  <c r="BK139" i="57"/>
  <c r="BI139" i="57"/>
  <c r="BH139" i="57"/>
  <c r="BG139" i="57"/>
  <c r="BF139" i="57"/>
  <c r="BE139" i="57"/>
  <c r="T139" i="57"/>
  <c r="R139" i="57"/>
  <c r="P139" i="57"/>
  <c r="J139" i="57"/>
  <c r="BK138" i="57"/>
  <c r="BI138" i="57"/>
  <c r="BH138" i="57"/>
  <c r="BG138" i="57"/>
  <c r="BF138" i="57"/>
  <c r="BE138" i="57"/>
  <c r="T138" i="57"/>
  <c r="R138" i="57"/>
  <c r="P138" i="57"/>
  <c r="J138" i="57"/>
  <c r="BK137" i="57"/>
  <c r="BI137" i="57"/>
  <c r="BH137" i="57"/>
  <c r="BG137" i="57"/>
  <c r="BF137" i="57"/>
  <c r="BE137" i="57"/>
  <c r="T137" i="57"/>
  <c r="R137" i="57"/>
  <c r="P137" i="57"/>
  <c r="J137" i="57"/>
  <c r="BK136" i="57"/>
  <c r="BI136" i="57"/>
  <c r="BH136" i="57"/>
  <c r="BG136" i="57"/>
  <c r="BF136" i="57"/>
  <c r="BE136" i="57"/>
  <c r="T136" i="57"/>
  <c r="R136" i="57"/>
  <c r="P136" i="57"/>
  <c r="J136" i="57"/>
  <c r="BK135" i="57"/>
  <c r="BI135" i="57"/>
  <c r="BH135" i="57"/>
  <c r="BG135" i="57"/>
  <c r="BF135" i="57"/>
  <c r="BE135" i="57"/>
  <c r="T135" i="57"/>
  <c r="R135" i="57"/>
  <c r="P135" i="57"/>
  <c r="J135" i="57"/>
  <c r="BK134" i="57"/>
  <c r="BI134" i="57"/>
  <c r="BH134" i="57"/>
  <c r="BG134" i="57"/>
  <c r="BF134" i="57"/>
  <c r="BE134" i="57"/>
  <c r="T134" i="57"/>
  <c r="R134" i="57"/>
  <c r="P134" i="57"/>
  <c r="J134" i="57"/>
  <c r="BK133" i="57"/>
  <c r="BI133" i="57"/>
  <c r="BH133" i="57"/>
  <c r="BG133" i="57"/>
  <c r="BF133" i="57"/>
  <c r="BE133" i="57"/>
  <c r="T133" i="57"/>
  <c r="R133" i="57"/>
  <c r="P133" i="57"/>
  <c r="J133" i="57"/>
  <c r="BK132" i="57"/>
  <c r="BI132" i="57"/>
  <c r="BH132" i="57"/>
  <c r="BG132" i="57"/>
  <c r="BF132" i="57"/>
  <c r="BE132" i="57"/>
  <c r="T132" i="57"/>
  <c r="R132" i="57"/>
  <c r="P132" i="57"/>
  <c r="J132" i="57"/>
  <c r="BK131" i="57"/>
  <c r="BI131" i="57"/>
  <c r="BH131" i="57"/>
  <c r="BG131" i="57"/>
  <c r="BF131" i="57"/>
  <c r="BE131" i="57"/>
  <c r="T131" i="57"/>
  <c r="R131" i="57"/>
  <c r="P131" i="57"/>
  <c r="J131" i="57"/>
  <c r="BK130" i="57"/>
  <c r="BI130" i="57"/>
  <c r="BH130" i="57"/>
  <c r="BG130" i="57"/>
  <c r="BF130" i="57"/>
  <c r="BE130" i="57"/>
  <c r="T130" i="57"/>
  <c r="R130" i="57"/>
  <c r="P130" i="57"/>
  <c r="J130" i="57"/>
  <c r="BK129" i="57"/>
  <c r="BI129" i="57"/>
  <c r="BH129" i="57"/>
  <c r="BG129" i="57"/>
  <c r="BF129" i="57"/>
  <c r="BE129" i="57"/>
  <c r="T129" i="57"/>
  <c r="R129" i="57"/>
  <c r="P129" i="57"/>
  <c r="J129" i="57"/>
  <c r="BK128" i="57"/>
  <c r="BI128" i="57"/>
  <c r="BH128" i="57"/>
  <c r="BG128" i="57"/>
  <c r="BF128" i="57"/>
  <c r="BE128" i="57"/>
  <c r="T128" i="57"/>
  <c r="R128" i="57"/>
  <c r="P128" i="57"/>
  <c r="J128" i="57"/>
  <c r="BK127" i="57"/>
  <c r="BK126" i="57" s="1"/>
  <c r="J126" i="57" s="1"/>
  <c r="BI127" i="57"/>
  <c r="BH127" i="57"/>
  <c r="BG127" i="57"/>
  <c r="BF127" i="57"/>
  <c r="BE127" i="57"/>
  <c r="T127" i="57"/>
  <c r="R127" i="57"/>
  <c r="R126" i="57" s="1"/>
  <c r="P127" i="57"/>
  <c r="P126" i="57" s="1"/>
  <c r="J127" i="57"/>
  <c r="BK125" i="57"/>
  <c r="BI125" i="57"/>
  <c r="BH125" i="57"/>
  <c r="BG125" i="57"/>
  <c r="BF125" i="57"/>
  <c r="BE125" i="57"/>
  <c r="T125" i="57"/>
  <c r="R125" i="57"/>
  <c r="P125" i="57"/>
  <c r="J125" i="57"/>
  <c r="BK124" i="57"/>
  <c r="BI124" i="57"/>
  <c r="BH124" i="57"/>
  <c r="BG124" i="57"/>
  <c r="BF124" i="57"/>
  <c r="BE124" i="57"/>
  <c r="T124" i="57"/>
  <c r="R124" i="57"/>
  <c r="P124" i="57"/>
  <c r="J124" i="57"/>
  <c r="BK123" i="57"/>
  <c r="BK122" i="57" s="1"/>
  <c r="J122" i="57" s="1"/>
  <c r="BI123" i="57"/>
  <c r="BH123" i="57"/>
  <c r="BG123" i="57"/>
  <c r="BF123" i="57"/>
  <c r="BE123" i="57"/>
  <c r="T123" i="57"/>
  <c r="R123" i="57"/>
  <c r="P123" i="57"/>
  <c r="P122" i="57" s="1"/>
  <c r="J123" i="57"/>
  <c r="R122" i="57"/>
  <c r="BK121" i="57"/>
  <c r="BI121" i="57"/>
  <c r="BH121" i="57"/>
  <c r="BG121" i="57"/>
  <c r="BF121" i="57"/>
  <c r="BE121" i="57"/>
  <c r="T121" i="57"/>
  <c r="R121" i="57"/>
  <c r="P121" i="57"/>
  <c r="J121" i="57"/>
  <c r="BK120" i="57"/>
  <c r="BI120" i="57"/>
  <c r="BH120" i="57"/>
  <c r="BG120" i="57"/>
  <c r="BF120" i="57"/>
  <c r="BE120" i="57"/>
  <c r="T120" i="57"/>
  <c r="R120" i="57"/>
  <c r="P120" i="57"/>
  <c r="J120" i="57"/>
  <c r="BK119" i="57"/>
  <c r="BI119" i="57"/>
  <c r="BH119" i="57"/>
  <c r="BG119" i="57"/>
  <c r="BF119" i="57"/>
  <c r="BE119" i="57"/>
  <c r="T119" i="57"/>
  <c r="R119" i="57"/>
  <c r="P119" i="57"/>
  <c r="J119" i="57"/>
  <c r="T118" i="57"/>
  <c r="P118" i="57"/>
  <c r="BK117" i="57"/>
  <c r="BI117" i="57"/>
  <c r="BH117" i="57"/>
  <c r="BG117" i="57"/>
  <c r="BF117" i="57"/>
  <c r="BE117" i="57"/>
  <c r="T117" i="57"/>
  <c r="R117" i="57"/>
  <c r="P117" i="57"/>
  <c r="J117" i="57"/>
  <c r="BK116" i="57"/>
  <c r="BI116" i="57"/>
  <c r="BH116" i="57"/>
  <c r="BG116" i="57"/>
  <c r="BF116" i="57"/>
  <c r="BE116" i="57"/>
  <c r="T116" i="57"/>
  <c r="R116" i="57"/>
  <c r="P116" i="57"/>
  <c r="J116" i="57"/>
  <c r="BK115" i="57"/>
  <c r="BI115" i="57"/>
  <c r="BH115" i="57"/>
  <c r="BG115" i="57"/>
  <c r="BF115" i="57"/>
  <c r="BE115" i="57"/>
  <c r="T115" i="57"/>
  <c r="R115" i="57"/>
  <c r="P115" i="57"/>
  <c r="J115" i="57"/>
  <c r="BK114" i="57"/>
  <c r="BI114" i="57"/>
  <c r="BH114" i="57"/>
  <c r="BG114" i="57"/>
  <c r="BF114" i="57"/>
  <c r="BE114" i="57"/>
  <c r="T114" i="57"/>
  <c r="R114" i="57"/>
  <c r="P114" i="57"/>
  <c r="J114" i="57"/>
  <c r="BK113" i="57"/>
  <c r="BI113" i="57"/>
  <c r="BH113" i="57"/>
  <c r="BG113" i="57"/>
  <c r="BF113" i="57"/>
  <c r="BE113" i="57"/>
  <c r="T113" i="57"/>
  <c r="R113" i="57"/>
  <c r="P113" i="57"/>
  <c r="J113" i="57"/>
  <c r="BK112" i="57"/>
  <c r="BI112" i="57"/>
  <c r="BH112" i="57"/>
  <c r="BG112" i="57"/>
  <c r="BF112" i="57"/>
  <c r="BE112" i="57"/>
  <c r="T112" i="57"/>
  <c r="R112" i="57"/>
  <c r="P112" i="57"/>
  <c r="J112" i="57"/>
  <c r="BK111" i="57"/>
  <c r="BI111" i="57"/>
  <c r="BH111" i="57"/>
  <c r="BG111" i="57"/>
  <c r="BF111" i="57"/>
  <c r="BE111" i="57"/>
  <c r="T111" i="57"/>
  <c r="R111" i="57"/>
  <c r="P111" i="57"/>
  <c r="J111" i="57"/>
  <c r="BK110" i="57"/>
  <c r="BI110" i="57"/>
  <c r="BH110" i="57"/>
  <c r="BG110" i="57"/>
  <c r="BF110" i="57"/>
  <c r="BE110" i="57"/>
  <c r="T110" i="57"/>
  <c r="R110" i="57"/>
  <c r="P110" i="57"/>
  <c r="J110" i="57"/>
  <c r="BK109" i="57"/>
  <c r="BI109" i="57"/>
  <c r="BH109" i="57"/>
  <c r="BG109" i="57"/>
  <c r="BF109" i="57"/>
  <c r="BE109" i="57"/>
  <c r="T109" i="57"/>
  <c r="R109" i="57"/>
  <c r="P109" i="57"/>
  <c r="J109" i="57"/>
  <c r="BK108" i="57"/>
  <c r="BI108" i="57"/>
  <c r="BH108" i="57"/>
  <c r="BG108" i="57"/>
  <c r="BF108" i="57"/>
  <c r="BE108" i="57"/>
  <c r="T108" i="57"/>
  <c r="R108" i="57"/>
  <c r="P108" i="57"/>
  <c r="J108" i="57"/>
  <c r="BK107" i="57"/>
  <c r="BI107" i="57"/>
  <c r="BH107" i="57"/>
  <c r="BG107" i="57"/>
  <c r="BF107" i="57"/>
  <c r="BE107" i="57"/>
  <c r="T107" i="57"/>
  <c r="R107" i="57"/>
  <c r="P107" i="57"/>
  <c r="J107" i="57"/>
  <c r="BK106" i="57"/>
  <c r="BI106" i="57"/>
  <c r="BH106" i="57"/>
  <c r="BG106" i="57"/>
  <c r="BF106" i="57"/>
  <c r="BE106" i="57"/>
  <c r="T106" i="57"/>
  <c r="R106" i="57"/>
  <c r="P106" i="57"/>
  <c r="J106" i="57"/>
  <c r="BK105" i="57"/>
  <c r="BI105" i="57"/>
  <c r="BH105" i="57"/>
  <c r="BG105" i="57"/>
  <c r="BF105" i="57"/>
  <c r="BE105" i="57"/>
  <c r="T105" i="57"/>
  <c r="R105" i="57"/>
  <c r="P105" i="57"/>
  <c r="J105" i="57"/>
  <c r="BK104" i="57"/>
  <c r="BI104" i="57"/>
  <c r="BH104" i="57"/>
  <c r="BG104" i="57"/>
  <c r="BF104" i="57"/>
  <c r="BE104" i="57"/>
  <c r="T104" i="57"/>
  <c r="R104" i="57"/>
  <c r="P104" i="57"/>
  <c r="J104" i="57"/>
  <c r="BK103" i="57"/>
  <c r="BI103" i="57"/>
  <c r="BH103" i="57"/>
  <c r="BG103" i="57"/>
  <c r="BF103" i="57"/>
  <c r="BE103" i="57"/>
  <c r="T103" i="57"/>
  <c r="R103" i="57"/>
  <c r="P103" i="57"/>
  <c r="J103" i="57"/>
  <c r="BK102" i="57"/>
  <c r="BI102" i="57"/>
  <c r="BH102" i="57"/>
  <c r="BG102" i="57"/>
  <c r="BF102" i="57"/>
  <c r="BE102" i="57"/>
  <c r="T102" i="57"/>
  <c r="R102" i="57"/>
  <c r="R100" i="57" s="1"/>
  <c r="P102" i="57"/>
  <c r="J102" i="57"/>
  <c r="BK101" i="57"/>
  <c r="BI101" i="57"/>
  <c r="BH101" i="57"/>
  <c r="BG101" i="57"/>
  <c r="BF101" i="57"/>
  <c r="BE101" i="57"/>
  <c r="T101" i="57"/>
  <c r="T100" i="57" s="1"/>
  <c r="R101" i="57"/>
  <c r="P101" i="57"/>
  <c r="J101" i="57"/>
  <c r="BK100" i="57"/>
  <c r="F95" i="57"/>
  <c r="J92" i="57"/>
  <c r="F92" i="57"/>
  <c r="E90" i="57"/>
  <c r="J37" i="57"/>
  <c r="J36" i="57"/>
  <c r="J35" i="57"/>
  <c r="J24" i="57"/>
  <c r="E24" i="57"/>
  <c r="J95" i="57" s="1"/>
  <c r="J23" i="57"/>
  <c r="J21" i="57"/>
  <c r="E21" i="57"/>
  <c r="J94" i="57" s="1"/>
  <c r="J20" i="57"/>
  <c r="J18" i="57"/>
  <c r="E18" i="57"/>
  <c r="J17" i="57"/>
  <c r="J15" i="57"/>
  <c r="E15" i="57"/>
  <c r="F94" i="57" s="1"/>
  <c r="J14" i="57"/>
  <c r="E7" i="57"/>
  <c r="E88" i="57" s="1"/>
  <c r="BK129" i="56"/>
  <c r="BI129" i="56"/>
  <c r="BH129" i="56"/>
  <c r="BG129" i="56"/>
  <c r="BF129" i="56"/>
  <c r="BE129" i="56"/>
  <c r="T129" i="56"/>
  <c r="R129" i="56"/>
  <c r="P129" i="56"/>
  <c r="J129" i="56"/>
  <c r="BK128" i="56"/>
  <c r="BI128" i="56"/>
  <c r="BH128" i="56"/>
  <c r="BG128" i="56"/>
  <c r="BF128" i="56"/>
  <c r="BE128" i="56"/>
  <c r="T128" i="56"/>
  <c r="R128" i="56"/>
  <c r="P128" i="56"/>
  <c r="J128" i="56"/>
  <c r="BK127" i="56"/>
  <c r="BI127" i="56"/>
  <c r="BH127" i="56"/>
  <c r="BG127" i="56"/>
  <c r="BF127" i="56"/>
  <c r="BE127" i="56"/>
  <c r="T127" i="56"/>
  <c r="R127" i="56"/>
  <c r="P127" i="56"/>
  <c r="J127" i="56"/>
  <c r="BK126" i="56"/>
  <c r="BI126" i="56"/>
  <c r="BH126" i="56"/>
  <c r="BG126" i="56"/>
  <c r="BF126" i="56"/>
  <c r="BE126" i="56"/>
  <c r="T126" i="56"/>
  <c r="R126" i="56"/>
  <c r="P126" i="56"/>
  <c r="J126" i="56"/>
  <c r="BK125" i="56"/>
  <c r="BI125" i="56"/>
  <c r="BH125" i="56"/>
  <c r="BG125" i="56"/>
  <c r="BF125" i="56"/>
  <c r="BE125" i="56"/>
  <c r="J33" i="56" s="1"/>
  <c r="AV108" i="44" s="1"/>
  <c r="T125" i="56"/>
  <c r="R125" i="56"/>
  <c r="P125" i="56"/>
  <c r="J125" i="56"/>
  <c r="BK124" i="56"/>
  <c r="BK123" i="56" s="1"/>
  <c r="J123" i="56" s="1"/>
  <c r="BI124" i="56"/>
  <c r="BH124" i="56"/>
  <c r="BG124" i="56"/>
  <c r="BF124" i="56"/>
  <c r="BE124" i="56"/>
  <c r="T124" i="56"/>
  <c r="R124" i="56"/>
  <c r="R123" i="56" s="1"/>
  <c r="P124" i="56"/>
  <c r="P123" i="56" s="1"/>
  <c r="J124" i="56"/>
  <c r="BK122" i="56"/>
  <c r="BI122" i="56"/>
  <c r="BH122" i="56"/>
  <c r="BG122" i="56"/>
  <c r="BF122" i="56"/>
  <c r="BE122" i="56"/>
  <c r="T122" i="56"/>
  <c r="R122" i="56"/>
  <c r="P122" i="56"/>
  <c r="J122" i="56"/>
  <c r="BK121" i="56"/>
  <c r="BI121" i="56"/>
  <c r="BH121" i="56"/>
  <c r="BG121" i="56"/>
  <c r="BF121" i="56"/>
  <c r="BE121" i="56"/>
  <c r="T121" i="56"/>
  <c r="R121" i="56"/>
  <c r="P121" i="56"/>
  <c r="J121" i="56"/>
  <c r="BK120" i="56"/>
  <c r="BI120" i="56"/>
  <c r="BH120" i="56"/>
  <c r="BG120" i="56"/>
  <c r="BF120" i="56"/>
  <c r="BE120" i="56"/>
  <c r="T120" i="56"/>
  <c r="R120" i="56"/>
  <c r="P120" i="56"/>
  <c r="J120" i="56"/>
  <c r="BK119" i="56"/>
  <c r="BI119" i="56"/>
  <c r="BH119" i="56"/>
  <c r="BG119" i="56"/>
  <c r="BF119" i="56"/>
  <c r="BE119" i="56"/>
  <c r="T119" i="56"/>
  <c r="R119" i="56"/>
  <c r="P119" i="56"/>
  <c r="J119" i="56"/>
  <c r="BK118" i="56"/>
  <c r="BI118" i="56"/>
  <c r="BH118" i="56"/>
  <c r="BG118" i="56"/>
  <c r="BF118" i="56"/>
  <c r="BE118" i="56"/>
  <c r="T118" i="56"/>
  <c r="R118" i="56"/>
  <c r="P118" i="56"/>
  <c r="J118" i="56"/>
  <c r="BK117" i="56"/>
  <c r="BI117" i="56"/>
  <c r="BH117" i="56"/>
  <c r="BG117" i="56"/>
  <c r="BF117" i="56"/>
  <c r="BE117" i="56"/>
  <c r="T117" i="56"/>
  <c r="R117" i="56"/>
  <c r="P117" i="56"/>
  <c r="J117" i="56"/>
  <c r="BK116" i="56"/>
  <c r="BI116" i="56"/>
  <c r="BH116" i="56"/>
  <c r="BG116" i="56"/>
  <c r="BF116" i="56"/>
  <c r="BE116" i="56"/>
  <c r="T116" i="56"/>
  <c r="R116" i="56"/>
  <c r="P116" i="56"/>
  <c r="J116" i="56"/>
  <c r="BK115" i="56"/>
  <c r="BI115" i="56"/>
  <c r="BH115" i="56"/>
  <c r="BG115" i="56"/>
  <c r="BF115" i="56"/>
  <c r="BE115" i="56"/>
  <c r="T115" i="56"/>
  <c r="R115" i="56"/>
  <c r="P115" i="56"/>
  <c r="J115" i="56"/>
  <c r="BK114" i="56"/>
  <c r="BI114" i="56"/>
  <c r="BH114" i="56"/>
  <c r="BG114" i="56"/>
  <c r="BF114" i="56"/>
  <c r="BE114" i="56"/>
  <c r="T114" i="56"/>
  <c r="R114" i="56"/>
  <c r="P114" i="56"/>
  <c r="J114" i="56"/>
  <c r="BK113" i="56"/>
  <c r="BI113" i="56"/>
  <c r="BH113" i="56"/>
  <c r="BG113" i="56"/>
  <c r="BF113" i="56"/>
  <c r="BE113" i="56"/>
  <c r="T113" i="56"/>
  <c r="R113" i="56"/>
  <c r="P113" i="56"/>
  <c r="J113" i="56"/>
  <c r="BK112" i="56"/>
  <c r="BI112" i="56"/>
  <c r="BH112" i="56"/>
  <c r="BG112" i="56"/>
  <c r="BF112" i="56"/>
  <c r="BE112" i="56"/>
  <c r="T112" i="56"/>
  <c r="R112" i="56"/>
  <c r="P112" i="56"/>
  <c r="J112" i="56"/>
  <c r="BK111" i="56"/>
  <c r="BI111" i="56"/>
  <c r="BH111" i="56"/>
  <c r="BG111" i="56"/>
  <c r="BF111" i="56"/>
  <c r="BE111" i="56"/>
  <c r="T111" i="56"/>
  <c r="R111" i="56"/>
  <c r="P111" i="56"/>
  <c r="J111" i="56"/>
  <c r="BK110" i="56"/>
  <c r="BI110" i="56"/>
  <c r="BH110" i="56"/>
  <c r="BG110" i="56"/>
  <c r="BF110" i="56"/>
  <c r="BE110" i="56"/>
  <c r="T110" i="56"/>
  <c r="R110" i="56"/>
  <c r="P110" i="56"/>
  <c r="J110" i="56"/>
  <c r="BK109" i="56"/>
  <c r="BI109" i="56"/>
  <c r="BH109" i="56"/>
  <c r="BG109" i="56"/>
  <c r="BF109" i="56"/>
  <c r="BE109" i="56"/>
  <c r="T109" i="56"/>
  <c r="R109" i="56"/>
  <c r="P109" i="56"/>
  <c r="J109" i="56"/>
  <c r="BK108" i="56"/>
  <c r="BI108" i="56"/>
  <c r="BH108" i="56"/>
  <c r="BG108" i="56"/>
  <c r="BF108" i="56"/>
  <c r="BE108" i="56"/>
  <c r="T108" i="56"/>
  <c r="R108" i="56"/>
  <c r="P108" i="56"/>
  <c r="J108" i="56"/>
  <c r="BK107" i="56"/>
  <c r="BI107" i="56"/>
  <c r="BH107" i="56"/>
  <c r="BG107" i="56"/>
  <c r="BF107" i="56"/>
  <c r="BE107" i="56"/>
  <c r="T107" i="56"/>
  <c r="R107" i="56"/>
  <c r="P107" i="56"/>
  <c r="J107" i="56"/>
  <c r="BK106" i="56"/>
  <c r="BI106" i="56"/>
  <c r="BH106" i="56"/>
  <c r="BG106" i="56"/>
  <c r="BF106" i="56"/>
  <c r="BE106" i="56"/>
  <c r="T106" i="56"/>
  <c r="R106" i="56"/>
  <c r="P106" i="56"/>
  <c r="J106" i="56"/>
  <c r="BK105" i="56"/>
  <c r="BI105" i="56"/>
  <c r="BH105" i="56"/>
  <c r="BG105" i="56"/>
  <c r="BF105" i="56"/>
  <c r="BE105" i="56"/>
  <c r="T105" i="56"/>
  <c r="R105" i="56"/>
  <c r="P105" i="56"/>
  <c r="J105" i="56"/>
  <c r="BK104" i="56"/>
  <c r="BI104" i="56"/>
  <c r="BH104" i="56"/>
  <c r="BG104" i="56"/>
  <c r="BF104" i="56"/>
  <c r="BE104" i="56"/>
  <c r="T104" i="56"/>
  <c r="R104" i="56"/>
  <c r="P104" i="56"/>
  <c r="J104" i="56"/>
  <c r="BK103" i="56"/>
  <c r="BI103" i="56"/>
  <c r="BH103" i="56"/>
  <c r="BG103" i="56"/>
  <c r="BF103" i="56"/>
  <c r="BE103" i="56"/>
  <c r="T103" i="56"/>
  <c r="R103" i="56"/>
  <c r="P103" i="56"/>
  <c r="J103" i="56"/>
  <c r="BK102" i="56"/>
  <c r="BK101" i="56" s="1"/>
  <c r="J101" i="56" s="1"/>
  <c r="BI102" i="56"/>
  <c r="BH102" i="56"/>
  <c r="BG102" i="56"/>
  <c r="BF102" i="56"/>
  <c r="BE102" i="56"/>
  <c r="T102" i="56"/>
  <c r="R102" i="56"/>
  <c r="R101" i="56" s="1"/>
  <c r="P102" i="56"/>
  <c r="P101" i="56" s="1"/>
  <c r="J102" i="56"/>
  <c r="J99" i="56"/>
  <c r="F94" i="56"/>
  <c r="J92" i="56"/>
  <c r="F92" i="56"/>
  <c r="E90" i="56"/>
  <c r="E88" i="56"/>
  <c r="J37" i="56"/>
  <c r="J36" i="56"/>
  <c r="AY108" i="44" s="1"/>
  <c r="J35" i="56"/>
  <c r="J24" i="56"/>
  <c r="E24" i="56"/>
  <c r="J95" i="56" s="1"/>
  <c r="J23" i="56"/>
  <c r="J21" i="56"/>
  <c r="E21" i="56"/>
  <c r="J94" i="56" s="1"/>
  <c r="J20" i="56"/>
  <c r="J18" i="56"/>
  <c r="E18" i="56"/>
  <c r="F95" i="56" s="1"/>
  <c r="J17" i="56"/>
  <c r="J15" i="56"/>
  <c r="E15" i="56"/>
  <c r="J14" i="56"/>
  <c r="E7" i="56"/>
  <c r="BK145" i="55"/>
  <c r="BI145" i="55"/>
  <c r="BH145" i="55"/>
  <c r="BG145" i="55"/>
  <c r="BF145" i="55"/>
  <c r="BE145" i="55"/>
  <c r="T145" i="55"/>
  <c r="R145" i="55"/>
  <c r="P145" i="55"/>
  <c r="J145" i="55"/>
  <c r="BK144" i="55"/>
  <c r="BI144" i="55"/>
  <c r="BH144" i="55"/>
  <c r="BG144" i="55"/>
  <c r="BF144" i="55"/>
  <c r="BE144" i="55"/>
  <c r="T144" i="55"/>
  <c r="T143" i="55" s="1"/>
  <c r="R144" i="55"/>
  <c r="P144" i="55"/>
  <c r="J144" i="55"/>
  <c r="BK143" i="55"/>
  <c r="J143" i="55" s="1"/>
  <c r="R143" i="55"/>
  <c r="BK142" i="55"/>
  <c r="BI142" i="55"/>
  <c r="BH142" i="55"/>
  <c r="BG142" i="55"/>
  <c r="BF142" i="55"/>
  <c r="BE142" i="55"/>
  <c r="T142" i="55"/>
  <c r="R142" i="55"/>
  <c r="P142" i="55"/>
  <c r="J142" i="55"/>
  <c r="BK141" i="55"/>
  <c r="BI141" i="55"/>
  <c r="BH141" i="55"/>
  <c r="BG141" i="55"/>
  <c r="BF141" i="55"/>
  <c r="BE141" i="55"/>
  <c r="T141" i="55"/>
  <c r="R141" i="55"/>
  <c r="P141" i="55"/>
  <c r="J141" i="55"/>
  <c r="BK140" i="55"/>
  <c r="BI140" i="55"/>
  <c r="BH140" i="55"/>
  <c r="BG140" i="55"/>
  <c r="BF140" i="55"/>
  <c r="BE140" i="55"/>
  <c r="T140" i="55"/>
  <c r="R140" i="55"/>
  <c r="P140" i="55"/>
  <c r="J140" i="55"/>
  <c r="BK139" i="55"/>
  <c r="BI139" i="55"/>
  <c r="BH139" i="55"/>
  <c r="BG139" i="55"/>
  <c r="BF139" i="55"/>
  <c r="BE139" i="55"/>
  <c r="T139" i="55"/>
  <c r="R139" i="55"/>
  <c r="P139" i="55"/>
  <c r="J139" i="55"/>
  <c r="BK138" i="55"/>
  <c r="BI138" i="55"/>
  <c r="BH138" i="55"/>
  <c r="BG138" i="55"/>
  <c r="BF138" i="55"/>
  <c r="BE138" i="55"/>
  <c r="T138" i="55"/>
  <c r="R138" i="55"/>
  <c r="P138" i="55"/>
  <c r="J138" i="55"/>
  <c r="BK137" i="55"/>
  <c r="BI137" i="55"/>
  <c r="BH137" i="55"/>
  <c r="BG137" i="55"/>
  <c r="BF137" i="55"/>
  <c r="BE137" i="55"/>
  <c r="T137" i="55"/>
  <c r="R137" i="55"/>
  <c r="P137" i="55"/>
  <c r="J137" i="55"/>
  <c r="BK136" i="55"/>
  <c r="BI136" i="55"/>
  <c r="BH136" i="55"/>
  <c r="BG136" i="55"/>
  <c r="BF136" i="55"/>
  <c r="BE136" i="55"/>
  <c r="T136" i="55"/>
  <c r="R136" i="55"/>
  <c r="P136" i="55"/>
  <c r="J136" i="55"/>
  <c r="BK135" i="55"/>
  <c r="BI135" i="55"/>
  <c r="BH135" i="55"/>
  <c r="BG135" i="55"/>
  <c r="BF135" i="55"/>
  <c r="BE135" i="55"/>
  <c r="T135" i="55"/>
  <c r="R135" i="55"/>
  <c r="P135" i="55"/>
  <c r="J135" i="55"/>
  <c r="BK134" i="55"/>
  <c r="BI134" i="55"/>
  <c r="BH134" i="55"/>
  <c r="BG134" i="55"/>
  <c r="BF134" i="55"/>
  <c r="BE134" i="55"/>
  <c r="T134" i="55"/>
  <c r="R134" i="55"/>
  <c r="P134" i="55"/>
  <c r="J134" i="55"/>
  <c r="BK133" i="55"/>
  <c r="BI133" i="55"/>
  <c r="BH133" i="55"/>
  <c r="BG133" i="55"/>
  <c r="BF133" i="55"/>
  <c r="BE133" i="55"/>
  <c r="T133" i="55"/>
  <c r="R133" i="55"/>
  <c r="P133" i="55"/>
  <c r="J133" i="55"/>
  <c r="BK132" i="55"/>
  <c r="BI132" i="55"/>
  <c r="BH132" i="55"/>
  <c r="BG132" i="55"/>
  <c r="BF132" i="55"/>
  <c r="BE132" i="55"/>
  <c r="T132" i="55"/>
  <c r="R132" i="55"/>
  <c r="P132" i="55"/>
  <c r="J132" i="55"/>
  <c r="BK131" i="55"/>
  <c r="BI131" i="55"/>
  <c r="BH131" i="55"/>
  <c r="BG131" i="55"/>
  <c r="BF131" i="55"/>
  <c r="BE131" i="55"/>
  <c r="T131" i="55"/>
  <c r="R131" i="55"/>
  <c r="P131" i="55"/>
  <c r="J131" i="55"/>
  <c r="BK130" i="55"/>
  <c r="BI130" i="55"/>
  <c r="BH130" i="55"/>
  <c r="BG130" i="55"/>
  <c r="BF130" i="55"/>
  <c r="BE130" i="55"/>
  <c r="T130" i="55"/>
  <c r="R130" i="55"/>
  <c r="P130" i="55"/>
  <c r="J130" i="55"/>
  <c r="BK129" i="55"/>
  <c r="BI129" i="55"/>
  <c r="BH129" i="55"/>
  <c r="BG129" i="55"/>
  <c r="BF129" i="55"/>
  <c r="BE129" i="55"/>
  <c r="T129" i="55"/>
  <c r="R129" i="55"/>
  <c r="P129" i="55"/>
  <c r="J129" i="55"/>
  <c r="BK128" i="55"/>
  <c r="BI128" i="55"/>
  <c r="BH128" i="55"/>
  <c r="BG128" i="55"/>
  <c r="BF128" i="55"/>
  <c r="BE128" i="55"/>
  <c r="T128" i="55"/>
  <c r="R128" i="55"/>
  <c r="P128" i="55"/>
  <c r="J128" i="55"/>
  <c r="BK127" i="55"/>
  <c r="BI127" i="55"/>
  <c r="BH127" i="55"/>
  <c r="BG127" i="55"/>
  <c r="BF127" i="55"/>
  <c r="BE127" i="55"/>
  <c r="T127" i="55"/>
  <c r="R127" i="55"/>
  <c r="P127" i="55"/>
  <c r="J127" i="55"/>
  <c r="BK126" i="55"/>
  <c r="BI126" i="55"/>
  <c r="BH126" i="55"/>
  <c r="BG126" i="55"/>
  <c r="BF126" i="55"/>
  <c r="BE126" i="55"/>
  <c r="T126" i="55"/>
  <c r="R126" i="55"/>
  <c r="P126" i="55"/>
  <c r="J126" i="55"/>
  <c r="BK125" i="55"/>
  <c r="BI125" i="55"/>
  <c r="BH125" i="55"/>
  <c r="BG125" i="55"/>
  <c r="BF125" i="55"/>
  <c r="BE125" i="55"/>
  <c r="T125" i="55"/>
  <c r="R125" i="55"/>
  <c r="P125" i="55"/>
  <c r="J125" i="55"/>
  <c r="BK124" i="55"/>
  <c r="BI124" i="55"/>
  <c r="BH124" i="55"/>
  <c r="BG124" i="55"/>
  <c r="BF124" i="55"/>
  <c r="BE124" i="55"/>
  <c r="T124" i="55"/>
  <c r="R124" i="55"/>
  <c r="P124" i="55"/>
  <c r="J124" i="55"/>
  <c r="BK123" i="55"/>
  <c r="BK122" i="55" s="1"/>
  <c r="BI123" i="55"/>
  <c r="BH123" i="55"/>
  <c r="BG123" i="55"/>
  <c r="BF123" i="55"/>
  <c r="BE123" i="55"/>
  <c r="T123" i="55"/>
  <c r="R123" i="55"/>
  <c r="R122" i="55" s="1"/>
  <c r="P123" i="55"/>
  <c r="J123" i="55"/>
  <c r="T122" i="55"/>
  <c r="P122" i="55"/>
  <c r="J122" i="55"/>
  <c r="BK121" i="55"/>
  <c r="BI121" i="55"/>
  <c r="BH121" i="55"/>
  <c r="BG121" i="55"/>
  <c r="BF121" i="55"/>
  <c r="BE121" i="55"/>
  <c r="T121" i="55"/>
  <c r="R121" i="55"/>
  <c r="P121" i="55"/>
  <c r="J121" i="55"/>
  <c r="BK120" i="55"/>
  <c r="BI120" i="55"/>
  <c r="BH120" i="55"/>
  <c r="BG120" i="55"/>
  <c r="BF120" i="55"/>
  <c r="BE120" i="55"/>
  <c r="T120" i="55"/>
  <c r="R120" i="55"/>
  <c r="R118" i="55" s="1"/>
  <c r="P120" i="55"/>
  <c r="J120" i="55"/>
  <c r="BK119" i="55"/>
  <c r="BI119" i="55"/>
  <c r="BH119" i="55"/>
  <c r="BG119" i="55"/>
  <c r="BF119" i="55"/>
  <c r="BE119" i="55"/>
  <c r="T119" i="55"/>
  <c r="T118" i="55" s="1"/>
  <c r="R119" i="55"/>
  <c r="P119" i="55"/>
  <c r="J119" i="55"/>
  <c r="BK118" i="55"/>
  <c r="J118" i="55" s="1"/>
  <c r="BK117" i="55"/>
  <c r="BK116" i="55" s="1"/>
  <c r="J116" i="55" s="1"/>
  <c r="BI117" i="55"/>
  <c r="BH117" i="55"/>
  <c r="BG117" i="55"/>
  <c r="BF117" i="55"/>
  <c r="BE117" i="55"/>
  <c r="T117" i="55"/>
  <c r="R117" i="55"/>
  <c r="R116" i="55" s="1"/>
  <c r="P117" i="55"/>
  <c r="P116" i="55" s="1"/>
  <c r="J117" i="55"/>
  <c r="T116" i="55"/>
  <c r="BK115" i="55"/>
  <c r="BI115" i="55"/>
  <c r="BH115" i="55"/>
  <c r="BG115" i="55"/>
  <c r="BF115" i="55"/>
  <c r="BE115" i="55"/>
  <c r="T115" i="55"/>
  <c r="R115" i="55"/>
  <c r="P115" i="55"/>
  <c r="J115" i="55"/>
  <c r="BK114" i="55"/>
  <c r="BI114" i="55"/>
  <c r="BH114" i="55"/>
  <c r="BG114" i="55"/>
  <c r="BF114" i="55"/>
  <c r="BE114" i="55"/>
  <c r="T114" i="55"/>
  <c r="R114" i="55"/>
  <c r="P114" i="55"/>
  <c r="J114" i="55"/>
  <c r="BK113" i="55"/>
  <c r="BI113" i="55"/>
  <c r="BH113" i="55"/>
  <c r="BG113" i="55"/>
  <c r="BF113" i="55"/>
  <c r="BE113" i="55"/>
  <c r="T113" i="55"/>
  <c r="R113" i="55"/>
  <c r="P113" i="55"/>
  <c r="J113" i="55"/>
  <c r="BK112" i="55"/>
  <c r="BI112" i="55"/>
  <c r="BH112" i="55"/>
  <c r="BG112" i="55"/>
  <c r="BF112" i="55"/>
  <c r="BE112" i="55"/>
  <c r="T112" i="55"/>
  <c r="R112" i="55"/>
  <c r="P112" i="55"/>
  <c r="J112" i="55"/>
  <c r="BK111" i="55"/>
  <c r="BI111" i="55"/>
  <c r="BH111" i="55"/>
  <c r="BG111" i="55"/>
  <c r="BF111" i="55"/>
  <c r="BE111" i="55"/>
  <c r="T111" i="55"/>
  <c r="R111" i="55"/>
  <c r="P111" i="55"/>
  <c r="J111" i="55"/>
  <c r="BK110" i="55"/>
  <c r="BI110" i="55"/>
  <c r="BH110" i="55"/>
  <c r="BG110" i="55"/>
  <c r="BF110" i="55"/>
  <c r="BE110" i="55"/>
  <c r="T110" i="55"/>
  <c r="R110" i="55"/>
  <c r="P110" i="55"/>
  <c r="J110" i="55"/>
  <c r="BK109" i="55"/>
  <c r="BI109" i="55"/>
  <c r="BH109" i="55"/>
  <c r="BG109" i="55"/>
  <c r="BF109" i="55"/>
  <c r="BE109" i="55"/>
  <c r="T109" i="55"/>
  <c r="R109" i="55"/>
  <c r="P109" i="55"/>
  <c r="J109" i="55"/>
  <c r="BK108" i="55"/>
  <c r="BI108" i="55"/>
  <c r="BH108" i="55"/>
  <c r="BG108" i="55"/>
  <c r="BF108" i="55"/>
  <c r="BE108" i="55"/>
  <c r="T108" i="55"/>
  <c r="R108" i="55"/>
  <c r="P108" i="55"/>
  <c r="J108" i="55"/>
  <c r="BK107" i="55"/>
  <c r="BI107" i="55"/>
  <c r="BH107" i="55"/>
  <c r="BG107" i="55"/>
  <c r="BF107" i="55"/>
  <c r="BE107" i="55"/>
  <c r="T107" i="55"/>
  <c r="R107" i="55"/>
  <c r="P107" i="55"/>
  <c r="J107" i="55"/>
  <c r="BK106" i="55"/>
  <c r="BI106" i="55"/>
  <c r="BH106" i="55"/>
  <c r="BG106" i="55"/>
  <c r="BF106" i="55"/>
  <c r="BE106" i="55"/>
  <c r="T106" i="55"/>
  <c r="R106" i="55"/>
  <c r="P106" i="55"/>
  <c r="J106" i="55"/>
  <c r="BK105" i="55"/>
  <c r="BI105" i="55"/>
  <c r="BH105" i="55"/>
  <c r="BG105" i="55"/>
  <c r="BF105" i="55"/>
  <c r="BE105" i="55"/>
  <c r="T105" i="55"/>
  <c r="R105" i="55"/>
  <c r="P105" i="55"/>
  <c r="J105" i="55"/>
  <c r="BK104" i="55"/>
  <c r="BI104" i="55"/>
  <c r="BH104" i="55"/>
  <c r="BG104" i="55"/>
  <c r="BF104" i="55"/>
  <c r="BE104" i="55"/>
  <c r="T104" i="55"/>
  <c r="R104" i="55"/>
  <c r="P104" i="55"/>
  <c r="J104" i="55"/>
  <c r="BK103" i="55"/>
  <c r="BI103" i="55"/>
  <c r="BH103" i="55"/>
  <c r="BG103" i="55"/>
  <c r="BF103" i="55"/>
  <c r="BE103" i="55"/>
  <c r="T103" i="55"/>
  <c r="R103" i="55"/>
  <c r="P103" i="55"/>
  <c r="J103" i="55"/>
  <c r="BK102" i="55"/>
  <c r="BI102" i="55"/>
  <c r="BH102" i="55"/>
  <c r="BG102" i="55"/>
  <c r="BF102" i="55"/>
  <c r="BE102" i="55"/>
  <c r="T102" i="55"/>
  <c r="R102" i="55"/>
  <c r="P102" i="55"/>
  <c r="J102" i="55"/>
  <c r="BK101" i="55"/>
  <c r="BI101" i="55"/>
  <c r="BH101" i="55"/>
  <c r="BG101" i="55"/>
  <c r="BF101" i="55"/>
  <c r="BE101" i="55"/>
  <c r="T101" i="55"/>
  <c r="T100" i="55" s="1"/>
  <c r="R101" i="55"/>
  <c r="P101" i="55"/>
  <c r="J101" i="55"/>
  <c r="R100" i="55"/>
  <c r="J92" i="55"/>
  <c r="F92" i="55"/>
  <c r="E90" i="55"/>
  <c r="J37" i="55"/>
  <c r="J36" i="55"/>
  <c r="J35" i="55"/>
  <c r="J24" i="55"/>
  <c r="E24" i="55"/>
  <c r="J95" i="55" s="1"/>
  <c r="J23" i="55"/>
  <c r="J21" i="55"/>
  <c r="E21" i="55"/>
  <c r="J94" i="55" s="1"/>
  <c r="J20" i="55"/>
  <c r="J18" i="55"/>
  <c r="E18" i="55"/>
  <c r="F95" i="55" s="1"/>
  <c r="J17" i="55"/>
  <c r="J15" i="55"/>
  <c r="E15" i="55"/>
  <c r="F94" i="55" s="1"/>
  <c r="J14" i="55"/>
  <c r="E7" i="55"/>
  <c r="E88" i="55" s="1"/>
  <c r="BK129" i="54"/>
  <c r="BK128" i="54" s="1"/>
  <c r="J128" i="54" s="1"/>
  <c r="BI129" i="54"/>
  <c r="BH129" i="54"/>
  <c r="BG129" i="54"/>
  <c r="BF129" i="54"/>
  <c r="BE129" i="54"/>
  <c r="T129" i="54"/>
  <c r="T128" i="54" s="1"/>
  <c r="R129" i="54"/>
  <c r="R128" i="54" s="1"/>
  <c r="P129" i="54"/>
  <c r="P128" i="54" s="1"/>
  <c r="J129" i="54"/>
  <c r="BK127" i="54"/>
  <c r="BI127" i="54"/>
  <c r="BH127" i="54"/>
  <c r="BG127" i="54"/>
  <c r="BF127" i="54"/>
  <c r="BE127" i="54"/>
  <c r="T127" i="54"/>
  <c r="R127" i="54"/>
  <c r="P127" i="54"/>
  <c r="J127" i="54"/>
  <c r="BK126" i="54"/>
  <c r="BK125" i="54" s="1"/>
  <c r="J125" i="54" s="1"/>
  <c r="BI126" i="54"/>
  <c r="BH126" i="54"/>
  <c r="BG126" i="54"/>
  <c r="BF126" i="54"/>
  <c r="BE126" i="54"/>
  <c r="T126" i="54"/>
  <c r="R126" i="54"/>
  <c r="P126" i="54"/>
  <c r="P125" i="54" s="1"/>
  <c r="J126" i="54"/>
  <c r="BK124" i="54"/>
  <c r="BI124" i="54"/>
  <c r="BH124" i="54"/>
  <c r="BG124" i="54"/>
  <c r="BF124" i="54"/>
  <c r="BE124" i="54"/>
  <c r="T124" i="54"/>
  <c r="R124" i="54"/>
  <c r="P124" i="54"/>
  <c r="J124" i="54"/>
  <c r="BK123" i="54"/>
  <c r="BI123" i="54"/>
  <c r="BH123" i="54"/>
  <c r="BG123" i="54"/>
  <c r="BF123" i="54"/>
  <c r="BE123" i="54"/>
  <c r="T123" i="54"/>
  <c r="R123" i="54"/>
  <c r="P123" i="54"/>
  <c r="J123" i="54"/>
  <c r="BK122" i="54"/>
  <c r="BI122" i="54"/>
  <c r="BH122" i="54"/>
  <c r="BG122" i="54"/>
  <c r="BF122" i="54"/>
  <c r="BE122" i="54"/>
  <c r="T122" i="54"/>
  <c r="R122" i="54"/>
  <c r="P122" i="54"/>
  <c r="J122" i="54"/>
  <c r="BK121" i="54"/>
  <c r="BI121" i="54"/>
  <c r="BH121" i="54"/>
  <c r="BG121" i="54"/>
  <c r="BF121" i="54"/>
  <c r="BE121" i="54"/>
  <c r="T121" i="54"/>
  <c r="R121" i="54"/>
  <c r="P121" i="54"/>
  <c r="J121" i="54"/>
  <c r="BK120" i="54"/>
  <c r="BI120" i="54"/>
  <c r="BH120" i="54"/>
  <c r="BG120" i="54"/>
  <c r="BF120" i="54"/>
  <c r="BE120" i="54"/>
  <c r="T120" i="54"/>
  <c r="R120" i="54"/>
  <c r="P120" i="54"/>
  <c r="J120" i="54"/>
  <c r="BK119" i="54"/>
  <c r="BI119" i="54"/>
  <c r="BH119" i="54"/>
  <c r="BG119" i="54"/>
  <c r="BF119" i="54"/>
  <c r="BE119" i="54"/>
  <c r="T119" i="54"/>
  <c r="R119" i="54"/>
  <c r="P119" i="54"/>
  <c r="J119" i="54"/>
  <c r="BK118" i="54"/>
  <c r="BK117" i="54" s="1"/>
  <c r="BI118" i="54"/>
  <c r="BH118" i="54"/>
  <c r="BG118" i="54"/>
  <c r="BF118" i="54"/>
  <c r="BE118" i="54"/>
  <c r="T118" i="54"/>
  <c r="R118" i="54"/>
  <c r="P118" i="54"/>
  <c r="P117" i="54" s="1"/>
  <c r="J118" i="54"/>
  <c r="R117" i="54"/>
  <c r="J117" i="54"/>
  <c r="BK116" i="54"/>
  <c r="BI116" i="54"/>
  <c r="BH116" i="54"/>
  <c r="BG116" i="54"/>
  <c r="BF116" i="54"/>
  <c r="BE116" i="54"/>
  <c r="T116" i="54"/>
  <c r="R116" i="54"/>
  <c r="P116" i="54"/>
  <c r="J116" i="54"/>
  <c r="BK115" i="54"/>
  <c r="BI115" i="54"/>
  <c r="BH115" i="54"/>
  <c r="BG115" i="54"/>
  <c r="BF115" i="54"/>
  <c r="BE115" i="54"/>
  <c r="T115" i="54"/>
  <c r="R115" i="54"/>
  <c r="P115" i="54"/>
  <c r="J115" i="54"/>
  <c r="BK114" i="54"/>
  <c r="BI114" i="54"/>
  <c r="BH114" i="54"/>
  <c r="BG114" i="54"/>
  <c r="BF114" i="54"/>
  <c r="BE114" i="54"/>
  <c r="T114" i="54"/>
  <c r="R114" i="54"/>
  <c r="P114" i="54"/>
  <c r="J114" i="54"/>
  <c r="BK113" i="54"/>
  <c r="BI113" i="54"/>
  <c r="BH113" i="54"/>
  <c r="BG113" i="54"/>
  <c r="BF113" i="54"/>
  <c r="BE113" i="54"/>
  <c r="T113" i="54"/>
  <c r="R113" i="54"/>
  <c r="P113" i="54"/>
  <c r="J113" i="54"/>
  <c r="BK112" i="54"/>
  <c r="BI112" i="54"/>
  <c r="BH112" i="54"/>
  <c r="BG112" i="54"/>
  <c r="BF112" i="54"/>
  <c r="BE112" i="54"/>
  <c r="T112" i="54"/>
  <c r="R112" i="54"/>
  <c r="P112" i="54"/>
  <c r="J112" i="54"/>
  <c r="BK111" i="54"/>
  <c r="BI111" i="54"/>
  <c r="BH111" i="54"/>
  <c r="BG111" i="54"/>
  <c r="BF111" i="54"/>
  <c r="BE111" i="54"/>
  <c r="T111" i="54"/>
  <c r="R111" i="54"/>
  <c r="P111" i="54"/>
  <c r="J111" i="54"/>
  <c r="BK110" i="54"/>
  <c r="BI110" i="54"/>
  <c r="BH110" i="54"/>
  <c r="BG110" i="54"/>
  <c r="BF110" i="54"/>
  <c r="BE110" i="54"/>
  <c r="T110" i="54"/>
  <c r="R110" i="54"/>
  <c r="P110" i="54"/>
  <c r="J110" i="54"/>
  <c r="BK109" i="54"/>
  <c r="BI109" i="54"/>
  <c r="BH109" i="54"/>
  <c r="BG109" i="54"/>
  <c r="BF109" i="54"/>
  <c r="BE109" i="54"/>
  <c r="T109" i="54"/>
  <c r="R109" i="54"/>
  <c r="P109" i="54"/>
  <c r="J109" i="54"/>
  <c r="BK108" i="54"/>
  <c r="BI108" i="54"/>
  <c r="BH108" i="54"/>
  <c r="BG108" i="54"/>
  <c r="BF108" i="54"/>
  <c r="BE108" i="54"/>
  <c r="T108" i="54"/>
  <c r="R108" i="54"/>
  <c r="P108" i="54"/>
  <c r="J108" i="54"/>
  <c r="BK107" i="54"/>
  <c r="BI107" i="54"/>
  <c r="BH107" i="54"/>
  <c r="BG107" i="54"/>
  <c r="BF107" i="54"/>
  <c r="BE107" i="54"/>
  <c r="T107" i="54"/>
  <c r="R107" i="54"/>
  <c r="P107" i="54"/>
  <c r="J107" i="54"/>
  <c r="BK106" i="54"/>
  <c r="BI106" i="54"/>
  <c r="BH106" i="54"/>
  <c r="BG106" i="54"/>
  <c r="F37" i="54" s="1"/>
  <c r="BF106" i="54"/>
  <c r="BE106" i="54"/>
  <c r="T106" i="54"/>
  <c r="R106" i="54"/>
  <c r="P106" i="54"/>
  <c r="J106" i="54"/>
  <c r="BK105" i="54"/>
  <c r="BK104" i="54" s="1"/>
  <c r="BI105" i="54"/>
  <c r="BH105" i="54"/>
  <c r="BG105" i="54"/>
  <c r="BF105" i="54"/>
  <c r="F36" i="54" s="1"/>
  <c r="BA106" i="44" s="1"/>
  <c r="BE105" i="54"/>
  <c r="T105" i="54"/>
  <c r="R105" i="54"/>
  <c r="P105" i="54"/>
  <c r="J105" i="54"/>
  <c r="T104" i="54"/>
  <c r="P104" i="54"/>
  <c r="J104" i="54"/>
  <c r="J96" i="54"/>
  <c r="F96" i="54"/>
  <c r="E94" i="54"/>
  <c r="J39" i="54"/>
  <c r="J38" i="54"/>
  <c r="J37" i="54"/>
  <c r="J26" i="54"/>
  <c r="E26" i="54"/>
  <c r="J99" i="54" s="1"/>
  <c r="J25" i="54"/>
  <c r="J23" i="54"/>
  <c r="E23" i="54"/>
  <c r="J98" i="54" s="1"/>
  <c r="J22" i="54"/>
  <c r="J20" i="54"/>
  <c r="E20" i="54"/>
  <c r="F99" i="54" s="1"/>
  <c r="J19" i="54"/>
  <c r="J17" i="54"/>
  <c r="E17" i="54"/>
  <c r="F98" i="54" s="1"/>
  <c r="J16" i="54"/>
  <c r="E7" i="54"/>
  <c r="E90" i="54" s="1"/>
  <c r="BK158" i="53"/>
  <c r="BK157" i="53" s="1"/>
  <c r="BI158" i="53"/>
  <c r="BH158" i="53"/>
  <c r="BG158" i="53"/>
  <c r="BF158" i="53"/>
  <c r="BE158" i="53"/>
  <c r="T158" i="53"/>
  <c r="R158" i="53"/>
  <c r="R157" i="53" s="1"/>
  <c r="P158" i="53"/>
  <c r="J158" i="53"/>
  <c r="T157" i="53"/>
  <c r="P157" i="53"/>
  <c r="J157" i="53"/>
  <c r="BK156" i="53"/>
  <c r="BI156" i="53"/>
  <c r="BH156" i="53"/>
  <c r="BG156" i="53"/>
  <c r="BF156" i="53"/>
  <c r="BE156" i="53"/>
  <c r="T156" i="53"/>
  <c r="R156" i="53"/>
  <c r="P156" i="53"/>
  <c r="J156" i="53"/>
  <c r="BK155" i="53"/>
  <c r="BI155" i="53"/>
  <c r="BH155" i="53"/>
  <c r="BG155" i="53"/>
  <c r="BF155" i="53"/>
  <c r="BE155" i="53"/>
  <c r="T155" i="53"/>
  <c r="R155" i="53"/>
  <c r="P155" i="53"/>
  <c r="J155" i="53"/>
  <c r="BK154" i="53"/>
  <c r="BI154" i="53"/>
  <c r="BH154" i="53"/>
  <c r="BG154" i="53"/>
  <c r="BF154" i="53"/>
  <c r="BE154" i="53"/>
  <c r="T154" i="53"/>
  <c r="R154" i="53"/>
  <c r="P154" i="53"/>
  <c r="J154" i="53"/>
  <c r="BK153" i="53"/>
  <c r="BI153" i="53"/>
  <c r="BH153" i="53"/>
  <c r="BG153" i="53"/>
  <c r="BF153" i="53"/>
  <c r="BE153" i="53"/>
  <c r="T153" i="53"/>
  <c r="R153" i="53"/>
  <c r="P153" i="53"/>
  <c r="J153" i="53"/>
  <c r="BK152" i="53"/>
  <c r="BI152" i="53"/>
  <c r="BH152" i="53"/>
  <c r="BG152" i="53"/>
  <c r="BF152" i="53"/>
  <c r="BE152" i="53"/>
  <c r="T152" i="53"/>
  <c r="R152" i="53"/>
  <c r="P152" i="53"/>
  <c r="J152" i="53"/>
  <c r="BK151" i="53"/>
  <c r="BI151" i="53"/>
  <c r="BH151" i="53"/>
  <c r="BG151" i="53"/>
  <c r="BF151" i="53"/>
  <c r="BE151" i="53"/>
  <c r="T151" i="53"/>
  <c r="R151" i="53"/>
  <c r="P151" i="53"/>
  <c r="J151" i="53"/>
  <c r="BK150" i="53"/>
  <c r="BI150" i="53"/>
  <c r="BH150" i="53"/>
  <c r="BG150" i="53"/>
  <c r="BF150" i="53"/>
  <c r="BE150" i="53"/>
  <c r="T150" i="53"/>
  <c r="R150" i="53"/>
  <c r="P150" i="53"/>
  <c r="J150" i="53"/>
  <c r="BK149" i="53"/>
  <c r="BI149" i="53"/>
  <c r="BH149" i="53"/>
  <c r="BG149" i="53"/>
  <c r="BF149" i="53"/>
  <c r="BE149" i="53"/>
  <c r="T149" i="53"/>
  <c r="R149" i="53"/>
  <c r="P149" i="53"/>
  <c r="J149" i="53"/>
  <c r="BK148" i="53"/>
  <c r="BI148" i="53"/>
  <c r="BH148" i="53"/>
  <c r="BG148" i="53"/>
  <c r="BF148" i="53"/>
  <c r="BE148" i="53"/>
  <c r="T148" i="53"/>
  <c r="R148" i="53"/>
  <c r="P148" i="53"/>
  <c r="J148" i="53"/>
  <c r="BK147" i="53"/>
  <c r="BI147" i="53"/>
  <c r="BH147" i="53"/>
  <c r="BG147" i="53"/>
  <c r="BF147" i="53"/>
  <c r="BE147" i="53"/>
  <c r="T147" i="53"/>
  <c r="R147" i="53"/>
  <c r="P147" i="53"/>
  <c r="J147" i="53"/>
  <c r="BK146" i="53"/>
  <c r="BI146" i="53"/>
  <c r="BH146" i="53"/>
  <c r="BG146" i="53"/>
  <c r="BF146" i="53"/>
  <c r="BE146" i="53"/>
  <c r="T146" i="53"/>
  <c r="R146" i="53"/>
  <c r="R144" i="53" s="1"/>
  <c r="P146" i="53"/>
  <c r="J146" i="53"/>
  <c r="BK145" i="53"/>
  <c r="BK144" i="53" s="1"/>
  <c r="J144" i="53" s="1"/>
  <c r="BI145" i="53"/>
  <c r="BH145" i="53"/>
  <c r="BG145" i="53"/>
  <c r="BF145" i="53"/>
  <c r="BE145" i="53"/>
  <c r="T145" i="53"/>
  <c r="R145" i="53"/>
  <c r="P145" i="53"/>
  <c r="J145" i="53"/>
  <c r="BK143" i="53"/>
  <c r="BI143" i="53"/>
  <c r="BH143" i="53"/>
  <c r="BG143" i="53"/>
  <c r="BF143" i="53"/>
  <c r="BE143" i="53"/>
  <c r="T143" i="53"/>
  <c r="R143" i="53"/>
  <c r="P143" i="53"/>
  <c r="J143" i="53"/>
  <c r="BK142" i="53"/>
  <c r="BI142" i="53"/>
  <c r="BH142" i="53"/>
  <c r="BG142" i="53"/>
  <c r="BF142" i="53"/>
  <c r="BE142" i="53"/>
  <c r="T142" i="53"/>
  <c r="R142" i="53"/>
  <c r="P142" i="53"/>
  <c r="J142" i="53"/>
  <c r="BK141" i="53"/>
  <c r="BI141" i="53"/>
  <c r="BH141" i="53"/>
  <c r="BG141" i="53"/>
  <c r="BF141" i="53"/>
  <c r="BE141" i="53"/>
  <c r="T141" i="53"/>
  <c r="R141" i="53"/>
  <c r="P141" i="53"/>
  <c r="J141" i="53"/>
  <c r="BK140" i="53"/>
  <c r="BI140" i="53"/>
  <c r="BH140" i="53"/>
  <c r="BG140" i="53"/>
  <c r="BF140" i="53"/>
  <c r="BE140" i="53"/>
  <c r="T140" i="53"/>
  <c r="R140" i="53"/>
  <c r="P140" i="53"/>
  <c r="J140" i="53"/>
  <c r="BK139" i="53"/>
  <c r="BI139" i="53"/>
  <c r="BH139" i="53"/>
  <c r="BG139" i="53"/>
  <c r="BF139" i="53"/>
  <c r="BE139" i="53"/>
  <c r="T139" i="53"/>
  <c r="R139" i="53"/>
  <c r="P139" i="53"/>
  <c r="P137" i="53" s="1"/>
  <c r="J139" i="53"/>
  <c r="BK138" i="53"/>
  <c r="BI138" i="53"/>
  <c r="BH138" i="53"/>
  <c r="BG138" i="53"/>
  <c r="BF138" i="53"/>
  <c r="BE138" i="53"/>
  <c r="T138" i="53"/>
  <c r="R138" i="53"/>
  <c r="P138" i="53"/>
  <c r="J138" i="53"/>
  <c r="BK137" i="53"/>
  <c r="T137" i="53"/>
  <c r="J137" i="53"/>
  <c r="BK136" i="53"/>
  <c r="BI136" i="53"/>
  <c r="BH136" i="53"/>
  <c r="BG136" i="53"/>
  <c r="BF136" i="53"/>
  <c r="BE136" i="53"/>
  <c r="T136" i="53"/>
  <c r="R136" i="53"/>
  <c r="P136" i="53"/>
  <c r="J136" i="53"/>
  <c r="BK135" i="53"/>
  <c r="BI135" i="53"/>
  <c r="BH135" i="53"/>
  <c r="BG135" i="53"/>
  <c r="BF135" i="53"/>
  <c r="BE135" i="53"/>
  <c r="T135" i="53"/>
  <c r="R135" i="53"/>
  <c r="P135" i="53"/>
  <c r="J135" i="53"/>
  <c r="BK133" i="53"/>
  <c r="BI133" i="53"/>
  <c r="BH133" i="53"/>
  <c r="BG133" i="53"/>
  <c r="BF133" i="53"/>
  <c r="BE133" i="53"/>
  <c r="T133" i="53"/>
  <c r="R133" i="53"/>
  <c r="P133" i="53"/>
  <c r="J133" i="53"/>
  <c r="BK132" i="53"/>
  <c r="BI132" i="53"/>
  <c r="BH132" i="53"/>
  <c r="BG132" i="53"/>
  <c r="BF132" i="53"/>
  <c r="BE132" i="53"/>
  <c r="T132" i="53"/>
  <c r="R132" i="53"/>
  <c r="P132" i="53"/>
  <c r="J132" i="53"/>
  <c r="BK131" i="53"/>
  <c r="BI131" i="53"/>
  <c r="BH131" i="53"/>
  <c r="BG131" i="53"/>
  <c r="BF131" i="53"/>
  <c r="BE131" i="53"/>
  <c r="T131" i="53"/>
  <c r="R131" i="53"/>
  <c r="P131" i="53"/>
  <c r="J131" i="53"/>
  <c r="BK130" i="53"/>
  <c r="BI130" i="53"/>
  <c r="BH130" i="53"/>
  <c r="BG130" i="53"/>
  <c r="BF130" i="53"/>
  <c r="BE130" i="53"/>
  <c r="T130" i="53"/>
  <c r="R130" i="53"/>
  <c r="P130" i="53"/>
  <c r="J130" i="53"/>
  <c r="BK129" i="53"/>
  <c r="BI129" i="53"/>
  <c r="BH129" i="53"/>
  <c r="BG129" i="53"/>
  <c r="BF129" i="53"/>
  <c r="BE129" i="53"/>
  <c r="T129" i="53"/>
  <c r="R129" i="53"/>
  <c r="P129" i="53"/>
  <c r="J129" i="53"/>
  <c r="BK128" i="53"/>
  <c r="BI128" i="53"/>
  <c r="BH128" i="53"/>
  <c r="BG128" i="53"/>
  <c r="BF128" i="53"/>
  <c r="BE128" i="53"/>
  <c r="T128" i="53"/>
  <c r="R128" i="53"/>
  <c r="P128" i="53"/>
  <c r="J128" i="53"/>
  <c r="BK127" i="53"/>
  <c r="BI127" i="53"/>
  <c r="BH127" i="53"/>
  <c r="BG127" i="53"/>
  <c r="BF127" i="53"/>
  <c r="BE127" i="53"/>
  <c r="T127" i="53"/>
  <c r="R127" i="53"/>
  <c r="P127" i="53"/>
  <c r="J127" i="53"/>
  <c r="BK126" i="53"/>
  <c r="BI126" i="53"/>
  <c r="BH126" i="53"/>
  <c r="BG126" i="53"/>
  <c r="BF126" i="53"/>
  <c r="BE126" i="53"/>
  <c r="T126" i="53"/>
  <c r="R126" i="53"/>
  <c r="P126" i="53"/>
  <c r="J126" i="53"/>
  <c r="BK125" i="53"/>
  <c r="BI125" i="53"/>
  <c r="BH125" i="53"/>
  <c r="BG125" i="53"/>
  <c r="BF125" i="53"/>
  <c r="BE125" i="53"/>
  <c r="T125" i="53"/>
  <c r="R125" i="53"/>
  <c r="P125" i="53"/>
  <c r="J125" i="53"/>
  <c r="BK124" i="53"/>
  <c r="BI124" i="53"/>
  <c r="BH124" i="53"/>
  <c r="BG124" i="53"/>
  <c r="BF124" i="53"/>
  <c r="BE124" i="53"/>
  <c r="T124" i="53"/>
  <c r="R124" i="53"/>
  <c r="P124" i="53"/>
  <c r="J124" i="53"/>
  <c r="BK123" i="53"/>
  <c r="BI123" i="53"/>
  <c r="BH123" i="53"/>
  <c r="BG123" i="53"/>
  <c r="BF123" i="53"/>
  <c r="BE123" i="53"/>
  <c r="T123" i="53"/>
  <c r="R123" i="53"/>
  <c r="P123" i="53"/>
  <c r="J123" i="53"/>
  <c r="BK122" i="53"/>
  <c r="BI122" i="53"/>
  <c r="BH122" i="53"/>
  <c r="BG122" i="53"/>
  <c r="BF122" i="53"/>
  <c r="BE122" i="53"/>
  <c r="T122" i="53"/>
  <c r="R122" i="53"/>
  <c r="P122" i="53"/>
  <c r="J122" i="53"/>
  <c r="BK121" i="53"/>
  <c r="BI121" i="53"/>
  <c r="BH121" i="53"/>
  <c r="BG121" i="53"/>
  <c r="BF121" i="53"/>
  <c r="BE121" i="53"/>
  <c r="T121" i="53"/>
  <c r="R121" i="53"/>
  <c r="P121" i="53"/>
  <c r="J121" i="53"/>
  <c r="BK120" i="53"/>
  <c r="BI120" i="53"/>
  <c r="BH120" i="53"/>
  <c r="BG120" i="53"/>
  <c r="BF120" i="53"/>
  <c r="BE120" i="53"/>
  <c r="T120" i="53"/>
  <c r="R120" i="53"/>
  <c r="P120" i="53"/>
  <c r="J120" i="53"/>
  <c r="BK119" i="53"/>
  <c r="BI119" i="53"/>
  <c r="BH119" i="53"/>
  <c r="BG119" i="53"/>
  <c r="BF119" i="53"/>
  <c r="BE119" i="53"/>
  <c r="T119" i="53"/>
  <c r="R119" i="53"/>
  <c r="P119" i="53"/>
  <c r="J119" i="53"/>
  <c r="BK118" i="53"/>
  <c r="BI118" i="53"/>
  <c r="BH118" i="53"/>
  <c r="BG118" i="53"/>
  <c r="BF118" i="53"/>
  <c r="BE118" i="53"/>
  <c r="T118" i="53"/>
  <c r="R118" i="53"/>
  <c r="P118" i="53"/>
  <c r="J118" i="53"/>
  <c r="BK117" i="53"/>
  <c r="BI117" i="53"/>
  <c r="BH117" i="53"/>
  <c r="BG117" i="53"/>
  <c r="BF117" i="53"/>
  <c r="BE117" i="53"/>
  <c r="T117" i="53"/>
  <c r="R117" i="53"/>
  <c r="P117" i="53"/>
  <c r="J117" i="53"/>
  <c r="BK116" i="53"/>
  <c r="BI116" i="53"/>
  <c r="BH116" i="53"/>
  <c r="BG116" i="53"/>
  <c r="BF116" i="53"/>
  <c r="BE116" i="53"/>
  <c r="T116" i="53"/>
  <c r="R116" i="53"/>
  <c r="P116" i="53"/>
  <c r="J116" i="53"/>
  <c r="BK115" i="53"/>
  <c r="BI115" i="53"/>
  <c r="BH115" i="53"/>
  <c r="BG115" i="53"/>
  <c r="BF115" i="53"/>
  <c r="BE115" i="53"/>
  <c r="T115" i="53"/>
  <c r="R115" i="53"/>
  <c r="P115" i="53"/>
  <c r="J115" i="53"/>
  <c r="BK114" i="53"/>
  <c r="BI114" i="53"/>
  <c r="BH114" i="53"/>
  <c r="BG114" i="53"/>
  <c r="BF114" i="53"/>
  <c r="BE114" i="53"/>
  <c r="T114" i="53"/>
  <c r="R114" i="53"/>
  <c r="P114" i="53"/>
  <c r="J114" i="53"/>
  <c r="BK113" i="53"/>
  <c r="BI113" i="53"/>
  <c r="BH113" i="53"/>
  <c r="BG113" i="53"/>
  <c r="BF113" i="53"/>
  <c r="BE113" i="53"/>
  <c r="T113" i="53"/>
  <c r="R113" i="53"/>
  <c r="P113" i="53"/>
  <c r="J113" i="53"/>
  <c r="BK112" i="53"/>
  <c r="BI112" i="53"/>
  <c r="BH112" i="53"/>
  <c r="BG112" i="53"/>
  <c r="BF112" i="53"/>
  <c r="BE112" i="53"/>
  <c r="T112" i="53"/>
  <c r="R112" i="53"/>
  <c r="P112" i="53"/>
  <c r="J112" i="53"/>
  <c r="BK111" i="53"/>
  <c r="BI111" i="53"/>
  <c r="BH111" i="53"/>
  <c r="BG111" i="53"/>
  <c r="BF111" i="53"/>
  <c r="BE111" i="53"/>
  <c r="T111" i="53"/>
  <c r="R111" i="53"/>
  <c r="P111" i="53"/>
  <c r="J111" i="53"/>
  <c r="BK110" i="53"/>
  <c r="BI110" i="53"/>
  <c r="BH110" i="53"/>
  <c r="BG110" i="53"/>
  <c r="BF110" i="53"/>
  <c r="BE110" i="53"/>
  <c r="T110" i="53"/>
  <c r="R110" i="53"/>
  <c r="P110" i="53"/>
  <c r="J110" i="53"/>
  <c r="BK109" i="53"/>
  <c r="BI109" i="53"/>
  <c r="BH109" i="53"/>
  <c r="BG109" i="53"/>
  <c r="BF109" i="53"/>
  <c r="BE109" i="53"/>
  <c r="T109" i="53"/>
  <c r="R109" i="53"/>
  <c r="P109" i="53"/>
  <c r="J109" i="53"/>
  <c r="BK108" i="53"/>
  <c r="BI108" i="53"/>
  <c r="BH108" i="53"/>
  <c r="BG108" i="53"/>
  <c r="BF108" i="53"/>
  <c r="BE108" i="53"/>
  <c r="T108" i="53"/>
  <c r="R108" i="53"/>
  <c r="P108" i="53"/>
  <c r="J108" i="53"/>
  <c r="BK107" i="53"/>
  <c r="BI107" i="53"/>
  <c r="BH107" i="53"/>
  <c r="BG107" i="53"/>
  <c r="BF107" i="53"/>
  <c r="BE107" i="53"/>
  <c r="T107" i="53"/>
  <c r="R107" i="53"/>
  <c r="P107" i="53"/>
  <c r="J107" i="53"/>
  <c r="BK106" i="53"/>
  <c r="BI106" i="53"/>
  <c r="BH106" i="53"/>
  <c r="BG106" i="53"/>
  <c r="BF106" i="53"/>
  <c r="BE106" i="53"/>
  <c r="T106" i="53"/>
  <c r="R106" i="53"/>
  <c r="P106" i="53"/>
  <c r="J106" i="53"/>
  <c r="BK105" i="53"/>
  <c r="BI105" i="53"/>
  <c r="BH105" i="53"/>
  <c r="BG105" i="53"/>
  <c r="BF105" i="53"/>
  <c r="BE105" i="53"/>
  <c r="T105" i="53"/>
  <c r="R105" i="53"/>
  <c r="P105" i="53"/>
  <c r="J105" i="53"/>
  <c r="BK104" i="53"/>
  <c r="BI104" i="53"/>
  <c r="BH104" i="53"/>
  <c r="BG104" i="53"/>
  <c r="BF104" i="53"/>
  <c r="BE104" i="53"/>
  <c r="T104" i="53"/>
  <c r="R104" i="53"/>
  <c r="P104" i="53"/>
  <c r="J104" i="53"/>
  <c r="BK103" i="53"/>
  <c r="BI103" i="53"/>
  <c r="BH103" i="53"/>
  <c r="BG103" i="53"/>
  <c r="BF103" i="53"/>
  <c r="BE103" i="53"/>
  <c r="T103" i="53"/>
  <c r="R103" i="53"/>
  <c r="P103" i="53"/>
  <c r="J103" i="53"/>
  <c r="BK102" i="53"/>
  <c r="BI102" i="53"/>
  <c r="BH102" i="53"/>
  <c r="F38" i="53" s="1"/>
  <c r="BC105" i="44" s="1"/>
  <c r="BG102" i="53"/>
  <c r="BF102" i="53"/>
  <c r="BE102" i="53"/>
  <c r="T102" i="53"/>
  <c r="R102" i="53"/>
  <c r="P102" i="53"/>
  <c r="J102" i="53"/>
  <c r="BK101" i="53"/>
  <c r="BK100" i="53" s="1"/>
  <c r="J100" i="53" s="1"/>
  <c r="BI101" i="53"/>
  <c r="BH101" i="53"/>
  <c r="BG101" i="53"/>
  <c r="BF101" i="53"/>
  <c r="BE101" i="53"/>
  <c r="T101" i="53"/>
  <c r="R101" i="53"/>
  <c r="P101" i="53"/>
  <c r="J101" i="53"/>
  <c r="P100" i="53"/>
  <c r="J95" i="53"/>
  <c r="J92" i="53"/>
  <c r="F92" i="53"/>
  <c r="E90" i="53"/>
  <c r="J39" i="53"/>
  <c r="J38" i="53"/>
  <c r="J37" i="53"/>
  <c r="F36" i="53"/>
  <c r="J26" i="53"/>
  <c r="E26" i="53"/>
  <c r="J25" i="53"/>
  <c r="J23" i="53"/>
  <c r="E23" i="53"/>
  <c r="J94" i="53" s="1"/>
  <c r="J22" i="53"/>
  <c r="J20" i="53"/>
  <c r="E20" i="53"/>
  <c r="F95" i="53" s="1"/>
  <c r="J19" i="53"/>
  <c r="J17" i="53"/>
  <c r="E17" i="53"/>
  <c r="F94" i="53" s="1"/>
  <c r="J16" i="53"/>
  <c r="E7" i="53"/>
  <c r="E86" i="53" s="1"/>
  <c r="BK174" i="52"/>
  <c r="BI174" i="52"/>
  <c r="BH174" i="52"/>
  <c r="BG174" i="52"/>
  <c r="BF174" i="52"/>
  <c r="BE174" i="52"/>
  <c r="T174" i="52"/>
  <c r="T173" i="52" s="1"/>
  <c r="R174" i="52"/>
  <c r="R173" i="52" s="1"/>
  <c r="P174" i="52"/>
  <c r="P173" i="52" s="1"/>
  <c r="J174" i="52"/>
  <c r="BK173" i="52"/>
  <c r="J173" i="52" s="1"/>
  <c r="BK172" i="52"/>
  <c r="BI172" i="52"/>
  <c r="BH172" i="52"/>
  <c r="BG172" i="52"/>
  <c r="BF172" i="52"/>
  <c r="BE172" i="52"/>
  <c r="T172" i="52"/>
  <c r="R172" i="52"/>
  <c r="P172" i="52"/>
  <c r="J172" i="52"/>
  <c r="BK171" i="52"/>
  <c r="BI171" i="52"/>
  <c r="BH171" i="52"/>
  <c r="BG171" i="52"/>
  <c r="BF171" i="52"/>
  <c r="BE171" i="52"/>
  <c r="T171" i="52"/>
  <c r="R171" i="52"/>
  <c r="P171" i="52"/>
  <c r="J171" i="52"/>
  <c r="BK170" i="52"/>
  <c r="BI170" i="52"/>
  <c r="BH170" i="52"/>
  <c r="BG170" i="52"/>
  <c r="BF170" i="52"/>
  <c r="BE170" i="52"/>
  <c r="T170" i="52"/>
  <c r="R170" i="52"/>
  <c r="P170" i="52"/>
  <c r="J170" i="52"/>
  <c r="BK169" i="52"/>
  <c r="BI169" i="52"/>
  <c r="BH169" i="52"/>
  <c r="BG169" i="52"/>
  <c r="BF169" i="52"/>
  <c r="BE169" i="52"/>
  <c r="T169" i="52"/>
  <c r="R169" i="52"/>
  <c r="P169" i="52"/>
  <c r="J169" i="52"/>
  <c r="BK168" i="52"/>
  <c r="BI168" i="52"/>
  <c r="BH168" i="52"/>
  <c r="BG168" i="52"/>
  <c r="BF168" i="52"/>
  <c r="BE168" i="52"/>
  <c r="T168" i="52"/>
  <c r="R168" i="52"/>
  <c r="P168" i="52"/>
  <c r="J168" i="52"/>
  <c r="BK167" i="52"/>
  <c r="BI167" i="52"/>
  <c r="BH167" i="52"/>
  <c r="BG167" i="52"/>
  <c r="BF167" i="52"/>
  <c r="BE167" i="52"/>
  <c r="T167" i="52"/>
  <c r="R167" i="52"/>
  <c r="P167" i="52"/>
  <c r="J167" i="52"/>
  <c r="BK166" i="52"/>
  <c r="BI166" i="52"/>
  <c r="BH166" i="52"/>
  <c r="BG166" i="52"/>
  <c r="BF166" i="52"/>
  <c r="BE166" i="52"/>
  <c r="T166" i="52"/>
  <c r="R166" i="52"/>
  <c r="P166" i="52"/>
  <c r="J166" i="52"/>
  <c r="BK165" i="52"/>
  <c r="BI165" i="52"/>
  <c r="BH165" i="52"/>
  <c r="BG165" i="52"/>
  <c r="BF165" i="52"/>
  <c r="BE165" i="52"/>
  <c r="T165" i="52"/>
  <c r="R165" i="52"/>
  <c r="P165" i="52"/>
  <c r="J165" i="52"/>
  <c r="BK164" i="52"/>
  <c r="BI164" i="52"/>
  <c r="BH164" i="52"/>
  <c r="BG164" i="52"/>
  <c r="BF164" i="52"/>
  <c r="BE164" i="52"/>
  <c r="T164" i="52"/>
  <c r="R164" i="52"/>
  <c r="P164" i="52"/>
  <c r="J164" i="52"/>
  <c r="BK163" i="52"/>
  <c r="BI163" i="52"/>
  <c r="BH163" i="52"/>
  <c r="BG163" i="52"/>
  <c r="BF163" i="52"/>
  <c r="BE163" i="52"/>
  <c r="T163" i="52"/>
  <c r="R163" i="52"/>
  <c r="P163" i="52"/>
  <c r="J163" i="52"/>
  <c r="BK162" i="52"/>
  <c r="BI162" i="52"/>
  <c r="BH162" i="52"/>
  <c r="BG162" i="52"/>
  <c r="BF162" i="52"/>
  <c r="BE162" i="52"/>
  <c r="T162" i="52"/>
  <c r="R162" i="52"/>
  <c r="P162" i="52"/>
  <c r="J162" i="52"/>
  <c r="BK161" i="52"/>
  <c r="BI161" i="52"/>
  <c r="BH161" i="52"/>
  <c r="BG161" i="52"/>
  <c r="BF161" i="52"/>
  <c r="BE161" i="52"/>
  <c r="T161" i="52"/>
  <c r="R161" i="52"/>
  <c r="P161" i="52"/>
  <c r="J161" i="52"/>
  <c r="BK160" i="52"/>
  <c r="BI160" i="52"/>
  <c r="BH160" i="52"/>
  <c r="BG160" i="52"/>
  <c r="BF160" i="52"/>
  <c r="BE160" i="52"/>
  <c r="T160" i="52"/>
  <c r="R160" i="52"/>
  <c r="P160" i="52"/>
  <c r="J160" i="52"/>
  <c r="BK159" i="52"/>
  <c r="BI159" i="52"/>
  <c r="BH159" i="52"/>
  <c r="BG159" i="52"/>
  <c r="BF159" i="52"/>
  <c r="BE159" i="52"/>
  <c r="T159" i="52"/>
  <c r="R159" i="52"/>
  <c r="P159" i="52"/>
  <c r="J159" i="52"/>
  <c r="BK158" i="52"/>
  <c r="BI158" i="52"/>
  <c r="BH158" i="52"/>
  <c r="BG158" i="52"/>
  <c r="BF158" i="52"/>
  <c r="BE158" i="52"/>
  <c r="T158" i="52"/>
  <c r="R158" i="52"/>
  <c r="P158" i="52"/>
  <c r="J158" i="52"/>
  <c r="BK157" i="52"/>
  <c r="BI157" i="52"/>
  <c r="BH157" i="52"/>
  <c r="BG157" i="52"/>
  <c r="BF157" i="52"/>
  <c r="BE157" i="52"/>
  <c r="T157" i="52"/>
  <c r="R157" i="52"/>
  <c r="P157" i="52"/>
  <c r="J157" i="52"/>
  <c r="BK156" i="52"/>
  <c r="BI156" i="52"/>
  <c r="BH156" i="52"/>
  <c r="BG156" i="52"/>
  <c r="BF156" i="52"/>
  <c r="BE156" i="52"/>
  <c r="T156" i="52"/>
  <c r="R156" i="52"/>
  <c r="P156" i="52"/>
  <c r="J156" i="52"/>
  <c r="BK155" i="52"/>
  <c r="BI155" i="52"/>
  <c r="BH155" i="52"/>
  <c r="BG155" i="52"/>
  <c r="BF155" i="52"/>
  <c r="BE155" i="52"/>
  <c r="T155" i="52"/>
  <c r="R155" i="52"/>
  <c r="P155" i="52"/>
  <c r="J155" i="52"/>
  <c r="BK154" i="52"/>
  <c r="BI154" i="52"/>
  <c r="BH154" i="52"/>
  <c r="BG154" i="52"/>
  <c r="BF154" i="52"/>
  <c r="BE154" i="52"/>
  <c r="T154" i="52"/>
  <c r="R154" i="52"/>
  <c r="P154" i="52"/>
  <c r="J154" i="52"/>
  <c r="BK153" i="52"/>
  <c r="BI153" i="52"/>
  <c r="BH153" i="52"/>
  <c r="BG153" i="52"/>
  <c r="BF153" i="52"/>
  <c r="BE153" i="52"/>
  <c r="T153" i="52"/>
  <c r="R153" i="52"/>
  <c r="P153" i="52"/>
  <c r="J153" i="52"/>
  <c r="BK152" i="52"/>
  <c r="BI152" i="52"/>
  <c r="BH152" i="52"/>
  <c r="BG152" i="52"/>
  <c r="BF152" i="52"/>
  <c r="BE152" i="52"/>
  <c r="T152" i="52"/>
  <c r="R152" i="52"/>
  <c r="P152" i="52"/>
  <c r="J152" i="52"/>
  <c r="BK151" i="52"/>
  <c r="BI151" i="52"/>
  <c r="BH151" i="52"/>
  <c r="BG151" i="52"/>
  <c r="BF151" i="52"/>
  <c r="BE151" i="52"/>
  <c r="T151" i="52"/>
  <c r="R151" i="52"/>
  <c r="P151" i="52"/>
  <c r="J151" i="52"/>
  <c r="BK150" i="52"/>
  <c r="BI150" i="52"/>
  <c r="BH150" i="52"/>
  <c r="BG150" i="52"/>
  <c r="BF150" i="52"/>
  <c r="BE150" i="52"/>
  <c r="T150" i="52"/>
  <c r="R150" i="52"/>
  <c r="P150" i="52"/>
  <c r="J150" i="52"/>
  <c r="BK149" i="52"/>
  <c r="BI149" i="52"/>
  <c r="BH149" i="52"/>
  <c r="BG149" i="52"/>
  <c r="BF149" i="52"/>
  <c r="BE149" i="52"/>
  <c r="T149" i="52"/>
  <c r="R149" i="52"/>
  <c r="P149" i="52"/>
  <c r="J149" i="52"/>
  <c r="BK148" i="52"/>
  <c r="BI148" i="52"/>
  <c r="BH148" i="52"/>
  <c r="BG148" i="52"/>
  <c r="BF148" i="52"/>
  <c r="BE148" i="52"/>
  <c r="T148" i="52"/>
  <c r="R148" i="52"/>
  <c r="P148" i="52"/>
  <c r="J148" i="52"/>
  <c r="BK147" i="52"/>
  <c r="BI147" i="52"/>
  <c r="BH147" i="52"/>
  <c r="BG147" i="52"/>
  <c r="BF147" i="52"/>
  <c r="BE147" i="52"/>
  <c r="T147" i="52"/>
  <c r="R147" i="52"/>
  <c r="P147" i="52"/>
  <c r="J147" i="52"/>
  <c r="BK146" i="52"/>
  <c r="BI146" i="52"/>
  <c r="BH146" i="52"/>
  <c r="BG146" i="52"/>
  <c r="BF146" i="52"/>
  <c r="BE146" i="52"/>
  <c r="T146" i="52"/>
  <c r="R146" i="52"/>
  <c r="P146" i="52"/>
  <c r="J146" i="52"/>
  <c r="BK145" i="52"/>
  <c r="BI145" i="52"/>
  <c r="BH145" i="52"/>
  <c r="BG145" i="52"/>
  <c r="BF145" i="52"/>
  <c r="BE145" i="52"/>
  <c r="T145" i="52"/>
  <c r="R145" i="52"/>
  <c r="P145" i="52"/>
  <c r="J145" i="52"/>
  <c r="BK144" i="52"/>
  <c r="BI144" i="52"/>
  <c r="BH144" i="52"/>
  <c r="BG144" i="52"/>
  <c r="BF144" i="52"/>
  <c r="BE144" i="52"/>
  <c r="T144" i="52"/>
  <c r="R144" i="52"/>
  <c r="P144" i="52"/>
  <c r="P143" i="52" s="1"/>
  <c r="J144" i="52"/>
  <c r="R143" i="52"/>
  <c r="BK142" i="52"/>
  <c r="BI142" i="52"/>
  <c r="BH142" i="52"/>
  <c r="BG142" i="52"/>
  <c r="BF142" i="52"/>
  <c r="BE142" i="52"/>
  <c r="T142" i="52"/>
  <c r="R142" i="52"/>
  <c r="P142" i="52"/>
  <c r="J142" i="52"/>
  <c r="BK141" i="52"/>
  <c r="BI141" i="52"/>
  <c r="BH141" i="52"/>
  <c r="BG141" i="52"/>
  <c r="BF141" i="52"/>
  <c r="BE141" i="52"/>
  <c r="T141" i="52"/>
  <c r="R141" i="52"/>
  <c r="P141" i="52"/>
  <c r="J141" i="52"/>
  <c r="BK140" i="52"/>
  <c r="BI140" i="52"/>
  <c r="BH140" i="52"/>
  <c r="BG140" i="52"/>
  <c r="BF140" i="52"/>
  <c r="BE140" i="52"/>
  <c r="T140" i="52"/>
  <c r="R140" i="52"/>
  <c r="P140" i="52"/>
  <c r="J140" i="52"/>
  <c r="BK139" i="52"/>
  <c r="BI139" i="52"/>
  <c r="BH139" i="52"/>
  <c r="BG139" i="52"/>
  <c r="BF139" i="52"/>
  <c r="BE139" i="52"/>
  <c r="T139" i="52"/>
  <c r="R139" i="52"/>
  <c r="P139" i="52"/>
  <c r="J139" i="52"/>
  <c r="BK138" i="52"/>
  <c r="BI138" i="52"/>
  <c r="BH138" i="52"/>
  <c r="BG138" i="52"/>
  <c r="BF138" i="52"/>
  <c r="BE138" i="52"/>
  <c r="T138" i="52"/>
  <c r="R138" i="52"/>
  <c r="P138" i="52"/>
  <c r="J138" i="52"/>
  <c r="BK137" i="52"/>
  <c r="BI137" i="52"/>
  <c r="BH137" i="52"/>
  <c r="BG137" i="52"/>
  <c r="BF137" i="52"/>
  <c r="BE137" i="52"/>
  <c r="T137" i="52"/>
  <c r="R137" i="52"/>
  <c r="P137" i="52"/>
  <c r="J137" i="52"/>
  <c r="BK136" i="52"/>
  <c r="BI136" i="52"/>
  <c r="BH136" i="52"/>
  <c r="BG136" i="52"/>
  <c r="BF136" i="52"/>
  <c r="BE136" i="52"/>
  <c r="T136" i="52"/>
  <c r="R136" i="52"/>
  <c r="P136" i="52"/>
  <c r="J136" i="52"/>
  <c r="BK135" i="52"/>
  <c r="BI135" i="52"/>
  <c r="BH135" i="52"/>
  <c r="BG135" i="52"/>
  <c r="BF135" i="52"/>
  <c r="BE135" i="52"/>
  <c r="T135" i="52"/>
  <c r="R135" i="52"/>
  <c r="P135" i="52"/>
  <c r="J135" i="52"/>
  <c r="BK134" i="52"/>
  <c r="BI134" i="52"/>
  <c r="BH134" i="52"/>
  <c r="BG134" i="52"/>
  <c r="BF134" i="52"/>
  <c r="BE134" i="52"/>
  <c r="F35" i="52" s="1"/>
  <c r="AZ104" i="44" s="1"/>
  <c r="T134" i="52"/>
  <c r="R134" i="52"/>
  <c r="P134" i="52"/>
  <c r="J134" i="52"/>
  <c r="BK133" i="52"/>
  <c r="BK132" i="52" s="1"/>
  <c r="BI133" i="52"/>
  <c r="BH133" i="52"/>
  <c r="BG133" i="52"/>
  <c r="F37" i="52" s="1"/>
  <c r="BF133" i="52"/>
  <c r="BE133" i="52"/>
  <c r="T133" i="52"/>
  <c r="R133" i="52"/>
  <c r="R132" i="52" s="1"/>
  <c r="P133" i="52"/>
  <c r="J133" i="52"/>
  <c r="T132" i="52"/>
  <c r="P132" i="52"/>
  <c r="J132" i="52"/>
  <c r="BK131" i="52"/>
  <c r="BK130" i="52" s="1"/>
  <c r="J130" i="52" s="1"/>
  <c r="BI131" i="52"/>
  <c r="BH131" i="52"/>
  <c r="BG131" i="52"/>
  <c r="BF131" i="52"/>
  <c r="BE131" i="52"/>
  <c r="T131" i="52"/>
  <c r="T130" i="52" s="1"/>
  <c r="R131" i="52"/>
  <c r="R130" i="52" s="1"/>
  <c r="P131" i="52"/>
  <c r="P130" i="52" s="1"/>
  <c r="J131" i="52"/>
  <c r="BK129" i="52"/>
  <c r="BI129" i="52"/>
  <c r="BH129" i="52"/>
  <c r="BG129" i="52"/>
  <c r="BF129" i="52"/>
  <c r="BE129" i="52"/>
  <c r="T129" i="52"/>
  <c r="R129" i="52"/>
  <c r="P129" i="52"/>
  <c r="J129" i="52"/>
  <c r="BK128" i="52"/>
  <c r="BI128" i="52"/>
  <c r="BH128" i="52"/>
  <c r="BG128" i="52"/>
  <c r="BF128" i="52"/>
  <c r="BE128" i="52"/>
  <c r="T128" i="52"/>
  <c r="R128" i="52"/>
  <c r="P128" i="52"/>
  <c r="J128" i="52"/>
  <c r="BK127" i="52"/>
  <c r="BI127" i="52"/>
  <c r="BH127" i="52"/>
  <c r="BG127" i="52"/>
  <c r="BF127" i="52"/>
  <c r="BE127" i="52"/>
  <c r="T127" i="52"/>
  <c r="R127" i="52"/>
  <c r="P127" i="52"/>
  <c r="P125" i="52" s="1"/>
  <c r="J127" i="52"/>
  <c r="BK126" i="52"/>
  <c r="BI126" i="52"/>
  <c r="BH126" i="52"/>
  <c r="BG126" i="52"/>
  <c r="BF126" i="52"/>
  <c r="BE126" i="52"/>
  <c r="T126" i="52"/>
  <c r="T125" i="52" s="1"/>
  <c r="R126" i="52"/>
  <c r="P126" i="52"/>
  <c r="J126" i="52"/>
  <c r="BK125" i="52"/>
  <c r="J125" i="52" s="1"/>
  <c r="BK124" i="52"/>
  <c r="BI124" i="52"/>
  <c r="BH124" i="52"/>
  <c r="BG124" i="52"/>
  <c r="BF124" i="52"/>
  <c r="BE124" i="52"/>
  <c r="T124" i="52"/>
  <c r="R124" i="52"/>
  <c r="P124" i="52"/>
  <c r="J124" i="52"/>
  <c r="BK123" i="52"/>
  <c r="BI123" i="52"/>
  <c r="BH123" i="52"/>
  <c r="BG123" i="52"/>
  <c r="BF123" i="52"/>
  <c r="BE123" i="52"/>
  <c r="T123" i="52"/>
  <c r="R123" i="52"/>
  <c r="P123" i="52"/>
  <c r="J123" i="52"/>
  <c r="BK122" i="52"/>
  <c r="BI122" i="52"/>
  <c r="BH122" i="52"/>
  <c r="BG122" i="52"/>
  <c r="BF122" i="52"/>
  <c r="BE122" i="52"/>
  <c r="T122" i="52"/>
  <c r="R122" i="52"/>
  <c r="P122" i="52"/>
  <c r="J122" i="52"/>
  <c r="BK121" i="52"/>
  <c r="BI121" i="52"/>
  <c r="BH121" i="52"/>
  <c r="BG121" i="52"/>
  <c r="BF121" i="52"/>
  <c r="BE121" i="52"/>
  <c r="T121" i="52"/>
  <c r="R121" i="52"/>
  <c r="P121" i="52"/>
  <c r="J121" i="52"/>
  <c r="BK120" i="52"/>
  <c r="BI120" i="52"/>
  <c r="BH120" i="52"/>
  <c r="BG120" i="52"/>
  <c r="BF120" i="52"/>
  <c r="BE120" i="52"/>
  <c r="T120" i="52"/>
  <c r="R120" i="52"/>
  <c r="P120" i="52"/>
  <c r="J120" i="52"/>
  <c r="BK119" i="52"/>
  <c r="BI119" i="52"/>
  <c r="BH119" i="52"/>
  <c r="BG119" i="52"/>
  <c r="BF119" i="52"/>
  <c r="BE119" i="52"/>
  <c r="T119" i="52"/>
  <c r="R119" i="52"/>
  <c r="P119" i="52"/>
  <c r="J119" i="52"/>
  <c r="BK118" i="52"/>
  <c r="BI118" i="52"/>
  <c r="BH118" i="52"/>
  <c r="BG118" i="52"/>
  <c r="BF118" i="52"/>
  <c r="BE118" i="52"/>
  <c r="T118" i="52"/>
  <c r="R118" i="52"/>
  <c r="P118" i="52"/>
  <c r="J118" i="52"/>
  <c r="BK117" i="52"/>
  <c r="BI117" i="52"/>
  <c r="BH117" i="52"/>
  <c r="BG117" i="52"/>
  <c r="BF117" i="52"/>
  <c r="BE117" i="52"/>
  <c r="T117" i="52"/>
  <c r="R117" i="52"/>
  <c r="P117" i="52"/>
  <c r="J117" i="52"/>
  <c r="BK116" i="52"/>
  <c r="BI116" i="52"/>
  <c r="BH116" i="52"/>
  <c r="BG116" i="52"/>
  <c r="BF116" i="52"/>
  <c r="BE116" i="52"/>
  <c r="T116" i="52"/>
  <c r="R116" i="52"/>
  <c r="P116" i="52"/>
  <c r="J116" i="52"/>
  <c r="BK115" i="52"/>
  <c r="BI115" i="52"/>
  <c r="BH115" i="52"/>
  <c r="BG115" i="52"/>
  <c r="BF115" i="52"/>
  <c r="BE115" i="52"/>
  <c r="T115" i="52"/>
  <c r="R115" i="52"/>
  <c r="P115" i="52"/>
  <c r="J115" i="52"/>
  <c r="BK114" i="52"/>
  <c r="BI114" i="52"/>
  <c r="BH114" i="52"/>
  <c r="BG114" i="52"/>
  <c r="BF114" i="52"/>
  <c r="BE114" i="52"/>
  <c r="T114" i="52"/>
  <c r="R114" i="52"/>
  <c r="P114" i="52"/>
  <c r="J114" i="52"/>
  <c r="BK113" i="52"/>
  <c r="BI113" i="52"/>
  <c r="BH113" i="52"/>
  <c r="BG113" i="52"/>
  <c r="BF113" i="52"/>
  <c r="BE113" i="52"/>
  <c r="T113" i="52"/>
  <c r="R113" i="52"/>
  <c r="P113" i="52"/>
  <c r="J113" i="52"/>
  <c r="BK112" i="52"/>
  <c r="BI112" i="52"/>
  <c r="BH112" i="52"/>
  <c r="BG112" i="52"/>
  <c r="BF112" i="52"/>
  <c r="BE112" i="52"/>
  <c r="T112" i="52"/>
  <c r="R112" i="52"/>
  <c r="P112" i="52"/>
  <c r="J112" i="52"/>
  <c r="BK111" i="52"/>
  <c r="BI111" i="52"/>
  <c r="BH111" i="52"/>
  <c r="BG111" i="52"/>
  <c r="BF111" i="52"/>
  <c r="BE111" i="52"/>
  <c r="T111" i="52"/>
  <c r="R111" i="52"/>
  <c r="P111" i="52"/>
  <c r="J111" i="52"/>
  <c r="BK110" i="52"/>
  <c r="BI110" i="52"/>
  <c r="BH110" i="52"/>
  <c r="BG110" i="52"/>
  <c r="BF110" i="52"/>
  <c r="BE110" i="52"/>
  <c r="T110" i="52"/>
  <c r="R110" i="52"/>
  <c r="P110" i="52"/>
  <c r="J110" i="52"/>
  <c r="BK109" i="52"/>
  <c r="BI109" i="52"/>
  <c r="BH109" i="52"/>
  <c r="BG109" i="52"/>
  <c r="BF109" i="52"/>
  <c r="BE109" i="52"/>
  <c r="T109" i="52"/>
  <c r="R109" i="52"/>
  <c r="P109" i="52"/>
  <c r="J109" i="52"/>
  <c r="BK108" i="52"/>
  <c r="BI108" i="52"/>
  <c r="BH108" i="52"/>
  <c r="BG108" i="52"/>
  <c r="BF108" i="52"/>
  <c r="BE108" i="52"/>
  <c r="T108" i="52"/>
  <c r="R108" i="52"/>
  <c r="P108" i="52"/>
  <c r="J108" i="52"/>
  <c r="BK107" i="52"/>
  <c r="BI107" i="52"/>
  <c r="BH107" i="52"/>
  <c r="BG107" i="52"/>
  <c r="BF107" i="52"/>
  <c r="BE107" i="52"/>
  <c r="T107" i="52"/>
  <c r="R107" i="52"/>
  <c r="P107" i="52"/>
  <c r="J107" i="52"/>
  <c r="BK106" i="52"/>
  <c r="BI106" i="52"/>
  <c r="BH106" i="52"/>
  <c r="BG106" i="52"/>
  <c r="BF106" i="52"/>
  <c r="BE106" i="52"/>
  <c r="T106" i="52"/>
  <c r="R106" i="52"/>
  <c r="P106" i="52"/>
  <c r="J106" i="52"/>
  <c r="BK105" i="52"/>
  <c r="BI105" i="52"/>
  <c r="BH105" i="52"/>
  <c r="BG105" i="52"/>
  <c r="BF105" i="52"/>
  <c r="BE105" i="52"/>
  <c r="T105" i="52"/>
  <c r="R105" i="52"/>
  <c r="P105" i="52"/>
  <c r="J105" i="52"/>
  <c r="BK104" i="52"/>
  <c r="BI104" i="52"/>
  <c r="BH104" i="52"/>
  <c r="BG104" i="52"/>
  <c r="BF104" i="52"/>
  <c r="BE104" i="52"/>
  <c r="T104" i="52"/>
  <c r="R104" i="52"/>
  <c r="P104" i="52"/>
  <c r="J104" i="52"/>
  <c r="BK103" i="52"/>
  <c r="BI103" i="52"/>
  <c r="BH103" i="52"/>
  <c r="BG103" i="52"/>
  <c r="BF103" i="52"/>
  <c r="BE103" i="52"/>
  <c r="T103" i="52"/>
  <c r="R103" i="52"/>
  <c r="P103" i="52"/>
  <c r="J103" i="52"/>
  <c r="BK102" i="52"/>
  <c r="BI102" i="52"/>
  <c r="BH102" i="52"/>
  <c r="BG102" i="52"/>
  <c r="BF102" i="52"/>
  <c r="BE102" i="52"/>
  <c r="T102" i="52"/>
  <c r="R102" i="52"/>
  <c r="P102" i="52"/>
  <c r="J102" i="52"/>
  <c r="BK101" i="52"/>
  <c r="BK100" i="52" s="1"/>
  <c r="BI101" i="52"/>
  <c r="BH101" i="52"/>
  <c r="BG101" i="52"/>
  <c r="BF101" i="52"/>
  <c r="F36" i="52" s="1"/>
  <c r="BA104" i="44" s="1"/>
  <c r="BE101" i="52"/>
  <c r="T101" i="52"/>
  <c r="R101" i="52"/>
  <c r="P101" i="52"/>
  <c r="P100" i="52" s="1"/>
  <c r="J101" i="52"/>
  <c r="R100" i="52"/>
  <c r="J92" i="52"/>
  <c r="F92" i="52"/>
  <c r="E90" i="52"/>
  <c r="J39" i="52"/>
  <c r="J38" i="52"/>
  <c r="J37" i="52"/>
  <c r="J26" i="52"/>
  <c r="E26" i="52"/>
  <c r="J95" i="52" s="1"/>
  <c r="J25" i="52"/>
  <c r="J23" i="52"/>
  <c r="E23" i="52"/>
  <c r="J94" i="52" s="1"/>
  <c r="J22" i="52"/>
  <c r="J20" i="52"/>
  <c r="E20" i="52"/>
  <c r="F95" i="52" s="1"/>
  <c r="J19" i="52"/>
  <c r="J17" i="52"/>
  <c r="E17" i="52"/>
  <c r="F94" i="52" s="1"/>
  <c r="J16" i="52"/>
  <c r="E7" i="52"/>
  <c r="E86" i="52" s="1"/>
  <c r="BK157" i="51"/>
  <c r="BI157" i="51"/>
  <c r="BH157" i="51"/>
  <c r="BG157" i="51"/>
  <c r="BF157" i="51"/>
  <c r="BE157" i="51"/>
  <c r="T157" i="51"/>
  <c r="R157" i="51"/>
  <c r="P157" i="51"/>
  <c r="J157" i="51"/>
  <c r="BK156" i="51"/>
  <c r="BI156" i="51"/>
  <c r="BH156" i="51"/>
  <c r="BG156" i="51"/>
  <c r="BF156" i="51"/>
  <c r="BE156" i="51"/>
  <c r="T156" i="51"/>
  <c r="R156" i="51"/>
  <c r="P156" i="51"/>
  <c r="J156" i="51"/>
  <c r="BK155" i="51"/>
  <c r="BI155" i="51"/>
  <c r="BH155" i="51"/>
  <c r="BG155" i="51"/>
  <c r="BF155" i="51"/>
  <c r="BE155" i="51"/>
  <c r="T155" i="51"/>
  <c r="R155" i="51"/>
  <c r="P155" i="51"/>
  <c r="J155" i="51"/>
  <c r="BK154" i="51"/>
  <c r="BI154" i="51"/>
  <c r="BH154" i="51"/>
  <c r="BG154" i="51"/>
  <c r="BF154" i="51"/>
  <c r="BE154" i="51"/>
  <c r="T154" i="51"/>
  <c r="R154" i="51"/>
  <c r="P154" i="51"/>
  <c r="P152" i="51" s="1"/>
  <c r="J154" i="51"/>
  <c r="BK153" i="51"/>
  <c r="BI153" i="51"/>
  <c r="BH153" i="51"/>
  <c r="BG153" i="51"/>
  <c r="BF153" i="51"/>
  <c r="BE153" i="51"/>
  <c r="T153" i="51"/>
  <c r="T152" i="51" s="1"/>
  <c r="R153" i="51"/>
  <c r="P153" i="51"/>
  <c r="J153" i="51"/>
  <c r="BK152" i="51"/>
  <c r="J152" i="51" s="1"/>
  <c r="BK151" i="51"/>
  <c r="BI151" i="51"/>
  <c r="BH151" i="51"/>
  <c r="BG151" i="51"/>
  <c r="BF151" i="51"/>
  <c r="BE151" i="51"/>
  <c r="T151" i="51"/>
  <c r="R151" i="51"/>
  <c r="P151" i="51"/>
  <c r="J151" i="51"/>
  <c r="BK150" i="51"/>
  <c r="BI150" i="51"/>
  <c r="BH150" i="51"/>
  <c r="BG150" i="51"/>
  <c r="BF150" i="51"/>
  <c r="BE150" i="51"/>
  <c r="T150" i="51"/>
  <c r="R150" i="51"/>
  <c r="P150" i="51"/>
  <c r="J150" i="51"/>
  <c r="BK149" i="51"/>
  <c r="BI149" i="51"/>
  <c r="BH149" i="51"/>
  <c r="BG149" i="51"/>
  <c r="BF149" i="51"/>
  <c r="BE149" i="51"/>
  <c r="T149" i="51"/>
  <c r="T148" i="51" s="1"/>
  <c r="R149" i="51"/>
  <c r="P149" i="51"/>
  <c r="J149" i="51"/>
  <c r="R148" i="51"/>
  <c r="BK147" i="51"/>
  <c r="BI147" i="51"/>
  <c r="BH147" i="51"/>
  <c r="BG147" i="51"/>
  <c r="BF147" i="51"/>
  <c r="BE147" i="51"/>
  <c r="T147" i="51"/>
  <c r="R147" i="51"/>
  <c r="P147" i="51"/>
  <c r="J147" i="51"/>
  <c r="BK146" i="51"/>
  <c r="BI146" i="51"/>
  <c r="BH146" i="51"/>
  <c r="BG146" i="51"/>
  <c r="BF146" i="51"/>
  <c r="BE146" i="51"/>
  <c r="T146" i="51"/>
  <c r="R146" i="51"/>
  <c r="P146" i="51"/>
  <c r="J146" i="51"/>
  <c r="BK145" i="51"/>
  <c r="BI145" i="51"/>
  <c r="BH145" i="51"/>
  <c r="BG145" i="51"/>
  <c r="BF145" i="51"/>
  <c r="BE145" i="51"/>
  <c r="T145" i="51"/>
  <c r="R145" i="51"/>
  <c r="P145" i="51"/>
  <c r="J145" i="51"/>
  <c r="BK144" i="51"/>
  <c r="BI144" i="51"/>
  <c r="BH144" i="51"/>
  <c r="BG144" i="51"/>
  <c r="BF144" i="51"/>
  <c r="BE144" i="51"/>
  <c r="T144" i="51"/>
  <c r="R144" i="51"/>
  <c r="P144" i="51"/>
  <c r="J144" i="51"/>
  <c r="BK143" i="51"/>
  <c r="BI143" i="51"/>
  <c r="BH143" i="51"/>
  <c r="BG143" i="51"/>
  <c r="BF143" i="51"/>
  <c r="BE143" i="51"/>
  <c r="T143" i="51"/>
  <c r="R143" i="51"/>
  <c r="P143" i="51"/>
  <c r="J143" i="51"/>
  <c r="BK142" i="51"/>
  <c r="BI142" i="51"/>
  <c r="BH142" i="51"/>
  <c r="BG142" i="51"/>
  <c r="BF142" i="51"/>
  <c r="BE142" i="51"/>
  <c r="T142" i="51"/>
  <c r="R142" i="51"/>
  <c r="P142" i="51"/>
  <c r="J142" i="51"/>
  <c r="BK141" i="51"/>
  <c r="BI141" i="51"/>
  <c r="BH141" i="51"/>
  <c r="BG141" i="51"/>
  <c r="BF141" i="51"/>
  <c r="BE141" i="51"/>
  <c r="T141" i="51"/>
  <c r="R141" i="51"/>
  <c r="P141" i="51"/>
  <c r="J141" i="51"/>
  <c r="BK140" i="51"/>
  <c r="BI140" i="51"/>
  <c r="BH140" i="51"/>
  <c r="BG140" i="51"/>
  <c r="BF140" i="51"/>
  <c r="BE140" i="51"/>
  <c r="T140" i="51"/>
  <c r="R140" i="51"/>
  <c r="P140" i="51"/>
  <c r="J140" i="51"/>
  <c r="BK139" i="51"/>
  <c r="BI139" i="51"/>
  <c r="BH139" i="51"/>
  <c r="BG139" i="51"/>
  <c r="BF139" i="51"/>
  <c r="BE139" i="51"/>
  <c r="T139" i="51"/>
  <c r="R139" i="51"/>
  <c r="P139" i="51"/>
  <c r="J139" i="51"/>
  <c r="BK138" i="51"/>
  <c r="BI138" i="51"/>
  <c r="BH138" i="51"/>
  <c r="BG138" i="51"/>
  <c r="BF138" i="51"/>
  <c r="BE138" i="51"/>
  <c r="T138" i="51"/>
  <c r="R138" i="51"/>
  <c r="P138" i="51"/>
  <c r="J138" i="51"/>
  <c r="BK137" i="51"/>
  <c r="BI137" i="51"/>
  <c r="BH137" i="51"/>
  <c r="BG137" i="51"/>
  <c r="BF137" i="51"/>
  <c r="BE137" i="51"/>
  <c r="T137" i="51"/>
  <c r="R137" i="51"/>
  <c r="P137" i="51"/>
  <c r="J137" i="51"/>
  <c r="BK136" i="51"/>
  <c r="BI136" i="51"/>
  <c r="BH136" i="51"/>
  <c r="BG136" i="51"/>
  <c r="BF136" i="51"/>
  <c r="BE136" i="51"/>
  <c r="T136" i="51"/>
  <c r="R136" i="51"/>
  <c r="P136" i="51"/>
  <c r="J136" i="51"/>
  <c r="BK135" i="51"/>
  <c r="BI135" i="51"/>
  <c r="BH135" i="51"/>
  <c r="BG135" i="51"/>
  <c r="BF135" i="51"/>
  <c r="BE135" i="51"/>
  <c r="T135" i="51"/>
  <c r="R135" i="51"/>
  <c r="P135" i="51"/>
  <c r="J135" i="51"/>
  <c r="BK134" i="51"/>
  <c r="BI134" i="51"/>
  <c r="BH134" i="51"/>
  <c r="BG134" i="51"/>
  <c r="BF134" i="51"/>
  <c r="BE134" i="51"/>
  <c r="T134" i="51"/>
  <c r="R134" i="51"/>
  <c r="P134" i="51"/>
  <c r="J134" i="51"/>
  <c r="BK133" i="51"/>
  <c r="BI133" i="51"/>
  <c r="BH133" i="51"/>
  <c r="BG133" i="51"/>
  <c r="BF133" i="51"/>
  <c r="BE133" i="51"/>
  <c r="T133" i="51"/>
  <c r="R133" i="51"/>
  <c r="P133" i="51"/>
  <c r="J133" i="51"/>
  <c r="BK132" i="51"/>
  <c r="BI132" i="51"/>
  <c r="BH132" i="51"/>
  <c r="BG132" i="51"/>
  <c r="BF132" i="51"/>
  <c r="BE132" i="51"/>
  <c r="T132" i="51"/>
  <c r="R132" i="51"/>
  <c r="P132" i="51"/>
  <c r="J132" i="51"/>
  <c r="BK131" i="51"/>
  <c r="BI131" i="51"/>
  <c r="BH131" i="51"/>
  <c r="BG131" i="51"/>
  <c r="BF131" i="51"/>
  <c r="BE131" i="51"/>
  <c r="T131" i="51"/>
  <c r="R131" i="51"/>
  <c r="P131" i="51"/>
  <c r="J131" i="51"/>
  <c r="BK130" i="51"/>
  <c r="BI130" i="51"/>
  <c r="BH130" i="51"/>
  <c r="BG130" i="51"/>
  <c r="BF130" i="51"/>
  <c r="BE130" i="51"/>
  <c r="T130" i="51"/>
  <c r="R130" i="51"/>
  <c r="P130" i="51"/>
  <c r="J130" i="51"/>
  <c r="BK129" i="51"/>
  <c r="BI129" i="51"/>
  <c r="BH129" i="51"/>
  <c r="BG129" i="51"/>
  <c r="BF129" i="51"/>
  <c r="BE129" i="51"/>
  <c r="T129" i="51"/>
  <c r="R129" i="51"/>
  <c r="P129" i="51"/>
  <c r="J129" i="51"/>
  <c r="BK128" i="51"/>
  <c r="BI128" i="51"/>
  <c r="BH128" i="51"/>
  <c r="BG128" i="51"/>
  <c r="BF128" i="51"/>
  <c r="BE128" i="51"/>
  <c r="T128" i="51"/>
  <c r="R128" i="51"/>
  <c r="P128" i="51"/>
  <c r="J128" i="51"/>
  <c r="BK127" i="51"/>
  <c r="BI127" i="51"/>
  <c r="BH127" i="51"/>
  <c r="BG127" i="51"/>
  <c r="BF127" i="51"/>
  <c r="BE127" i="51"/>
  <c r="T127" i="51"/>
  <c r="R127" i="51"/>
  <c r="P127" i="51"/>
  <c r="J127" i="51"/>
  <c r="BK126" i="51"/>
  <c r="BI126" i="51"/>
  <c r="BH126" i="51"/>
  <c r="BG126" i="51"/>
  <c r="BF126" i="51"/>
  <c r="BE126" i="51"/>
  <c r="T126" i="51"/>
  <c r="R126" i="51"/>
  <c r="P126" i="51"/>
  <c r="J126" i="51"/>
  <c r="BK125" i="51"/>
  <c r="BI125" i="51"/>
  <c r="BH125" i="51"/>
  <c r="BG125" i="51"/>
  <c r="BF125" i="51"/>
  <c r="BE125" i="51"/>
  <c r="T125" i="51"/>
  <c r="R125" i="51"/>
  <c r="P125" i="51"/>
  <c r="P123" i="51" s="1"/>
  <c r="J125" i="51"/>
  <c r="BK124" i="51"/>
  <c r="BI124" i="51"/>
  <c r="BH124" i="51"/>
  <c r="BG124" i="51"/>
  <c r="BF124" i="51"/>
  <c r="BE124" i="51"/>
  <c r="T124" i="51"/>
  <c r="R124" i="51"/>
  <c r="P124" i="51"/>
  <c r="J124" i="51"/>
  <c r="BK123" i="51"/>
  <c r="T123" i="51"/>
  <c r="J123" i="51"/>
  <c r="BK122" i="51"/>
  <c r="BI122" i="51"/>
  <c r="BH122" i="51"/>
  <c r="BG122" i="51"/>
  <c r="BF122" i="51"/>
  <c r="BE122" i="51"/>
  <c r="T122" i="51"/>
  <c r="R122" i="51"/>
  <c r="P122" i="51"/>
  <c r="J122" i="51"/>
  <c r="BK121" i="51"/>
  <c r="BI121" i="51"/>
  <c r="BH121" i="51"/>
  <c r="BG121" i="51"/>
  <c r="BF121" i="51"/>
  <c r="BE121" i="51"/>
  <c r="T121" i="51"/>
  <c r="R121" i="51"/>
  <c r="P121" i="51"/>
  <c r="J121" i="51"/>
  <c r="BK120" i="51"/>
  <c r="BI120" i="51"/>
  <c r="BH120" i="51"/>
  <c r="BG120" i="51"/>
  <c r="BF120" i="51"/>
  <c r="BE120" i="51"/>
  <c r="T120" i="51"/>
  <c r="R120" i="51"/>
  <c r="P120" i="51"/>
  <c r="J120" i="51"/>
  <c r="BK119" i="51"/>
  <c r="BI119" i="51"/>
  <c r="BH119" i="51"/>
  <c r="BG119" i="51"/>
  <c r="BF119" i="51"/>
  <c r="BE119" i="51"/>
  <c r="T119" i="51"/>
  <c r="R119" i="51"/>
  <c r="P119" i="51"/>
  <c r="J119" i="51"/>
  <c r="BK118" i="51"/>
  <c r="BI118" i="51"/>
  <c r="BH118" i="51"/>
  <c r="BG118" i="51"/>
  <c r="BF118" i="51"/>
  <c r="BE118" i="51"/>
  <c r="T118" i="51"/>
  <c r="R118" i="51"/>
  <c r="P118" i="51"/>
  <c r="J118" i="51"/>
  <c r="BK117" i="51"/>
  <c r="BI117" i="51"/>
  <c r="BH117" i="51"/>
  <c r="BG117" i="51"/>
  <c r="BF117" i="51"/>
  <c r="BE117" i="51"/>
  <c r="T117" i="51"/>
  <c r="R117" i="51"/>
  <c r="P117" i="51"/>
  <c r="J117" i="51"/>
  <c r="BK116" i="51"/>
  <c r="BI116" i="51"/>
  <c r="BH116" i="51"/>
  <c r="BG116" i="51"/>
  <c r="BF116" i="51"/>
  <c r="BE116" i="51"/>
  <c r="T116" i="51"/>
  <c r="R116" i="51"/>
  <c r="P116" i="51"/>
  <c r="J116" i="51"/>
  <c r="BK115" i="51"/>
  <c r="BI115" i="51"/>
  <c r="BH115" i="51"/>
  <c r="BG115" i="51"/>
  <c r="BF115" i="51"/>
  <c r="BE115" i="51"/>
  <c r="T115" i="51"/>
  <c r="R115" i="51"/>
  <c r="P115" i="51"/>
  <c r="J115" i="51"/>
  <c r="BK114" i="51"/>
  <c r="BI114" i="51"/>
  <c r="BH114" i="51"/>
  <c r="BG114" i="51"/>
  <c r="BF114" i="51"/>
  <c r="BE114" i="51"/>
  <c r="T114" i="51"/>
  <c r="R114" i="51"/>
  <c r="P114" i="51"/>
  <c r="J114" i="51"/>
  <c r="BK113" i="51"/>
  <c r="BI113" i="51"/>
  <c r="BH113" i="51"/>
  <c r="BG113" i="51"/>
  <c r="BF113" i="51"/>
  <c r="BE113" i="51"/>
  <c r="T113" i="51"/>
  <c r="R113" i="51"/>
  <c r="P113" i="51"/>
  <c r="J113" i="51"/>
  <c r="BK112" i="51"/>
  <c r="BI112" i="51"/>
  <c r="BH112" i="51"/>
  <c r="BG112" i="51"/>
  <c r="BF112" i="51"/>
  <c r="BE112" i="51"/>
  <c r="T112" i="51"/>
  <c r="R112" i="51"/>
  <c r="P112" i="51"/>
  <c r="J112" i="51"/>
  <c r="BK111" i="51"/>
  <c r="BI111" i="51"/>
  <c r="BH111" i="51"/>
  <c r="BG111" i="51"/>
  <c r="BF111" i="51"/>
  <c r="BE111" i="51"/>
  <c r="T111" i="51"/>
  <c r="R111" i="51"/>
  <c r="P111" i="51"/>
  <c r="J111" i="51"/>
  <c r="BK110" i="51"/>
  <c r="BI110" i="51"/>
  <c r="BH110" i="51"/>
  <c r="BG110" i="51"/>
  <c r="BF110" i="51"/>
  <c r="BE110" i="51"/>
  <c r="T110" i="51"/>
  <c r="R110" i="51"/>
  <c r="P110" i="51"/>
  <c r="J110" i="51"/>
  <c r="BK109" i="51"/>
  <c r="BI109" i="51"/>
  <c r="BH109" i="51"/>
  <c r="BG109" i="51"/>
  <c r="BF109" i="51"/>
  <c r="BE109" i="51"/>
  <c r="T109" i="51"/>
  <c r="R109" i="51"/>
  <c r="P109" i="51"/>
  <c r="J109" i="51"/>
  <c r="BK108" i="51"/>
  <c r="BI108" i="51"/>
  <c r="BH108" i="51"/>
  <c r="BG108" i="51"/>
  <c r="BF108" i="51"/>
  <c r="BE108" i="51"/>
  <c r="T108" i="51"/>
  <c r="R108" i="51"/>
  <c r="P108" i="51"/>
  <c r="J108" i="51"/>
  <c r="BK107" i="51"/>
  <c r="BI107" i="51"/>
  <c r="BH107" i="51"/>
  <c r="BG107" i="51"/>
  <c r="BF107" i="51"/>
  <c r="BE107" i="51"/>
  <c r="T107" i="51"/>
  <c r="R107" i="51"/>
  <c r="P107" i="51"/>
  <c r="J107" i="51"/>
  <c r="BK106" i="51"/>
  <c r="BI106" i="51"/>
  <c r="BH106" i="51"/>
  <c r="BG106" i="51"/>
  <c r="BF106" i="51"/>
  <c r="BE106" i="51"/>
  <c r="T106" i="51"/>
  <c r="R106" i="51"/>
  <c r="P106" i="51"/>
  <c r="J106" i="51"/>
  <c r="BK105" i="51"/>
  <c r="BI105" i="51"/>
  <c r="BH105" i="51"/>
  <c r="BG105" i="51"/>
  <c r="BF105" i="51"/>
  <c r="BE105" i="51"/>
  <c r="T105" i="51"/>
  <c r="R105" i="51"/>
  <c r="P105" i="51"/>
  <c r="J105" i="51"/>
  <c r="BK104" i="51"/>
  <c r="BI104" i="51"/>
  <c r="BH104" i="51"/>
  <c r="BG104" i="51"/>
  <c r="F37" i="51" s="1"/>
  <c r="BB102" i="44" s="1"/>
  <c r="BF104" i="51"/>
  <c r="BE104" i="51"/>
  <c r="T104" i="51"/>
  <c r="R104" i="51"/>
  <c r="R102" i="51" s="1"/>
  <c r="P104" i="51"/>
  <c r="J104" i="51"/>
  <c r="BK103" i="51"/>
  <c r="BI103" i="51"/>
  <c r="F39" i="51" s="1"/>
  <c r="BD102" i="44" s="1"/>
  <c r="BH103" i="51"/>
  <c r="BG103" i="51"/>
  <c r="BF103" i="51"/>
  <c r="BE103" i="51"/>
  <c r="T103" i="51"/>
  <c r="T102" i="51" s="1"/>
  <c r="R103" i="51"/>
  <c r="P103" i="51"/>
  <c r="J103" i="51"/>
  <c r="BK102" i="51"/>
  <c r="J102" i="51" s="1"/>
  <c r="F97" i="51"/>
  <c r="J94" i="51"/>
  <c r="F94" i="51"/>
  <c r="E92" i="51"/>
  <c r="J39" i="51"/>
  <c r="J38" i="51"/>
  <c r="J37" i="51"/>
  <c r="J26" i="51"/>
  <c r="E26" i="51"/>
  <c r="J97" i="51" s="1"/>
  <c r="J25" i="51"/>
  <c r="J23" i="51"/>
  <c r="E23" i="51"/>
  <c r="J96" i="51" s="1"/>
  <c r="J22" i="51"/>
  <c r="J20" i="51"/>
  <c r="E20" i="51"/>
  <c r="J19" i="51"/>
  <c r="J17" i="51"/>
  <c r="E17" i="51"/>
  <c r="F96" i="51" s="1"/>
  <c r="J16" i="51"/>
  <c r="E7" i="51"/>
  <c r="E88" i="51" s="1"/>
  <c r="BK171" i="50"/>
  <c r="BI171" i="50"/>
  <c r="BH171" i="50"/>
  <c r="BG171" i="50"/>
  <c r="BF171" i="50"/>
  <c r="BE171" i="50"/>
  <c r="T171" i="50"/>
  <c r="R171" i="50"/>
  <c r="P171" i="50"/>
  <c r="J171" i="50"/>
  <c r="BK170" i="50"/>
  <c r="BK169" i="50" s="1"/>
  <c r="J169" i="50" s="1"/>
  <c r="BI170" i="50"/>
  <c r="BH170" i="50"/>
  <c r="BG170" i="50"/>
  <c r="BF170" i="50"/>
  <c r="BE170" i="50"/>
  <c r="T170" i="50"/>
  <c r="R170" i="50"/>
  <c r="R169" i="50" s="1"/>
  <c r="P170" i="50"/>
  <c r="P169" i="50" s="1"/>
  <c r="J170" i="50"/>
  <c r="BK168" i="50"/>
  <c r="BI168" i="50"/>
  <c r="BH168" i="50"/>
  <c r="BG168" i="50"/>
  <c r="BF168" i="50"/>
  <c r="BE168" i="50"/>
  <c r="T168" i="50"/>
  <c r="R168" i="50"/>
  <c r="P168" i="50"/>
  <c r="J168" i="50"/>
  <c r="BK167" i="50"/>
  <c r="BI167" i="50"/>
  <c r="BH167" i="50"/>
  <c r="BG167" i="50"/>
  <c r="BF167" i="50"/>
  <c r="BE167" i="50"/>
  <c r="T167" i="50"/>
  <c r="R167" i="50"/>
  <c r="P167" i="50"/>
  <c r="J167" i="50"/>
  <c r="BK166" i="50"/>
  <c r="BI166" i="50"/>
  <c r="BH166" i="50"/>
  <c r="BG166" i="50"/>
  <c r="BF166" i="50"/>
  <c r="BE166" i="50"/>
  <c r="T166" i="50"/>
  <c r="R166" i="50"/>
  <c r="P166" i="50"/>
  <c r="J166" i="50"/>
  <c r="BK165" i="50"/>
  <c r="BI165" i="50"/>
  <c r="BH165" i="50"/>
  <c r="BG165" i="50"/>
  <c r="BF165" i="50"/>
  <c r="BE165" i="50"/>
  <c r="T165" i="50"/>
  <c r="R165" i="50"/>
  <c r="P165" i="50"/>
  <c r="J165" i="50"/>
  <c r="BK164" i="50"/>
  <c r="BI164" i="50"/>
  <c r="BH164" i="50"/>
  <c r="BG164" i="50"/>
  <c r="BF164" i="50"/>
  <c r="BE164" i="50"/>
  <c r="T164" i="50"/>
  <c r="R164" i="50"/>
  <c r="P164" i="50"/>
  <c r="J164" i="50"/>
  <c r="BK163" i="50"/>
  <c r="BI163" i="50"/>
  <c r="BH163" i="50"/>
  <c r="BG163" i="50"/>
  <c r="BF163" i="50"/>
  <c r="BE163" i="50"/>
  <c r="T163" i="50"/>
  <c r="R163" i="50"/>
  <c r="P163" i="50"/>
  <c r="J163" i="50"/>
  <c r="BK162" i="50"/>
  <c r="BI162" i="50"/>
  <c r="BH162" i="50"/>
  <c r="BG162" i="50"/>
  <c r="BF162" i="50"/>
  <c r="BE162" i="50"/>
  <c r="T162" i="50"/>
  <c r="R162" i="50"/>
  <c r="P162" i="50"/>
  <c r="J162" i="50"/>
  <c r="BK161" i="50"/>
  <c r="BI161" i="50"/>
  <c r="BH161" i="50"/>
  <c r="BG161" i="50"/>
  <c r="BF161" i="50"/>
  <c r="BE161" i="50"/>
  <c r="T161" i="50"/>
  <c r="R161" i="50"/>
  <c r="P161" i="50"/>
  <c r="J161" i="50"/>
  <c r="BK160" i="50"/>
  <c r="BI160" i="50"/>
  <c r="BH160" i="50"/>
  <c r="BG160" i="50"/>
  <c r="BF160" i="50"/>
  <c r="BE160" i="50"/>
  <c r="T160" i="50"/>
  <c r="R160" i="50"/>
  <c r="P160" i="50"/>
  <c r="J160" i="50"/>
  <c r="BK159" i="50"/>
  <c r="BI159" i="50"/>
  <c r="BH159" i="50"/>
  <c r="BG159" i="50"/>
  <c r="BF159" i="50"/>
  <c r="BE159" i="50"/>
  <c r="T159" i="50"/>
  <c r="R159" i="50"/>
  <c r="P159" i="50"/>
  <c r="J159" i="50"/>
  <c r="BK158" i="50"/>
  <c r="BI158" i="50"/>
  <c r="BH158" i="50"/>
  <c r="BG158" i="50"/>
  <c r="BF158" i="50"/>
  <c r="BE158" i="50"/>
  <c r="T158" i="50"/>
  <c r="R158" i="50"/>
  <c r="P158" i="50"/>
  <c r="J158" i="50"/>
  <c r="BK157" i="50"/>
  <c r="BI157" i="50"/>
  <c r="BH157" i="50"/>
  <c r="BG157" i="50"/>
  <c r="BF157" i="50"/>
  <c r="BE157" i="50"/>
  <c r="T157" i="50"/>
  <c r="R157" i="50"/>
  <c r="P157" i="50"/>
  <c r="J157" i="50"/>
  <c r="BK156" i="50"/>
  <c r="BI156" i="50"/>
  <c r="BH156" i="50"/>
  <c r="BG156" i="50"/>
  <c r="BF156" i="50"/>
  <c r="BE156" i="50"/>
  <c r="T156" i="50"/>
  <c r="R156" i="50"/>
  <c r="P156" i="50"/>
  <c r="J156" i="50"/>
  <c r="BK155" i="50"/>
  <c r="BI155" i="50"/>
  <c r="BH155" i="50"/>
  <c r="BG155" i="50"/>
  <c r="BF155" i="50"/>
  <c r="BE155" i="50"/>
  <c r="T155" i="50"/>
  <c r="R155" i="50"/>
  <c r="P155" i="50"/>
  <c r="J155" i="50"/>
  <c r="BK154" i="50"/>
  <c r="BI154" i="50"/>
  <c r="BH154" i="50"/>
  <c r="BG154" i="50"/>
  <c r="BF154" i="50"/>
  <c r="BE154" i="50"/>
  <c r="T154" i="50"/>
  <c r="R154" i="50"/>
  <c r="P154" i="50"/>
  <c r="J154" i="50"/>
  <c r="BK153" i="50"/>
  <c r="BI153" i="50"/>
  <c r="BH153" i="50"/>
  <c r="BG153" i="50"/>
  <c r="BF153" i="50"/>
  <c r="BE153" i="50"/>
  <c r="T153" i="50"/>
  <c r="R153" i="50"/>
  <c r="P153" i="50"/>
  <c r="J153" i="50"/>
  <c r="BK152" i="50"/>
  <c r="BI152" i="50"/>
  <c r="BH152" i="50"/>
  <c r="BG152" i="50"/>
  <c r="BF152" i="50"/>
  <c r="BE152" i="50"/>
  <c r="T152" i="50"/>
  <c r="R152" i="50"/>
  <c r="P152" i="50"/>
  <c r="J152" i="50"/>
  <c r="BK151" i="50"/>
  <c r="BI151" i="50"/>
  <c r="BH151" i="50"/>
  <c r="BG151" i="50"/>
  <c r="BF151" i="50"/>
  <c r="BE151" i="50"/>
  <c r="T151" i="50"/>
  <c r="R151" i="50"/>
  <c r="P151" i="50"/>
  <c r="J151" i="50"/>
  <c r="BK150" i="50"/>
  <c r="BI150" i="50"/>
  <c r="BH150" i="50"/>
  <c r="BG150" i="50"/>
  <c r="BF150" i="50"/>
  <c r="BE150" i="50"/>
  <c r="T150" i="50"/>
  <c r="R150" i="50"/>
  <c r="P150" i="50"/>
  <c r="J150" i="50"/>
  <c r="BK149" i="50"/>
  <c r="BI149" i="50"/>
  <c r="BH149" i="50"/>
  <c r="BG149" i="50"/>
  <c r="BF149" i="50"/>
  <c r="BE149" i="50"/>
  <c r="T149" i="50"/>
  <c r="R149" i="50"/>
  <c r="P149" i="50"/>
  <c r="J149" i="50"/>
  <c r="BK148" i="50"/>
  <c r="BI148" i="50"/>
  <c r="BH148" i="50"/>
  <c r="BG148" i="50"/>
  <c r="BF148" i="50"/>
  <c r="BE148" i="50"/>
  <c r="T148" i="50"/>
  <c r="R148" i="50"/>
  <c r="P148" i="50"/>
  <c r="J148" i="50"/>
  <c r="BK147" i="50"/>
  <c r="BI147" i="50"/>
  <c r="BH147" i="50"/>
  <c r="BG147" i="50"/>
  <c r="BF147" i="50"/>
  <c r="BE147" i="50"/>
  <c r="T147" i="50"/>
  <c r="R147" i="50"/>
  <c r="P147" i="50"/>
  <c r="J147" i="50"/>
  <c r="BK146" i="50"/>
  <c r="BI146" i="50"/>
  <c r="BH146" i="50"/>
  <c r="BG146" i="50"/>
  <c r="BF146" i="50"/>
  <c r="BE146" i="50"/>
  <c r="T146" i="50"/>
  <c r="R146" i="50"/>
  <c r="P146" i="50"/>
  <c r="J146" i="50"/>
  <c r="BK145" i="50"/>
  <c r="BI145" i="50"/>
  <c r="BH145" i="50"/>
  <c r="BG145" i="50"/>
  <c r="BF145" i="50"/>
  <c r="BE145" i="50"/>
  <c r="T145" i="50"/>
  <c r="R145" i="50"/>
  <c r="P145" i="50"/>
  <c r="J145" i="50"/>
  <c r="T144" i="50"/>
  <c r="BK143" i="50"/>
  <c r="BI143" i="50"/>
  <c r="BH143" i="50"/>
  <c r="BG143" i="50"/>
  <c r="BF143" i="50"/>
  <c r="BE143" i="50"/>
  <c r="T143" i="50"/>
  <c r="R143" i="50"/>
  <c r="P143" i="50"/>
  <c r="J143" i="50"/>
  <c r="BK142" i="50"/>
  <c r="BI142" i="50"/>
  <c r="BH142" i="50"/>
  <c r="BG142" i="50"/>
  <c r="BF142" i="50"/>
  <c r="BE142" i="50"/>
  <c r="T142" i="50"/>
  <c r="R142" i="50"/>
  <c r="P142" i="50"/>
  <c r="J142" i="50"/>
  <c r="BK141" i="50"/>
  <c r="BI141" i="50"/>
  <c r="BH141" i="50"/>
  <c r="BG141" i="50"/>
  <c r="BF141" i="50"/>
  <c r="BE141" i="50"/>
  <c r="T141" i="50"/>
  <c r="R141" i="50"/>
  <c r="P141" i="50"/>
  <c r="J141" i="50"/>
  <c r="BK140" i="50"/>
  <c r="BI140" i="50"/>
  <c r="BH140" i="50"/>
  <c r="BG140" i="50"/>
  <c r="BF140" i="50"/>
  <c r="BE140" i="50"/>
  <c r="T140" i="50"/>
  <c r="R140" i="50"/>
  <c r="P140" i="50"/>
  <c r="J140" i="50"/>
  <c r="BK139" i="50"/>
  <c r="BI139" i="50"/>
  <c r="BH139" i="50"/>
  <c r="BG139" i="50"/>
  <c r="BF139" i="50"/>
  <c r="BE139" i="50"/>
  <c r="T139" i="50"/>
  <c r="R139" i="50"/>
  <c r="P139" i="50"/>
  <c r="J139" i="50"/>
  <c r="BK138" i="50"/>
  <c r="BI138" i="50"/>
  <c r="BH138" i="50"/>
  <c r="BG138" i="50"/>
  <c r="BF138" i="50"/>
  <c r="BE138" i="50"/>
  <c r="T138" i="50"/>
  <c r="R138" i="50"/>
  <c r="P138" i="50"/>
  <c r="J138" i="50"/>
  <c r="BK137" i="50"/>
  <c r="BI137" i="50"/>
  <c r="BH137" i="50"/>
  <c r="BG137" i="50"/>
  <c r="BF137" i="50"/>
  <c r="BE137" i="50"/>
  <c r="T137" i="50"/>
  <c r="R137" i="50"/>
  <c r="P137" i="50"/>
  <c r="J137" i="50"/>
  <c r="BK136" i="50"/>
  <c r="BI136" i="50"/>
  <c r="BH136" i="50"/>
  <c r="BG136" i="50"/>
  <c r="BF136" i="50"/>
  <c r="BE136" i="50"/>
  <c r="T136" i="50"/>
  <c r="R136" i="50"/>
  <c r="P136" i="50"/>
  <c r="J136" i="50"/>
  <c r="BK135" i="50"/>
  <c r="BI135" i="50"/>
  <c r="BH135" i="50"/>
  <c r="BG135" i="50"/>
  <c r="BF135" i="50"/>
  <c r="BE135" i="50"/>
  <c r="T135" i="50"/>
  <c r="R135" i="50"/>
  <c r="P135" i="50"/>
  <c r="J135" i="50"/>
  <c r="BK134" i="50"/>
  <c r="BI134" i="50"/>
  <c r="BH134" i="50"/>
  <c r="BG134" i="50"/>
  <c r="BF134" i="50"/>
  <c r="BE134" i="50"/>
  <c r="T134" i="50"/>
  <c r="R134" i="50"/>
  <c r="P134" i="50"/>
  <c r="J134" i="50"/>
  <c r="BK133" i="50"/>
  <c r="BI133" i="50"/>
  <c r="BH133" i="50"/>
  <c r="BG133" i="50"/>
  <c r="BF133" i="50"/>
  <c r="BE133" i="50"/>
  <c r="T133" i="50"/>
  <c r="R133" i="50"/>
  <c r="P133" i="50"/>
  <c r="J133" i="50"/>
  <c r="BK132" i="50"/>
  <c r="BI132" i="50"/>
  <c r="BH132" i="50"/>
  <c r="BG132" i="50"/>
  <c r="BF132" i="50"/>
  <c r="BE132" i="50"/>
  <c r="T132" i="50"/>
  <c r="R132" i="50"/>
  <c r="P132" i="50"/>
  <c r="J132" i="50"/>
  <c r="BK131" i="50"/>
  <c r="BI131" i="50"/>
  <c r="BH131" i="50"/>
  <c r="BG131" i="50"/>
  <c r="BF131" i="50"/>
  <c r="BE131" i="50"/>
  <c r="T131" i="50"/>
  <c r="R131" i="50"/>
  <c r="P131" i="50"/>
  <c r="J131" i="50"/>
  <c r="BK130" i="50"/>
  <c r="BI130" i="50"/>
  <c r="BH130" i="50"/>
  <c r="BG130" i="50"/>
  <c r="BF130" i="50"/>
  <c r="BE130" i="50"/>
  <c r="T130" i="50"/>
  <c r="R130" i="50"/>
  <c r="P130" i="50"/>
  <c r="J130" i="50"/>
  <c r="BK129" i="50"/>
  <c r="BI129" i="50"/>
  <c r="BH129" i="50"/>
  <c r="BG129" i="50"/>
  <c r="BF129" i="50"/>
  <c r="BE129" i="50"/>
  <c r="T129" i="50"/>
  <c r="R129" i="50"/>
  <c r="P129" i="50"/>
  <c r="J129" i="50"/>
  <c r="BK128" i="50"/>
  <c r="BI128" i="50"/>
  <c r="BH128" i="50"/>
  <c r="BG128" i="50"/>
  <c r="BF128" i="50"/>
  <c r="BE128" i="50"/>
  <c r="T128" i="50"/>
  <c r="R128" i="50"/>
  <c r="P128" i="50"/>
  <c r="J128" i="50"/>
  <c r="BK127" i="50"/>
  <c r="BI127" i="50"/>
  <c r="BH127" i="50"/>
  <c r="BG127" i="50"/>
  <c r="BF127" i="50"/>
  <c r="BE127" i="50"/>
  <c r="T127" i="50"/>
  <c r="R127" i="50"/>
  <c r="P127" i="50"/>
  <c r="J127" i="50"/>
  <c r="BK126" i="50"/>
  <c r="BI126" i="50"/>
  <c r="BH126" i="50"/>
  <c r="BG126" i="50"/>
  <c r="BF126" i="50"/>
  <c r="BE126" i="50"/>
  <c r="T126" i="50"/>
  <c r="R126" i="50"/>
  <c r="P126" i="50"/>
  <c r="J126" i="50"/>
  <c r="BK125" i="50"/>
  <c r="BI125" i="50"/>
  <c r="BH125" i="50"/>
  <c r="BG125" i="50"/>
  <c r="BF125" i="50"/>
  <c r="BE125" i="50"/>
  <c r="T125" i="50"/>
  <c r="R125" i="50"/>
  <c r="P125" i="50"/>
  <c r="J125" i="50"/>
  <c r="BK124" i="50"/>
  <c r="BI124" i="50"/>
  <c r="BH124" i="50"/>
  <c r="BG124" i="50"/>
  <c r="BF124" i="50"/>
  <c r="BE124" i="50"/>
  <c r="T124" i="50"/>
  <c r="R124" i="50"/>
  <c r="P124" i="50"/>
  <c r="J124" i="50"/>
  <c r="BK123" i="50"/>
  <c r="BI123" i="50"/>
  <c r="BH123" i="50"/>
  <c r="BG123" i="50"/>
  <c r="BF123" i="50"/>
  <c r="BE123" i="50"/>
  <c r="T123" i="50"/>
  <c r="R123" i="50"/>
  <c r="P123" i="50"/>
  <c r="J123" i="50"/>
  <c r="BK122" i="50"/>
  <c r="BI122" i="50"/>
  <c r="BH122" i="50"/>
  <c r="BG122" i="50"/>
  <c r="BF122" i="50"/>
  <c r="BE122" i="50"/>
  <c r="T122" i="50"/>
  <c r="R122" i="50"/>
  <c r="P122" i="50"/>
  <c r="J122" i="50"/>
  <c r="BK121" i="50"/>
  <c r="BI121" i="50"/>
  <c r="BH121" i="50"/>
  <c r="BG121" i="50"/>
  <c r="BF121" i="50"/>
  <c r="BE121" i="50"/>
  <c r="T121" i="50"/>
  <c r="R121" i="50"/>
  <c r="P121" i="50"/>
  <c r="J121" i="50"/>
  <c r="BK120" i="50"/>
  <c r="BI120" i="50"/>
  <c r="BH120" i="50"/>
  <c r="BG120" i="50"/>
  <c r="BF120" i="50"/>
  <c r="BE120" i="50"/>
  <c r="T120" i="50"/>
  <c r="R120" i="50"/>
  <c r="R118" i="50" s="1"/>
  <c r="P120" i="50"/>
  <c r="J120" i="50"/>
  <c r="BK119" i="50"/>
  <c r="BK118" i="50" s="1"/>
  <c r="J118" i="50" s="1"/>
  <c r="BI119" i="50"/>
  <c r="BH119" i="50"/>
  <c r="BG119" i="50"/>
  <c r="BF119" i="50"/>
  <c r="J36" i="50" s="1"/>
  <c r="AW101" i="44" s="1"/>
  <c r="BE119" i="50"/>
  <c r="T119" i="50"/>
  <c r="R119" i="50"/>
  <c r="P119" i="50"/>
  <c r="P118" i="50" s="1"/>
  <c r="J119" i="50"/>
  <c r="BK117" i="50"/>
  <c r="BI117" i="50"/>
  <c r="BH117" i="50"/>
  <c r="BG117" i="50"/>
  <c r="BF117" i="50"/>
  <c r="BE117" i="50"/>
  <c r="T117" i="50"/>
  <c r="R117" i="50"/>
  <c r="P117" i="50"/>
  <c r="J117" i="50"/>
  <c r="BK116" i="50"/>
  <c r="BI116" i="50"/>
  <c r="BH116" i="50"/>
  <c r="BG116" i="50"/>
  <c r="BF116" i="50"/>
  <c r="BE116" i="50"/>
  <c r="T116" i="50"/>
  <c r="R116" i="50"/>
  <c r="P116" i="50"/>
  <c r="J116" i="50"/>
  <c r="BK115" i="50"/>
  <c r="BI115" i="50"/>
  <c r="BH115" i="50"/>
  <c r="BG115" i="50"/>
  <c r="BF115" i="50"/>
  <c r="BE115" i="50"/>
  <c r="T115" i="50"/>
  <c r="R115" i="50"/>
  <c r="P115" i="50"/>
  <c r="J115" i="50"/>
  <c r="BK114" i="50"/>
  <c r="BI114" i="50"/>
  <c r="BH114" i="50"/>
  <c r="BG114" i="50"/>
  <c r="BF114" i="50"/>
  <c r="BE114" i="50"/>
  <c r="T114" i="50"/>
  <c r="R114" i="50"/>
  <c r="P114" i="50"/>
  <c r="J114" i="50"/>
  <c r="BK113" i="50"/>
  <c r="BI113" i="50"/>
  <c r="BH113" i="50"/>
  <c r="BG113" i="50"/>
  <c r="BF113" i="50"/>
  <c r="BE113" i="50"/>
  <c r="T113" i="50"/>
  <c r="R113" i="50"/>
  <c r="P113" i="50"/>
  <c r="J113" i="50"/>
  <c r="BK112" i="50"/>
  <c r="BI112" i="50"/>
  <c r="BH112" i="50"/>
  <c r="BG112" i="50"/>
  <c r="BF112" i="50"/>
  <c r="BE112" i="50"/>
  <c r="T112" i="50"/>
  <c r="R112" i="50"/>
  <c r="P112" i="50"/>
  <c r="J112" i="50"/>
  <c r="BK111" i="50"/>
  <c r="BI111" i="50"/>
  <c r="BH111" i="50"/>
  <c r="BG111" i="50"/>
  <c r="BF111" i="50"/>
  <c r="BE111" i="50"/>
  <c r="T111" i="50"/>
  <c r="R111" i="50"/>
  <c r="P111" i="50"/>
  <c r="J111" i="50"/>
  <c r="BK110" i="50"/>
  <c r="BI110" i="50"/>
  <c r="BH110" i="50"/>
  <c r="BG110" i="50"/>
  <c r="BF110" i="50"/>
  <c r="BE110" i="50"/>
  <c r="T110" i="50"/>
  <c r="R110" i="50"/>
  <c r="P110" i="50"/>
  <c r="J110" i="50"/>
  <c r="BK109" i="50"/>
  <c r="BI109" i="50"/>
  <c r="BH109" i="50"/>
  <c r="BG109" i="50"/>
  <c r="BF109" i="50"/>
  <c r="BE109" i="50"/>
  <c r="T109" i="50"/>
  <c r="R109" i="50"/>
  <c r="P109" i="50"/>
  <c r="J109" i="50"/>
  <c r="BK108" i="50"/>
  <c r="BI108" i="50"/>
  <c r="BH108" i="50"/>
  <c r="BG108" i="50"/>
  <c r="BF108" i="50"/>
  <c r="BE108" i="50"/>
  <c r="T108" i="50"/>
  <c r="R108" i="50"/>
  <c r="P108" i="50"/>
  <c r="J108" i="50"/>
  <c r="BK107" i="50"/>
  <c r="BI107" i="50"/>
  <c r="BH107" i="50"/>
  <c r="BG107" i="50"/>
  <c r="BF107" i="50"/>
  <c r="BE107" i="50"/>
  <c r="T107" i="50"/>
  <c r="R107" i="50"/>
  <c r="P107" i="50"/>
  <c r="J107" i="50"/>
  <c r="BK106" i="50"/>
  <c r="BI106" i="50"/>
  <c r="BH106" i="50"/>
  <c r="BG106" i="50"/>
  <c r="BF106" i="50"/>
  <c r="BE106" i="50"/>
  <c r="T106" i="50"/>
  <c r="R106" i="50"/>
  <c r="P106" i="50"/>
  <c r="J106" i="50"/>
  <c r="BK105" i="50"/>
  <c r="BI105" i="50"/>
  <c r="BH105" i="50"/>
  <c r="BG105" i="50"/>
  <c r="BF105" i="50"/>
  <c r="BE105" i="50"/>
  <c r="T105" i="50"/>
  <c r="R105" i="50"/>
  <c r="P105" i="50"/>
  <c r="J105" i="50"/>
  <c r="BK104" i="50"/>
  <c r="BI104" i="50"/>
  <c r="BH104" i="50"/>
  <c r="BG104" i="50"/>
  <c r="F37" i="50" s="1"/>
  <c r="BB101" i="44" s="1"/>
  <c r="BF104" i="50"/>
  <c r="BE104" i="50"/>
  <c r="T104" i="50"/>
  <c r="R104" i="50"/>
  <c r="P104" i="50"/>
  <c r="J104" i="50"/>
  <c r="BK103" i="50"/>
  <c r="BK102" i="50" s="1"/>
  <c r="BI103" i="50"/>
  <c r="F39" i="50" s="1"/>
  <c r="BD101" i="44" s="1"/>
  <c r="BH103" i="50"/>
  <c r="BG103" i="50"/>
  <c r="BF103" i="50"/>
  <c r="BE103" i="50"/>
  <c r="T103" i="50"/>
  <c r="R103" i="50"/>
  <c r="P103" i="50"/>
  <c r="J103" i="50"/>
  <c r="T102" i="50"/>
  <c r="P102" i="50"/>
  <c r="J102" i="50"/>
  <c r="J94" i="50"/>
  <c r="F94" i="50"/>
  <c r="E92" i="50"/>
  <c r="J39" i="50"/>
  <c r="J38" i="50"/>
  <c r="J37" i="50"/>
  <c r="J26" i="50"/>
  <c r="E26" i="50"/>
  <c r="J97" i="50" s="1"/>
  <c r="J25" i="50"/>
  <c r="J23" i="50"/>
  <c r="E23" i="50"/>
  <c r="J96" i="50" s="1"/>
  <c r="J22" i="50"/>
  <c r="J20" i="50"/>
  <c r="E20" i="50"/>
  <c r="F97" i="50" s="1"/>
  <c r="J19" i="50"/>
  <c r="J17" i="50"/>
  <c r="E17" i="50"/>
  <c r="F96" i="50" s="1"/>
  <c r="J16" i="50"/>
  <c r="E7" i="50"/>
  <c r="E88" i="50" s="1"/>
  <c r="BK160" i="49"/>
  <c r="BI160" i="49"/>
  <c r="BH160" i="49"/>
  <c r="BG160" i="49"/>
  <c r="BF160" i="49"/>
  <c r="BE160" i="49"/>
  <c r="T160" i="49"/>
  <c r="R160" i="49"/>
  <c r="P160" i="49"/>
  <c r="J160" i="49"/>
  <c r="BK159" i="49"/>
  <c r="BI159" i="49"/>
  <c r="BH159" i="49"/>
  <c r="BG159" i="49"/>
  <c r="BF159" i="49"/>
  <c r="BE159" i="49"/>
  <c r="T159" i="49"/>
  <c r="R159" i="49"/>
  <c r="P159" i="49"/>
  <c r="J159" i="49"/>
  <c r="BK158" i="49"/>
  <c r="BI158" i="49"/>
  <c r="BH158" i="49"/>
  <c r="BG158" i="49"/>
  <c r="BF158" i="49"/>
  <c r="BE158" i="49"/>
  <c r="T158" i="49"/>
  <c r="R158" i="49"/>
  <c r="P158" i="49"/>
  <c r="J158" i="49"/>
  <c r="BK157" i="49"/>
  <c r="BK156" i="49" s="1"/>
  <c r="BI157" i="49"/>
  <c r="BH157" i="49"/>
  <c r="BG157" i="49"/>
  <c r="BF157" i="49"/>
  <c r="BE157" i="49"/>
  <c r="T157" i="49"/>
  <c r="R157" i="49"/>
  <c r="P157" i="49"/>
  <c r="J157" i="49"/>
  <c r="T156" i="49"/>
  <c r="P156" i="49"/>
  <c r="J156" i="49"/>
  <c r="BK155" i="49"/>
  <c r="BI155" i="49"/>
  <c r="BH155" i="49"/>
  <c r="BG155" i="49"/>
  <c r="BF155" i="49"/>
  <c r="BE155" i="49"/>
  <c r="T155" i="49"/>
  <c r="R155" i="49"/>
  <c r="P155" i="49"/>
  <c r="J155" i="49"/>
  <c r="BK154" i="49"/>
  <c r="BK153" i="49" s="1"/>
  <c r="J153" i="49" s="1"/>
  <c r="BI154" i="49"/>
  <c r="BH154" i="49"/>
  <c r="BG154" i="49"/>
  <c r="BF154" i="49"/>
  <c r="BE154" i="49"/>
  <c r="T154" i="49"/>
  <c r="R154" i="49"/>
  <c r="P154" i="49"/>
  <c r="P153" i="49" s="1"/>
  <c r="J154" i="49"/>
  <c r="R153" i="49"/>
  <c r="BK152" i="49"/>
  <c r="BI152" i="49"/>
  <c r="BH152" i="49"/>
  <c r="BG152" i="49"/>
  <c r="BF152" i="49"/>
  <c r="BE152" i="49"/>
  <c r="T152" i="49"/>
  <c r="R152" i="49"/>
  <c r="P152" i="49"/>
  <c r="J152" i="49"/>
  <c r="BK151" i="49"/>
  <c r="BI151" i="49"/>
  <c r="BH151" i="49"/>
  <c r="BG151" i="49"/>
  <c r="BF151" i="49"/>
  <c r="BE151" i="49"/>
  <c r="T151" i="49"/>
  <c r="R151" i="49"/>
  <c r="P151" i="49"/>
  <c r="J151" i="49"/>
  <c r="BK150" i="49"/>
  <c r="BI150" i="49"/>
  <c r="BH150" i="49"/>
  <c r="BG150" i="49"/>
  <c r="BF150" i="49"/>
  <c r="BE150" i="49"/>
  <c r="T150" i="49"/>
  <c r="T149" i="49" s="1"/>
  <c r="R150" i="49"/>
  <c r="R149" i="49" s="1"/>
  <c r="P150" i="49"/>
  <c r="J150" i="49"/>
  <c r="BK149" i="49"/>
  <c r="J149" i="49" s="1"/>
  <c r="P149" i="49"/>
  <c r="BK148" i="49"/>
  <c r="BI148" i="49"/>
  <c r="BH148" i="49"/>
  <c r="BG148" i="49"/>
  <c r="BF148" i="49"/>
  <c r="BE148" i="49"/>
  <c r="T148" i="49"/>
  <c r="R148" i="49"/>
  <c r="P148" i="49"/>
  <c r="J148" i="49"/>
  <c r="BK147" i="49"/>
  <c r="BK146" i="49" s="1"/>
  <c r="J146" i="49" s="1"/>
  <c r="BI147" i="49"/>
  <c r="BH147" i="49"/>
  <c r="BG147" i="49"/>
  <c r="BF147" i="49"/>
  <c r="J36" i="49" s="1"/>
  <c r="AW100" i="44" s="1"/>
  <c r="BE147" i="49"/>
  <c r="T147" i="49"/>
  <c r="R147" i="49"/>
  <c r="P147" i="49"/>
  <c r="P146" i="49" s="1"/>
  <c r="J147" i="49"/>
  <c r="R146" i="49"/>
  <c r="BK145" i="49"/>
  <c r="BI145" i="49"/>
  <c r="BH145" i="49"/>
  <c r="BG145" i="49"/>
  <c r="BF145" i="49"/>
  <c r="BE145" i="49"/>
  <c r="T145" i="49"/>
  <c r="R145" i="49"/>
  <c r="P145" i="49"/>
  <c r="J145" i="49"/>
  <c r="BK144" i="49"/>
  <c r="BI144" i="49"/>
  <c r="BH144" i="49"/>
  <c r="BG144" i="49"/>
  <c r="BF144" i="49"/>
  <c r="BE144" i="49"/>
  <c r="T144" i="49"/>
  <c r="R144" i="49"/>
  <c r="P144" i="49"/>
  <c r="J144" i="49"/>
  <c r="BK143" i="49"/>
  <c r="BI143" i="49"/>
  <c r="BH143" i="49"/>
  <c r="BG143" i="49"/>
  <c r="BF143" i="49"/>
  <c r="BE143" i="49"/>
  <c r="T143" i="49"/>
  <c r="R143" i="49"/>
  <c r="P143" i="49"/>
  <c r="J143" i="49"/>
  <c r="BK142" i="49"/>
  <c r="BK141" i="49" s="1"/>
  <c r="BI142" i="49"/>
  <c r="BH142" i="49"/>
  <c r="BG142" i="49"/>
  <c r="BF142" i="49"/>
  <c r="BE142" i="49"/>
  <c r="T142" i="49"/>
  <c r="R142" i="49"/>
  <c r="P142" i="49"/>
  <c r="J142" i="49"/>
  <c r="T141" i="49"/>
  <c r="P141" i="49"/>
  <c r="J141" i="49"/>
  <c r="BK140" i="49"/>
  <c r="BI140" i="49"/>
  <c r="BH140" i="49"/>
  <c r="BG140" i="49"/>
  <c r="BF140" i="49"/>
  <c r="BE140" i="49"/>
  <c r="T140" i="49"/>
  <c r="T139" i="49" s="1"/>
  <c r="R140" i="49"/>
  <c r="P140" i="49"/>
  <c r="P139" i="49" s="1"/>
  <c r="J140" i="49"/>
  <c r="BK139" i="49"/>
  <c r="J139" i="49" s="1"/>
  <c r="R139" i="49"/>
  <c r="BK138" i="49"/>
  <c r="BI138" i="49"/>
  <c r="BH138" i="49"/>
  <c r="BG138" i="49"/>
  <c r="BF138" i="49"/>
  <c r="BE138" i="49"/>
  <c r="T138" i="49"/>
  <c r="R138" i="49"/>
  <c r="P138" i="49"/>
  <c r="J138" i="49"/>
  <c r="BK137" i="49"/>
  <c r="BI137" i="49"/>
  <c r="BH137" i="49"/>
  <c r="BG137" i="49"/>
  <c r="BF137" i="49"/>
  <c r="BE137" i="49"/>
  <c r="T137" i="49"/>
  <c r="R137" i="49"/>
  <c r="P137" i="49"/>
  <c r="J137" i="49"/>
  <c r="BK136" i="49"/>
  <c r="BI136" i="49"/>
  <c r="BH136" i="49"/>
  <c r="BG136" i="49"/>
  <c r="BF136" i="49"/>
  <c r="BE136" i="49"/>
  <c r="T136" i="49"/>
  <c r="R136" i="49"/>
  <c r="P136" i="49"/>
  <c r="J136" i="49"/>
  <c r="BK135" i="49"/>
  <c r="BI135" i="49"/>
  <c r="BH135" i="49"/>
  <c r="BG135" i="49"/>
  <c r="BF135" i="49"/>
  <c r="BE135" i="49"/>
  <c r="T135" i="49"/>
  <c r="R135" i="49"/>
  <c r="P135" i="49"/>
  <c r="J135" i="49"/>
  <c r="BK134" i="49"/>
  <c r="BI134" i="49"/>
  <c r="BH134" i="49"/>
  <c r="BG134" i="49"/>
  <c r="BF134" i="49"/>
  <c r="BE134" i="49"/>
  <c r="T134" i="49"/>
  <c r="R134" i="49"/>
  <c r="P134" i="49"/>
  <c r="J134" i="49"/>
  <c r="BK133" i="49"/>
  <c r="BI133" i="49"/>
  <c r="BH133" i="49"/>
  <c r="BG133" i="49"/>
  <c r="BF133" i="49"/>
  <c r="BE133" i="49"/>
  <c r="T133" i="49"/>
  <c r="T132" i="49" s="1"/>
  <c r="R133" i="49"/>
  <c r="R132" i="49" s="1"/>
  <c r="P133" i="49"/>
  <c r="J133" i="49"/>
  <c r="BK132" i="49"/>
  <c r="J132" i="49" s="1"/>
  <c r="P132" i="49"/>
  <c r="BK131" i="49"/>
  <c r="BI131" i="49"/>
  <c r="BH131" i="49"/>
  <c r="BG131" i="49"/>
  <c r="BF131" i="49"/>
  <c r="BE131" i="49"/>
  <c r="T131" i="49"/>
  <c r="T130" i="49" s="1"/>
  <c r="R131" i="49"/>
  <c r="P131" i="49"/>
  <c r="P130" i="49" s="1"/>
  <c r="J131" i="49"/>
  <c r="BK130" i="49"/>
  <c r="J130" i="49" s="1"/>
  <c r="R130" i="49"/>
  <c r="BK129" i="49"/>
  <c r="BI129" i="49"/>
  <c r="BH129" i="49"/>
  <c r="BG129" i="49"/>
  <c r="BF129" i="49"/>
  <c r="BE129" i="49"/>
  <c r="T129" i="49"/>
  <c r="R129" i="49"/>
  <c r="P129" i="49"/>
  <c r="J129" i="49"/>
  <c r="BK128" i="49"/>
  <c r="BI128" i="49"/>
  <c r="BH128" i="49"/>
  <c r="BG128" i="49"/>
  <c r="BF128" i="49"/>
  <c r="BE128" i="49"/>
  <c r="T128" i="49"/>
  <c r="R128" i="49"/>
  <c r="P128" i="49"/>
  <c r="J128" i="49"/>
  <c r="BK127" i="49"/>
  <c r="BI127" i="49"/>
  <c r="BH127" i="49"/>
  <c r="BG127" i="49"/>
  <c r="BF127" i="49"/>
  <c r="BE127" i="49"/>
  <c r="T127" i="49"/>
  <c r="R127" i="49"/>
  <c r="P127" i="49"/>
  <c r="J127" i="49"/>
  <c r="BK126" i="49"/>
  <c r="BI126" i="49"/>
  <c r="BH126" i="49"/>
  <c r="BG126" i="49"/>
  <c r="BF126" i="49"/>
  <c r="BE126" i="49"/>
  <c r="T126" i="49"/>
  <c r="R126" i="49"/>
  <c r="P126" i="49"/>
  <c r="J126" i="49"/>
  <c r="BK125" i="49"/>
  <c r="BK124" i="49" s="1"/>
  <c r="BI125" i="49"/>
  <c r="BH125" i="49"/>
  <c r="BG125" i="49"/>
  <c r="BF125" i="49"/>
  <c r="BE125" i="49"/>
  <c r="T125" i="49"/>
  <c r="R125" i="49"/>
  <c r="P125" i="49"/>
  <c r="J125" i="49"/>
  <c r="T124" i="49"/>
  <c r="P124" i="49"/>
  <c r="J124" i="49"/>
  <c r="BK123" i="49"/>
  <c r="BI123" i="49"/>
  <c r="BH123" i="49"/>
  <c r="BG123" i="49"/>
  <c r="BF123" i="49"/>
  <c r="BE123" i="49"/>
  <c r="T123" i="49"/>
  <c r="R123" i="49"/>
  <c r="R121" i="49" s="1"/>
  <c r="P123" i="49"/>
  <c r="J123" i="49"/>
  <c r="BK122" i="49"/>
  <c r="BK121" i="49" s="1"/>
  <c r="BI122" i="49"/>
  <c r="BH122" i="49"/>
  <c r="BG122" i="49"/>
  <c r="BF122" i="49"/>
  <c r="BE122" i="49"/>
  <c r="T122" i="49"/>
  <c r="R122" i="49"/>
  <c r="P122" i="49"/>
  <c r="P121" i="49" s="1"/>
  <c r="J122" i="49"/>
  <c r="BK119" i="49"/>
  <c r="BI119" i="49"/>
  <c r="BH119" i="49"/>
  <c r="BG119" i="49"/>
  <c r="BF119" i="49"/>
  <c r="BE119" i="49"/>
  <c r="T119" i="49"/>
  <c r="T118" i="49" s="1"/>
  <c r="R119" i="49"/>
  <c r="P119" i="49"/>
  <c r="P118" i="49" s="1"/>
  <c r="J119" i="49"/>
  <c r="BK118" i="49"/>
  <c r="J118" i="49" s="1"/>
  <c r="R118" i="49"/>
  <c r="BK117" i="49"/>
  <c r="BI117" i="49"/>
  <c r="BH117" i="49"/>
  <c r="BG117" i="49"/>
  <c r="BF117" i="49"/>
  <c r="BE117" i="49"/>
  <c r="T117" i="49"/>
  <c r="R117" i="49"/>
  <c r="P117" i="49"/>
  <c r="J117" i="49"/>
  <c r="BK116" i="49"/>
  <c r="BI116" i="49"/>
  <c r="BH116" i="49"/>
  <c r="BG116" i="49"/>
  <c r="BF116" i="49"/>
  <c r="BE116" i="49"/>
  <c r="T116" i="49"/>
  <c r="R116" i="49"/>
  <c r="P116" i="49"/>
  <c r="J116" i="49"/>
  <c r="BK115" i="49"/>
  <c r="BI115" i="49"/>
  <c r="BH115" i="49"/>
  <c r="BG115" i="49"/>
  <c r="BF115" i="49"/>
  <c r="BE115" i="49"/>
  <c r="T115" i="49"/>
  <c r="R115" i="49"/>
  <c r="P115" i="49"/>
  <c r="J115" i="49"/>
  <c r="BK114" i="49"/>
  <c r="BK113" i="49" s="1"/>
  <c r="BI114" i="49"/>
  <c r="BH114" i="49"/>
  <c r="BG114" i="49"/>
  <c r="F37" i="49" s="1"/>
  <c r="BB100" i="44" s="1"/>
  <c r="BF114" i="49"/>
  <c r="BE114" i="49"/>
  <c r="T114" i="49"/>
  <c r="R114" i="49"/>
  <c r="R113" i="49" s="1"/>
  <c r="P114" i="49"/>
  <c r="J114" i="49"/>
  <c r="T113" i="49"/>
  <c r="P113" i="49"/>
  <c r="J113" i="49"/>
  <c r="BK112" i="49"/>
  <c r="BI112" i="49"/>
  <c r="BH112" i="49"/>
  <c r="BG112" i="49"/>
  <c r="BF112" i="49"/>
  <c r="BE112" i="49"/>
  <c r="T112" i="49"/>
  <c r="R112" i="49"/>
  <c r="P112" i="49"/>
  <c r="J112" i="49"/>
  <c r="BK111" i="49"/>
  <c r="BI111" i="49"/>
  <c r="BH111" i="49"/>
  <c r="BG111" i="49"/>
  <c r="BF111" i="49"/>
  <c r="BE111" i="49"/>
  <c r="T111" i="49"/>
  <c r="R111" i="49"/>
  <c r="P111" i="49"/>
  <c r="J111" i="49"/>
  <c r="BK110" i="49"/>
  <c r="BI110" i="49"/>
  <c r="BH110" i="49"/>
  <c r="BG110" i="49"/>
  <c r="BF110" i="49"/>
  <c r="BE110" i="49"/>
  <c r="T110" i="49"/>
  <c r="R110" i="49"/>
  <c r="P110" i="49"/>
  <c r="J110" i="49"/>
  <c r="BK109" i="49"/>
  <c r="BI109" i="49"/>
  <c r="BH109" i="49"/>
  <c r="BG109" i="49"/>
  <c r="BF109" i="49"/>
  <c r="BE109" i="49"/>
  <c r="T109" i="49"/>
  <c r="R109" i="49"/>
  <c r="P109" i="49"/>
  <c r="J109" i="49"/>
  <c r="BK108" i="49"/>
  <c r="BI108" i="49"/>
  <c r="BH108" i="49"/>
  <c r="BG108" i="49"/>
  <c r="BF108" i="49"/>
  <c r="BE108" i="49"/>
  <c r="T108" i="49"/>
  <c r="R108" i="49"/>
  <c r="P108" i="49"/>
  <c r="J108" i="49"/>
  <c r="BK107" i="49"/>
  <c r="BI107" i="49"/>
  <c r="BH107" i="49"/>
  <c r="BG107" i="49"/>
  <c r="BF107" i="49"/>
  <c r="BE107" i="49"/>
  <c r="T107" i="49"/>
  <c r="R107" i="49"/>
  <c r="P107" i="49"/>
  <c r="J107" i="49"/>
  <c r="BK106" i="49"/>
  <c r="BI106" i="49"/>
  <c r="BH106" i="49"/>
  <c r="BG106" i="49"/>
  <c r="BF106" i="49"/>
  <c r="BE106" i="49"/>
  <c r="T106" i="49"/>
  <c r="R106" i="49"/>
  <c r="P106" i="49"/>
  <c r="J106" i="49"/>
  <c r="BK105" i="49"/>
  <c r="BI105" i="49"/>
  <c r="BH105" i="49"/>
  <c r="BG105" i="49"/>
  <c r="BF105" i="49"/>
  <c r="BE105" i="49"/>
  <c r="T105" i="49"/>
  <c r="R105" i="49"/>
  <c r="P105" i="49"/>
  <c r="J105" i="49"/>
  <c r="BK104" i="49"/>
  <c r="BI104" i="49"/>
  <c r="BH104" i="49"/>
  <c r="BG104" i="49"/>
  <c r="BF104" i="49"/>
  <c r="BE104" i="49"/>
  <c r="T104" i="49"/>
  <c r="R104" i="49"/>
  <c r="P104" i="49"/>
  <c r="J104" i="49"/>
  <c r="BK103" i="49"/>
  <c r="BK102" i="49" s="1"/>
  <c r="BI103" i="49"/>
  <c r="BH103" i="49"/>
  <c r="BG103" i="49"/>
  <c r="BF103" i="49"/>
  <c r="BE103" i="49"/>
  <c r="T103" i="49"/>
  <c r="R103" i="49"/>
  <c r="P103" i="49"/>
  <c r="P102" i="49" s="1"/>
  <c r="J103" i="49"/>
  <c r="F96" i="49"/>
  <c r="J94" i="49"/>
  <c r="F94" i="49"/>
  <c r="E92" i="49"/>
  <c r="E88" i="49"/>
  <c r="J39" i="49"/>
  <c r="J38" i="49"/>
  <c r="AY100" i="44" s="1"/>
  <c r="J37" i="49"/>
  <c r="J26" i="49"/>
  <c r="E26" i="49"/>
  <c r="J97" i="49" s="1"/>
  <c r="J25" i="49"/>
  <c r="J23" i="49"/>
  <c r="E23" i="49"/>
  <c r="J96" i="49" s="1"/>
  <c r="J22" i="49"/>
  <c r="J20" i="49"/>
  <c r="E20" i="49"/>
  <c r="F97" i="49" s="1"/>
  <c r="J19" i="49"/>
  <c r="J17" i="49"/>
  <c r="E17" i="49"/>
  <c r="J16" i="49"/>
  <c r="E7" i="49"/>
  <c r="BK133" i="48"/>
  <c r="BI133" i="48"/>
  <c r="BH133" i="48"/>
  <c r="BG133" i="48"/>
  <c r="BF133" i="48"/>
  <c r="BE133" i="48"/>
  <c r="T133" i="48"/>
  <c r="R133" i="48"/>
  <c r="P133" i="48"/>
  <c r="J133" i="48"/>
  <c r="BK132" i="48"/>
  <c r="BI132" i="48"/>
  <c r="BH132" i="48"/>
  <c r="BG132" i="48"/>
  <c r="BF132" i="48"/>
  <c r="BE132" i="48"/>
  <c r="T132" i="48"/>
  <c r="R132" i="48"/>
  <c r="P132" i="48"/>
  <c r="J132" i="48"/>
  <c r="BK131" i="48"/>
  <c r="BK130" i="48" s="1"/>
  <c r="J130" i="48" s="1"/>
  <c r="BI131" i="48"/>
  <c r="BH131" i="48"/>
  <c r="BG131" i="48"/>
  <c r="BF131" i="48"/>
  <c r="BE131" i="48"/>
  <c r="T131" i="48"/>
  <c r="R131" i="48"/>
  <c r="P131" i="48"/>
  <c r="P130" i="48" s="1"/>
  <c r="J131" i="48"/>
  <c r="R130" i="48"/>
  <c r="BK129" i="48"/>
  <c r="BI129" i="48"/>
  <c r="BH129" i="48"/>
  <c r="BG129" i="48"/>
  <c r="BF129" i="48"/>
  <c r="BE129" i="48"/>
  <c r="T129" i="48"/>
  <c r="R129" i="48"/>
  <c r="P129" i="48"/>
  <c r="J129" i="48"/>
  <c r="BK128" i="48"/>
  <c r="BI128" i="48"/>
  <c r="BH128" i="48"/>
  <c r="BG128" i="48"/>
  <c r="BF128" i="48"/>
  <c r="BE128" i="48"/>
  <c r="T128" i="48"/>
  <c r="R128" i="48"/>
  <c r="P128" i="48"/>
  <c r="J128" i="48"/>
  <c r="BK127" i="48"/>
  <c r="BI127" i="48"/>
  <c r="BH127" i="48"/>
  <c r="BG127" i="48"/>
  <c r="BF127" i="48"/>
  <c r="BE127" i="48"/>
  <c r="T127" i="48"/>
  <c r="R127" i="48"/>
  <c r="P127" i="48"/>
  <c r="J127" i="48"/>
  <c r="BK126" i="48"/>
  <c r="BK125" i="48" s="1"/>
  <c r="BI126" i="48"/>
  <c r="BH126" i="48"/>
  <c r="BG126" i="48"/>
  <c r="BF126" i="48"/>
  <c r="BE126" i="48"/>
  <c r="T126" i="48"/>
  <c r="R126" i="48"/>
  <c r="P126" i="48"/>
  <c r="J126" i="48"/>
  <c r="T125" i="48"/>
  <c r="P125" i="48"/>
  <c r="J125" i="48"/>
  <c r="BK124" i="48"/>
  <c r="BI124" i="48"/>
  <c r="BH124" i="48"/>
  <c r="BG124" i="48"/>
  <c r="BF124" i="48"/>
  <c r="BE124" i="48"/>
  <c r="T124" i="48"/>
  <c r="R124" i="48"/>
  <c r="P124" i="48"/>
  <c r="J124" i="48"/>
  <c r="BK123" i="48"/>
  <c r="BK122" i="48" s="1"/>
  <c r="BI123" i="48"/>
  <c r="BH123" i="48"/>
  <c r="BG123" i="48"/>
  <c r="BF123" i="48"/>
  <c r="BE123" i="48"/>
  <c r="T123" i="48"/>
  <c r="R123" i="48"/>
  <c r="R122" i="48" s="1"/>
  <c r="P123" i="48"/>
  <c r="P122" i="48" s="1"/>
  <c r="J123" i="48"/>
  <c r="BK121" i="48"/>
  <c r="BI121" i="48"/>
  <c r="BH121" i="48"/>
  <c r="BG121" i="48"/>
  <c r="BF121" i="48"/>
  <c r="BE121" i="48"/>
  <c r="T121" i="48"/>
  <c r="R121" i="48"/>
  <c r="P121" i="48"/>
  <c r="P119" i="48" s="1"/>
  <c r="J121" i="48"/>
  <c r="BK120" i="48"/>
  <c r="BI120" i="48"/>
  <c r="BH120" i="48"/>
  <c r="BG120" i="48"/>
  <c r="BF120" i="48"/>
  <c r="BE120" i="48"/>
  <c r="T120" i="48"/>
  <c r="T119" i="48" s="1"/>
  <c r="R120" i="48"/>
  <c r="R119" i="48" s="1"/>
  <c r="P120" i="48"/>
  <c r="J120" i="48"/>
  <c r="BK119" i="48"/>
  <c r="J119" i="48" s="1"/>
  <c r="BK117" i="48"/>
  <c r="BI117" i="48"/>
  <c r="BH117" i="48"/>
  <c r="BG117" i="48"/>
  <c r="BF117" i="48"/>
  <c r="BE117" i="48"/>
  <c r="T117" i="48"/>
  <c r="T116" i="48" s="1"/>
  <c r="R117" i="48"/>
  <c r="R116" i="48" s="1"/>
  <c r="P117" i="48"/>
  <c r="J117" i="48"/>
  <c r="BK116" i="48"/>
  <c r="J116" i="48" s="1"/>
  <c r="P116" i="48"/>
  <c r="BK115" i="48"/>
  <c r="BI115" i="48"/>
  <c r="BH115" i="48"/>
  <c r="BG115" i="48"/>
  <c r="BF115" i="48"/>
  <c r="BE115" i="48"/>
  <c r="T115" i="48"/>
  <c r="R115" i="48"/>
  <c r="P115" i="48"/>
  <c r="J115" i="48"/>
  <c r="BK114" i="48"/>
  <c r="BI114" i="48"/>
  <c r="BH114" i="48"/>
  <c r="BG114" i="48"/>
  <c r="BF114" i="48"/>
  <c r="BE114" i="48"/>
  <c r="T114" i="48"/>
  <c r="R114" i="48"/>
  <c r="P114" i="48"/>
  <c r="J114" i="48"/>
  <c r="BK113" i="48"/>
  <c r="BK112" i="48" s="1"/>
  <c r="BI113" i="48"/>
  <c r="BH113" i="48"/>
  <c r="BG113" i="48"/>
  <c r="BF113" i="48"/>
  <c r="BE113" i="48"/>
  <c r="T113" i="48"/>
  <c r="R113" i="48"/>
  <c r="P113" i="48"/>
  <c r="P112" i="48" s="1"/>
  <c r="J113" i="48"/>
  <c r="R112" i="48"/>
  <c r="BK111" i="48"/>
  <c r="BI111" i="48"/>
  <c r="BH111" i="48"/>
  <c r="BG111" i="48"/>
  <c r="BF111" i="48"/>
  <c r="BE111" i="48"/>
  <c r="T111" i="48"/>
  <c r="R111" i="48"/>
  <c r="P111" i="48"/>
  <c r="J111" i="48"/>
  <c r="BK110" i="48"/>
  <c r="BI110" i="48"/>
  <c r="BH110" i="48"/>
  <c r="BG110" i="48"/>
  <c r="BF110" i="48"/>
  <c r="BE110" i="48"/>
  <c r="T110" i="48"/>
  <c r="R110" i="48"/>
  <c r="P110" i="48"/>
  <c r="J110" i="48"/>
  <c r="BK109" i="48"/>
  <c r="BI109" i="48"/>
  <c r="BH109" i="48"/>
  <c r="BG109" i="48"/>
  <c r="BF109" i="48"/>
  <c r="BE109" i="48"/>
  <c r="T109" i="48"/>
  <c r="R109" i="48"/>
  <c r="P109" i="48"/>
  <c r="J109" i="48"/>
  <c r="BK108" i="48"/>
  <c r="BI108" i="48"/>
  <c r="BH108" i="48"/>
  <c r="BG108" i="48"/>
  <c r="BF108" i="48"/>
  <c r="BE108" i="48"/>
  <c r="T108" i="48"/>
  <c r="R108" i="48"/>
  <c r="P108" i="48"/>
  <c r="J108" i="48"/>
  <c r="BK107" i="48"/>
  <c r="BI107" i="48"/>
  <c r="BH107" i="48"/>
  <c r="BG107" i="48"/>
  <c r="BF107" i="48"/>
  <c r="BE107" i="48"/>
  <c r="T107" i="48"/>
  <c r="R107" i="48"/>
  <c r="P107" i="48"/>
  <c r="J107" i="48"/>
  <c r="BK106" i="48"/>
  <c r="BI106" i="48"/>
  <c r="BH106" i="48"/>
  <c r="BG106" i="48"/>
  <c r="BF106" i="48"/>
  <c r="BE106" i="48"/>
  <c r="T106" i="48"/>
  <c r="R106" i="48"/>
  <c r="P106" i="48"/>
  <c r="J106" i="48"/>
  <c r="BK105" i="48"/>
  <c r="BI105" i="48"/>
  <c r="BH105" i="48"/>
  <c r="BG105" i="48"/>
  <c r="BF105" i="48"/>
  <c r="BE105" i="48"/>
  <c r="T105" i="48"/>
  <c r="R105" i="48"/>
  <c r="P105" i="48"/>
  <c r="J105" i="48"/>
  <c r="BK104" i="48"/>
  <c r="BI104" i="48"/>
  <c r="BH104" i="48"/>
  <c r="BG104" i="48"/>
  <c r="BF104" i="48"/>
  <c r="BE104" i="48"/>
  <c r="T104" i="48"/>
  <c r="R104" i="48"/>
  <c r="P104" i="48"/>
  <c r="J104" i="48"/>
  <c r="BK103" i="48"/>
  <c r="BK102" i="48" s="1"/>
  <c r="BI103" i="48"/>
  <c r="BH103" i="48"/>
  <c r="BG103" i="48"/>
  <c r="BF103" i="48"/>
  <c r="BE103" i="48"/>
  <c r="T103" i="48"/>
  <c r="R103" i="48"/>
  <c r="P103" i="48"/>
  <c r="J103" i="48"/>
  <c r="T102" i="48"/>
  <c r="P102" i="48"/>
  <c r="J102" i="48"/>
  <c r="J94" i="48"/>
  <c r="F94" i="48"/>
  <c r="E92" i="48"/>
  <c r="J39" i="48"/>
  <c r="J38" i="48"/>
  <c r="F38" i="48"/>
  <c r="J37" i="48"/>
  <c r="AX99" i="44" s="1"/>
  <c r="J26" i="48"/>
  <c r="E26" i="48"/>
  <c r="J97" i="48" s="1"/>
  <c r="J25" i="48"/>
  <c r="J23" i="48"/>
  <c r="E23" i="48"/>
  <c r="J96" i="48" s="1"/>
  <c r="J22" i="48"/>
  <c r="J20" i="48"/>
  <c r="E20" i="48"/>
  <c r="F97" i="48" s="1"/>
  <c r="J19" i="48"/>
  <c r="J17" i="48"/>
  <c r="E17" i="48"/>
  <c r="F96" i="48" s="1"/>
  <c r="J16" i="48"/>
  <c r="E7" i="48"/>
  <c r="E88" i="48" s="1"/>
  <c r="BK125" i="47"/>
  <c r="BI125" i="47"/>
  <c r="BH125" i="47"/>
  <c r="BG125" i="47"/>
  <c r="BF125" i="47"/>
  <c r="BE125" i="47"/>
  <c r="T125" i="47"/>
  <c r="R125" i="47"/>
  <c r="P125" i="47"/>
  <c r="P123" i="47" s="1"/>
  <c r="J125" i="47"/>
  <c r="BK124" i="47"/>
  <c r="BI124" i="47"/>
  <c r="BH124" i="47"/>
  <c r="BG124" i="47"/>
  <c r="BF124" i="47"/>
  <c r="BE124" i="47"/>
  <c r="T124" i="47"/>
  <c r="R124" i="47"/>
  <c r="R123" i="47" s="1"/>
  <c r="P124" i="47"/>
  <c r="J124" i="47"/>
  <c r="BK123" i="47"/>
  <c r="J123" i="47" s="1"/>
  <c r="T123" i="47"/>
  <c r="BK122" i="47"/>
  <c r="BI122" i="47"/>
  <c r="BH122" i="47"/>
  <c r="BG122" i="47"/>
  <c r="BF122" i="47"/>
  <c r="BE122" i="47"/>
  <c r="T122" i="47"/>
  <c r="R122" i="47"/>
  <c r="P122" i="47"/>
  <c r="J122" i="47"/>
  <c r="BK121" i="47"/>
  <c r="BI121" i="47"/>
  <c r="BH121" i="47"/>
  <c r="BG121" i="47"/>
  <c r="BF121" i="47"/>
  <c r="BE121" i="47"/>
  <c r="T121" i="47"/>
  <c r="T120" i="47" s="1"/>
  <c r="R121" i="47"/>
  <c r="R120" i="47" s="1"/>
  <c r="P121" i="47"/>
  <c r="J121" i="47"/>
  <c r="BK119" i="47"/>
  <c r="BI119" i="47"/>
  <c r="BH119" i="47"/>
  <c r="BG119" i="47"/>
  <c r="BF119" i="47"/>
  <c r="BE119" i="47"/>
  <c r="T119" i="47"/>
  <c r="R119" i="47"/>
  <c r="P119" i="47"/>
  <c r="J119" i="47"/>
  <c r="BK118" i="47"/>
  <c r="BI118" i="47"/>
  <c r="BH118" i="47"/>
  <c r="BG118" i="47"/>
  <c r="BF118" i="47"/>
  <c r="BE118" i="47"/>
  <c r="T118" i="47"/>
  <c r="R118" i="47"/>
  <c r="P118" i="47"/>
  <c r="J118" i="47"/>
  <c r="BK117" i="47"/>
  <c r="BI117" i="47"/>
  <c r="BH117" i="47"/>
  <c r="BG117" i="47"/>
  <c r="BF117" i="47"/>
  <c r="BE117" i="47"/>
  <c r="T117" i="47"/>
  <c r="R117" i="47"/>
  <c r="P117" i="47"/>
  <c r="J117" i="47"/>
  <c r="BK116" i="47"/>
  <c r="BI116" i="47"/>
  <c r="BH116" i="47"/>
  <c r="BG116" i="47"/>
  <c r="BF116" i="47"/>
  <c r="BE116" i="47"/>
  <c r="T116" i="47"/>
  <c r="R116" i="47"/>
  <c r="P116" i="47"/>
  <c r="J116" i="47"/>
  <c r="BK115" i="47"/>
  <c r="BK114" i="47" s="1"/>
  <c r="J114" i="47" s="1"/>
  <c r="BI115" i="47"/>
  <c r="BH115" i="47"/>
  <c r="BG115" i="47"/>
  <c r="BF115" i="47"/>
  <c r="BE115" i="47"/>
  <c r="T115" i="47"/>
  <c r="T114" i="47" s="1"/>
  <c r="R115" i="47"/>
  <c r="R114" i="47" s="1"/>
  <c r="P115" i="47"/>
  <c r="J115" i="47"/>
  <c r="P114" i="47"/>
  <c r="BK113" i="47"/>
  <c r="BI113" i="47"/>
  <c r="BH113" i="47"/>
  <c r="BG113" i="47"/>
  <c r="BF113" i="47"/>
  <c r="BE113" i="47"/>
  <c r="T113" i="47"/>
  <c r="R113" i="47"/>
  <c r="P113" i="47"/>
  <c r="J113" i="47"/>
  <c r="BK112" i="47"/>
  <c r="BI112" i="47"/>
  <c r="BH112" i="47"/>
  <c r="BG112" i="47"/>
  <c r="BF112" i="47"/>
  <c r="BE112" i="47"/>
  <c r="T112" i="47"/>
  <c r="R112" i="47"/>
  <c r="P112" i="47"/>
  <c r="J112" i="47"/>
  <c r="BK111" i="47"/>
  <c r="BI111" i="47"/>
  <c r="BH111" i="47"/>
  <c r="BG111" i="47"/>
  <c r="BF111" i="47"/>
  <c r="BE111" i="47"/>
  <c r="T111" i="47"/>
  <c r="R111" i="47"/>
  <c r="P111" i="47"/>
  <c r="J111" i="47"/>
  <c r="BK110" i="47"/>
  <c r="BI110" i="47"/>
  <c r="BH110" i="47"/>
  <c r="BG110" i="47"/>
  <c r="BF110" i="47"/>
  <c r="BE110" i="47"/>
  <c r="T110" i="47"/>
  <c r="R110" i="47"/>
  <c r="P110" i="47"/>
  <c r="J110" i="47"/>
  <c r="BK109" i="47"/>
  <c r="BI109" i="47"/>
  <c r="BH109" i="47"/>
  <c r="BG109" i="47"/>
  <c r="BF109" i="47"/>
  <c r="BE109" i="47"/>
  <c r="T109" i="47"/>
  <c r="R109" i="47"/>
  <c r="P109" i="47"/>
  <c r="J109" i="47"/>
  <c r="BK108" i="47"/>
  <c r="BI108" i="47"/>
  <c r="BH108" i="47"/>
  <c r="BG108" i="47"/>
  <c r="BF108" i="47"/>
  <c r="BE108" i="47"/>
  <c r="T108" i="47"/>
  <c r="R108" i="47"/>
  <c r="P108" i="47"/>
  <c r="J108" i="47"/>
  <c r="BK107" i="47"/>
  <c r="BI107" i="47"/>
  <c r="BH107" i="47"/>
  <c r="BG107" i="47"/>
  <c r="BF107" i="47"/>
  <c r="BE107" i="47"/>
  <c r="T107" i="47"/>
  <c r="R107" i="47"/>
  <c r="P107" i="47"/>
  <c r="J107" i="47"/>
  <c r="BK106" i="47"/>
  <c r="BI106" i="47"/>
  <c r="BH106" i="47"/>
  <c r="BG106" i="47"/>
  <c r="BF106" i="47"/>
  <c r="BE106" i="47"/>
  <c r="T106" i="47"/>
  <c r="T105" i="47" s="1"/>
  <c r="R106" i="47"/>
  <c r="P106" i="47"/>
  <c r="J106" i="47"/>
  <c r="R105" i="47"/>
  <c r="BK104" i="47"/>
  <c r="BI104" i="47"/>
  <c r="BH104" i="47"/>
  <c r="BG104" i="47"/>
  <c r="BF104" i="47"/>
  <c r="BE104" i="47"/>
  <c r="T104" i="47"/>
  <c r="R104" i="47"/>
  <c r="P104" i="47"/>
  <c r="J104" i="47"/>
  <c r="BK103" i="47"/>
  <c r="BI103" i="47"/>
  <c r="BH103" i="47"/>
  <c r="BG103" i="47"/>
  <c r="BF103" i="47"/>
  <c r="BE103" i="47"/>
  <c r="T103" i="47"/>
  <c r="R103" i="47"/>
  <c r="P103" i="47"/>
  <c r="J103" i="47"/>
  <c r="BK102" i="47"/>
  <c r="BK101" i="47" s="1"/>
  <c r="BI102" i="47"/>
  <c r="BH102" i="47"/>
  <c r="BG102" i="47"/>
  <c r="BF102" i="47"/>
  <c r="F36" i="47" s="1"/>
  <c r="BA98" i="44" s="1"/>
  <c r="BE102" i="47"/>
  <c r="T102" i="47"/>
  <c r="R102" i="47"/>
  <c r="R101" i="47" s="1"/>
  <c r="P102" i="47"/>
  <c r="J102" i="47"/>
  <c r="T101" i="47"/>
  <c r="P101" i="47"/>
  <c r="J101" i="47"/>
  <c r="J93" i="47"/>
  <c r="F93" i="47"/>
  <c r="E91" i="47"/>
  <c r="J39" i="47"/>
  <c r="J38" i="47"/>
  <c r="F38" i="47"/>
  <c r="BC98" i="44" s="1"/>
  <c r="J37" i="47"/>
  <c r="J26" i="47"/>
  <c r="E26" i="47"/>
  <c r="J96" i="47" s="1"/>
  <c r="J25" i="47"/>
  <c r="J23" i="47"/>
  <c r="E23" i="47"/>
  <c r="J95" i="47" s="1"/>
  <c r="J22" i="47"/>
  <c r="J20" i="47"/>
  <c r="E20" i="47"/>
  <c r="F96" i="47" s="1"/>
  <c r="J19" i="47"/>
  <c r="J17" i="47"/>
  <c r="E17" i="47"/>
  <c r="F95" i="47" s="1"/>
  <c r="J16" i="47"/>
  <c r="E7" i="47"/>
  <c r="E87" i="47" s="1"/>
  <c r="BK142" i="46"/>
  <c r="BK141" i="46" s="1"/>
  <c r="J141" i="46" s="1"/>
  <c r="BI142" i="46"/>
  <c r="BH142" i="46"/>
  <c r="BG142" i="46"/>
  <c r="BF142" i="46"/>
  <c r="BE142" i="46"/>
  <c r="T142" i="46"/>
  <c r="R142" i="46"/>
  <c r="R141" i="46" s="1"/>
  <c r="P142" i="46"/>
  <c r="J142" i="46"/>
  <c r="T141" i="46"/>
  <c r="P141" i="46"/>
  <c r="BK140" i="46"/>
  <c r="BK139" i="46" s="1"/>
  <c r="J139" i="46" s="1"/>
  <c r="BI140" i="46"/>
  <c r="BH140" i="46"/>
  <c r="BG140" i="46"/>
  <c r="BF140" i="46"/>
  <c r="BE140" i="46"/>
  <c r="T140" i="46"/>
  <c r="T139" i="46" s="1"/>
  <c r="R140" i="46"/>
  <c r="P140" i="46"/>
  <c r="P139" i="46" s="1"/>
  <c r="J140" i="46"/>
  <c r="R139" i="46"/>
  <c r="BK138" i="46"/>
  <c r="BI138" i="46"/>
  <c r="BH138" i="46"/>
  <c r="BG138" i="46"/>
  <c r="BF138" i="46"/>
  <c r="BE138" i="46"/>
  <c r="T138" i="46"/>
  <c r="R138" i="46"/>
  <c r="P138" i="46"/>
  <c r="J138" i="46"/>
  <c r="BK137" i="46"/>
  <c r="BI137" i="46"/>
  <c r="BH137" i="46"/>
  <c r="BG137" i="46"/>
  <c r="BF137" i="46"/>
  <c r="BE137" i="46"/>
  <c r="T137" i="46"/>
  <c r="R137" i="46"/>
  <c r="P137" i="46"/>
  <c r="J137" i="46"/>
  <c r="BK136" i="46"/>
  <c r="BI136" i="46"/>
  <c r="BH136" i="46"/>
  <c r="BG136" i="46"/>
  <c r="BF136" i="46"/>
  <c r="BE136" i="46"/>
  <c r="T136" i="46"/>
  <c r="R136" i="46"/>
  <c r="P136" i="46"/>
  <c r="J136" i="46"/>
  <c r="BK135" i="46"/>
  <c r="BI135" i="46"/>
  <c r="BH135" i="46"/>
  <c r="BG135" i="46"/>
  <c r="BF135" i="46"/>
  <c r="BE135" i="46"/>
  <c r="T135" i="46"/>
  <c r="R135" i="46"/>
  <c r="P135" i="46"/>
  <c r="P133" i="46" s="1"/>
  <c r="J135" i="46"/>
  <c r="BK134" i="46"/>
  <c r="BI134" i="46"/>
  <c r="BH134" i="46"/>
  <c r="BG134" i="46"/>
  <c r="BF134" i="46"/>
  <c r="BE134" i="46"/>
  <c r="T134" i="46"/>
  <c r="R134" i="46"/>
  <c r="P134" i="46"/>
  <c r="J134" i="46"/>
  <c r="BK133" i="46"/>
  <c r="T133" i="46"/>
  <c r="J133" i="46"/>
  <c r="BK132" i="46"/>
  <c r="BI132" i="46"/>
  <c r="BH132" i="46"/>
  <c r="BG132" i="46"/>
  <c r="BF132" i="46"/>
  <c r="BE132" i="46"/>
  <c r="T132" i="46"/>
  <c r="R132" i="46"/>
  <c r="P132" i="46"/>
  <c r="J132" i="46"/>
  <c r="BK131" i="46"/>
  <c r="BI131" i="46"/>
  <c r="BH131" i="46"/>
  <c r="BG131" i="46"/>
  <c r="BF131" i="46"/>
  <c r="BE131" i="46"/>
  <c r="T131" i="46"/>
  <c r="R131" i="46"/>
  <c r="P131" i="46"/>
  <c r="J131" i="46"/>
  <c r="BK130" i="46"/>
  <c r="BI130" i="46"/>
  <c r="BH130" i="46"/>
  <c r="BG130" i="46"/>
  <c r="BF130" i="46"/>
  <c r="BE130" i="46"/>
  <c r="T130" i="46"/>
  <c r="R130" i="46"/>
  <c r="P130" i="46"/>
  <c r="J130" i="46"/>
  <c r="BK129" i="46"/>
  <c r="BI129" i="46"/>
  <c r="BH129" i="46"/>
  <c r="BG129" i="46"/>
  <c r="BF129" i="46"/>
  <c r="BE129" i="46"/>
  <c r="T129" i="46"/>
  <c r="R129" i="46"/>
  <c r="P129" i="46"/>
  <c r="J129" i="46"/>
  <c r="BK128" i="46"/>
  <c r="BI128" i="46"/>
  <c r="BH128" i="46"/>
  <c r="BG128" i="46"/>
  <c r="BF128" i="46"/>
  <c r="BE128" i="46"/>
  <c r="T128" i="46"/>
  <c r="R128" i="46"/>
  <c r="P128" i="46"/>
  <c r="J128" i="46"/>
  <c r="BK127" i="46"/>
  <c r="BI127" i="46"/>
  <c r="BH127" i="46"/>
  <c r="BG127" i="46"/>
  <c r="BF127" i="46"/>
  <c r="BE127" i="46"/>
  <c r="T127" i="46"/>
  <c r="R127" i="46"/>
  <c r="P127" i="46"/>
  <c r="J127" i="46"/>
  <c r="BK126" i="46"/>
  <c r="BI126" i="46"/>
  <c r="BH126" i="46"/>
  <c r="BG126" i="46"/>
  <c r="BF126" i="46"/>
  <c r="BE126" i="46"/>
  <c r="T126" i="46"/>
  <c r="R126" i="46"/>
  <c r="P126" i="46"/>
  <c r="J126" i="46"/>
  <c r="BK125" i="46"/>
  <c r="BI125" i="46"/>
  <c r="BH125" i="46"/>
  <c r="BG125" i="46"/>
  <c r="BF125" i="46"/>
  <c r="BE125" i="46"/>
  <c r="T125" i="46"/>
  <c r="R125" i="46"/>
  <c r="P125" i="46"/>
  <c r="J125" i="46"/>
  <c r="BK124" i="46"/>
  <c r="BI124" i="46"/>
  <c r="BH124" i="46"/>
  <c r="BG124" i="46"/>
  <c r="BF124" i="46"/>
  <c r="BE124" i="46"/>
  <c r="T124" i="46"/>
  <c r="R124" i="46"/>
  <c r="P124" i="46"/>
  <c r="J124" i="46"/>
  <c r="BK123" i="46"/>
  <c r="BI123" i="46"/>
  <c r="BH123" i="46"/>
  <c r="BG123" i="46"/>
  <c r="BF123" i="46"/>
  <c r="BE123" i="46"/>
  <c r="T123" i="46"/>
  <c r="R123" i="46"/>
  <c r="P123" i="46"/>
  <c r="J123" i="46"/>
  <c r="BK122" i="46"/>
  <c r="BI122" i="46"/>
  <c r="BH122" i="46"/>
  <c r="BG122" i="46"/>
  <c r="BF122" i="46"/>
  <c r="BE122" i="46"/>
  <c r="T122" i="46"/>
  <c r="R122" i="46"/>
  <c r="P122" i="46"/>
  <c r="J122" i="46"/>
  <c r="BK121" i="46"/>
  <c r="BI121" i="46"/>
  <c r="BH121" i="46"/>
  <c r="BG121" i="46"/>
  <c r="BF121" i="46"/>
  <c r="BE121" i="46"/>
  <c r="T121" i="46"/>
  <c r="R121" i="46"/>
  <c r="P121" i="46"/>
  <c r="J121" i="46"/>
  <c r="BK120" i="46"/>
  <c r="BI120" i="46"/>
  <c r="BH120" i="46"/>
  <c r="BG120" i="46"/>
  <c r="BF120" i="46"/>
  <c r="BE120" i="46"/>
  <c r="T120" i="46"/>
  <c r="R120" i="46"/>
  <c r="P120" i="46"/>
  <c r="J120" i="46"/>
  <c r="BK119" i="46"/>
  <c r="BI119" i="46"/>
  <c r="BH119" i="46"/>
  <c r="BG119" i="46"/>
  <c r="BF119" i="46"/>
  <c r="BE119" i="46"/>
  <c r="T119" i="46"/>
  <c r="R119" i="46"/>
  <c r="P119" i="46"/>
  <c r="J119" i="46"/>
  <c r="BK118" i="46"/>
  <c r="BI118" i="46"/>
  <c r="BH118" i="46"/>
  <c r="BG118" i="46"/>
  <c r="BF118" i="46"/>
  <c r="BE118" i="46"/>
  <c r="T118" i="46"/>
  <c r="R118" i="46"/>
  <c r="P118" i="46"/>
  <c r="J118" i="46"/>
  <c r="BK117" i="46"/>
  <c r="BI117" i="46"/>
  <c r="BH117" i="46"/>
  <c r="BG117" i="46"/>
  <c r="BF117" i="46"/>
  <c r="BE117" i="46"/>
  <c r="T117" i="46"/>
  <c r="R117" i="46"/>
  <c r="P117" i="46"/>
  <c r="J117" i="46"/>
  <c r="BK116" i="46"/>
  <c r="BI116" i="46"/>
  <c r="BH116" i="46"/>
  <c r="BG116" i="46"/>
  <c r="BF116" i="46"/>
  <c r="BE116" i="46"/>
  <c r="T116" i="46"/>
  <c r="R116" i="46"/>
  <c r="R114" i="46" s="1"/>
  <c r="P116" i="46"/>
  <c r="J116" i="46"/>
  <c r="BK115" i="46"/>
  <c r="BI115" i="46"/>
  <c r="BH115" i="46"/>
  <c r="BG115" i="46"/>
  <c r="BF115" i="46"/>
  <c r="BE115" i="46"/>
  <c r="T115" i="46"/>
  <c r="R115" i="46"/>
  <c r="P115" i="46"/>
  <c r="J115" i="46"/>
  <c r="BK113" i="46"/>
  <c r="BI113" i="46"/>
  <c r="BH113" i="46"/>
  <c r="BG113" i="46"/>
  <c r="BF113" i="46"/>
  <c r="BE113" i="46"/>
  <c r="T113" i="46"/>
  <c r="R113" i="46"/>
  <c r="P113" i="46"/>
  <c r="J113" i="46"/>
  <c r="BK112" i="46"/>
  <c r="BI112" i="46"/>
  <c r="BH112" i="46"/>
  <c r="BG112" i="46"/>
  <c r="BF112" i="46"/>
  <c r="BE112" i="46"/>
  <c r="T112" i="46"/>
  <c r="R112" i="46"/>
  <c r="P112" i="46"/>
  <c r="J112" i="46"/>
  <c r="BK111" i="46"/>
  <c r="BI111" i="46"/>
  <c r="BH111" i="46"/>
  <c r="BG111" i="46"/>
  <c r="BF111" i="46"/>
  <c r="BE111" i="46"/>
  <c r="T111" i="46"/>
  <c r="R111" i="46"/>
  <c r="P111" i="46"/>
  <c r="J111" i="46"/>
  <c r="BK110" i="46"/>
  <c r="BI110" i="46"/>
  <c r="BH110" i="46"/>
  <c r="BG110" i="46"/>
  <c r="BF110" i="46"/>
  <c r="BE110" i="46"/>
  <c r="T110" i="46"/>
  <c r="R110" i="46"/>
  <c r="P110" i="46"/>
  <c r="J110" i="46"/>
  <c r="BK109" i="46"/>
  <c r="BI109" i="46"/>
  <c r="BH109" i="46"/>
  <c r="BG109" i="46"/>
  <c r="BF109" i="46"/>
  <c r="BE109" i="46"/>
  <c r="T109" i="46"/>
  <c r="R109" i="46"/>
  <c r="P109" i="46"/>
  <c r="J109" i="46"/>
  <c r="BK108" i="46"/>
  <c r="BI108" i="46"/>
  <c r="BH108" i="46"/>
  <c r="BG108" i="46"/>
  <c r="BF108" i="46"/>
  <c r="BE108" i="46"/>
  <c r="T108" i="46"/>
  <c r="R108" i="46"/>
  <c r="P108" i="46"/>
  <c r="J108" i="46"/>
  <c r="BK107" i="46"/>
  <c r="BI107" i="46"/>
  <c r="BH107" i="46"/>
  <c r="BG107" i="46"/>
  <c r="BF107" i="46"/>
  <c r="BE107" i="46"/>
  <c r="T107" i="46"/>
  <c r="R107" i="46"/>
  <c r="P107" i="46"/>
  <c r="J107" i="46"/>
  <c r="BK106" i="46"/>
  <c r="BI106" i="46"/>
  <c r="BH106" i="46"/>
  <c r="BG106" i="46"/>
  <c r="BF106" i="46"/>
  <c r="BE106" i="46"/>
  <c r="T106" i="46"/>
  <c r="R106" i="46"/>
  <c r="P106" i="46"/>
  <c r="J106" i="46"/>
  <c r="BK105" i="46"/>
  <c r="BI105" i="46"/>
  <c r="BH105" i="46"/>
  <c r="BG105" i="46"/>
  <c r="BF105" i="46"/>
  <c r="BE105" i="46"/>
  <c r="T105" i="46"/>
  <c r="R105" i="46"/>
  <c r="P105" i="46"/>
  <c r="J105" i="46"/>
  <c r="BK104" i="46"/>
  <c r="BI104" i="46"/>
  <c r="BH104" i="46"/>
  <c r="BG104" i="46"/>
  <c r="BF104" i="46"/>
  <c r="BE104" i="46"/>
  <c r="T104" i="46"/>
  <c r="R104" i="46"/>
  <c r="P104" i="46"/>
  <c r="P102" i="46" s="1"/>
  <c r="J104" i="46"/>
  <c r="BK103" i="46"/>
  <c r="BI103" i="46"/>
  <c r="BH103" i="46"/>
  <c r="BG103" i="46"/>
  <c r="BF103" i="46"/>
  <c r="BE103" i="46"/>
  <c r="T103" i="46"/>
  <c r="T102" i="46" s="1"/>
  <c r="R103" i="46"/>
  <c r="P103" i="46"/>
  <c r="J103" i="46"/>
  <c r="BK102" i="46"/>
  <c r="J102" i="46" s="1"/>
  <c r="J94" i="46"/>
  <c r="F94" i="46"/>
  <c r="E92" i="46"/>
  <c r="J39" i="46"/>
  <c r="J38" i="46"/>
  <c r="AY97" i="44" s="1"/>
  <c r="J37" i="46"/>
  <c r="AX97" i="44" s="1"/>
  <c r="J26" i="46"/>
  <c r="E26" i="46"/>
  <c r="J97" i="46" s="1"/>
  <c r="J25" i="46"/>
  <c r="J23" i="46"/>
  <c r="E23" i="46"/>
  <c r="J96" i="46" s="1"/>
  <c r="J22" i="46"/>
  <c r="J20" i="46"/>
  <c r="E20" i="46"/>
  <c r="F97" i="46" s="1"/>
  <c r="J19" i="46"/>
  <c r="J17" i="46"/>
  <c r="E17" i="46"/>
  <c r="F96" i="46" s="1"/>
  <c r="J16" i="46"/>
  <c r="E7" i="46"/>
  <c r="E88" i="46" s="1"/>
  <c r="BK135" i="45"/>
  <c r="BI135" i="45"/>
  <c r="BH135" i="45"/>
  <c r="BG135" i="45"/>
  <c r="BF135" i="45"/>
  <c r="BE135" i="45"/>
  <c r="T135" i="45"/>
  <c r="R135" i="45"/>
  <c r="P135" i="45"/>
  <c r="J135" i="45"/>
  <c r="BK134" i="45"/>
  <c r="BI134" i="45"/>
  <c r="BH134" i="45"/>
  <c r="BG134" i="45"/>
  <c r="BF134" i="45"/>
  <c r="BE134" i="45"/>
  <c r="T134" i="45"/>
  <c r="R134" i="45"/>
  <c r="P134" i="45"/>
  <c r="J134" i="45"/>
  <c r="BK133" i="45"/>
  <c r="BI133" i="45"/>
  <c r="BH133" i="45"/>
  <c r="BG133" i="45"/>
  <c r="BF133" i="45"/>
  <c r="BE133" i="45"/>
  <c r="T133" i="45"/>
  <c r="R133" i="45"/>
  <c r="P133" i="45"/>
  <c r="J133" i="45"/>
  <c r="BK132" i="45"/>
  <c r="BI132" i="45"/>
  <c r="BH132" i="45"/>
  <c r="BG132" i="45"/>
  <c r="BF132" i="45"/>
  <c r="BE132" i="45"/>
  <c r="T132" i="45"/>
  <c r="T130" i="45" s="1"/>
  <c r="T129" i="45" s="1"/>
  <c r="R132" i="45"/>
  <c r="P132" i="45"/>
  <c r="J132" i="45"/>
  <c r="BK131" i="45"/>
  <c r="BK130" i="45" s="1"/>
  <c r="BK129" i="45" s="1"/>
  <c r="J129" i="45" s="1"/>
  <c r="BI131" i="45"/>
  <c r="BH131" i="45"/>
  <c r="BG131" i="45"/>
  <c r="BF131" i="45"/>
  <c r="BE131" i="45"/>
  <c r="T131" i="45"/>
  <c r="R131" i="45"/>
  <c r="P131" i="45"/>
  <c r="P130" i="45" s="1"/>
  <c r="P129" i="45" s="1"/>
  <c r="J131" i="45"/>
  <c r="J130" i="45"/>
  <c r="BK128" i="45"/>
  <c r="BK127" i="45" s="1"/>
  <c r="BI128" i="45"/>
  <c r="BH128" i="45"/>
  <c r="BG128" i="45"/>
  <c r="BF128" i="45"/>
  <c r="BE128" i="45"/>
  <c r="T128" i="45"/>
  <c r="R128" i="45"/>
  <c r="R127" i="45" s="1"/>
  <c r="P128" i="45"/>
  <c r="J128" i="45"/>
  <c r="T127" i="45"/>
  <c r="P127" i="45"/>
  <c r="J127" i="45"/>
  <c r="BK126" i="45"/>
  <c r="BI126" i="45"/>
  <c r="BH126" i="45"/>
  <c r="BG126" i="45"/>
  <c r="BF126" i="45"/>
  <c r="BE126" i="45"/>
  <c r="T126" i="45"/>
  <c r="R126" i="45"/>
  <c r="P126" i="45"/>
  <c r="J126" i="45"/>
  <c r="BK125" i="45"/>
  <c r="BI125" i="45"/>
  <c r="BH125" i="45"/>
  <c r="BG125" i="45"/>
  <c r="BF125" i="45"/>
  <c r="BE125" i="45"/>
  <c r="T125" i="45"/>
  <c r="R125" i="45"/>
  <c r="P125" i="45"/>
  <c r="J125" i="45"/>
  <c r="BK124" i="45"/>
  <c r="BI124" i="45"/>
  <c r="BH124" i="45"/>
  <c r="BG124" i="45"/>
  <c r="BF124" i="45"/>
  <c r="BE124" i="45"/>
  <c r="T124" i="45"/>
  <c r="R124" i="45"/>
  <c r="P124" i="45"/>
  <c r="J124" i="45"/>
  <c r="R123" i="45"/>
  <c r="BK122" i="45"/>
  <c r="BI122" i="45"/>
  <c r="BH122" i="45"/>
  <c r="BG122" i="45"/>
  <c r="BF122" i="45"/>
  <c r="BE122" i="45"/>
  <c r="T122" i="45"/>
  <c r="R122" i="45"/>
  <c r="P122" i="45"/>
  <c r="J122" i="45"/>
  <c r="BK121" i="45"/>
  <c r="BI121" i="45"/>
  <c r="BH121" i="45"/>
  <c r="BG121" i="45"/>
  <c r="BF121" i="45"/>
  <c r="BE121" i="45"/>
  <c r="T121" i="45"/>
  <c r="R121" i="45"/>
  <c r="P121" i="45"/>
  <c r="J121" i="45"/>
  <c r="BK120" i="45"/>
  <c r="BI120" i="45"/>
  <c r="BH120" i="45"/>
  <c r="BG120" i="45"/>
  <c r="BF120" i="45"/>
  <c r="BE120" i="45"/>
  <c r="T120" i="45"/>
  <c r="R120" i="45"/>
  <c r="P120" i="45"/>
  <c r="J120" i="45"/>
  <c r="BK119" i="45"/>
  <c r="BI119" i="45"/>
  <c r="BH119" i="45"/>
  <c r="BG119" i="45"/>
  <c r="BF119" i="45"/>
  <c r="BE119" i="45"/>
  <c r="T119" i="45"/>
  <c r="R119" i="45"/>
  <c r="P119" i="45"/>
  <c r="J119" i="45"/>
  <c r="BK118" i="45"/>
  <c r="BI118" i="45"/>
  <c r="BH118" i="45"/>
  <c r="BG118" i="45"/>
  <c r="BF118" i="45"/>
  <c r="BE118" i="45"/>
  <c r="T118" i="45"/>
  <c r="R118" i="45"/>
  <c r="P118" i="45"/>
  <c r="J118" i="45"/>
  <c r="BK117" i="45"/>
  <c r="BI117" i="45"/>
  <c r="BH117" i="45"/>
  <c r="BG117" i="45"/>
  <c r="BF117" i="45"/>
  <c r="BE117" i="45"/>
  <c r="T117" i="45"/>
  <c r="R117" i="45"/>
  <c r="P117" i="45"/>
  <c r="J117" i="45"/>
  <c r="BK116" i="45"/>
  <c r="BI116" i="45"/>
  <c r="BH116" i="45"/>
  <c r="BG116" i="45"/>
  <c r="F37" i="45" s="1"/>
  <c r="BB96" i="44" s="1"/>
  <c r="BF116" i="45"/>
  <c r="BE116" i="45"/>
  <c r="T116" i="45"/>
  <c r="R116" i="45"/>
  <c r="P116" i="45"/>
  <c r="J116" i="45"/>
  <c r="BK115" i="45"/>
  <c r="BK114" i="45" s="1"/>
  <c r="J114" i="45" s="1"/>
  <c r="BI115" i="45"/>
  <c r="BH115" i="45"/>
  <c r="BG115" i="45"/>
  <c r="BF115" i="45"/>
  <c r="BE115" i="45"/>
  <c r="J35" i="45" s="1"/>
  <c r="AV96" i="44" s="1"/>
  <c r="T115" i="45"/>
  <c r="R115" i="45"/>
  <c r="P115" i="45"/>
  <c r="P114" i="45" s="1"/>
  <c r="J115" i="45"/>
  <c r="BK113" i="45"/>
  <c r="BI113" i="45"/>
  <c r="BH113" i="45"/>
  <c r="BG113" i="45"/>
  <c r="BF113" i="45"/>
  <c r="BE113" i="45"/>
  <c r="T113" i="45"/>
  <c r="R113" i="45"/>
  <c r="P113" i="45"/>
  <c r="J113" i="45"/>
  <c r="BK112" i="45"/>
  <c r="BI112" i="45"/>
  <c r="BH112" i="45"/>
  <c r="BG112" i="45"/>
  <c r="BF112" i="45"/>
  <c r="BE112" i="45"/>
  <c r="T112" i="45"/>
  <c r="R112" i="45"/>
  <c r="P112" i="45"/>
  <c r="J112" i="45"/>
  <c r="BK111" i="45"/>
  <c r="BI111" i="45"/>
  <c r="BH111" i="45"/>
  <c r="BG111" i="45"/>
  <c r="BF111" i="45"/>
  <c r="BE111" i="45"/>
  <c r="T111" i="45"/>
  <c r="R111" i="45"/>
  <c r="P111" i="45"/>
  <c r="J111" i="45"/>
  <c r="BK110" i="45"/>
  <c r="BI110" i="45"/>
  <c r="BH110" i="45"/>
  <c r="BG110" i="45"/>
  <c r="BF110" i="45"/>
  <c r="BE110" i="45"/>
  <c r="T110" i="45"/>
  <c r="R110" i="45"/>
  <c r="P110" i="45"/>
  <c r="J110" i="45"/>
  <c r="BK109" i="45"/>
  <c r="BI109" i="45"/>
  <c r="BH109" i="45"/>
  <c r="BG109" i="45"/>
  <c r="BF109" i="45"/>
  <c r="BE109" i="45"/>
  <c r="T109" i="45"/>
  <c r="R109" i="45"/>
  <c r="P109" i="45"/>
  <c r="J109" i="45"/>
  <c r="BK108" i="45"/>
  <c r="BI108" i="45"/>
  <c r="BH108" i="45"/>
  <c r="BG108" i="45"/>
  <c r="BF108" i="45"/>
  <c r="BE108" i="45"/>
  <c r="T108" i="45"/>
  <c r="R108" i="45"/>
  <c r="P108" i="45"/>
  <c r="J108" i="45"/>
  <c r="BK107" i="45"/>
  <c r="BI107" i="45"/>
  <c r="BH107" i="45"/>
  <c r="BG107" i="45"/>
  <c r="BF107" i="45"/>
  <c r="BE107" i="45"/>
  <c r="T107" i="45"/>
  <c r="R107" i="45"/>
  <c r="P107" i="45"/>
  <c r="J107" i="45"/>
  <c r="BK106" i="45"/>
  <c r="BI106" i="45"/>
  <c r="BH106" i="45"/>
  <c r="BG106" i="45"/>
  <c r="BF106" i="45"/>
  <c r="BE106" i="45"/>
  <c r="T106" i="45"/>
  <c r="R106" i="45"/>
  <c r="P106" i="45"/>
  <c r="J106" i="45"/>
  <c r="BK105" i="45"/>
  <c r="BI105" i="45"/>
  <c r="BH105" i="45"/>
  <c r="BG105" i="45"/>
  <c r="BF105" i="45"/>
  <c r="BE105" i="45"/>
  <c r="T105" i="45"/>
  <c r="R105" i="45"/>
  <c r="P105" i="45"/>
  <c r="J105" i="45"/>
  <c r="BK104" i="45"/>
  <c r="BI104" i="45"/>
  <c r="BH104" i="45"/>
  <c r="BG104" i="45"/>
  <c r="BF104" i="45"/>
  <c r="BE104" i="45"/>
  <c r="T104" i="45"/>
  <c r="R104" i="45"/>
  <c r="P104" i="45"/>
  <c r="J104" i="45"/>
  <c r="BK103" i="45"/>
  <c r="BK102" i="45" s="1"/>
  <c r="J102" i="45" s="1"/>
  <c r="BI103" i="45"/>
  <c r="BH103" i="45"/>
  <c r="BG103" i="45"/>
  <c r="BF103" i="45"/>
  <c r="BE103" i="45"/>
  <c r="T103" i="45"/>
  <c r="R103" i="45"/>
  <c r="P103" i="45"/>
  <c r="J103" i="45"/>
  <c r="R102" i="45"/>
  <c r="F97" i="45"/>
  <c r="F94" i="45"/>
  <c r="E92" i="45"/>
  <c r="J39" i="45"/>
  <c r="F39" i="45"/>
  <c r="BD96" i="44" s="1"/>
  <c r="J38" i="45"/>
  <c r="J37" i="45"/>
  <c r="J26" i="45"/>
  <c r="E26" i="45"/>
  <c r="J97" i="45" s="1"/>
  <c r="J25" i="45"/>
  <c r="J23" i="45"/>
  <c r="E23" i="45"/>
  <c r="J96" i="45" s="1"/>
  <c r="J22" i="45"/>
  <c r="J20" i="45"/>
  <c r="E20" i="45"/>
  <c r="J19" i="45"/>
  <c r="J17" i="45"/>
  <c r="E17" i="45"/>
  <c r="F96" i="45" s="1"/>
  <c r="J16" i="45"/>
  <c r="E7" i="45"/>
  <c r="E88" i="45" s="1"/>
  <c r="BC111" i="44"/>
  <c r="AY111" i="44"/>
  <c r="AX111" i="44"/>
  <c r="AY110" i="44"/>
  <c r="AX110" i="44"/>
  <c r="AW110" i="44"/>
  <c r="AY109" i="44"/>
  <c r="AX109" i="44"/>
  <c r="AX108" i="44"/>
  <c r="AY107" i="44"/>
  <c r="AX107" i="44"/>
  <c r="BB106" i="44"/>
  <c r="AY106" i="44"/>
  <c r="AX106" i="44"/>
  <c r="BA105" i="44"/>
  <c r="BA103" i="44" s="1"/>
  <c r="AW103" i="44" s="1"/>
  <c r="AY105" i="44"/>
  <c r="AX105" i="44"/>
  <c r="BB104" i="44"/>
  <c r="AY104" i="44"/>
  <c r="AX104" i="44"/>
  <c r="AS103" i="44"/>
  <c r="AY102" i="44"/>
  <c r="AX102" i="44"/>
  <c r="AY101" i="44"/>
  <c r="AX101" i="44"/>
  <c r="AX100" i="44"/>
  <c r="BC99" i="44"/>
  <c r="AY99" i="44"/>
  <c r="AY98" i="44"/>
  <c r="AX98" i="44"/>
  <c r="AY96" i="44"/>
  <c r="AX96" i="44"/>
  <c r="AS95" i="44"/>
  <c r="AS94" i="44"/>
  <c r="AM90" i="44"/>
  <c r="L90" i="44"/>
  <c r="AM89" i="44"/>
  <c r="L89" i="44"/>
  <c r="AM87" i="44"/>
  <c r="L87" i="44"/>
  <c r="L85" i="44"/>
  <c r="L84" i="44"/>
  <c r="E19" i="43"/>
  <c r="G18" i="43"/>
  <c r="F18" i="43"/>
  <c r="F17" i="43"/>
  <c r="G17" i="43" s="1"/>
  <c r="G16" i="43"/>
  <c r="F16" i="43"/>
  <c r="F15" i="43"/>
  <c r="G15" i="43" s="1"/>
  <c r="F14" i="43"/>
  <c r="G14" i="43" s="1"/>
  <c r="F13" i="43"/>
  <c r="G13" i="43" s="1"/>
  <c r="F12" i="43"/>
  <c r="G12" i="43" s="1"/>
  <c r="F11" i="43"/>
  <c r="G11" i="43" s="1"/>
  <c r="G10" i="43"/>
  <c r="F10" i="43"/>
  <c r="F9" i="43"/>
  <c r="G9" i="43" s="1"/>
  <c r="G8" i="43"/>
  <c r="F8" i="43"/>
  <c r="F7" i="43"/>
  <c r="G7" i="43" s="1"/>
  <c r="F6" i="43"/>
  <c r="G6" i="43" s="1"/>
  <c r="BK112" i="42"/>
  <c r="BI112" i="42"/>
  <c r="BH112" i="42"/>
  <c r="BG112" i="42"/>
  <c r="BE112" i="42"/>
  <c r="T112" i="42"/>
  <c r="R112" i="42"/>
  <c r="P112" i="42"/>
  <c r="J112" i="42"/>
  <c r="BF112" i="42" s="1"/>
  <c r="BK111" i="42"/>
  <c r="BI111" i="42"/>
  <c r="BH111" i="42"/>
  <c r="BG111" i="42"/>
  <c r="BE111" i="42"/>
  <c r="T111" i="42"/>
  <c r="R111" i="42"/>
  <c r="P111" i="42"/>
  <c r="J111" i="42"/>
  <c r="BF111" i="42" s="1"/>
  <c r="BK110" i="42"/>
  <c r="BI110" i="42"/>
  <c r="BH110" i="42"/>
  <c r="BG110" i="42"/>
  <c r="BE110" i="42"/>
  <c r="T110" i="42"/>
  <c r="R110" i="42"/>
  <c r="P110" i="42"/>
  <c r="J110" i="42"/>
  <c r="BF110" i="42" s="1"/>
  <c r="BK109" i="42"/>
  <c r="BI109" i="42"/>
  <c r="BH109" i="42"/>
  <c r="BG109" i="42"/>
  <c r="BF109" i="42"/>
  <c r="BE109" i="42"/>
  <c r="T109" i="42"/>
  <c r="R109" i="42"/>
  <c r="P109" i="42"/>
  <c r="J109" i="42"/>
  <c r="BK108" i="42"/>
  <c r="BI108" i="42"/>
  <c r="BH108" i="42"/>
  <c r="BG108" i="42"/>
  <c r="BE108" i="42"/>
  <c r="T108" i="42"/>
  <c r="R108" i="42"/>
  <c r="P108" i="42"/>
  <c r="J108" i="42"/>
  <c r="BF108" i="42" s="1"/>
  <c r="BK107" i="42"/>
  <c r="BI107" i="42"/>
  <c r="BH107" i="42"/>
  <c r="BG107" i="42"/>
  <c r="BF107" i="42"/>
  <c r="BE107" i="42"/>
  <c r="T107" i="42"/>
  <c r="R107" i="42"/>
  <c r="P107" i="42"/>
  <c r="J107" i="42"/>
  <c r="BK106" i="42"/>
  <c r="BI106" i="42"/>
  <c r="BH106" i="42"/>
  <c r="BG106" i="42"/>
  <c r="BE106" i="42"/>
  <c r="T106" i="42"/>
  <c r="R106" i="42"/>
  <c r="R100" i="42" s="1"/>
  <c r="R99" i="42" s="1"/>
  <c r="R98" i="42" s="1"/>
  <c r="P106" i="42"/>
  <c r="J106" i="42"/>
  <c r="BF106" i="42" s="1"/>
  <c r="BK105" i="42"/>
  <c r="BI105" i="42"/>
  <c r="BH105" i="42"/>
  <c r="BG105" i="42"/>
  <c r="BE105" i="42"/>
  <c r="T105" i="42"/>
  <c r="R105" i="42"/>
  <c r="P105" i="42"/>
  <c r="J105" i="42"/>
  <c r="BF105" i="42" s="1"/>
  <c r="BK104" i="42"/>
  <c r="BI104" i="42"/>
  <c r="BH104" i="42"/>
  <c r="BG104" i="42"/>
  <c r="BE104" i="42"/>
  <c r="T104" i="42"/>
  <c r="R104" i="42"/>
  <c r="P104" i="42"/>
  <c r="J104" i="42"/>
  <c r="BF104" i="42" s="1"/>
  <c r="BK103" i="42"/>
  <c r="BI103" i="42"/>
  <c r="BH103" i="42"/>
  <c r="BG103" i="42"/>
  <c r="BE103" i="42"/>
  <c r="T103" i="42"/>
  <c r="R103" i="42"/>
  <c r="P103" i="42"/>
  <c r="J103" i="42"/>
  <c r="BF103" i="42" s="1"/>
  <c r="BK102" i="42"/>
  <c r="BI102" i="42"/>
  <c r="BH102" i="42"/>
  <c r="BG102" i="42"/>
  <c r="BF102" i="42"/>
  <c r="BE102" i="42"/>
  <c r="T102" i="42"/>
  <c r="R102" i="42"/>
  <c r="P102" i="42"/>
  <c r="J102" i="42"/>
  <c r="BK101" i="42"/>
  <c r="BI101" i="42"/>
  <c r="BH101" i="42"/>
  <c r="F36" i="42" s="1"/>
  <c r="BG101" i="42"/>
  <c r="BE101" i="42"/>
  <c r="T101" i="42"/>
  <c r="R101" i="42"/>
  <c r="P101" i="42"/>
  <c r="J101" i="42"/>
  <c r="BF101" i="42" s="1"/>
  <c r="F92" i="42"/>
  <c r="E90" i="42"/>
  <c r="E88" i="42"/>
  <c r="J37" i="42"/>
  <c r="J36" i="42"/>
  <c r="J35" i="42"/>
  <c r="F33" i="42"/>
  <c r="J24" i="42"/>
  <c r="E24" i="42"/>
  <c r="J95" i="42" s="1"/>
  <c r="J23" i="42"/>
  <c r="J21" i="42"/>
  <c r="E21" i="42"/>
  <c r="J94" i="42" s="1"/>
  <c r="J20" i="42"/>
  <c r="J18" i="42"/>
  <c r="E18" i="42"/>
  <c r="F95" i="42" s="1"/>
  <c r="J17" i="42"/>
  <c r="J15" i="42"/>
  <c r="E15" i="42"/>
  <c r="F94" i="42" s="1"/>
  <c r="J14" i="42"/>
  <c r="J12" i="42"/>
  <c r="J92" i="42" s="1"/>
  <c r="E7" i="42"/>
  <c r="BK119" i="41"/>
  <c r="BI119" i="41"/>
  <c r="BH119" i="41"/>
  <c r="BG119" i="41"/>
  <c r="BE119" i="41"/>
  <c r="T119" i="41"/>
  <c r="R119" i="41"/>
  <c r="P119" i="41"/>
  <c r="J119" i="41"/>
  <c r="BF119" i="41" s="1"/>
  <c r="BK118" i="41"/>
  <c r="BI118" i="41"/>
  <c r="BH118" i="41"/>
  <c r="BG118" i="41"/>
  <c r="BE118" i="41"/>
  <c r="T118" i="41"/>
  <c r="R118" i="41"/>
  <c r="P118" i="41"/>
  <c r="J118" i="41"/>
  <c r="BF118" i="41" s="1"/>
  <c r="BK117" i="41"/>
  <c r="BI117" i="41"/>
  <c r="BH117" i="41"/>
  <c r="BG117" i="41"/>
  <c r="BE117" i="41"/>
  <c r="T117" i="41"/>
  <c r="R117" i="41"/>
  <c r="P117" i="41"/>
  <c r="P113" i="41" s="1"/>
  <c r="J117" i="41"/>
  <c r="BF117" i="41" s="1"/>
  <c r="BK116" i="41"/>
  <c r="BI116" i="41"/>
  <c r="BH116" i="41"/>
  <c r="BG116" i="41"/>
  <c r="BE116" i="41"/>
  <c r="T116" i="41"/>
  <c r="R116" i="41"/>
  <c r="P116" i="41"/>
  <c r="J116" i="41"/>
  <c r="BF116" i="41" s="1"/>
  <c r="BK115" i="41"/>
  <c r="BI115" i="41"/>
  <c r="BH115" i="41"/>
  <c r="BG115" i="41"/>
  <c r="BE115" i="41"/>
  <c r="T115" i="41"/>
  <c r="R115" i="41"/>
  <c r="P115" i="41"/>
  <c r="J115" i="41"/>
  <c r="BF115" i="41" s="1"/>
  <c r="BK114" i="41"/>
  <c r="BK113" i="41" s="1"/>
  <c r="J113" i="41" s="1"/>
  <c r="BI114" i="41"/>
  <c r="BH114" i="41"/>
  <c r="BG114" i="41"/>
  <c r="BE114" i="41"/>
  <c r="T114" i="41"/>
  <c r="R114" i="41"/>
  <c r="P114" i="41"/>
  <c r="J114" i="41"/>
  <c r="BF114" i="41" s="1"/>
  <c r="BK112" i="41"/>
  <c r="BI112" i="41"/>
  <c r="BH112" i="41"/>
  <c r="BG112" i="41"/>
  <c r="BF112" i="41"/>
  <c r="BE112" i="41"/>
  <c r="T112" i="41"/>
  <c r="R112" i="41"/>
  <c r="P112" i="41"/>
  <c r="J112" i="41"/>
  <c r="BK111" i="41"/>
  <c r="BI111" i="41"/>
  <c r="BH111" i="41"/>
  <c r="BG111" i="41"/>
  <c r="BE111" i="41"/>
  <c r="F33" i="41" s="1"/>
  <c r="T111" i="41"/>
  <c r="R111" i="41"/>
  <c r="P111" i="41"/>
  <c r="J111" i="41"/>
  <c r="BF111" i="41" s="1"/>
  <c r="BK110" i="41"/>
  <c r="BI110" i="41"/>
  <c r="BH110" i="41"/>
  <c r="BG110" i="41"/>
  <c r="BF110" i="41"/>
  <c r="BE110" i="41"/>
  <c r="T110" i="41"/>
  <c r="T109" i="41" s="1"/>
  <c r="R110" i="41"/>
  <c r="R109" i="41" s="1"/>
  <c r="P110" i="41"/>
  <c r="J110" i="41"/>
  <c r="BK108" i="41"/>
  <c r="BI108" i="41"/>
  <c r="BH108" i="41"/>
  <c r="BG108" i="41"/>
  <c r="BE108" i="41"/>
  <c r="T108" i="41"/>
  <c r="R108" i="41"/>
  <c r="P108" i="41"/>
  <c r="J108" i="41"/>
  <c r="BF108" i="41" s="1"/>
  <c r="BK107" i="41"/>
  <c r="BI107" i="41"/>
  <c r="BH107" i="41"/>
  <c r="BG107" i="41"/>
  <c r="BE107" i="41"/>
  <c r="T107" i="41"/>
  <c r="R107" i="41"/>
  <c r="P107" i="41"/>
  <c r="J107" i="41"/>
  <c r="BF107" i="41" s="1"/>
  <c r="BK106" i="41"/>
  <c r="BI106" i="41"/>
  <c r="BH106" i="41"/>
  <c r="BG106" i="41"/>
  <c r="BE106" i="41"/>
  <c r="T106" i="41"/>
  <c r="R106" i="41"/>
  <c r="P106" i="41"/>
  <c r="J106" i="41"/>
  <c r="BF106" i="41" s="1"/>
  <c r="BK105" i="41"/>
  <c r="BI105" i="41"/>
  <c r="BH105" i="41"/>
  <c r="BG105" i="41"/>
  <c r="BE105" i="41"/>
  <c r="T105" i="41"/>
  <c r="R105" i="41"/>
  <c r="P105" i="41"/>
  <c r="J105" i="41"/>
  <c r="BF105" i="41" s="1"/>
  <c r="BK104" i="41"/>
  <c r="BI104" i="41"/>
  <c r="BH104" i="41"/>
  <c r="BG104" i="41"/>
  <c r="BE104" i="41"/>
  <c r="T104" i="41"/>
  <c r="R104" i="41"/>
  <c r="P104" i="41"/>
  <c r="J104" i="41"/>
  <c r="BF104" i="41" s="1"/>
  <c r="BK103" i="41"/>
  <c r="BI103" i="41"/>
  <c r="BH103" i="41"/>
  <c r="BG103" i="41"/>
  <c r="BE103" i="41"/>
  <c r="T103" i="41"/>
  <c r="R103" i="41"/>
  <c r="P103" i="41"/>
  <c r="J103" i="41"/>
  <c r="BF103" i="41" s="1"/>
  <c r="BK102" i="41"/>
  <c r="BI102" i="41"/>
  <c r="BH102" i="41"/>
  <c r="BG102" i="41"/>
  <c r="BE102" i="41"/>
  <c r="T102" i="41"/>
  <c r="R102" i="41"/>
  <c r="P102" i="41"/>
  <c r="P100" i="41" s="1"/>
  <c r="J102" i="41"/>
  <c r="BF102" i="41" s="1"/>
  <c r="BK101" i="41"/>
  <c r="BI101" i="41"/>
  <c r="BH101" i="41"/>
  <c r="BG101" i="41"/>
  <c r="BE101" i="41"/>
  <c r="T101" i="41"/>
  <c r="T100" i="41" s="1"/>
  <c r="R101" i="41"/>
  <c r="P101" i="41"/>
  <c r="J101" i="41"/>
  <c r="BF101" i="41" s="1"/>
  <c r="BK100" i="41"/>
  <c r="J100" i="41" s="1"/>
  <c r="J94" i="41"/>
  <c r="F92" i="41"/>
  <c r="E90" i="41"/>
  <c r="J37" i="41"/>
  <c r="F37" i="41"/>
  <c r="J36" i="41"/>
  <c r="J35" i="41"/>
  <c r="J24" i="41"/>
  <c r="E24" i="41"/>
  <c r="J95" i="41" s="1"/>
  <c r="J23" i="41"/>
  <c r="J21" i="41"/>
  <c r="E21" i="41"/>
  <c r="J20" i="41"/>
  <c r="J18" i="41"/>
  <c r="E18" i="41"/>
  <c r="F95" i="41" s="1"/>
  <c r="J17" i="41"/>
  <c r="J15" i="41"/>
  <c r="E15" i="41"/>
  <c r="F94" i="41" s="1"/>
  <c r="J14" i="41"/>
  <c r="J12" i="41"/>
  <c r="J92" i="41" s="1"/>
  <c r="E7" i="41"/>
  <c r="E88" i="41" s="1"/>
  <c r="BK140" i="40"/>
  <c r="BI140" i="40"/>
  <c r="BH140" i="40"/>
  <c r="BG140" i="40"/>
  <c r="BE140" i="40"/>
  <c r="T140" i="40"/>
  <c r="R140" i="40"/>
  <c r="P140" i="40"/>
  <c r="J140" i="40"/>
  <c r="BF140" i="40" s="1"/>
  <c r="BK139" i="40"/>
  <c r="BI139" i="40"/>
  <c r="BH139" i="40"/>
  <c r="BG139" i="40"/>
  <c r="BF139" i="40"/>
  <c r="BE139" i="40"/>
  <c r="T139" i="40"/>
  <c r="T138" i="40" s="1"/>
  <c r="R139" i="40"/>
  <c r="P139" i="40"/>
  <c r="J139" i="40"/>
  <c r="BK138" i="40"/>
  <c r="J138" i="40" s="1"/>
  <c r="R138" i="40"/>
  <c r="BK137" i="40"/>
  <c r="BI137" i="40"/>
  <c r="BH137" i="40"/>
  <c r="BG137" i="40"/>
  <c r="BE137" i="40"/>
  <c r="T137" i="40"/>
  <c r="R137" i="40"/>
  <c r="P137" i="40"/>
  <c r="J137" i="40"/>
  <c r="BF137" i="40" s="1"/>
  <c r="BK136" i="40"/>
  <c r="BI136" i="40"/>
  <c r="BH136" i="40"/>
  <c r="BG136" i="40"/>
  <c r="BE136" i="40"/>
  <c r="T136" i="40"/>
  <c r="R136" i="40"/>
  <c r="P136" i="40"/>
  <c r="J136" i="40"/>
  <c r="BF136" i="40" s="1"/>
  <c r="BK135" i="40"/>
  <c r="BI135" i="40"/>
  <c r="BH135" i="40"/>
  <c r="BG135" i="40"/>
  <c r="BE135" i="40"/>
  <c r="T135" i="40"/>
  <c r="R135" i="40"/>
  <c r="P135" i="40"/>
  <c r="J135" i="40"/>
  <c r="BF135" i="40" s="1"/>
  <c r="BK134" i="40"/>
  <c r="BI134" i="40"/>
  <c r="BH134" i="40"/>
  <c r="BG134" i="40"/>
  <c r="BE134" i="40"/>
  <c r="T134" i="40"/>
  <c r="R134" i="40"/>
  <c r="P134" i="40"/>
  <c r="J134" i="40"/>
  <c r="BF134" i="40" s="1"/>
  <c r="BK133" i="40"/>
  <c r="BI133" i="40"/>
  <c r="BH133" i="40"/>
  <c r="BG133" i="40"/>
  <c r="BE133" i="40"/>
  <c r="T133" i="40"/>
  <c r="R133" i="40"/>
  <c r="P133" i="40"/>
  <c r="J133" i="40"/>
  <c r="BF133" i="40" s="1"/>
  <c r="BK132" i="40"/>
  <c r="BI132" i="40"/>
  <c r="BH132" i="40"/>
  <c r="BG132" i="40"/>
  <c r="BE132" i="40"/>
  <c r="T132" i="40"/>
  <c r="R132" i="40"/>
  <c r="P132" i="40"/>
  <c r="J132" i="40"/>
  <c r="BF132" i="40" s="1"/>
  <c r="BK131" i="40"/>
  <c r="BI131" i="40"/>
  <c r="BH131" i="40"/>
  <c r="BG131" i="40"/>
  <c r="BE131" i="40"/>
  <c r="T131" i="40"/>
  <c r="R131" i="40"/>
  <c r="P131" i="40"/>
  <c r="J131" i="40"/>
  <c r="BF131" i="40" s="1"/>
  <c r="BK130" i="40"/>
  <c r="BI130" i="40"/>
  <c r="BH130" i="40"/>
  <c r="BG130" i="40"/>
  <c r="BE130" i="40"/>
  <c r="T130" i="40"/>
  <c r="R130" i="40"/>
  <c r="P130" i="40"/>
  <c r="J130" i="40"/>
  <c r="BF130" i="40" s="1"/>
  <c r="BK129" i="40"/>
  <c r="BI129" i="40"/>
  <c r="BH129" i="40"/>
  <c r="BG129" i="40"/>
  <c r="BE129" i="40"/>
  <c r="T129" i="40"/>
  <c r="R129" i="40"/>
  <c r="P129" i="40"/>
  <c r="J129" i="40"/>
  <c r="BF129" i="40" s="1"/>
  <c r="BK128" i="40"/>
  <c r="BI128" i="40"/>
  <c r="BH128" i="40"/>
  <c r="BG128" i="40"/>
  <c r="BE128" i="40"/>
  <c r="T128" i="40"/>
  <c r="R128" i="40"/>
  <c r="P128" i="40"/>
  <c r="J128" i="40"/>
  <c r="BF128" i="40" s="1"/>
  <c r="BK127" i="40"/>
  <c r="BI127" i="40"/>
  <c r="BH127" i="40"/>
  <c r="BG127" i="40"/>
  <c r="BE127" i="40"/>
  <c r="T127" i="40"/>
  <c r="R127" i="40"/>
  <c r="P127" i="40"/>
  <c r="J127" i="40"/>
  <c r="BF127" i="40" s="1"/>
  <c r="BK126" i="40"/>
  <c r="BI126" i="40"/>
  <c r="BH126" i="40"/>
  <c r="BG126" i="40"/>
  <c r="BE126" i="40"/>
  <c r="T126" i="40"/>
  <c r="R126" i="40"/>
  <c r="P126" i="40"/>
  <c r="J126" i="40"/>
  <c r="BF126" i="40" s="1"/>
  <c r="BK125" i="40"/>
  <c r="BI125" i="40"/>
  <c r="BH125" i="40"/>
  <c r="BG125" i="40"/>
  <c r="BE125" i="40"/>
  <c r="T125" i="40"/>
  <c r="R125" i="40"/>
  <c r="P125" i="40"/>
  <c r="J125" i="40"/>
  <c r="BF125" i="40" s="1"/>
  <c r="BK124" i="40"/>
  <c r="BI124" i="40"/>
  <c r="BH124" i="40"/>
  <c r="BG124" i="40"/>
  <c r="BE124" i="40"/>
  <c r="T124" i="40"/>
  <c r="R124" i="40"/>
  <c r="P124" i="40"/>
  <c r="J124" i="40"/>
  <c r="BF124" i="40" s="1"/>
  <c r="BK123" i="40"/>
  <c r="BI123" i="40"/>
  <c r="BH123" i="40"/>
  <c r="BG123" i="40"/>
  <c r="BE123" i="40"/>
  <c r="T123" i="40"/>
  <c r="R123" i="40"/>
  <c r="P123" i="40"/>
  <c r="J123" i="40"/>
  <c r="BF123" i="40" s="1"/>
  <c r="BK122" i="40"/>
  <c r="BI122" i="40"/>
  <c r="BH122" i="40"/>
  <c r="BG122" i="40"/>
  <c r="BE122" i="40"/>
  <c r="T122" i="40"/>
  <c r="R122" i="40"/>
  <c r="P122" i="40"/>
  <c r="J122" i="40"/>
  <c r="BF122" i="40" s="1"/>
  <c r="BK121" i="40"/>
  <c r="BI121" i="40"/>
  <c r="BH121" i="40"/>
  <c r="BG121" i="40"/>
  <c r="BE121" i="40"/>
  <c r="T121" i="40"/>
  <c r="R121" i="40"/>
  <c r="R119" i="40" s="1"/>
  <c r="P121" i="40"/>
  <c r="P119" i="40" s="1"/>
  <c r="J121" i="40"/>
  <c r="BF121" i="40" s="1"/>
  <c r="BK120" i="40"/>
  <c r="BI120" i="40"/>
  <c r="BH120" i="40"/>
  <c r="BG120" i="40"/>
  <c r="BE120" i="40"/>
  <c r="T120" i="40"/>
  <c r="T119" i="40" s="1"/>
  <c r="R120" i="40"/>
  <c r="P120" i="40"/>
  <c r="J120" i="40"/>
  <c r="BF120" i="40" s="1"/>
  <c r="BK119" i="40"/>
  <c r="J119" i="40" s="1"/>
  <c r="BK118" i="40"/>
  <c r="BK117" i="40" s="1"/>
  <c r="J117" i="40" s="1"/>
  <c r="BI118" i="40"/>
  <c r="BH118" i="40"/>
  <c r="BG118" i="40"/>
  <c r="BF118" i="40"/>
  <c r="BE118" i="40"/>
  <c r="T118" i="40"/>
  <c r="T117" i="40" s="1"/>
  <c r="R118" i="40"/>
  <c r="P118" i="40"/>
  <c r="P117" i="40" s="1"/>
  <c r="J118" i="40"/>
  <c r="R117" i="40"/>
  <c r="BK116" i="40"/>
  <c r="BI116" i="40"/>
  <c r="BH116" i="40"/>
  <c r="BG116" i="40"/>
  <c r="BE116" i="40"/>
  <c r="T116" i="40"/>
  <c r="R116" i="40"/>
  <c r="P116" i="40"/>
  <c r="J116" i="40"/>
  <c r="BF116" i="40" s="1"/>
  <c r="BK115" i="40"/>
  <c r="BI115" i="40"/>
  <c r="BH115" i="40"/>
  <c r="BG115" i="40"/>
  <c r="BE115" i="40"/>
  <c r="T115" i="40"/>
  <c r="R115" i="40"/>
  <c r="P115" i="40"/>
  <c r="J115" i="40"/>
  <c r="BF115" i="40" s="1"/>
  <c r="BK114" i="40"/>
  <c r="BI114" i="40"/>
  <c r="BH114" i="40"/>
  <c r="BG114" i="40"/>
  <c r="BE114" i="40"/>
  <c r="T114" i="40"/>
  <c r="R114" i="40"/>
  <c r="P114" i="40"/>
  <c r="J114" i="40"/>
  <c r="BF114" i="40" s="1"/>
  <c r="BK113" i="40"/>
  <c r="BI113" i="40"/>
  <c r="BH113" i="40"/>
  <c r="BG113" i="40"/>
  <c r="BE113" i="40"/>
  <c r="T113" i="40"/>
  <c r="R113" i="40"/>
  <c r="P113" i="40"/>
  <c r="J113" i="40"/>
  <c r="BF113" i="40" s="1"/>
  <c r="BK112" i="40"/>
  <c r="BI112" i="40"/>
  <c r="BH112" i="40"/>
  <c r="BG112" i="40"/>
  <c r="BE112" i="40"/>
  <c r="T112" i="40"/>
  <c r="R112" i="40"/>
  <c r="P112" i="40"/>
  <c r="J112" i="40"/>
  <c r="BF112" i="40" s="1"/>
  <c r="BK111" i="40"/>
  <c r="BI111" i="40"/>
  <c r="BH111" i="40"/>
  <c r="BG111" i="40"/>
  <c r="BE111" i="40"/>
  <c r="T111" i="40"/>
  <c r="R111" i="40"/>
  <c r="P111" i="40"/>
  <c r="J111" i="40"/>
  <c r="BF111" i="40" s="1"/>
  <c r="BK110" i="40"/>
  <c r="BI110" i="40"/>
  <c r="BH110" i="40"/>
  <c r="BG110" i="40"/>
  <c r="BE110" i="40"/>
  <c r="T110" i="40"/>
  <c r="R110" i="40"/>
  <c r="P110" i="40"/>
  <c r="J110" i="40"/>
  <c r="BF110" i="40" s="1"/>
  <c r="BK109" i="40"/>
  <c r="BI109" i="40"/>
  <c r="BH109" i="40"/>
  <c r="BG109" i="40"/>
  <c r="BE109" i="40"/>
  <c r="T109" i="40"/>
  <c r="R109" i="40"/>
  <c r="P109" i="40"/>
  <c r="J109" i="40"/>
  <c r="BF109" i="40" s="1"/>
  <c r="BK108" i="40"/>
  <c r="BI108" i="40"/>
  <c r="BH108" i="40"/>
  <c r="BG108" i="40"/>
  <c r="BE108" i="40"/>
  <c r="T108" i="40"/>
  <c r="R108" i="40"/>
  <c r="P108" i="40"/>
  <c r="J108" i="40"/>
  <c r="BF108" i="40" s="1"/>
  <c r="BK107" i="40"/>
  <c r="BI107" i="40"/>
  <c r="BH107" i="40"/>
  <c r="BG107" i="40"/>
  <c r="BE107" i="40"/>
  <c r="T107" i="40"/>
  <c r="R107" i="40"/>
  <c r="P107" i="40"/>
  <c r="J107" i="40"/>
  <c r="BF107" i="40" s="1"/>
  <c r="BK106" i="40"/>
  <c r="BI106" i="40"/>
  <c r="BH106" i="40"/>
  <c r="BG106" i="40"/>
  <c r="BF106" i="40"/>
  <c r="BE106" i="40"/>
  <c r="T106" i="40"/>
  <c r="R106" i="40"/>
  <c r="P106" i="40"/>
  <c r="J106" i="40"/>
  <c r="BK105" i="40"/>
  <c r="BI105" i="40"/>
  <c r="BH105" i="40"/>
  <c r="BG105" i="40"/>
  <c r="BE105" i="40"/>
  <c r="T105" i="40"/>
  <c r="R105" i="40"/>
  <c r="P105" i="40"/>
  <c r="J105" i="40"/>
  <c r="BF105" i="40" s="1"/>
  <c r="BK104" i="40"/>
  <c r="BI104" i="40"/>
  <c r="BH104" i="40"/>
  <c r="BG104" i="40"/>
  <c r="BE104" i="40"/>
  <c r="T104" i="40"/>
  <c r="R104" i="40"/>
  <c r="P104" i="40"/>
  <c r="J104" i="40"/>
  <c r="BF104" i="40" s="1"/>
  <c r="BK103" i="40"/>
  <c r="BI103" i="40"/>
  <c r="BH103" i="40"/>
  <c r="F38" i="40" s="1"/>
  <c r="BG103" i="40"/>
  <c r="BE103" i="40"/>
  <c r="T103" i="40"/>
  <c r="R103" i="40"/>
  <c r="P103" i="40"/>
  <c r="J103" i="40"/>
  <c r="BF103" i="40" s="1"/>
  <c r="F94" i="40"/>
  <c r="E92" i="40"/>
  <c r="J39" i="40"/>
  <c r="J38" i="40"/>
  <c r="J37" i="40"/>
  <c r="J26" i="40"/>
  <c r="E26" i="40"/>
  <c r="J97" i="40" s="1"/>
  <c r="J25" i="40"/>
  <c r="J23" i="40"/>
  <c r="E23" i="40"/>
  <c r="J96" i="40" s="1"/>
  <c r="J22" i="40"/>
  <c r="J20" i="40"/>
  <c r="E20" i="40"/>
  <c r="F97" i="40" s="1"/>
  <c r="J19" i="40"/>
  <c r="J17" i="40"/>
  <c r="E17" i="40"/>
  <c r="F96" i="40" s="1"/>
  <c r="J16" i="40"/>
  <c r="J14" i="40"/>
  <c r="J94" i="40" s="1"/>
  <c r="E7" i="40"/>
  <c r="E88" i="40" s="1"/>
  <c r="BK140" i="39"/>
  <c r="BI140" i="39"/>
  <c r="BH140" i="39"/>
  <c r="BG140" i="39"/>
  <c r="BE140" i="39"/>
  <c r="T140" i="39"/>
  <c r="R140" i="39"/>
  <c r="P140" i="39"/>
  <c r="J140" i="39"/>
  <c r="BF140" i="39" s="1"/>
  <c r="BK139" i="39"/>
  <c r="BK138" i="39" s="1"/>
  <c r="J138" i="39" s="1"/>
  <c r="BI139" i="39"/>
  <c r="BH139" i="39"/>
  <c r="BG139" i="39"/>
  <c r="BF139" i="39"/>
  <c r="BE139" i="39"/>
  <c r="T139" i="39"/>
  <c r="R139" i="39"/>
  <c r="R138" i="39" s="1"/>
  <c r="P139" i="39"/>
  <c r="P138" i="39" s="1"/>
  <c r="J139" i="39"/>
  <c r="BK137" i="39"/>
  <c r="BI137" i="39"/>
  <c r="BH137" i="39"/>
  <c r="BG137" i="39"/>
  <c r="BE137" i="39"/>
  <c r="T137" i="39"/>
  <c r="R137" i="39"/>
  <c r="P137" i="39"/>
  <c r="J137" i="39"/>
  <c r="BF137" i="39" s="1"/>
  <c r="BK136" i="39"/>
  <c r="BI136" i="39"/>
  <c r="BH136" i="39"/>
  <c r="BG136" i="39"/>
  <c r="BE136" i="39"/>
  <c r="T136" i="39"/>
  <c r="R136" i="39"/>
  <c r="P136" i="39"/>
  <c r="J136" i="39"/>
  <c r="BF136" i="39" s="1"/>
  <c r="BK135" i="39"/>
  <c r="BI135" i="39"/>
  <c r="BH135" i="39"/>
  <c r="BG135" i="39"/>
  <c r="BE135" i="39"/>
  <c r="T135" i="39"/>
  <c r="R135" i="39"/>
  <c r="P135" i="39"/>
  <c r="J135" i="39"/>
  <c r="BF135" i="39" s="1"/>
  <c r="BK134" i="39"/>
  <c r="BI134" i="39"/>
  <c r="BH134" i="39"/>
  <c r="BG134" i="39"/>
  <c r="BE134" i="39"/>
  <c r="T134" i="39"/>
  <c r="R134" i="39"/>
  <c r="P134" i="39"/>
  <c r="J134" i="39"/>
  <c r="BF134" i="39" s="1"/>
  <c r="BK133" i="39"/>
  <c r="BI133" i="39"/>
  <c r="BH133" i="39"/>
  <c r="BG133" i="39"/>
  <c r="BE133" i="39"/>
  <c r="T133" i="39"/>
  <c r="R133" i="39"/>
  <c r="P133" i="39"/>
  <c r="J133" i="39"/>
  <c r="BF133" i="39" s="1"/>
  <c r="BK132" i="39"/>
  <c r="BI132" i="39"/>
  <c r="BH132" i="39"/>
  <c r="BG132" i="39"/>
  <c r="BE132" i="39"/>
  <c r="T132" i="39"/>
  <c r="R132" i="39"/>
  <c r="P132" i="39"/>
  <c r="J132" i="39"/>
  <c r="BF132" i="39" s="1"/>
  <c r="BK131" i="39"/>
  <c r="BI131" i="39"/>
  <c r="BH131" i="39"/>
  <c r="BG131" i="39"/>
  <c r="BE131" i="39"/>
  <c r="T131" i="39"/>
  <c r="R131" i="39"/>
  <c r="P131" i="39"/>
  <c r="J131" i="39"/>
  <c r="BF131" i="39" s="1"/>
  <c r="BK130" i="39"/>
  <c r="BI130" i="39"/>
  <c r="BH130" i="39"/>
  <c r="BG130" i="39"/>
  <c r="BE130" i="39"/>
  <c r="T130" i="39"/>
  <c r="R130" i="39"/>
  <c r="P130" i="39"/>
  <c r="J130" i="39"/>
  <c r="BF130" i="39" s="1"/>
  <c r="BK129" i="39"/>
  <c r="BI129" i="39"/>
  <c r="BH129" i="39"/>
  <c r="BG129" i="39"/>
  <c r="BE129" i="39"/>
  <c r="T129" i="39"/>
  <c r="R129" i="39"/>
  <c r="P129" i="39"/>
  <c r="J129" i="39"/>
  <c r="BF129" i="39" s="1"/>
  <c r="BK128" i="39"/>
  <c r="BI128" i="39"/>
  <c r="BH128" i="39"/>
  <c r="BG128" i="39"/>
  <c r="BE128" i="39"/>
  <c r="T128" i="39"/>
  <c r="R128" i="39"/>
  <c r="P128" i="39"/>
  <c r="J128" i="39"/>
  <c r="BF128" i="39" s="1"/>
  <c r="BK127" i="39"/>
  <c r="BI127" i="39"/>
  <c r="BH127" i="39"/>
  <c r="BG127" i="39"/>
  <c r="BE127" i="39"/>
  <c r="T127" i="39"/>
  <c r="R127" i="39"/>
  <c r="P127" i="39"/>
  <c r="J127" i="39"/>
  <c r="BF127" i="39" s="1"/>
  <c r="BK126" i="39"/>
  <c r="BI126" i="39"/>
  <c r="BH126" i="39"/>
  <c r="BG126" i="39"/>
  <c r="BF126" i="39"/>
  <c r="BE126" i="39"/>
  <c r="T126" i="39"/>
  <c r="R126" i="39"/>
  <c r="P126" i="39"/>
  <c r="J126" i="39"/>
  <c r="BK125" i="39"/>
  <c r="BI125" i="39"/>
  <c r="BH125" i="39"/>
  <c r="BG125" i="39"/>
  <c r="BE125" i="39"/>
  <c r="T125" i="39"/>
  <c r="R125" i="39"/>
  <c r="P125" i="39"/>
  <c r="J125" i="39"/>
  <c r="BF125" i="39" s="1"/>
  <c r="BK124" i="39"/>
  <c r="BI124" i="39"/>
  <c r="BH124" i="39"/>
  <c r="BG124" i="39"/>
  <c r="BE124" i="39"/>
  <c r="T124" i="39"/>
  <c r="R124" i="39"/>
  <c r="P124" i="39"/>
  <c r="J124" i="39"/>
  <c r="BF124" i="39" s="1"/>
  <c r="BK123" i="39"/>
  <c r="BI123" i="39"/>
  <c r="BH123" i="39"/>
  <c r="BG123" i="39"/>
  <c r="BE123" i="39"/>
  <c r="T123" i="39"/>
  <c r="R123" i="39"/>
  <c r="P123" i="39"/>
  <c r="J123" i="39"/>
  <c r="BF123" i="39" s="1"/>
  <c r="BK122" i="39"/>
  <c r="BI122" i="39"/>
  <c r="BH122" i="39"/>
  <c r="BG122" i="39"/>
  <c r="BE122" i="39"/>
  <c r="T122" i="39"/>
  <c r="T119" i="39" s="1"/>
  <c r="R122" i="39"/>
  <c r="P122" i="39"/>
  <c r="J122" i="39"/>
  <c r="BF122" i="39" s="1"/>
  <c r="BK121" i="39"/>
  <c r="BK119" i="39" s="1"/>
  <c r="J119" i="39" s="1"/>
  <c r="BI121" i="39"/>
  <c r="BH121" i="39"/>
  <c r="BG121" i="39"/>
  <c r="BE121" i="39"/>
  <c r="T121" i="39"/>
  <c r="R121" i="39"/>
  <c r="P121" i="39"/>
  <c r="J121" i="39"/>
  <c r="BF121" i="39" s="1"/>
  <c r="BK120" i="39"/>
  <c r="BI120" i="39"/>
  <c r="BH120" i="39"/>
  <c r="BG120" i="39"/>
  <c r="BE120" i="39"/>
  <c r="T120" i="39"/>
  <c r="R120" i="39"/>
  <c r="P120" i="39"/>
  <c r="J120" i="39"/>
  <c r="BF120" i="39" s="1"/>
  <c r="BK118" i="39"/>
  <c r="BK117" i="39" s="1"/>
  <c r="BI118" i="39"/>
  <c r="BH118" i="39"/>
  <c r="BG118" i="39"/>
  <c r="BE118" i="39"/>
  <c r="T118" i="39"/>
  <c r="R118" i="39"/>
  <c r="P118" i="39"/>
  <c r="P117" i="39" s="1"/>
  <c r="J118" i="39"/>
  <c r="BF118" i="39" s="1"/>
  <c r="T117" i="39"/>
  <c r="R117" i="39"/>
  <c r="BK116" i="39"/>
  <c r="BI116" i="39"/>
  <c r="BH116" i="39"/>
  <c r="BG116" i="39"/>
  <c r="BE116" i="39"/>
  <c r="T116" i="39"/>
  <c r="R116" i="39"/>
  <c r="P116" i="39"/>
  <c r="J116" i="39"/>
  <c r="BF116" i="39" s="1"/>
  <c r="BK115" i="39"/>
  <c r="BI115" i="39"/>
  <c r="BH115" i="39"/>
  <c r="BG115" i="39"/>
  <c r="BE115" i="39"/>
  <c r="T115" i="39"/>
  <c r="R115" i="39"/>
  <c r="P115" i="39"/>
  <c r="J115" i="39"/>
  <c r="BF115" i="39" s="1"/>
  <c r="BK114" i="39"/>
  <c r="BI114" i="39"/>
  <c r="BH114" i="39"/>
  <c r="BG114" i="39"/>
  <c r="BE114" i="39"/>
  <c r="T114" i="39"/>
  <c r="R114" i="39"/>
  <c r="P114" i="39"/>
  <c r="J114" i="39"/>
  <c r="BF114" i="39" s="1"/>
  <c r="BK113" i="39"/>
  <c r="BI113" i="39"/>
  <c r="BH113" i="39"/>
  <c r="BG113" i="39"/>
  <c r="BE113" i="39"/>
  <c r="T113" i="39"/>
  <c r="R113" i="39"/>
  <c r="P113" i="39"/>
  <c r="J113" i="39"/>
  <c r="BF113" i="39" s="1"/>
  <c r="BK112" i="39"/>
  <c r="BI112" i="39"/>
  <c r="BH112" i="39"/>
  <c r="BG112" i="39"/>
  <c r="BE112" i="39"/>
  <c r="T112" i="39"/>
  <c r="R112" i="39"/>
  <c r="P112" i="39"/>
  <c r="J112" i="39"/>
  <c r="BF112" i="39" s="1"/>
  <c r="BK111" i="39"/>
  <c r="BI111" i="39"/>
  <c r="BH111" i="39"/>
  <c r="BG111" i="39"/>
  <c r="BE111" i="39"/>
  <c r="T111" i="39"/>
  <c r="R111" i="39"/>
  <c r="P111" i="39"/>
  <c r="J111" i="39"/>
  <c r="BF111" i="39" s="1"/>
  <c r="BK110" i="39"/>
  <c r="BI110" i="39"/>
  <c r="BH110" i="39"/>
  <c r="BG110" i="39"/>
  <c r="BE110" i="39"/>
  <c r="T110" i="39"/>
  <c r="R110" i="39"/>
  <c r="P110" i="39"/>
  <c r="J110" i="39"/>
  <c r="BF110" i="39" s="1"/>
  <c r="BK109" i="39"/>
  <c r="BI109" i="39"/>
  <c r="BH109" i="39"/>
  <c r="BG109" i="39"/>
  <c r="BF109" i="39"/>
  <c r="BE109" i="39"/>
  <c r="T109" i="39"/>
  <c r="R109" i="39"/>
  <c r="P109" i="39"/>
  <c r="J109" i="39"/>
  <c r="BK108" i="39"/>
  <c r="BI108" i="39"/>
  <c r="BH108" i="39"/>
  <c r="BG108" i="39"/>
  <c r="BE108" i="39"/>
  <c r="T108" i="39"/>
  <c r="R108" i="39"/>
  <c r="P108" i="39"/>
  <c r="J108" i="39"/>
  <c r="BF108" i="39" s="1"/>
  <c r="BK107" i="39"/>
  <c r="BI107" i="39"/>
  <c r="BH107" i="39"/>
  <c r="BG107" i="39"/>
  <c r="BE107" i="39"/>
  <c r="F35" i="39" s="1"/>
  <c r="T107" i="39"/>
  <c r="R107" i="39"/>
  <c r="P107" i="39"/>
  <c r="J107" i="39"/>
  <c r="BF107" i="39" s="1"/>
  <c r="BK106" i="39"/>
  <c r="BI106" i="39"/>
  <c r="BH106" i="39"/>
  <c r="BG106" i="39"/>
  <c r="BE106" i="39"/>
  <c r="T106" i="39"/>
  <c r="R106" i="39"/>
  <c r="P106" i="39"/>
  <c r="J106" i="39"/>
  <c r="BF106" i="39" s="1"/>
  <c r="BK105" i="39"/>
  <c r="BI105" i="39"/>
  <c r="F39" i="39" s="1"/>
  <c r="BH105" i="39"/>
  <c r="BG105" i="39"/>
  <c r="BE105" i="39"/>
  <c r="T105" i="39"/>
  <c r="T102" i="39" s="1"/>
  <c r="R105" i="39"/>
  <c r="P105" i="39"/>
  <c r="J105" i="39"/>
  <c r="BF105" i="39" s="1"/>
  <c r="BK104" i="39"/>
  <c r="BK102" i="39" s="1"/>
  <c r="J102" i="39" s="1"/>
  <c r="BI104" i="39"/>
  <c r="BH104" i="39"/>
  <c r="BG104" i="39"/>
  <c r="BE104" i="39"/>
  <c r="T104" i="39"/>
  <c r="R104" i="39"/>
  <c r="P104" i="39"/>
  <c r="J104" i="39"/>
  <c r="BF104" i="39" s="1"/>
  <c r="BK103" i="39"/>
  <c r="BI103" i="39"/>
  <c r="BH103" i="39"/>
  <c r="BG103" i="39"/>
  <c r="F37" i="39" s="1"/>
  <c r="BE103" i="39"/>
  <c r="T103" i="39"/>
  <c r="R103" i="39"/>
  <c r="P103" i="39"/>
  <c r="J103" i="39"/>
  <c r="BF103" i="39" s="1"/>
  <c r="F94" i="39"/>
  <c r="E92" i="39"/>
  <c r="J39" i="39"/>
  <c r="J38" i="39"/>
  <c r="F38" i="39"/>
  <c r="J37" i="39"/>
  <c r="J26" i="39"/>
  <c r="E26" i="39"/>
  <c r="J97" i="39" s="1"/>
  <c r="J25" i="39"/>
  <c r="J23" i="39"/>
  <c r="E23" i="39"/>
  <c r="J96" i="39" s="1"/>
  <c r="J22" i="39"/>
  <c r="J20" i="39"/>
  <c r="E20" i="39"/>
  <c r="F97" i="39" s="1"/>
  <c r="J19" i="39"/>
  <c r="J17" i="39"/>
  <c r="E17" i="39"/>
  <c r="F96" i="39" s="1"/>
  <c r="J16" i="39"/>
  <c r="J14" i="39"/>
  <c r="J94" i="39" s="1"/>
  <c r="E7" i="39"/>
  <c r="E88" i="39" s="1"/>
  <c r="BK138" i="38"/>
  <c r="BI138" i="38"/>
  <c r="BH138" i="38"/>
  <c r="BG138" i="38"/>
  <c r="BE138" i="38"/>
  <c r="T138" i="38"/>
  <c r="R138" i="38"/>
  <c r="P138" i="38"/>
  <c r="J138" i="38"/>
  <c r="BF138" i="38" s="1"/>
  <c r="BK137" i="38"/>
  <c r="BK136" i="38" s="1"/>
  <c r="J136" i="38" s="1"/>
  <c r="BI137" i="38"/>
  <c r="BH137" i="38"/>
  <c r="BG137" i="38"/>
  <c r="BF137" i="38"/>
  <c r="BE137" i="38"/>
  <c r="T137" i="38"/>
  <c r="R137" i="38"/>
  <c r="P137" i="38"/>
  <c r="P136" i="38" s="1"/>
  <c r="J137" i="38"/>
  <c r="R136" i="38"/>
  <c r="BK135" i="38"/>
  <c r="BI135" i="38"/>
  <c r="BH135" i="38"/>
  <c r="BG135" i="38"/>
  <c r="BE135" i="38"/>
  <c r="T135" i="38"/>
  <c r="R135" i="38"/>
  <c r="P135" i="38"/>
  <c r="J135" i="38"/>
  <c r="BF135" i="38" s="1"/>
  <c r="BK134" i="38"/>
  <c r="BI134" i="38"/>
  <c r="BH134" i="38"/>
  <c r="BG134" i="38"/>
  <c r="BE134" i="38"/>
  <c r="T134" i="38"/>
  <c r="R134" i="38"/>
  <c r="P134" i="38"/>
  <c r="J134" i="38"/>
  <c r="BF134" i="38" s="1"/>
  <c r="BK133" i="38"/>
  <c r="BI133" i="38"/>
  <c r="BH133" i="38"/>
  <c r="BG133" i="38"/>
  <c r="BE133" i="38"/>
  <c r="T133" i="38"/>
  <c r="R133" i="38"/>
  <c r="P133" i="38"/>
  <c r="J133" i="38"/>
  <c r="BF133" i="38" s="1"/>
  <c r="BK132" i="38"/>
  <c r="BI132" i="38"/>
  <c r="BH132" i="38"/>
  <c r="BG132" i="38"/>
  <c r="BE132" i="38"/>
  <c r="T132" i="38"/>
  <c r="R132" i="38"/>
  <c r="P132" i="38"/>
  <c r="J132" i="38"/>
  <c r="BF132" i="38" s="1"/>
  <c r="BK131" i="38"/>
  <c r="BI131" i="38"/>
  <c r="BH131" i="38"/>
  <c r="BG131" i="38"/>
  <c r="BE131" i="38"/>
  <c r="T131" i="38"/>
  <c r="R131" i="38"/>
  <c r="P131" i="38"/>
  <c r="J131" i="38"/>
  <c r="BF131" i="38" s="1"/>
  <c r="BK130" i="38"/>
  <c r="BI130" i="38"/>
  <c r="BH130" i="38"/>
  <c r="BG130" i="38"/>
  <c r="BE130" i="38"/>
  <c r="T130" i="38"/>
  <c r="R130" i="38"/>
  <c r="P130" i="38"/>
  <c r="J130" i="38"/>
  <c r="BF130" i="38" s="1"/>
  <c r="BK129" i="38"/>
  <c r="BI129" i="38"/>
  <c r="BH129" i="38"/>
  <c r="BG129" i="38"/>
  <c r="BE129" i="38"/>
  <c r="T129" i="38"/>
  <c r="R129" i="38"/>
  <c r="P129" i="38"/>
  <c r="J129" i="38"/>
  <c r="BF129" i="38" s="1"/>
  <c r="BK128" i="38"/>
  <c r="BI128" i="38"/>
  <c r="BH128" i="38"/>
  <c r="BG128" i="38"/>
  <c r="BE128" i="38"/>
  <c r="T128" i="38"/>
  <c r="R128" i="38"/>
  <c r="P128" i="38"/>
  <c r="J128" i="38"/>
  <c r="BF128" i="38" s="1"/>
  <c r="BK127" i="38"/>
  <c r="BI127" i="38"/>
  <c r="BH127" i="38"/>
  <c r="BG127" i="38"/>
  <c r="BE127" i="38"/>
  <c r="T127" i="38"/>
  <c r="R127" i="38"/>
  <c r="P127" i="38"/>
  <c r="J127" i="38"/>
  <c r="BF127" i="38" s="1"/>
  <c r="BK126" i="38"/>
  <c r="BI126" i="38"/>
  <c r="BH126" i="38"/>
  <c r="BG126" i="38"/>
  <c r="BE126" i="38"/>
  <c r="T126" i="38"/>
  <c r="R126" i="38"/>
  <c r="P126" i="38"/>
  <c r="J126" i="38"/>
  <c r="BF126" i="38" s="1"/>
  <c r="BK125" i="38"/>
  <c r="BI125" i="38"/>
  <c r="BH125" i="38"/>
  <c r="BG125" i="38"/>
  <c r="BE125" i="38"/>
  <c r="T125" i="38"/>
  <c r="R125" i="38"/>
  <c r="P125" i="38"/>
  <c r="J125" i="38"/>
  <c r="BF125" i="38" s="1"/>
  <c r="BK124" i="38"/>
  <c r="BI124" i="38"/>
  <c r="BH124" i="38"/>
  <c r="BG124" i="38"/>
  <c r="BE124" i="38"/>
  <c r="T124" i="38"/>
  <c r="R124" i="38"/>
  <c r="P124" i="38"/>
  <c r="J124" i="38"/>
  <c r="BF124" i="38" s="1"/>
  <c r="BK123" i="38"/>
  <c r="BI123" i="38"/>
  <c r="BH123" i="38"/>
  <c r="BG123" i="38"/>
  <c r="BE123" i="38"/>
  <c r="T123" i="38"/>
  <c r="R123" i="38"/>
  <c r="P123" i="38"/>
  <c r="J123" i="38"/>
  <c r="BF123" i="38" s="1"/>
  <c r="BK122" i="38"/>
  <c r="BI122" i="38"/>
  <c r="BH122" i="38"/>
  <c r="BG122" i="38"/>
  <c r="BE122" i="38"/>
  <c r="T122" i="38"/>
  <c r="R122" i="38"/>
  <c r="P122" i="38"/>
  <c r="J122" i="38"/>
  <c r="BF122" i="38" s="1"/>
  <c r="BK121" i="38"/>
  <c r="BK119" i="38" s="1"/>
  <c r="J119" i="38" s="1"/>
  <c r="BI121" i="38"/>
  <c r="BH121" i="38"/>
  <c r="BG121" i="38"/>
  <c r="BE121" i="38"/>
  <c r="T121" i="38"/>
  <c r="R121" i="38"/>
  <c r="P121" i="38"/>
  <c r="J121" i="38"/>
  <c r="BF121" i="38" s="1"/>
  <c r="BK120" i="38"/>
  <c r="BI120" i="38"/>
  <c r="BH120" i="38"/>
  <c r="BG120" i="38"/>
  <c r="BE120" i="38"/>
  <c r="T120" i="38"/>
  <c r="R120" i="38"/>
  <c r="P120" i="38"/>
  <c r="P119" i="38" s="1"/>
  <c r="J120" i="38"/>
  <c r="BF120" i="38" s="1"/>
  <c r="BK118" i="38"/>
  <c r="BI118" i="38"/>
  <c r="BH118" i="38"/>
  <c r="BG118" i="38"/>
  <c r="BE118" i="38"/>
  <c r="T118" i="38"/>
  <c r="T117" i="38" s="1"/>
  <c r="R118" i="38"/>
  <c r="R117" i="38" s="1"/>
  <c r="P118" i="38"/>
  <c r="P117" i="38" s="1"/>
  <c r="J118" i="38"/>
  <c r="BF118" i="38" s="1"/>
  <c r="BK117" i="38"/>
  <c r="J117" i="38"/>
  <c r="BK116" i="38"/>
  <c r="BI116" i="38"/>
  <c r="BH116" i="38"/>
  <c r="BG116" i="38"/>
  <c r="BE116" i="38"/>
  <c r="T116" i="38"/>
  <c r="R116" i="38"/>
  <c r="P116" i="38"/>
  <c r="J116" i="38"/>
  <c r="BF116" i="38" s="1"/>
  <c r="BK115" i="38"/>
  <c r="BI115" i="38"/>
  <c r="BH115" i="38"/>
  <c r="BG115" i="38"/>
  <c r="BE115" i="38"/>
  <c r="T115" i="38"/>
  <c r="R115" i="38"/>
  <c r="P115" i="38"/>
  <c r="J115" i="38"/>
  <c r="BF115" i="38" s="1"/>
  <c r="BK114" i="38"/>
  <c r="BI114" i="38"/>
  <c r="BH114" i="38"/>
  <c r="BG114" i="38"/>
  <c r="BF114" i="38"/>
  <c r="BE114" i="38"/>
  <c r="T114" i="38"/>
  <c r="R114" i="38"/>
  <c r="P114" i="38"/>
  <c r="J114" i="38"/>
  <c r="BK113" i="38"/>
  <c r="BI113" i="38"/>
  <c r="BH113" i="38"/>
  <c r="BG113" i="38"/>
  <c r="BE113" i="38"/>
  <c r="T113" i="38"/>
  <c r="R113" i="38"/>
  <c r="P113" i="38"/>
  <c r="J113" i="38"/>
  <c r="BF113" i="38" s="1"/>
  <c r="BK112" i="38"/>
  <c r="BI112" i="38"/>
  <c r="BH112" i="38"/>
  <c r="BG112" i="38"/>
  <c r="BF112" i="38"/>
  <c r="BE112" i="38"/>
  <c r="T112" i="38"/>
  <c r="R112" i="38"/>
  <c r="P112" i="38"/>
  <c r="J112" i="38"/>
  <c r="BK111" i="38"/>
  <c r="BI111" i="38"/>
  <c r="BH111" i="38"/>
  <c r="BG111" i="38"/>
  <c r="BE111" i="38"/>
  <c r="T111" i="38"/>
  <c r="R111" i="38"/>
  <c r="P111" i="38"/>
  <c r="J111" i="38"/>
  <c r="BF111" i="38" s="1"/>
  <c r="BK110" i="38"/>
  <c r="BI110" i="38"/>
  <c r="BH110" i="38"/>
  <c r="BG110" i="38"/>
  <c r="BE110" i="38"/>
  <c r="T110" i="38"/>
  <c r="R110" i="38"/>
  <c r="P110" i="38"/>
  <c r="J110" i="38"/>
  <c r="BF110" i="38" s="1"/>
  <c r="BK109" i="38"/>
  <c r="BI109" i="38"/>
  <c r="BH109" i="38"/>
  <c r="BG109" i="38"/>
  <c r="BE109" i="38"/>
  <c r="T109" i="38"/>
  <c r="R109" i="38"/>
  <c r="P109" i="38"/>
  <c r="J109" i="38"/>
  <c r="BF109" i="38" s="1"/>
  <c r="BK108" i="38"/>
  <c r="BI108" i="38"/>
  <c r="BH108" i="38"/>
  <c r="BG108" i="38"/>
  <c r="BE108" i="38"/>
  <c r="T108" i="38"/>
  <c r="R108" i="38"/>
  <c r="P108" i="38"/>
  <c r="J108" i="38"/>
  <c r="BF108" i="38" s="1"/>
  <c r="BK107" i="38"/>
  <c r="BI107" i="38"/>
  <c r="BH107" i="38"/>
  <c r="BG107" i="38"/>
  <c r="BE107" i="38"/>
  <c r="T107" i="38"/>
  <c r="R107" i="38"/>
  <c r="P107" i="38"/>
  <c r="J107" i="38"/>
  <c r="BF107" i="38" s="1"/>
  <c r="BK106" i="38"/>
  <c r="BI106" i="38"/>
  <c r="BH106" i="38"/>
  <c r="BG106" i="38"/>
  <c r="BF106" i="38"/>
  <c r="BE106" i="38"/>
  <c r="T106" i="38"/>
  <c r="R106" i="38"/>
  <c r="P106" i="38"/>
  <c r="J106" i="38"/>
  <c r="BK105" i="38"/>
  <c r="BI105" i="38"/>
  <c r="BH105" i="38"/>
  <c r="BG105" i="38"/>
  <c r="BE105" i="38"/>
  <c r="T105" i="38"/>
  <c r="R105" i="38"/>
  <c r="P105" i="38"/>
  <c r="J105" i="38"/>
  <c r="BF105" i="38" s="1"/>
  <c r="BK104" i="38"/>
  <c r="BI104" i="38"/>
  <c r="BH104" i="38"/>
  <c r="BG104" i="38"/>
  <c r="BE104" i="38"/>
  <c r="J35" i="38" s="1"/>
  <c r="T104" i="38"/>
  <c r="R104" i="38"/>
  <c r="R102" i="38" s="1"/>
  <c r="P104" i="38"/>
  <c r="J104" i="38"/>
  <c r="BF104" i="38" s="1"/>
  <c r="BK103" i="38"/>
  <c r="BI103" i="38"/>
  <c r="F39" i="38" s="1"/>
  <c r="BH103" i="38"/>
  <c r="BG103" i="38"/>
  <c r="BE103" i="38"/>
  <c r="T103" i="38"/>
  <c r="T102" i="38" s="1"/>
  <c r="R103" i="38"/>
  <c r="P103" i="38"/>
  <c r="P102" i="38" s="1"/>
  <c r="J103" i="38"/>
  <c r="BF103" i="38" s="1"/>
  <c r="BK102" i="38"/>
  <c r="J94" i="38"/>
  <c r="F94" i="38"/>
  <c r="E92" i="38"/>
  <c r="J39" i="38"/>
  <c r="J38" i="38"/>
  <c r="F38" i="38"/>
  <c r="J37" i="38"/>
  <c r="F35" i="38"/>
  <c r="J26" i="38"/>
  <c r="E26" i="38"/>
  <c r="J97" i="38" s="1"/>
  <c r="J25" i="38"/>
  <c r="J23" i="38"/>
  <c r="E23" i="38"/>
  <c r="J96" i="38" s="1"/>
  <c r="J22" i="38"/>
  <c r="J20" i="38"/>
  <c r="E20" i="38"/>
  <c r="F97" i="38" s="1"/>
  <c r="J19" i="38"/>
  <c r="J17" i="38"/>
  <c r="E17" i="38"/>
  <c r="F96" i="38" s="1"/>
  <c r="J16" i="38"/>
  <c r="J14" i="38"/>
  <c r="E7" i="38"/>
  <c r="E88" i="38" s="1"/>
  <c r="BK146" i="37"/>
  <c r="BI146" i="37"/>
  <c r="BH146" i="37"/>
  <c r="BG146" i="37"/>
  <c r="BE146" i="37"/>
  <c r="T146" i="37"/>
  <c r="T143" i="37" s="1"/>
  <c r="R146" i="37"/>
  <c r="P146" i="37"/>
  <c r="J146" i="37"/>
  <c r="BF146" i="37" s="1"/>
  <c r="BK145" i="37"/>
  <c r="BI145" i="37"/>
  <c r="BH145" i="37"/>
  <c r="BG145" i="37"/>
  <c r="BE145" i="37"/>
  <c r="F35" i="37" s="1"/>
  <c r="T145" i="37"/>
  <c r="R145" i="37"/>
  <c r="P145" i="37"/>
  <c r="J145" i="37"/>
  <c r="BF145" i="37" s="1"/>
  <c r="BK144" i="37"/>
  <c r="BI144" i="37"/>
  <c r="BH144" i="37"/>
  <c r="BG144" i="37"/>
  <c r="BE144" i="37"/>
  <c r="T144" i="37"/>
  <c r="R144" i="37"/>
  <c r="P144" i="37"/>
  <c r="P143" i="37" s="1"/>
  <c r="J144" i="37"/>
  <c r="BF144" i="37" s="1"/>
  <c r="BK142" i="37"/>
  <c r="BI142" i="37"/>
  <c r="BH142" i="37"/>
  <c r="BG142" i="37"/>
  <c r="BF142" i="37"/>
  <c r="BE142" i="37"/>
  <c r="T142" i="37"/>
  <c r="R142" i="37"/>
  <c r="P142" i="37"/>
  <c r="J142" i="37"/>
  <c r="BK141" i="37"/>
  <c r="BI141" i="37"/>
  <c r="BH141" i="37"/>
  <c r="BG141" i="37"/>
  <c r="BF141" i="37"/>
  <c r="BE141" i="37"/>
  <c r="T141" i="37"/>
  <c r="R141" i="37"/>
  <c r="P141" i="37"/>
  <c r="J141" i="37"/>
  <c r="BK140" i="37"/>
  <c r="BI140" i="37"/>
  <c r="BH140" i="37"/>
  <c r="BG140" i="37"/>
  <c r="BF140" i="37"/>
  <c r="BE140" i="37"/>
  <c r="T140" i="37"/>
  <c r="R140" i="37"/>
  <c r="P140" i="37"/>
  <c r="J140" i="37"/>
  <c r="BK139" i="37"/>
  <c r="BI139" i="37"/>
  <c r="BH139" i="37"/>
  <c r="BG139" i="37"/>
  <c r="BF139" i="37"/>
  <c r="BE139" i="37"/>
  <c r="T139" i="37"/>
  <c r="R139" i="37"/>
  <c r="P139" i="37"/>
  <c r="J139" i="37"/>
  <c r="BK138" i="37"/>
  <c r="BI138" i="37"/>
  <c r="BH138" i="37"/>
  <c r="BG138" i="37"/>
  <c r="BF138" i="37"/>
  <c r="BE138" i="37"/>
  <c r="T138" i="37"/>
  <c r="R138" i="37"/>
  <c r="P138" i="37"/>
  <c r="J138" i="37"/>
  <c r="BK137" i="37"/>
  <c r="BI137" i="37"/>
  <c r="BH137" i="37"/>
  <c r="BG137" i="37"/>
  <c r="BF137" i="37"/>
  <c r="BE137" i="37"/>
  <c r="T137" i="37"/>
  <c r="R137" i="37"/>
  <c r="P137" i="37"/>
  <c r="J137" i="37"/>
  <c r="BK136" i="37"/>
  <c r="BI136" i="37"/>
  <c r="BH136" i="37"/>
  <c r="BG136" i="37"/>
  <c r="BF136" i="37"/>
  <c r="BE136" i="37"/>
  <c r="T136" i="37"/>
  <c r="R136" i="37"/>
  <c r="P136" i="37"/>
  <c r="J136" i="37"/>
  <c r="BK135" i="37"/>
  <c r="BI135" i="37"/>
  <c r="BH135" i="37"/>
  <c r="BG135" i="37"/>
  <c r="BF135" i="37"/>
  <c r="BE135" i="37"/>
  <c r="T135" i="37"/>
  <c r="R135" i="37"/>
  <c r="P135" i="37"/>
  <c r="J135" i="37"/>
  <c r="BK134" i="37"/>
  <c r="BI134" i="37"/>
  <c r="BH134" i="37"/>
  <c r="BG134" i="37"/>
  <c r="BF134" i="37"/>
  <c r="BE134" i="37"/>
  <c r="T134" i="37"/>
  <c r="R134" i="37"/>
  <c r="P134" i="37"/>
  <c r="J134" i="37"/>
  <c r="BK133" i="37"/>
  <c r="BI133" i="37"/>
  <c r="BH133" i="37"/>
  <c r="BG133" i="37"/>
  <c r="BF133" i="37"/>
  <c r="BE133" i="37"/>
  <c r="T133" i="37"/>
  <c r="R133" i="37"/>
  <c r="P133" i="37"/>
  <c r="J133" i="37"/>
  <c r="BK132" i="37"/>
  <c r="BI132" i="37"/>
  <c r="BH132" i="37"/>
  <c r="BG132" i="37"/>
  <c r="BF132" i="37"/>
  <c r="BE132" i="37"/>
  <c r="T132" i="37"/>
  <c r="R132" i="37"/>
  <c r="P132" i="37"/>
  <c r="J132" i="37"/>
  <c r="BK131" i="37"/>
  <c r="BI131" i="37"/>
  <c r="BH131" i="37"/>
  <c r="BG131" i="37"/>
  <c r="BF131" i="37"/>
  <c r="BE131" i="37"/>
  <c r="T131" i="37"/>
  <c r="R131" i="37"/>
  <c r="P131" i="37"/>
  <c r="J131" i="37"/>
  <c r="BK130" i="37"/>
  <c r="BI130" i="37"/>
  <c r="BH130" i="37"/>
  <c r="BG130" i="37"/>
  <c r="BF130" i="37"/>
  <c r="BE130" i="37"/>
  <c r="T130" i="37"/>
  <c r="R130" i="37"/>
  <c r="P130" i="37"/>
  <c r="J130" i="37"/>
  <c r="BK129" i="37"/>
  <c r="BI129" i="37"/>
  <c r="BH129" i="37"/>
  <c r="BG129" i="37"/>
  <c r="BF129" i="37"/>
  <c r="BE129" i="37"/>
  <c r="T129" i="37"/>
  <c r="R129" i="37"/>
  <c r="P129" i="37"/>
  <c r="J129" i="37"/>
  <c r="BK128" i="37"/>
  <c r="BI128" i="37"/>
  <c r="BH128" i="37"/>
  <c r="BG128" i="37"/>
  <c r="BF128" i="37"/>
  <c r="BE128" i="37"/>
  <c r="T128" i="37"/>
  <c r="R128" i="37"/>
  <c r="P128" i="37"/>
  <c r="J128" i="37"/>
  <c r="BK127" i="37"/>
  <c r="BI127" i="37"/>
  <c r="BH127" i="37"/>
  <c r="BG127" i="37"/>
  <c r="BF127" i="37"/>
  <c r="BE127" i="37"/>
  <c r="T127" i="37"/>
  <c r="R127" i="37"/>
  <c r="P127" i="37"/>
  <c r="J127" i="37"/>
  <c r="BK126" i="37"/>
  <c r="BI126" i="37"/>
  <c r="BH126" i="37"/>
  <c r="BG126" i="37"/>
  <c r="BF126" i="37"/>
  <c r="BE126" i="37"/>
  <c r="T126" i="37"/>
  <c r="R126" i="37"/>
  <c r="P126" i="37"/>
  <c r="J126" i="37"/>
  <c r="BK125" i="37"/>
  <c r="BI125" i="37"/>
  <c r="BH125" i="37"/>
  <c r="BG125" i="37"/>
  <c r="BF125" i="37"/>
  <c r="BE125" i="37"/>
  <c r="T125" i="37"/>
  <c r="R125" i="37"/>
  <c r="P125" i="37"/>
  <c r="J125" i="37"/>
  <c r="BK124" i="37"/>
  <c r="BI124" i="37"/>
  <c r="BH124" i="37"/>
  <c r="BG124" i="37"/>
  <c r="BF124" i="37"/>
  <c r="BE124" i="37"/>
  <c r="T124" i="37"/>
  <c r="R124" i="37"/>
  <c r="P124" i="37"/>
  <c r="J124" i="37"/>
  <c r="BK123" i="37"/>
  <c r="BI123" i="37"/>
  <c r="BH123" i="37"/>
  <c r="BG123" i="37"/>
  <c r="BF123" i="37"/>
  <c r="BE123" i="37"/>
  <c r="T123" i="37"/>
  <c r="T122" i="37" s="1"/>
  <c r="R123" i="37"/>
  <c r="P123" i="37"/>
  <c r="J123" i="37"/>
  <c r="R122" i="37"/>
  <c r="BK121" i="37"/>
  <c r="BK120" i="37" s="1"/>
  <c r="J120" i="37" s="1"/>
  <c r="BI121" i="37"/>
  <c r="BH121" i="37"/>
  <c r="BG121" i="37"/>
  <c r="F37" i="37" s="1"/>
  <c r="BE121" i="37"/>
  <c r="T121" i="37"/>
  <c r="R121" i="37"/>
  <c r="R120" i="37" s="1"/>
  <c r="P121" i="37"/>
  <c r="P120" i="37" s="1"/>
  <c r="J121" i="37"/>
  <c r="BF121" i="37" s="1"/>
  <c r="T120" i="37"/>
  <c r="BK119" i="37"/>
  <c r="BI119" i="37"/>
  <c r="BH119" i="37"/>
  <c r="BG119" i="37"/>
  <c r="BF119" i="37"/>
  <c r="BE119" i="37"/>
  <c r="T119" i="37"/>
  <c r="R119" i="37"/>
  <c r="P119" i="37"/>
  <c r="J119" i="37"/>
  <c r="BK118" i="37"/>
  <c r="BI118" i="37"/>
  <c r="BH118" i="37"/>
  <c r="BG118" i="37"/>
  <c r="BF118" i="37"/>
  <c r="BE118" i="37"/>
  <c r="T118" i="37"/>
  <c r="R118" i="37"/>
  <c r="P118" i="37"/>
  <c r="J118" i="37"/>
  <c r="BK117" i="37"/>
  <c r="BI117" i="37"/>
  <c r="BH117" i="37"/>
  <c r="BG117" i="37"/>
  <c r="BF117" i="37"/>
  <c r="BE117" i="37"/>
  <c r="T117" i="37"/>
  <c r="R117" i="37"/>
  <c r="P117" i="37"/>
  <c r="J117" i="37"/>
  <c r="BK116" i="37"/>
  <c r="BI116" i="37"/>
  <c r="BH116" i="37"/>
  <c r="BG116" i="37"/>
  <c r="BF116" i="37"/>
  <c r="BE116" i="37"/>
  <c r="T116" i="37"/>
  <c r="R116" i="37"/>
  <c r="P116" i="37"/>
  <c r="J116" i="37"/>
  <c r="BK115" i="37"/>
  <c r="BI115" i="37"/>
  <c r="BH115" i="37"/>
  <c r="BG115" i="37"/>
  <c r="BF115" i="37"/>
  <c r="BE115" i="37"/>
  <c r="T115" i="37"/>
  <c r="R115" i="37"/>
  <c r="P115" i="37"/>
  <c r="J115" i="37"/>
  <c r="BK114" i="37"/>
  <c r="BI114" i="37"/>
  <c r="BH114" i="37"/>
  <c r="BG114" i="37"/>
  <c r="BF114" i="37"/>
  <c r="BE114" i="37"/>
  <c r="T114" i="37"/>
  <c r="R114" i="37"/>
  <c r="P114" i="37"/>
  <c r="J114" i="37"/>
  <c r="BK113" i="37"/>
  <c r="BI113" i="37"/>
  <c r="BH113" i="37"/>
  <c r="BG113" i="37"/>
  <c r="BF113" i="37"/>
  <c r="BE113" i="37"/>
  <c r="T113" i="37"/>
  <c r="R113" i="37"/>
  <c r="P113" i="37"/>
  <c r="J113" i="37"/>
  <c r="BK112" i="37"/>
  <c r="BI112" i="37"/>
  <c r="BH112" i="37"/>
  <c r="BG112" i="37"/>
  <c r="BF112" i="37"/>
  <c r="BE112" i="37"/>
  <c r="T112" i="37"/>
  <c r="R112" i="37"/>
  <c r="P112" i="37"/>
  <c r="J112" i="37"/>
  <c r="BK111" i="37"/>
  <c r="BI111" i="37"/>
  <c r="BH111" i="37"/>
  <c r="BG111" i="37"/>
  <c r="BF111" i="37"/>
  <c r="BE111" i="37"/>
  <c r="T111" i="37"/>
  <c r="R111" i="37"/>
  <c r="P111" i="37"/>
  <c r="J111" i="37"/>
  <c r="BK110" i="37"/>
  <c r="BI110" i="37"/>
  <c r="BH110" i="37"/>
  <c r="BG110" i="37"/>
  <c r="BF110" i="37"/>
  <c r="BE110" i="37"/>
  <c r="T110" i="37"/>
  <c r="R110" i="37"/>
  <c r="P110" i="37"/>
  <c r="J110" i="37"/>
  <c r="BK109" i="37"/>
  <c r="BI109" i="37"/>
  <c r="BH109" i="37"/>
  <c r="BG109" i="37"/>
  <c r="BF109" i="37"/>
  <c r="BE109" i="37"/>
  <c r="T109" i="37"/>
  <c r="R109" i="37"/>
  <c r="P109" i="37"/>
  <c r="J109" i="37"/>
  <c r="BK108" i="37"/>
  <c r="BI108" i="37"/>
  <c r="BH108" i="37"/>
  <c r="BG108" i="37"/>
  <c r="BF108" i="37"/>
  <c r="BE108" i="37"/>
  <c r="T108" i="37"/>
  <c r="R108" i="37"/>
  <c r="P108" i="37"/>
  <c r="J108" i="37"/>
  <c r="BK107" i="37"/>
  <c r="BI107" i="37"/>
  <c r="BH107" i="37"/>
  <c r="BG107" i="37"/>
  <c r="BF107" i="37"/>
  <c r="BE107" i="37"/>
  <c r="T107" i="37"/>
  <c r="R107" i="37"/>
  <c r="P107" i="37"/>
  <c r="J107" i="37"/>
  <c r="BK106" i="37"/>
  <c r="BI106" i="37"/>
  <c r="BH106" i="37"/>
  <c r="BG106" i="37"/>
  <c r="BF106" i="37"/>
  <c r="BE106" i="37"/>
  <c r="T106" i="37"/>
  <c r="R106" i="37"/>
  <c r="P106" i="37"/>
  <c r="J106" i="37"/>
  <c r="BK105" i="37"/>
  <c r="BI105" i="37"/>
  <c r="BH105" i="37"/>
  <c r="BG105" i="37"/>
  <c r="BF105" i="37"/>
  <c r="BE105" i="37"/>
  <c r="T105" i="37"/>
  <c r="R105" i="37"/>
  <c r="P105" i="37"/>
  <c r="J105" i="37"/>
  <c r="BK104" i="37"/>
  <c r="BI104" i="37"/>
  <c r="BH104" i="37"/>
  <c r="BG104" i="37"/>
  <c r="BF104" i="37"/>
  <c r="BE104" i="37"/>
  <c r="T104" i="37"/>
  <c r="R104" i="37"/>
  <c r="P104" i="37"/>
  <c r="J104" i="37"/>
  <c r="BK103" i="37"/>
  <c r="BK102" i="37" s="1"/>
  <c r="BI103" i="37"/>
  <c r="BH103" i="37"/>
  <c r="BG103" i="37"/>
  <c r="BF103" i="37"/>
  <c r="F36" i="37" s="1"/>
  <c r="BE103" i="37"/>
  <c r="T103" i="37"/>
  <c r="R103" i="37"/>
  <c r="P103" i="37"/>
  <c r="P102" i="37" s="1"/>
  <c r="J103" i="37"/>
  <c r="R102" i="37"/>
  <c r="F94" i="37"/>
  <c r="E92" i="37"/>
  <c r="J39" i="37"/>
  <c r="J38" i="37"/>
  <c r="J37" i="37"/>
  <c r="J26" i="37"/>
  <c r="E26" i="37"/>
  <c r="J97" i="37" s="1"/>
  <c r="J25" i="37"/>
  <c r="J23" i="37"/>
  <c r="E23" i="37"/>
  <c r="J96" i="37" s="1"/>
  <c r="J22" i="37"/>
  <c r="J20" i="37"/>
  <c r="E20" i="37"/>
  <c r="F97" i="37" s="1"/>
  <c r="J19" i="37"/>
  <c r="J17" i="37"/>
  <c r="E17" i="37"/>
  <c r="F96" i="37" s="1"/>
  <c r="J16" i="37"/>
  <c r="J14" i="37"/>
  <c r="J94" i="37" s="1"/>
  <c r="E7" i="37"/>
  <c r="E88" i="37" s="1"/>
  <c r="BK163" i="36"/>
  <c r="BI163" i="36"/>
  <c r="BH163" i="36"/>
  <c r="BG163" i="36"/>
  <c r="BE163" i="36"/>
  <c r="T163" i="36"/>
  <c r="R163" i="36"/>
  <c r="P163" i="36"/>
  <c r="J163" i="36"/>
  <c r="BF163" i="36" s="1"/>
  <c r="BK162" i="36"/>
  <c r="BI162" i="36"/>
  <c r="BH162" i="36"/>
  <c r="BG162" i="36"/>
  <c r="BE162" i="36"/>
  <c r="T162" i="36"/>
  <c r="R162" i="36"/>
  <c r="P162" i="36"/>
  <c r="J162" i="36"/>
  <c r="BF162" i="36" s="1"/>
  <c r="BK161" i="36"/>
  <c r="BI161" i="36"/>
  <c r="BH161" i="36"/>
  <c r="BG161" i="36"/>
  <c r="BE161" i="36"/>
  <c r="T161" i="36"/>
  <c r="R161" i="36"/>
  <c r="P161" i="36"/>
  <c r="J161" i="36"/>
  <c r="BF161" i="36" s="1"/>
  <c r="BK160" i="36"/>
  <c r="BI160" i="36"/>
  <c r="BH160" i="36"/>
  <c r="BG160" i="36"/>
  <c r="BE160" i="36"/>
  <c r="T160" i="36"/>
  <c r="R160" i="36"/>
  <c r="P160" i="36"/>
  <c r="J160" i="36"/>
  <c r="BF160" i="36" s="1"/>
  <c r="BK159" i="36"/>
  <c r="BI159" i="36"/>
  <c r="BH159" i="36"/>
  <c r="BG159" i="36"/>
  <c r="BE159" i="36"/>
  <c r="T159" i="36"/>
  <c r="R159" i="36"/>
  <c r="P159" i="36"/>
  <c r="J159" i="36"/>
  <c r="BF159" i="36" s="1"/>
  <c r="BK158" i="36"/>
  <c r="BI158" i="36"/>
  <c r="BH158" i="36"/>
  <c r="BG158" i="36"/>
  <c r="BE158" i="36"/>
  <c r="T158" i="36"/>
  <c r="R158" i="36"/>
  <c r="P158" i="36"/>
  <c r="J158" i="36"/>
  <c r="BF158" i="36" s="1"/>
  <c r="BK157" i="36"/>
  <c r="BI157" i="36"/>
  <c r="BH157" i="36"/>
  <c r="BG157" i="36"/>
  <c r="BE157" i="36"/>
  <c r="F35" i="36" s="1"/>
  <c r="T157" i="36"/>
  <c r="R157" i="36"/>
  <c r="P157" i="36"/>
  <c r="J157" i="36"/>
  <c r="BF157" i="36" s="1"/>
  <c r="BK156" i="36"/>
  <c r="BI156" i="36"/>
  <c r="BH156" i="36"/>
  <c r="BG156" i="36"/>
  <c r="BE156" i="36"/>
  <c r="T156" i="36"/>
  <c r="T154" i="36" s="1"/>
  <c r="T153" i="36" s="1"/>
  <c r="R156" i="36"/>
  <c r="P156" i="36"/>
  <c r="J156" i="36"/>
  <c r="BF156" i="36" s="1"/>
  <c r="BK155" i="36"/>
  <c r="BI155" i="36"/>
  <c r="BH155" i="36"/>
  <c r="BG155" i="36"/>
  <c r="BE155" i="36"/>
  <c r="T155" i="36"/>
  <c r="R155" i="36"/>
  <c r="R154" i="36" s="1"/>
  <c r="R153" i="36" s="1"/>
  <c r="P155" i="36"/>
  <c r="J155" i="36"/>
  <c r="BF155" i="36" s="1"/>
  <c r="P154" i="36"/>
  <c r="P153" i="36" s="1"/>
  <c r="BK152" i="36"/>
  <c r="BK151" i="36" s="1"/>
  <c r="J151" i="36" s="1"/>
  <c r="BI152" i="36"/>
  <c r="BH152" i="36"/>
  <c r="BG152" i="36"/>
  <c r="BE152" i="36"/>
  <c r="T152" i="36"/>
  <c r="R152" i="36"/>
  <c r="R151" i="36" s="1"/>
  <c r="P152" i="36"/>
  <c r="P151" i="36" s="1"/>
  <c r="J152" i="36"/>
  <c r="BF152" i="36" s="1"/>
  <c r="T151" i="36"/>
  <c r="BK150" i="36"/>
  <c r="BI150" i="36"/>
  <c r="BH150" i="36"/>
  <c r="BG150" i="36"/>
  <c r="BF150" i="36"/>
  <c r="BE150" i="36"/>
  <c r="T150" i="36"/>
  <c r="R150" i="36"/>
  <c r="P150" i="36"/>
  <c r="J150" i="36"/>
  <c r="BK149" i="36"/>
  <c r="BI149" i="36"/>
  <c r="BH149" i="36"/>
  <c r="BG149" i="36"/>
  <c r="BF149" i="36"/>
  <c r="BE149" i="36"/>
  <c r="T149" i="36"/>
  <c r="R149" i="36"/>
  <c r="P149" i="36"/>
  <c r="J149" i="36"/>
  <c r="BK148" i="36"/>
  <c r="BI148" i="36"/>
  <c r="BH148" i="36"/>
  <c r="BG148" i="36"/>
  <c r="BF148" i="36"/>
  <c r="BE148" i="36"/>
  <c r="T148" i="36"/>
  <c r="R148" i="36"/>
  <c r="P148" i="36"/>
  <c r="J148" i="36"/>
  <c r="BK147" i="36"/>
  <c r="BI147" i="36"/>
  <c r="BH147" i="36"/>
  <c r="BG147" i="36"/>
  <c r="BF147" i="36"/>
  <c r="BE147" i="36"/>
  <c r="T147" i="36"/>
  <c r="R147" i="36"/>
  <c r="P147" i="36"/>
  <c r="J147" i="36"/>
  <c r="BK146" i="36"/>
  <c r="BI146" i="36"/>
  <c r="BH146" i="36"/>
  <c r="BG146" i="36"/>
  <c r="BF146" i="36"/>
  <c r="BE146" i="36"/>
  <c r="T146" i="36"/>
  <c r="R146" i="36"/>
  <c r="P146" i="36"/>
  <c r="J146" i="36"/>
  <c r="BK145" i="36"/>
  <c r="BI145" i="36"/>
  <c r="BH145" i="36"/>
  <c r="BG145" i="36"/>
  <c r="BF145" i="36"/>
  <c r="BE145" i="36"/>
  <c r="T145" i="36"/>
  <c r="R145" i="36"/>
  <c r="P145" i="36"/>
  <c r="J145" i="36"/>
  <c r="BK144" i="36"/>
  <c r="BI144" i="36"/>
  <c r="BH144" i="36"/>
  <c r="BG144" i="36"/>
  <c r="BF144" i="36"/>
  <c r="BE144" i="36"/>
  <c r="T144" i="36"/>
  <c r="R144" i="36"/>
  <c r="P144" i="36"/>
  <c r="J144" i="36"/>
  <c r="BK143" i="36"/>
  <c r="BI143" i="36"/>
  <c r="BH143" i="36"/>
  <c r="BG143" i="36"/>
  <c r="BF143" i="36"/>
  <c r="BE143" i="36"/>
  <c r="T143" i="36"/>
  <c r="R143" i="36"/>
  <c r="P143" i="36"/>
  <c r="J143" i="36"/>
  <c r="BK142" i="36"/>
  <c r="BI142" i="36"/>
  <c r="BH142" i="36"/>
  <c r="BG142" i="36"/>
  <c r="BF142" i="36"/>
  <c r="BE142" i="36"/>
  <c r="T142" i="36"/>
  <c r="R142" i="36"/>
  <c r="P142" i="36"/>
  <c r="J142" i="36"/>
  <c r="BK141" i="36"/>
  <c r="BI141" i="36"/>
  <c r="BH141" i="36"/>
  <c r="BG141" i="36"/>
  <c r="BF141" i="36"/>
  <c r="BE141" i="36"/>
  <c r="T141" i="36"/>
  <c r="R141" i="36"/>
  <c r="P141" i="36"/>
  <c r="J141" i="36"/>
  <c r="BK140" i="36"/>
  <c r="BI140" i="36"/>
  <c r="BH140" i="36"/>
  <c r="BG140" i="36"/>
  <c r="BF140" i="36"/>
  <c r="BE140" i="36"/>
  <c r="T140" i="36"/>
  <c r="R140" i="36"/>
  <c r="P140" i="36"/>
  <c r="J140" i="36"/>
  <c r="BK139" i="36"/>
  <c r="BI139" i="36"/>
  <c r="BH139" i="36"/>
  <c r="BG139" i="36"/>
  <c r="BF139" i="36"/>
  <c r="BE139" i="36"/>
  <c r="T139" i="36"/>
  <c r="R139" i="36"/>
  <c r="P139" i="36"/>
  <c r="J139" i="36"/>
  <c r="BK138" i="36"/>
  <c r="BI138" i="36"/>
  <c r="BH138" i="36"/>
  <c r="BG138" i="36"/>
  <c r="BF138" i="36"/>
  <c r="BE138" i="36"/>
  <c r="T138" i="36"/>
  <c r="R138" i="36"/>
  <c r="P138" i="36"/>
  <c r="J138" i="36"/>
  <c r="BK137" i="36"/>
  <c r="BI137" i="36"/>
  <c r="BH137" i="36"/>
  <c r="BG137" i="36"/>
  <c r="BF137" i="36"/>
  <c r="BE137" i="36"/>
  <c r="T137" i="36"/>
  <c r="R137" i="36"/>
  <c r="P137" i="36"/>
  <c r="J137" i="36"/>
  <c r="BK136" i="36"/>
  <c r="BI136" i="36"/>
  <c r="BH136" i="36"/>
  <c r="BG136" i="36"/>
  <c r="BF136" i="36"/>
  <c r="BE136" i="36"/>
  <c r="T136" i="36"/>
  <c r="R136" i="36"/>
  <c r="P136" i="36"/>
  <c r="J136" i="36"/>
  <c r="BK135" i="36"/>
  <c r="BI135" i="36"/>
  <c r="BH135" i="36"/>
  <c r="BG135" i="36"/>
  <c r="BF135" i="36"/>
  <c r="BE135" i="36"/>
  <c r="T135" i="36"/>
  <c r="R135" i="36"/>
  <c r="P135" i="36"/>
  <c r="J135" i="36"/>
  <c r="BK134" i="36"/>
  <c r="BI134" i="36"/>
  <c r="BH134" i="36"/>
  <c r="BG134" i="36"/>
  <c r="BF134" i="36"/>
  <c r="BE134" i="36"/>
  <c r="T134" i="36"/>
  <c r="R134" i="36"/>
  <c r="P134" i="36"/>
  <c r="J134" i="36"/>
  <c r="BK133" i="36"/>
  <c r="BI133" i="36"/>
  <c r="BH133" i="36"/>
  <c r="BG133" i="36"/>
  <c r="BF133" i="36"/>
  <c r="BE133" i="36"/>
  <c r="T133" i="36"/>
  <c r="R133" i="36"/>
  <c r="P133" i="36"/>
  <c r="J133" i="36"/>
  <c r="BK132" i="36"/>
  <c r="BI132" i="36"/>
  <c r="BH132" i="36"/>
  <c r="BG132" i="36"/>
  <c r="BF132" i="36"/>
  <c r="BE132" i="36"/>
  <c r="T132" i="36"/>
  <c r="R132" i="36"/>
  <c r="P132" i="36"/>
  <c r="J132" i="36"/>
  <c r="BK131" i="36"/>
  <c r="BI131" i="36"/>
  <c r="BH131" i="36"/>
  <c r="BG131" i="36"/>
  <c r="BF131" i="36"/>
  <c r="BE131" i="36"/>
  <c r="T131" i="36"/>
  <c r="R131" i="36"/>
  <c r="P131" i="36"/>
  <c r="J131" i="36"/>
  <c r="BK130" i="36"/>
  <c r="BI130" i="36"/>
  <c r="BH130" i="36"/>
  <c r="BG130" i="36"/>
  <c r="BF130" i="36"/>
  <c r="BE130" i="36"/>
  <c r="T130" i="36"/>
  <c r="R130" i="36"/>
  <c r="P130" i="36"/>
  <c r="J130" i="36"/>
  <c r="BK129" i="36"/>
  <c r="BI129" i="36"/>
  <c r="BH129" i="36"/>
  <c r="BG129" i="36"/>
  <c r="BF129" i="36"/>
  <c r="BE129" i="36"/>
  <c r="T129" i="36"/>
  <c r="R129" i="36"/>
  <c r="P129" i="36"/>
  <c r="J129" i="36"/>
  <c r="BK128" i="36"/>
  <c r="BI128" i="36"/>
  <c r="BH128" i="36"/>
  <c r="BG128" i="36"/>
  <c r="BF128" i="36"/>
  <c r="BE128" i="36"/>
  <c r="T128" i="36"/>
  <c r="R128" i="36"/>
  <c r="P128" i="36"/>
  <c r="J128" i="36"/>
  <c r="BK127" i="36"/>
  <c r="BI127" i="36"/>
  <c r="BH127" i="36"/>
  <c r="BG127" i="36"/>
  <c r="BF127" i="36"/>
  <c r="BE127" i="36"/>
  <c r="T127" i="36"/>
  <c r="R127" i="36"/>
  <c r="P127" i="36"/>
  <c r="J127" i="36"/>
  <c r="BK126" i="36"/>
  <c r="BI126" i="36"/>
  <c r="BH126" i="36"/>
  <c r="BG126" i="36"/>
  <c r="BF126" i="36"/>
  <c r="BE126" i="36"/>
  <c r="T126" i="36"/>
  <c r="R126" i="36"/>
  <c r="P126" i="36"/>
  <c r="J126" i="36"/>
  <c r="BK125" i="36"/>
  <c r="BI125" i="36"/>
  <c r="BH125" i="36"/>
  <c r="BG125" i="36"/>
  <c r="BF125" i="36"/>
  <c r="BE125" i="36"/>
  <c r="T125" i="36"/>
  <c r="R125" i="36"/>
  <c r="P125" i="36"/>
  <c r="J125" i="36"/>
  <c r="BK124" i="36"/>
  <c r="BI124" i="36"/>
  <c r="BH124" i="36"/>
  <c r="BG124" i="36"/>
  <c r="BF124" i="36"/>
  <c r="BE124" i="36"/>
  <c r="T124" i="36"/>
  <c r="R124" i="36"/>
  <c r="P124" i="36"/>
  <c r="J124" i="36"/>
  <c r="BK123" i="36"/>
  <c r="BI123" i="36"/>
  <c r="BH123" i="36"/>
  <c r="BG123" i="36"/>
  <c r="BF123" i="36"/>
  <c r="BE123" i="36"/>
  <c r="T123" i="36"/>
  <c r="R123" i="36"/>
  <c r="P123" i="36"/>
  <c r="J123" i="36"/>
  <c r="BK122" i="36"/>
  <c r="BI122" i="36"/>
  <c r="BH122" i="36"/>
  <c r="BG122" i="36"/>
  <c r="BF122" i="36"/>
  <c r="BE122" i="36"/>
  <c r="T122" i="36"/>
  <c r="R122" i="36"/>
  <c r="R120" i="36" s="1"/>
  <c r="P122" i="36"/>
  <c r="J122" i="36"/>
  <c r="BK121" i="36"/>
  <c r="BI121" i="36"/>
  <c r="BH121" i="36"/>
  <c r="BG121" i="36"/>
  <c r="BF121" i="36"/>
  <c r="BE121" i="36"/>
  <c r="T121" i="36"/>
  <c r="T120" i="36" s="1"/>
  <c r="R121" i="36"/>
  <c r="P121" i="36"/>
  <c r="J121" i="36"/>
  <c r="BK120" i="36"/>
  <c r="J120" i="36" s="1"/>
  <c r="BK119" i="36"/>
  <c r="BI119" i="36"/>
  <c r="BH119" i="36"/>
  <c r="BG119" i="36"/>
  <c r="BE119" i="36"/>
  <c r="T119" i="36"/>
  <c r="T118" i="36" s="1"/>
  <c r="R119" i="36"/>
  <c r="R118" i="36" s="1"/>
  <c r="P119" i="36"/>
  <c r="J119" i="36"/>
  <c r="BF119" i="36" s="1"/>
  <c r="BK118" i="36"/>
  <c r="J118" i="36" s="1"/>
  <c r="P118" i="36"/>
  <c r="BK117" i="36"/>
  <c r="BI117" i="36"/>
  <c r="BH117" i="36"/>
  <c r="BG117" i="36"/>
  <c r="BF117" i="36"/>
  <c r="BE117" i="36"/>
  <c r="T117" i="36"/>
  <c r="R117" i="36"/>
  <c r="P117" i="36"/>
  <c r="J117" i="36"/>
  <c r="BK116" i="36"/>
  <c r="BI116" i="36"/>
  <c r="BH116" i="36"/>
  <c r="BG116" i="36"/>
  <c r="BF116" i="36"/>
  <c r="BE116" i="36"/>
  <c r="T116" i="36"/>
  <c r="R116" i="36"/>
  <c r="P116" i="36"/>
  <c r="J116" i="36"/>
  <c r="BK115" i="36"/>
  <c r="BI115" i="36"/>
  <c r="BH115" i="36"/>
  <c r="BG115" i="36"/>
  <c r="BF115" i="36"/>
  <c r="BE115" i="36"/>
  <c r="T115" i="36"/>
  <c r="R115" i="36"/>
  <c r="P115" i="36"/>
  <c r="J115" i="36"/>
  <c r="BK114" i="36"/>
  <c r="BI114" i="36"/>
  <c r="BH114" i="36"/>
  <c r="BG114" i="36"/>
  <c r="BF114" i="36"/>
  <c r="BE114" i="36"/>
  <c r="T114" i="36"/>
  <c r="R114" i="36"/>
  <c r="P114" i="36"/>
  <c r="J114" i="36"/>
  <c r="BK113" i="36"/>
  <c r="BI113" i="36"/>
  <c r="BH113" i="36"/>
  <c r="BG113" i="36"/>
  <c r="BF113" i="36"/>
  <c r="BE113" i="36"/>
  <c r="T113" i="36"/>
  <c r="R113" i="36"/>
  <c r="P113" i="36"/>
  <c r="J113" i="36"/>
  <c r="BK112" i="36"/>
  <c r="BI112" i="36"/>
  <c r="BH112" i="36"/>
  <c r="BG112" i="36"/>
  <c r="BF112" i="36"/>
  <c r="BE112" i="36"/>
  <c r="T112" i="36"/>
  <c r="R112" i="36"/>
  <c r="P112" i="36"/>
  <c r="J112" i="36"/>
  <c r="BK111" i="36"/>
  <c r="BI111" i="36"/>
  <c r="BH111" i="36"/>
  <c r="BG111" i="36"/>
  <c r="BF111" i="36"/>
  <c r="BE111" i="36"/>
  <c r="T111" i="36"/>
  <c r="R111" i="36"/>
  <c r="P111" i="36"/>
  <c r="J111" i="36"/>
  <c r="BK110" i="36"/>
  <c r="BI110" i="36"/>
  <c r="BH110" i="36"/>
  <c r="BG110" i="36"/>
  <c r="BF110" i="36"/>
  <c r="BE110" i="36"/>
  <c r="T110" i="36"/>
  <c r="R110" i="36"/>
  <c r="P110" i="36"/>
  <c r="J110" i="36"/>
  <c r="BK109" i="36"/>
  <c r="BI109" i="36"/>
  <c r="BH109" i="36"/>
  <c r="BG109" i="36"/>
  <c r="BF109" i="36"/>
  <c r="BE109" i="36"/>
  <c r="T109" i="36"/>
  <c r="R109" i="36"/>
  <c r="P109" i="36"/>
  <c r="J109" i="36"/>
  <c r="BK108" i="36"/>
  <c r="BI108" i="36"/>
  <c r="BH108" i="36"/>
  <c r="BG108" i="36"/>
  <c r="BF108" i="36"/>
  <c r="BE108" i="36"/>
  <c r="T108" i="36"/>
  <c r="R108" i="36"/>
  <c r="P108" i="36"/>
  <c r="J108" i="36"/>
  <c r="BK107" i="36"/>
  <c r="BI107" i="36"/>
  <c r="BH107" i="36"/>
  <c r="BG107" i="36"/>
  <c r="BF107" i="36"/>
  <c r="BE107" i="36"/>
  <c r="T107" i="36"/>
  <c r="R107" i="36"/>
  <c r="P107" i="36"/>
  <c r="J107" i="36"/>
  <c r="BK106" i="36"/>
  <c r="BI106" i="36"/>
  <c r="BH106" i="36"/>
  <c r="BG106" i="36"/>
  <c r="BF106" i="36"/>
  <c r="BE106" i="36"/>
  <c r="T106" i="36"/>
  <c r="R106" i="36"/>
  <c r="P106" i="36"/>
  <c r="J106" i="36"/>
  <c r="BK105" i="36"/>
  <c r="BI105" i="36"/>
  <c r="BH105" i="36"/>
  <c r="BG105" i="36"/>
  <c r="BF105" i="36"/>
  <c r="BE105" i="36"/>
  <c r="T105" i="36"/>
  <c r="R105" i="36"/>
  <c r="P105" i="36"/>
  <c r="J105" i="36"/>
  <c r="BK104" i="36"/>
  <c r="BI104" i="36"/>
  <c r="F39" i="36" s="1"/>
  <c r="BH104" i="36"/>
  <c r="BG104" i="36"/>
  <c r="BF104" i="36"/>
  <c r="BE104" i="36"/>
  <c r="J35" i="36" s="1"/>
  <c r="T104" i="36"/>
  <c r="R104" i="36"/>
  <c r="P104" i="36"/>
  <c r="J104" i="36"/>
  <c r="BK103" i="36"/>
  <c r="BK102" i="36" s="1"/>
  <c r="J102" i="36" s="1"/>
  <c r="BI103" i="36"/>
  <c r="BH103" i="36"/>
  <c r="BG103" i="36"/>
  <c r="BF103" i="36"/>
  <c r="BE103" i="36"/>
  <c r="T103" i="36"/>
  <c r="R103" i="36"/>
  <c r="P103" i="36"/>
  <c r="P102" i="36" s="1"/>
  <c r="J103" i="36"/>
  <c r="R102" i="36"/>
  <c r="F94" i="36"/>
  <c r="E92" i="36"/>
  <c r="J39" i="36"/>
  <c r="J38" i="36"/>
  <c r="J37" i="36"/>
  <c r="F37" i="36"/>
  <c r="J26" i="36"/>
  <c r="E26" i="36"/>
  <c r="J97" i="36" s="1"/>
  <c r="J25" i="36"/>
  <c r="J23" i="36"/>
  <c r="E23" i="36"/>
  <c r="J96" i="36" s="1"/>
  <c r="J22" i="36"/>
  <c r="J20" i="36"/>
  <c r="E20" i="36"/>
  <c r="F97" i="36" s="1"/>
  <c r="J19" i="36"/>
  <c r="J17" i="36"/>
  <c r="E17" i="36"/>
  <c r="F96" i="36" s="1"/>
  <c r="J16" i="36"/>
  <c r="J14" i="36"/>
  <c r="J94" i="36" s="1"/>
  <c r="E7" i="36"/>
  <c r="E88" i="36" s="1"/>
  <c r="BK163" i="35"/>
  <c r="BI163" i="35"/>
  <c r="BH163" i="35"/>
  <c r="BG163" i="35"/>
  <c r="BE163" i="35"/>
  <c r="T163" i="35"/>
  <c r="R163" i="35"/>
  <c r="P163" i="35"/>
  <c r="J163" i="35"/>
  <c r="BF163" i="35" s="1"/>
  <c r="BK162" i="35"/>
  <c r="BI162" i="35"/>
  <c r="BH162" i="35"/>
  <c r="BG162" i="35"/>
  <c r="BE162" i="35"/>
  <c r="T162" i="35"/>
  <c r="R162" i="35"/>
  <c r="P162" i="35"/>
  <c r="J162" i="35"/>
  <c r="BF162" i="35" s="1"/>
  <c r="BK161" i="35"/>
  <c r="BI161" i="35"/>
  <c r="BH161" i="35"/>
  <c r="BG161" i="35"/>
  <c r="BE161" i="35"/>
  <c r="T161" i="35"/>
  <c r="R161" i="35"/>
  <c r="P161" i="35"/>
  <c r="J161" i="35"/>
  <c r="BF161" i="35" s="1"/>
  <c r="BK160" i="35"/>
  <c r="BI160" i="35"/>
  <c r="BH160" i="35"/>
  <c r="BG160" i="35"/>
  <c r="BE160" i="35"/>
  <c r="T160" i="35"/>
  <c r="R160" i="35"/>
  <c r="P160" i="35"/>
  <c r="J160" i="35"/>
  <c r="BF160" i="35" s="1"/>
  <c r="BK159" i="35"/>
  <c r="BI159" i="35"/>
  <c r="BH159" i="35"/>
  <c r="BG159" i="35"/>
  <c r="BE159" i="35"/>
  <c r="T159" i="35"/>
  <c r="R159" i="35"/>
  <c r="P159" i="35"/>
  <c r="J159" i="35"/>
  <c r="BF159" i="35" s="1"/>
  <c r="BK158" i="35"/>
  <c r="BI158" i="35"/>
  <c r="BH158" i="35"/>
  <c r="BG158" i="35"/>
  <c r="BE158" i="35"/>
  <c r="T158" i="35"/>
  <c r="R158" i="35"/>
  <c r="P158" i="35"/>
  <c r="J158" i="35"/>
  <c r="BF158" i="35" s="1"/>
  <c r="BK157" i="35"/>
  <c r="BI157" i="35"/>
  <c r="BH157" i="35"/>
  <c r="BG157" i="35"/>
  <c r="BE157" i="35"/>
  <c r="T157" i="35"/>
  <c r="T154" i="35" s="1"/>
  <c r="T153" i="35" s="1"/>
  <c r="R157" i="35"/>
  <c r="P157" i="35"/>
  <c r="J157" i="35"/>
  <c r="BF157" i="35" s="1"/>
  <c r="BK156" i="35"/>
  <c r="BI156" i="35"/>
  <c r="BH156" i="35"/>
  <c r="BG156" i="35"/>
  <c r="BE156" i="35"/>
  <c r="T156" i="35"/>
  <c r="R156" i="35"/>
  <c r="P156" i="35"/>
  <c r="J156" i="35"/>
  <c r="BF156" i="35" s="1"/>
  <c r="BK155" i="35"/>
  <c r="BI155" i="35"/>
  <c r="BH155" i="35"/>
  <c r="BG155" i="35"/>
  <c r="BE155" i="35"/>
  <c r="T155" i="35"/>
  <c r="R155" i="35"/>
  <c r="P155" i="35"/>
  <c r="P154" i="35" s="1"/>
  <c r="P153" i="35" s="1"/>
  <c r="J155" i="35"/>
  <c r="BF155" i="35" s="1"/>
  <c r="BK152" i="35"/>
  <c r="BK151" i="35" s="1"/>
  <c r="J151" i="35" s="1"/>
  <c r="BI152" i="35"/>
  <c r="BH152" i="35"/>
  <c r="BG152" i="35"/>
  <c r="BE152" i="35"/>
  <c r="T152" i="35"/>
  <c r="R152" i="35"/>
  <c r="R151" i="35" s="1"/>
  <c r="P152" i="35"/>
  <c r="J152" i="35"/>
  <c r="BF152" i="35" s="1"/>
  <c r="T151" i="35"/>
  <c r="P151" i="35"/>
  <c r="BK150" i="35"/>
  <c r="BI150" i="35"/>
  <c r="BH150" i="35"/>
  <c r="BG150" i="35"/>
  <c r="BE150" i="35"/>
  <c r="T150" i="35"/>
  <c r="R150" i="35"/>
  <c r="P150" i="35"/>
  <c r="J150" i="35"/>
  <c r="BF150" i="35" s="1"/>
  <c r="BK149" i="35"/>
  <c r="BI149" i="35"/>
  <c r="BH149" i="35"/>
  <c r="BG149" i="35"/>
  <c r="BE149" i="35"/>
  <c r="T149" i="35"/>
  <c r="R149" i="35"/>
  <c r="P149" i="35"/>
  <c r="J149" i="35"/>
  <c r="BF149" i="35" s="1"/>
  <c r="BK148" i="35"/>
  <c r="BI148" i="35"/>
  <c r="BH148" i="35"/>
  <c r="BG148" i="35"/>
  <c r="BE148" i="35"/>
  <c r="T148" i="35"/>
  <c r="R148" i="35"/>
  <c r="P148" i="35"/>
  <c r="J148" i="35"/>
  <c r="BF148" i="35" s="1"/>
  <c r="BK147" i="35"/>
  <c r="BI147" i="35"/>
  <c r="BH147" i="35"/>
  <c r="BG147" i="35"/>
  <c r="BE147" i="35"/>
  <c r="T147" i="35"/>
  <c r="R147" i="35"/>
  <c r="P147" i="35"/>
  <c r="J147" i="35"/>
  <c r="BF147" i="35" s="1"/>
  <c r="BK146" i="35"/>
  <c r="BI146" i="35"/>
  <c r="BH146" i="35"/>
  <c r="BG146" i="35"/>
  <c r="BE146" i="35"/>
  <c r="T146" i="35"/>
  <c r="R146" i="35"/>
  <c r="P146" i="35"/>
  <c r="J146" i="35"/>
  <c r="BF146" i="35" s="1"/>
  <c r="BK145" i="35"/>
  <c r="BI145" i="35"/>
  <c r="BH145" i="35"/>
  <c r="BG145" i="35"/>
  <c r="BE145" i="35"/>
  <c r="T145" i="35"/>
  <c r="R145" i="35"/>
  <c r="P145" i="35"/>
  <c r="J145" i="35"/>
  <c r="BF145" i="35" s="1"/>
  <c r="BK144" i="35"/>
  <c r="BI144" i="35"/>
  <c r="BH144" i="35"/>
  <c r="BG144" i="35"/>
  <c r="BE144" i="35"/>
  <c r="T144" i="35"/>
  <c r="R144" i="35"/>
  <c r="P144" i="35"/>
  <c r="J144" i="35"/>
  <c r="BF144" i="35" s="1"/>
  <c r="BK143" i="35"/>
  <c r="BI143" i="35"/>
  <c r="BH143" i="35"/>
  <c r="BG143" i="35"/>
  <c r="BE143" i="35"/>
  <c r="T143" i="35"/>
  <c r="R143" i="35"/>
  <c r="P143" i="35"/>
  <c r="J143" i="35"/>
  <c r="BF143" i="35" s="1"/>
  <c r="BK142" i="35"/>
  <c r="BI142" i="35"/>
  <c r="BH142" i="35"/>
  <c r="BG142" i="35"/>
  <c r="BE142" i="35"/>
  <c r="T142" i="35"/>
  <c r="R142" i="35"/>
  <c r="P142" i="35"/>
  <c r="J142" i="35"/>
  <c r="BF142" i="35" s="1"/>
  <c r="BK141" i="35"/>
  <c r="BI141" i="35"/>
  <c r="BH141" i="35"/>
  <c r="BG141" i="35"/>
  <c r="BE141" i="35"/>
  <c r="T141" i="35"/>
  <c r="R141" i="35"/>
  <c r="P141" i="35"/>
  <c r="J141" i="35"/>
  <c r="BF141" i="35" s="1"/>
  <c r="BK140" i="35"/>
  <c r="BI140" i="35"/>
  <c r="BH140" i="35"/>
  <c r="BG140" i="35"/>
  <c r="BE140" i="35"/>
  <c r="T140" i="35"/>
  <c r="R140" i="35"/>
  <c r="P140" i="35"/>
  <c r="J140" i="35"/>
  <c r="BF140" i="35" s="1"/>
  <c r="BK139" i="35"/>
  <c r="BI139" i="35"/>
  <c r="BH139" i="35"/>
  <c r="BG139" i="35"/>
  <c r="BE139" i="35"/>
  <c r="T139" i="35"/>
  <c r="R139" i="35"/>
  <c r="P139" i="35"/>
  <c r="J139" i="35"/>
  <c r="BF139" i="35" s="1"/>
  <c r="BK138" i="35"/>
  <c r="BI138" i="35"/>
  <c r="BH138" i="35"/>
  <c r="BG138" i="35"/>
  <c r="BE138" i="35"/>
  <c r="T138" i="35"/>
  <c r="R138" i="35"/>
  <c r="P138" i="35"/>
  <c r="J138" i="35"/>
  <c r="BF138" i="35" s="1"/>
  <c r="BK137" i="35"/>
  <c r="BI137" i="35"/>
  <c r="BH137" i="35"/>
  <c r="BG137" i="35"/>
  <c r="BE137" i="35"/>
  <c r="T137" i="35"/>
  <c r="R137" i="35"/>
  <c r="P137" i="35"/>
  <c r="J137" i="35"/>
  <c r="BF137" i="35" s="1"/>
  <c r="BK136" i="35"/>
  <c r="BI136" i="35"/>
  <c r="BH136" i="35"/>
  <c r="BG136" i="35"/>
  <c r="BE136" i="35"/>
  <c r="T136" i="35"/>
  <c r="R136" i="35"/>
  <c r="P136" i="35"/>
  <c r="J136" i="35"/>
  <c r="BF136" i="35" s="1"/>
  <c r="BK135" i="35"/>
  <c r="BI135" i="35"/>
  <c r="BH135" i="35"/>
  <c r="BG135" i="35"/>
  <c r="BE135" i="35"/>
  <c r="T135" i="35"/>
  <c r="R135" i="35"/>
  <c r="P135" i="35"/>
  <c r="J135" i="35"/>
  <c r="BF135" i="35" s="1"/>
  <c r="BK134" i="35"/>
  <c r="BI134" i="35"/>
  <c r="BH134" i="35"/>
  <c r="BG134" i="35"/>
  <c r="BE134" i="35"/>
  <c r="T134" i="35"/>
  <c r="R134" i="35"/>
  <c r="P134" i="35"/>
  <c r="J134" i="35"/>
  <c r="BF134" i="35" s="1"/>
  <c r="BK133" i="35"/>
  <c r="BI133" i="35"/>
  <c r="BH133" i="35"/>
  <c r="BG133" i="35"/>
  <c r="BE133" i="35"/>
  <c r="T133" i="35"/>
  <c r="R133" i="35"/>
  <c r="P133" i="35"/>
  <c r="J133" i="35"/>
  <c r="BF133" i="35" s="1"/>
  <c r="BK132" i="35"/>
  <c r="BI132" i="35"/>
  <c r="BH132" i="35"/>
  <c r="BG132" i="35"/>
  <c r="BE132" i="35"/>
  <c r="T132" i="35"/>
  <c r="R132" i="35"/>
  <c r="P132" i="35"/>
  <c r="J132" i="35"/>
  <c r="BF132" i="35" s="1"/>
  <c r="BK131" i="35"/>
  <c r="BI131" i="35"/>
  <c r="BH131" i="35"/>
  <c r="BG131" i="35"/>
  <c r="BE131" i="35"/>
  <c r="T131" i="35"/>
  <c r="R131" i="35"/>
  <c r="P131" i="35"/>
  <c r="J131" i="35"/>
  <c r="BF131" i="35" s="1"/>
  <c r="BK130" i="35"/>
  <c r="BI130" i="35"/>
  <c r="BH130" i="35"/>
  <c r="BG130" i="35"/>
  <c r="BE130" i="35"/>
  <c r="T130" i="35"/>
  <c r="R130" i="35"/>
  <c r="P130" i="35"/>
  <c r="J130" i="35"/>
  <c r="BF130" i="35" s="1"/>
  <c r="BK129" i="35"/>
  <c r="BI129" i="35"/>
  <c r="BH129" i="35"/>
  <c r="BG129" i="35"/>
  <c r="BE129" i="35"/>
  <c r="T129" i="35"/>
  <c r="R129" i="35"/>
  <c r="P129" i="35"/>
  <c r="J129" i="35"/>
  <c r="BF129" i="35" s="1"/>
  <c r="BK128" i="35"/>
  <c r="BI128" i="35"/>
  <c r="BH128" i="35"/>
  <c r="BG128" i="35"/>
  <c r="BE128" i="35"/>
  <c r="T128" i="35"/>
  <c r="R128" i="35"/>
  <c r="P128" i="35"/>
  <c r="J128" i="35"/>
  <c r="BF128" i="35" s="1"/>
  <c r="BK127" i="35"/>
  <c r="BI127" i="35"/>
  <c r="BH127" i="35"/>
  <c r="BG127" i="35"/>
  <c r="BE127" i="35"/>
  <c r="T127" i="35"/>
  <c r="R127" i="35"/>
  <c r="P127" i="35"/>
  <c r="J127" i="35"/>
  <c r="BF127" i="35" s="1"/>
  <c r="BK126" i="35"/>
  <c r="BI126" i="35"/>
  <c r="BH126" i="35"/>
  <c r="BG126" i="35"/>
  <c r="BE126" i="35"/>
  <c r="T126" i="35"/>
  <c r="R126" i="35"/>
  <c r="P126" i="35"/>
  <c r="J126" i="35"/>
  <c r="BF126" i="35" s="1"/>
  <c r="BK125" i="35"/>
  <c r="BI125" i="35"/>
  <c r="BH125" i="35"/>
  <c r="BG125" i="35"/>
  <c r="BE125" i="35"/>
  <c r="T125" i="35"/>
  <c r="R125" i="35"/>
  <c r="P125" i="35"/>
  <c r="J125" i="35"/>
  <c r="BF125" i="35" s="1"/>
  <c r="BK124" i="35"/>
  <c r="BI124" i="35"/>
  <c r="BH124" i="35"/>
  <c r="BG124" i="35"/>
  <c r="BE124" i="35"/>
  <c r="T124" i="35"/>
  <c r="R124" i="35"/>
  <c r="P124" i="35"/>
  <c r="J124" i="35"/>
  <c r="BF124" i="35" s="1"/>
  <c r="BK123" i="35"/>
  <c r="BI123" i="35"/>
  <c r="BH123" i="35"/>
  <c r="BG123" i="35"/>
  <c r="BE123" i="35"/>
  <c r="T123" i="35"/>
  <c r="R123" i="35"/>
  <c r="P123" i="35"/>
  <c r="J123" i="35"/>
  <c r="BF123" i="35" s="1"/>
  <c r="BK122" i="35"/>
  <c r="BI122" i="35"/>
  <c r="BH122" i="35"/>
  <c r="BG122" i="35"/>
  <c r="BE122" i="35"/>
  <c r="T122" i="35"/>
  <c r="R122" i="35"/>
  <c r="P122" i="35"/>
  <c r="J122" i="35"/>
  <c r="BF122" i="35" s="1"/>
  <c r="BK121" i="35"/>
  <c r="BI121" i="35"/>
  <c r="BH121" i="35"/>
  <c r="BG121" i="35"/>
  <c r="BE121" i="35"/>
  <c r="T121" i="35"/>
  <c r="T120" i="35" s="1"/>
  <c r="R121" i="35"/>
  <c r="P121" i="35"/>
  <c r="J121" i="35"/>
  <c r="BF121" i="35" s="1"/>
  <c r="BK120" i="35"/>
  <c r="J120" i="35" s="1"/>
  <c r="R120" i="35"/>
  <c r="BK119" i="35"/>
  <c r="BK118" i="35" s="1"/>
  <c r="J118" i="35" s="1"/>
  <c r="BI119" i="35"/>
  <c r="BH119" i="35"/>
  <c r="BG119" i="35"/>
  <c r="BE119" i="35"/>
  <c r="T119" i="35"/>
  <c r="R119" i="35"/>
  <c r="R118" i="35" s="1"/>
  <c r="P119" i="35"/>
  <c r="J119" i="35"/>
  <c r="BF119" i="35" s="1"/>
  <c r="T118" i="35"/>
  <c r="P118" i="35"/>
  <c r="BK117" i="35"/>
  <c r="BI117" i="35"/>
  <c r="BH117" i="35"/>
  <c r="BG117" i="35"/>
  <c r="BE117" i="35"/>
  <c r="T117" i="35"/>
  <c r="R117" i="35"/>
  <c r="P117" i="35"/>
  <c r="J117" i="35"/>
  <c r="BF117" i="35" s="1"/>
  <c r="BK116" i="35"/>
  <c r="BI116" i="35"/>
  <c r="BH116" i="35"/>
  <c r="BG116" i="35"/>
  <c r="BE116" i="35"/>
  <c r="T116" i="35"/>
  <c r="R116" i="35"/>
  <c r="P116" i="35"/>
  <c r="J116" i="35"/>
  <c r="BF116" i="35" s="1"/>
  <c r="BK115" i="35"/>
  <c r="BI115" i="35"/>
  <c r="BH115" i="35"/>
  <c r="BG115" i="35"/>
  <c r="BE115" i="35"/>
  <c r="T115" i="35"/>
  <c r="R115" i="35"/>
  <c r="P115" i="35"/>
  <c r="J115" i="35"/>
  <c r="BF115" i="35" s="1"/>
  <c r="BK114" i="35"/>
  <c r="BI114" i="35"/>
  <c r="BH114" i="35"/>
  <c r="BG114" i="35"/>
  <c r="BE114" i="35"/>
  <c r="T114" i="35"/>
  <c r="R114" i="35"/>
  <c r="P114" i="35"/>
  <c r="J114" i="35"/>
  <c r="BF114" i="35" s="1"/>
  <c r="BK113" i="35"/>
  <c r="BI113" i="35"/>
  <c r="BH113" i="35"/>
  <c r="BG113" i="35"/>
  <c r="BE113" i="35"/>
  <c r="T113" i="35"/>
  <c r="R113" i="35"/>
  <c r="P113" i="35"/>
  <c r="J113" i="35"/>
  <c r="BF113" i="35" s="1"/>
  <c r="BK112" i="35"/>
  <c r="BI112" i="35"/>
  <c r="BH112" i="35"/>
  <c r="BG112" i="35"/>
  <c r="BE112" i="35"/>
  <c r="T112" i="35"/>
  <c r="R112" i="35"/>
  <c r="P112" i="35"/>
  <c r="J112" i="35"/>
  <c r="BF112" i="35" s="1"/>
  <c r="BK111" i="35"/>
  <c r="BI111" i="35"/>
  <c r="BH111" i="35"/>
  <c r="BG111" i="35"/>
  <c r="BE111" i="35"/>
  <c r="T111" i="35"/>
  <c r="R111" i="35"/>
  <c r="P111" i="35"/>
  <c r="J111" i="35"/>
  <c r="BF111" i="35" s="1"/>
  <c r="BK110" i="35"/>
  <c r="BI110" i="35"/>
  <c r="BH110" i="35"/>
  <c r="BG110" i="35"/>
  <c r="BE110" i="35"/>
  <c r="T110" i="35"/>
  <c r="R110" i="35"/>
  <c r="P110" i="35"/>
  <c r="J110" i="35"/>
  <c r="BF110" i="35" s="1"/>
  <c r="BK109" i="35"/>
  <c r="BI109" i="35"/>
  <c r="BH109" i="35"/>
  <c r="BG109" i="35"/>
  <c r="BE109" i="35"/>
  <c r="T109" i="35"/>
  <c r="R109" i="35"/>
  <c r="P109" i="35"/>
  <c r="J109" i="35"/>
  <c r="BF109" i="35" s="1"/>
  <c r="BK108" i="35"/>
  <c r="BI108" i="35"/>
  <c r="BH108" i="35"/>
  <c r="BG108" i="35"/>
  <c r="BE108" i="35"/>
  <c r="T108" i="35"/>
  <c r="R108" i="35"/>
  <c r="P108" i="35"/>
  <c r="J108" i="35"/>
  <c r="BF108" i="35" s="1"/>
  <c r="BK107" i="35"/>
  <c r="BI107" i="35"/>
  <c r="BH107" i="35"/>
  <c r="BG107" i="35"/>
  <c r="BE107" i="35"/>
  <c r="T107" i="35"/>
  <c r="R107" i="35"/>
  <c r="P107" i="35"/>
  <c r="J107" i="35"/>
  <c r="BF107" i="35" s="1"/>
  <c r="BK106" i="35"/>
  <c r="BI106" i="35"/>
  <c r="BH106" i="35"/>
  <c r="BG106" i="35"/>
  <c r="BE106" i="35"/>
  <c r="T106" i="35"/>
  <c r="R106" i="35"/>
  <c r="P106" i="35"/>
  <c r="J106" i="35"/>
  <c r="BF106" i="35" s="1"/>
  <c r="BK105" i="35"/>
  <c r="BI105" i="35"/>
  <c r="BH105" i="35"/>
  <c r="BG105" i="35"/>
  <c r="BE105" i="35"/>
  <c r="T105" i="35"/>
  <c r="R105" i="35"/>
  <c r="P105" i="35"/>
  <c r="J105" i="35"/>
  <c r="BF105" i="35" s="1"/>
  <c r="BK104" i="35"/>
  <c r="BI104" i="35"/>
  <c r="BH104" i="35"/>
  <c r="BG104" i="35"/>
  <c r="BE104" i="35"/>
  <c r="T104" i="35"/>
  <c r="R104" i="35"/>
  <c r="R102" i="35" s="1"/>
  <c r="P104" i="35"/>
  <c r="J104" i="35"/>
  <c r="BF104" i="35" s="1"/>
  <c r="BK103" i="35"/>
  <c r="BK102" i="35" s="1"/>
  <c r="BI103" i="35"/>
  <c r="BH103" i="35"/>
  <c r="BG103" i="35"/>
  <c r="F37" i="35" s="1"/>
  <c r="BE103" i="35"/>
  <c r="F35" i="35" s="1"/>
  <c r="T103" i="35"/>
  <c r="R103" i="35"/>
  <c r="P103" i="35"/>
  <c r="P102" i="35" s="1"/>
  <c r="J103" i="35"/>
  <c r="BF103" i="35" s="1"/>
  <c r="F94" i="35"/>
  <c r="E92" i="35"/>
  <c r="J39" i="35"/>
  <c r="F39" i="35"/>
  <c r="J38" i="35"/>
  <c r="J37" i="35"/>
  <c r="J35" i="35"/>
  <c r="J26" i="35"/>
  <c r="E26" i="35"/>
  <c r="J97" i="35" s="1"/>
  <c r="J25" i="35"/>
  <c r="J23" i="35"/>
  <c r="E23" i="35"/>
  <c r="J96" i="35" s="1"/>
  <c r="J22" i="35"/>
  <c r="J20" i="35"/>
  <c r="E20" i="35"/>
  <c r="F97" i="35" s="1"/>
  <c r="J19" i="35"/>
  <c r="J17" i="35"/>
  <c r="E17" i="35"/>
  <c r="F96" i="35" s="1"/>
  <c r="J16" i="35"/>
  <c r="J14" i="35"/>
  <c r="J94" i="35" s="1"/>
  <c r="E7" i="35"/>
  <c r="E88" i="35" s="1"/>
  <c r="BK163" i="34"/>
  <c r="BI163" i="34"/>
  <c r="BH163" i="34"/>
  <c r="BG163" i="34"/>
  <c r="BE163" i="34"/>
  <c r="T163" i="34"/>
  <c r="R163" i="34"/>
  <c r="P163" i="34"/>
  <c r="J163" i="34"/>
  <c r="BF163" i="34" s="1"/>
  <c r="BK162" i="34"/>
  <c r="BI162" i="34"/>
  <c r="BH162" i="34"/>
  <c r="BG162" i="34"/>
  <c r="BE162" i="34"/>
  <c r="T162" i="34"/>
  <c r="R162" i="34"/>
  <c r="P162" i="34"/>
  <c r="J162" i="34"/>
  <c r="BF162" i="34" s="1"/>
  <c r="BK161" i="34"/>
  <c r="BI161" i="34"/>
  <c r="BH161" i="34"/>
  <c r="BG161" i="34"/>
  <c r="BE161" i="34"/>
  <c r="T161" i="34"/>
  <c r="R161" i="34"/>
  <c r="P161" i="34"/>
  <c r="J161" i="34"/>
  <c r="BF161" i="34" s="1"/>
  <c r="BK160" i="34"/>
  <c r="BI160" i="34"/>
  <c r="BH160" i="34"/>
  <c r="BG160" i="34"/>
  <c r="BE160" i="34"/>
  <c r="T160" i="34"/>
  <c r="R160" i="34"/>
  <c r="P160" i="34"/>
  <c r="J160" i="34"/>
  <c r="BF160" i="34" s="1"/>
  <c r="BK159" i="34"/>
  <c r="BI159" i="34"/>
  <c r="BH159" i="34"/>
  <c r="BG159" i="34"/>
  <c r="BE159" i="34"/>
  <c r="T159" i="34"/>
  <c r="R159" i="34"/>
  <c r="P159" i="34"/>
  <c r="J159" i="34"/>
  <c r="BF159" i="34" s="1"/>
  <c r="BK158" i="34"/>
  <c r="BI158" i="34"/>
  <c r="BH158" i="34"/>
  <c r="BG158" i="34"/>
  <c r="BE158" i="34"/>
  <c r="T158" i="34"/>
  <c r="R158" i="34"/>
  <c r="P158" i="34"/>
  <c r="P154" i="34" s="1"/>
  <c r="P153" i="34" s="1"/>
  <c r="J158" i="34"/>
  <c r="BF158" i="34" s="1"/>
  <c r="BK157" i="34"/>
  <c r="BI157" i="34"/>
  <c r="BH157" i="34"/>
  <c r="BG157" i="34"/>
  <c r="BE157" i="34"/>
  <c r="T157" i="34"/>
  <c r="R157" i="34"/>
  <c r="P157" i="34"/>
  <c r="J157" i="34"/>
  <c r="BF157" i="34" s="1"/>
  <c r="BK156" i="34"/>
  <c r="BI156" i="34"/>
  <c r="BH156" i="34"/>
  <c r="BG156" i="34"/>
  <c r="BE156" i="34"/>
  <c r="T156" i="34"/>
  <c r="T154" i="34" s="1"/>
  <c r="T153" i="34" s="1"/>
  <c r="R156" i="34"/>
  <c r="P156" i="34"/>
  <c r="J156" i="34"/>
  <c r="BF156" i="34" s="1"/>
  <c r="BK155" i="34"/>
  <c r="BK154" i="34" s="1"/>
  <c r="BI155" i="34"/>
  <c r="BH155" i="34"/>
  <c r="BG155" i="34"/>
  <c r="BE155" i="34"/>
  <c r="T155" i="34"/>
  <c r="R155" i="34"/>
  <c r="P155" i="34"/>
  <c r="J155" i="34"/>
  <c r="BF155" i="34" s="1"/>
  <c r="BK152" i="34"/>
  <c r="BK151" i="34" s="1"/>
  <c r="J151" i="34" s="1"/>
  <c r="BI152" i="34"/>
  <c r="BH152" i="34"/>
  <c r="BG152" i="34"/>
  <c r="BE152" i="34"/>
  <c r="T152" i="34"/>
  <c r="R152" i="34"/>
  <c r="R151" i="34" s="1"/>
  <c r="P152" i="34"/>
  <c r="P151" i="34" s="1"/>
  <c r="J152" i="34"/>
  <c r="BF152" i="34" s="1"/>
  <c r="T151" i="34"/>
  <c r="BK150" i="34"/>
  <c r="BI150" i="34"/>
  <c r="BH150" i="34"/>
  <c r="BG150" i="34"/>
  <c r="BF150" i="34"/>
  <c r="BE150" i="34"/>
  <c r="T150" i="34"/>
  <c r="R150" i="34"/>
  <c r="P150" i="34"/>
  <c r="J150" i="34"/>
  <c r="BK149" i="34"/>
  <c r="BI149" i="34"/>
  <c r="BH149" i="34"/>
  <c r="BG149" i="34"/>
  <c r="BF149" i="34"/>
  <c r="BE149" i="34"/>
  <c r="T149" i="34"/>
  <c r="R149" i="34"/>
  <c r="P149" i="34"/>
  <c r="J149" i="34"/>
  <c r="BK148" i="34"/>
  <c r="BI148" i="34"/>
  <c r="BH148" i="34"/>
  <c r="BG148" i="34"/>
  <c r="BF148" i="34"/>
  <c r="BE148" i="34"/>
  <c r="T148" i="34"/>
  <c r="R148" i="34"/>
  <c r="P148" i="34"/>
  <c r="J148" i="34"/>
  <c r="BK147" i="34"/>
  <c r="BI147" i="34"/>
  <c r="BH147" i="34"/>
  <c r="BG147" i="34"/>
  <c r="BF147" i="34"/>
  <c r="BE147" i="34"/>
  <c r="T147" i="34"/>
  <c r="R147" i="34"/>
  <c r="P147" i="34"/>
  <c r="J147" i="34"/>
  <c r="BK146" i="34"/>
  <c r="BI146" i="34"/>
  <c r="BH146" i="34"/>
  <c r="BG146" i="34"/>
  <c r="BF146" i="34"/>
  <c r="BE146" i="34"/>
  <c r="T146" i="34"/>
  <c r="R146" i="34"/>
  <c r="P146" i="34"/>
  <c r="J146" i="34"/>
  <c r="BK145" i="34"/>
  <c r="BI145" i="34"/>
  <c r="BH145" i="34"/>
  <c r="BG145" i="34"/>
  <c r="BF145" i="34"/>
  <c r="BE145" i="34"/>
  <c r="T145" i="34"/>
  <c r="R145" i="34"/>
  <c r="P145" i="34"/>
  <c r="J145" i="34"/>
  <c r="BK144" i="34"/>
  <c r="BI144" i="34"/>
  <c r="BH144" i="34"/>
  <c r="BG144" i="34"/>
  <c r="BF144" i="34"/>
  <c r="BE144" i="34"/>
  <c r="T144" i="34"/>
  <c r="R144" i="34"/>
  <c r="P144" i="34"/>
  <c r="J144" i="34"/>
  <c r="BK143" i="34"/>
  <c r="BI143" i="34"/>
  <c r="BH143" i="34"/>
  <c r="BG143" i="34"/>
  <c r="BF143" i="34"/>
  <c r="BE143" i="34"/>
  <c r="T143" i="34"/>
  <c r="R143" i="34"/>
  <c r="P143" i="34"/>
  <c r="J143" i="34"/>
  <c r="BK142" i="34"/>
  <c r="BI142" i="34"/>
  <c r="BH142" i="34"/>
  <c r="BG142" i="34"/>
  <c r="BF142" i="34"/>
  <c r="BE142" i="34"/>
  <c r="T142" i="34"/>
  <c r="R142" i="34"/>
  <c r="P142" i="34"/>
  <c r="J142" i="34"/>
  <c r="BK141" i="34"/>
  <c r="BI141" i="34"/>
  <c r="BH141" i="34"/>
  <c r="BG141" i="34"/>
  <c r="BF141" i="34"/>
  <c r="BE141" i="34"/>
  <c r="T141" i="34"/>
  <c r="R141" i="34"/>
  <c r="P141" i="34"/>
  <c r="J141" i="34"/>
  <c r="BK140" i="34"/>
  <c r="BI140" i="34"/>
  <c r="BH140" i="34"/>
  <c r="BG140" i="34"/>
  <c r="BF140" i="34"/>
  <c r="BE140" i="34"/>
  <c r="T140" i="34"/>
  <c r="R140" i="34"/>
  <c r="P140" i="34"/>
  <c r="J140" i="34"/>
  <c r="BK139" i="34"/>
  <c r="BI139" i="34"/>
  <c r="BH139" i="34"/>
  <c r="BG139" i="34"/>
  <c r="BF139" i="34"/>
  <c r="BE139" i="34"/>
  <c r="T139" i="34"/>
  <c r="R139" i="34"/>
  <c r="P139" i="34"/>
  <c r="J139" i="34"/>
  <c r="BK138" i="34"/>
  <c r="BI138" i="34"/>
  <c r="BH138" i="34"/>
  <c r="BG138" i="34"/>
  <c r="BF138" i="34"/>
  <c r="BE138" i="34"/>
  <c r="T138" i="34"/>
  <c r="R138" i="34"/>
  <c r="P138" i="34"/>
  <c r="J138" i="34"/>
  <c r="BK137" i="34"/>
  <c r="BI137" i="34"/>
  <c r="BH137" i="34"/>
  <c r="BG137" i="34"/>
  <c r="BF137" i="34"/>
  <c r="BE137" i="34"/>
  <c r="T137" i="34"/>
  <c r="R137" i="34"/>
  <c r="P137" i="34"/>
  <c r="J137" i="34"/>
  <c r="BK136" i="34"/>
  <c r="BI136" i="34"/>
  <c r="BH136" i="34"/>
  <c r="BG136" i="34"/>
  <c r="BF136" i="34"/>
  <c r="BE136" i="34"/>
  <c r="T136" i="34"/>
  <c r="R136" i="34"/>
  <c r="P136" i="34"/>
  <c r="J136" i="34"/>
  <c r="BK135" i="34"/>
  <c r="BI135" i="34"/>
  <c r="BH135" i="34"/>
  <c r="BG135" i="34"/>
  <c r="BF135" i="34"/>
  <c r="BE135" i="34"/>
  <c r="T135" i="34"/>
  <c r="R135" i="34"/>
  <c r="P135" i="34"/>
  <c r="J135" i="34"/>
  <c r="BK134" i="34"/>
  <c r="BI134" i="34"/>
  <c r="BH134" i="34"/>
  <c r="BG134" i="34"/>
  <c r="BF134" i="34"/>
  <c r="BE134" i="34"/>
  <c r="T134" i="34"/>
  <c r="R134" i="34"/>
  <c r="P134" i="34"/>
  <c r="J134" i="34"/>
  <c r="BK133" i="34"/>
  <c r="BI133" i="34"/>
  <c r="BH133" i="34"/>
  <c r="BG133" i="34"/>
  <c r="BF133" i="34"/>
  <c r="BE133" i="34"/>
  <c r="T133" i="34"/>
  <c r="R133" i="34"/>
  <c r="P133" i="34"/>
  <c r="J133" i="34"/>
  <c r="BK132" i="34"/>
  <c r="BI132" i="34"/>
  <c r="BH132" i="34"/>
  <c r="BG132" i="34"/>
  <c r="BF132" i="34"/>
  <c r="BE132" i="34"/>
  <c r="T132" i="34"/>
  <c r="R132" i="34"/>
  <c r="P132" i="34"/>
  <c r="J132" i="34"/>
  <c r="BK131" i="34"/>
  <c r="BI131" i="34"/>
  <c r="BH131" i="34"/>
  <c r="BG131" i="34"/>
  <c r="BF131" i="34"/>
  <c r="BE131" i="34"/>
  <c r="T131" i="34"/>
  <c r="R131" i="34"/>
  <c r="P131" i="34"/>
  <c r="J131" i="34"/>
  <c r="BK130" i="34"/>
  <c r="BI130" i="34"/>
  <c r="BH130" i="34"/>
  <c r="BG130" i="34"/>
  <c r="BF130" i="34"/>
  <c r="BE130" i="34"/>
  <c r="T130" i="34"/>
  <c r="R130" i="34"/>
  <c r="P130" i="34"/>
  <c r="J130" i="34"/>
  <c r="BK129" i="34"/>
  <c r="BI129" i="34"/>
  <c r="BH129" i="34"/>
  <c r="BG129" i="34"/>
  <c r="BF129" i="34"/>
  <c r="BE129" i="34"/>
  <c r="T129" i="34"/>
  <c r="R129" i="34"/>
  <c r="P129" i="34"/>
  <c r="J129" i="34"/>
  <c r="BK128" i="34"/>
  <c r="BI128" i="34"/>
  <c r="BH128" i="34"/>
  <c r="BG128" i="34"/>
  <c r="BF128" i="34"/>
  <c r="BE128" i="34"/>
  <c r="T128" i="34"/>
  <c r="R128" i="34"/>
  <c r="P128" i="34"/>
  <c r="J128" i="34"/>
  <c r="BK127" i="34"/>
  <c r="BI127" i="34"/>
  <c r="BH127" i="34"/>
  <c r="BG127" i="34"/>
  <c r="BF127" i="34"/>
  <c r="BE127" i="34"/>
  <c r="T127" i="34"/>
  <c r="R127" i="34"/>
  <c r="P127" i="34"/>
  <c r="J127" i="34"/>
  <c r="BK126" i="34"/>
  <c r="BI126" i="34"/>
  <c r="BH126" i="34"/>
  <c r="BG126" i="34"/>
  <c r="BF126" i="34"/>
  <c r="BE126" i="34"/>
  <c r="T126" i="34"/>
  <c r="R126" i="34"/>
  <c r="P126" i="34"/>
  <c r="J126" i="34"/>
  <c r="BK125" i="34"/>
  <c r="BI125" i="34"/>
  <c r="BH125" i="34"/>
  <c r="BG125" i="34"/>
  <c r="BF125" i="34"/>
  <c r="BE125" i="34"/>
  <c r="T125" i="34"/>
  <c r="R125" i="34"/>
  <c r="P125" i="34"/>
  <c r="J125" i="34"/>
  <c r="BK124" i="34"/>
  <c r="BI124" i="34"/>
  <c r="BH124" i="34"/>
  <c r="BG124" i="34"/>
  <c r="BF124" i="34"/>
  <c r="BE124" i="34"/>
  <c r="T124" i="34"/>
  <c r="R124" i="34"/>
  <c r="P124" i="34"/>
  <c r="J124" i="34"/>
  <c r="BK123" i="34"/>
  <c r="BI123" i="34"/>
  <c r="BH123" i="34"/>
  <c r="BG123" i="34"/>
  <c r="BF123" i="34"/>
  <c r="BE123" i="34"/>
  <c r="T123" i="34"/>
  <c r="R123" i="34"/>
  <c r="P123" i="34"/>
  <c r="J123" i="34"/>
  <c r="BK122" i="34"/>
  <c r="BI122" i="34"/>
  <c r="BH122" i="34"/>
  <c r="BG122" i="34"/>
  <c r="BF122" i="34"/>
  <c r="BE122" i="34"/>
  <c r="T122" i="34"/>
  <c r="R122" i="34"/>
  <c r="P122" i="34"/>
  <c r="J122" i="34"/>
  <c r="BK121" i="34"/>
  <c r="BK120" i="34" s="1"/>
  <c r="J120" i="34" s="1"/>
  <c r="BI121" i="34"/>
  <c r="BH121" i="34"/>
  <c r="BG121" i="34"/>
  <c r="BF121" i="34"/>
  <c r="BE121" i="34"/>
  <c r="T121" i="34"/>
  <c r="R121" i="34"/>
  <c r="P121" i="34"/>
  <c r="P120" i="34" s="1"/>
  <c r="J121" i="34"/>
  <c r="R120" i="34"/>
  <c r="BK119" i="34"/>
  <c r="BI119" i="34"/>
  <c r="F39" i="34" s="1"/>
  <c r="BH119" i="34"/>
  <c r="BG119" i="34"/>
  <c r="BE119" i="34"/>
  <c r="T119" i="34"/>
  <c r="T118" i="34" s="1"/>
  <c r="R119" i="34"/>
  <c r="R118" i="34" s="1"/>
  <c r="P119" i="34"/>
  <c r="J119" i="34"/>
  <c r="BF119" i="34" s="1"/>
  <c r="BK118" i="34"/>
  <c r="J118" i="34" s="1"/>
  <c r="P118" i="34"/>
  <c r="BK117" i="34"/>
  <c r="BI117" i="34"/>
  <c r="BH117" i="34"/>
  <c r="BG117" i="34"/>
  <c r="BF117" i="34"/>
  <c r="BE117" i="34"/>
  <c r="T117" i="34"/>
  <c r="R117" i="34"/>
  <c r="P117" i="34"/>
  <c r="J117" i="34"/>
  <c r="BK116" i="34"/>
  <c r="BI116" i="34"/>
  <c r="BH116" i="34"/>
  <c r="BG116" i="34"/>
  <c r="BF116" i="34"/>
  <c r="BE116" i="34"/>
  <c r="T116" i="34"/>
  <c r="R116" i="34"/>
  <c r="P116" i="34"/>
  <c r="J116" i="34"/>
  <c r="BK115" i="34"/>
  <c r="BI115" i="34"/>
  <c r="BH115" i="34"/>
  <c r="BG115" i="34"/>
  <c r="BF115" i="34"/>
  <c r="BE115" i="34"/>
  <c r="T115" i="34"/>
  <c r="R115" i="34"/>
  <c r="P115" i="34"/>
  <c r="J115" i="34"/>
  <c r="BK114" i="34"/>
  <c r="BI114" i="34"/>
  <c r="BH114" i="34"/>
  <c r="BG114" i="34"/>
  <c r="BF114" i="34"/>
  <c r="BE114" i="34"/>
  <c r="T114" i="34"/>
  <c r="R114" i="34"/>
  <c r="P114" i="34"/>
  <c r="J114" i="34"/>
  <c r="BK113" i="34"/>
  <c r="BI113" i="34"/>
  <c r="BH113" i="34"/>
  <c r="BG113" i="34"/>
  <c r="BF113" i="34"/>
  <c r="BE113" i="34"/>
  <c r="T113" i="34"/>
  <c r="R113" i="34"/>
  <c r="P113" i="34"/>
  <c r="J113" i="34"/>
  <c r="BK112" i="34"/>
  <c r="BI112" i="34"/>
  <c r="BH112" i="34"/>
  <c r="BG112" i="34"/>
  <c r="BF112" i="34"/>
  <c r="BE112" i="34"/>
  <c r="T112" i="34"/>
  <c r="R112" i="34"/>
  <c r="P112" i="34"/>
  <c r="J112" i="34"/>
  <c r="BK111" i="34"/>
  <c r="BI111" i="34"/>
  <c r="BH111" i="34"/>
  <c r="BG111" i="34"/>
  <c r="BF111" i="34"/>
  <c r="BE111" i="34"/>
  <c r="T111" i="34"/>
  <c r="R111" i="34"/>
  <c r="P111" i="34"/>
  <c r="J111" i="34"/>
  <c r="BK110" i="34"/>
  <c r="BI110" i="34"/>
  <c r="BH110" i="34"/>
  <c r="BG110" i="34"/>
  <c r="BF110" i="34"/>
  <c r="BE110" i="34"/>
  <c r="T110" i="34"/>
  <c r="R110" i="34"/>
  <c r="P110" i="34"/>
  <c r="J110" i="34"/>
  <c r="BK109" i="34"/>
  <c r="BI109" i="34"/>
  <c r="BH109" i="34"/>
  <c r="BG109" i="34"/>
  <c r="BF109" i="34"/>
  <c r="BE109" i="34"/>
  <c r="T109" i="34"/>
  <c r="R109" i="34"/>
  <c r="P109" i="34"/>
  <c r="J109" i="34"/>
  <c r="BK108" i="34"/>
  <c r="BI108" i="34"/>
  <c r="BH108" i="34"/>
  <c r="BG108" i="34"/>
  <c r="BF108" i="34"/>
  <c r="BE108" i="34"/>
  <c r="T108" i="34"/>
  <c r="R108" i="34"/>
  <c r="P108" i="34"/>
  <c r="J108" i="34"/>
  <c r="BK107" i="34"/>
  <c r="BI107" i="34"/>
  <c r="BH107" i="34"/>
  <c r="BG107" i="34"/>
  <c r="BF107" i="34"/>
  <c r="BE107" i="34"/>
  <c r="T107" i="34"/>
  <c r="R107" i="34"/>
  <c r="P107" i="34"/>
  <c r="J107" i="34"/>
  <c r="BK106" i="34"/>
  <c r="BI106" i="34"/>
  <c r="BH106" i="34"/>
  <c r="BG106" i="34"/>
  <c r="BF106" i="34"/>
  <c r="BE106" i="34"/>
  <c r="T106" i="34"/>
  <c r="R106" i="34"/>
  <c r="P106" i="34"/>
  <c r="J106" i="34"/>
  <c r="BK105" i="34"/>
  <c r="BI105" i="34"/>
  <c r="BH105" i="34"/>
  <c r="BG105" i="34"/>
  <c r="BF105" i="34"/>
  <c r="BE105" i="34"/>
  <c r="T105" i="34"/>
  <c r="R105" i="34"/>
  <c r="P105" i="34"/>
  <c r="J105" i="34"/>
  <c r="BK104" i="34"/>
  <c r="BI104" i="34"/>
  <c r="BH104" i="34"/>
  <c r="BG104" i="34"/>
  <c r="BF104" i="34"/>
  <c r="BE104" i="34"/>
  <c r="T104" i="34"/>
  <c r="R104" i="34"/>
  <c r="P104" i="34"/>
  <c r="J104" i="34"/>
  <c r="BK103" i="34"/>
  <c r="BK102" i="34" s="1"/>
  <c r="J102" i="34" s="1"/>
  <c r="BI103" i="34"/>
  <c r="BH103" i="34"/>
  <c r="BG103" i="34"/>
  <c r="BF103" i="34"/>
  <c r="BE103" i="34"/>
  <c r="T103" i="34"/>
  <c r="R103" i="34"/>
  <c r="P103" i="34"/>
  <c r="P102" i="34" s="1"/>
  <c r="J103" i="34"/>
  <c r="R102" i="34"/>
  <c r="F96" i="34"/>
  <c r="F94" i="34"/>
  <c r="E92" i="34"/>
  <c r="J39" i="34"/>
  <c r="J38" i="34"/>
  <c r="J37" i="34"/>
  <c r="J35" i="34"/>
  <c r="J26" i="34"/>
  <c r="E26" i="34"/>
  <c r="J97" i="34" s="1"/>
  <c r="J25" i="34"/>
  <c r="J23" i="34"/>
  <c r="E23" i="34"/>
  <c r="J96" i="34" s="1"/>
  <c r="J22" i="34"/>
  <c r="J20" i="34"/>
  <c r="E20" i="34"/>
  <c r="F97" i="34" s="1"/>
  <c r="J19" i="34"/>
  <c r="J17" i="34"/>
  <c r="E17" i="34"/>
  <c r="J16" i="34"/>
  <c r="J14" i="34"/>
  <c r="J94" i="34" s="1"/>
  <c r="E7" i="34"/>
  <c r="E88" i="34" s="1"/>
  <c r="BK150" i="33"/>
  <c r="BI150" i="33"/>
  <c r="BH150" i="33"/>
  <c r="BG150" i="33"/>
  <c r="BE150" i="33"/>
  <c r="T150" i="33"/>
  <c r="T148" i="33" s="1"/>
  <c r="T147" i="33" s="1"/>
  <c r="R150" i="33"/>
  <c r="P150" i="33"/>
  <c r="P148" i="33" s="1"/>
  <c r="P147" i="33" s="1"/>
  <c r="J150" i="33"/>
  <c r="BF150" i="33" s="1"/>
  <c r="BK149" i="33"/>
  <c r="BK148" i="33" s="1"/>
  <c r="BI149" i="33"/>
  <c r="BH149" i="33"/>
  <c r="BG149" i="33"/>
  <c r="BE149" i="33"/>
  <c r="T149" i="33"/>
  <c r="R149" i="33"/>
  <c r="R148" i="33" s="1"/>
  <c r="R147" i="33" s="1"/>
  <c r="P149" i="33"/>
  <c r="J149" i="33"/>
  <c r="BF149" i="33" s="1"/>
  <c r="BK146" i="33"/>
  <c r="BI146" i="33"/>
  <c r="BH146" i="33"/>
  <c r="BG146" i="33"/>
  <c r="BE146" i="33"/>
  <c r="T146" i="33"/>
  <c r="T144" i="33" s="1"/>
  <c r="R146" i="33"/>
  <c r="P146" i="33"/>
  <c r="P144" i="33" s="1"/>
  <c r="J146" i="33"/>
  <c r="BF146" i="33" s="1"/>
  <c r="BK145" i="33"/>
  <c r="BK144" i="33" s="1"/>
  <c r="J144" i="33" s="1"/>
  <c r="BI145" i="33"/>
  <c r="BH145" i="33"/>
  <c r="BG145" i="33"/>
  <c r="BE145" i="33"/>
  <c r="T145" i="33"/>
  <c r="R145" i="33"/>
  <c r="R144" i="33" s="1"/>
  <c r="P145" i="33"/>
  <c r="J145" i="33"/>
  <c r="BF145" i="33" s="1"/>
  <c r="BK143" i="33"/>
  <c r="BI143" i="33"/>
  <c r="BH143" i="33"/>
  <c r="BG143" i="33"/>
  <c r="BE143" i="33"/>
  <c r="T143" i="33"/>
  <c r="R143" i="33"/>
  <c r="P143" i="33"/>
  <c r="J143" i="33"/>
  <c r="BF143" i="33" s="1"/>
  <c r="BK142" i="33"/>
  <c r="BI142" i="33"/>
  <c r="BH142" i="33"/>
  <c r="BG142" i="33"/>
  <c r="BE142" i="33"/>
  <c r="T142" i="33"/>
  <c r="R142" i="33"/>
  <c r="P142" i="33"/>
  <c r="J142" i="33"/>
  <c r="BF142" i="33" s="1"/>
  <c r="BK141" i="33"/>
  <c r="BI141" i="33"/>
  <c r="BH141" i="33"/>
  <c r="BG141" i="33"/>
  <c r="BE141" i="33"/>
  <c r="T141" i="33"/>
  <c r="R141" i="33"/>
  <c r="P141" i="33"/>
  <c r="J141" i="33"/>
  <c r="BF141" i="33" s="1"/>
  <c r="BK140" i="33"/>
  <c r="BI140" i="33"/>
  <c r="BH140" i="33"/>
  <c r="BG140" i="33"/>
  <c r="BE140" i="33"/>
  <c r="T140" i="33"/>
  <c r="R140" i="33"/>
  <c r="P140" i="33"/>
  <c r="J140" i="33"/>
  <c r="BF140" i="33" s="1"/>
  <c r="BK139" i="33"/>
  <c r="BI139" i="33"/>
  <c r="BH139" i="33"/>
  <c r="BG139" i="33"/>
  <c r="BE139" i="33"/>
  <c r="T139" i="33"/>
  <c r="R139" i="33"/>
  <c r="P139" i="33"/>
  <c r="J139" i="33"/>
  <c r="BF139" i="33" s="1"/>
  <c r="BK138" i="33"/>
  <c r="BI138" i="33"/>
  <c r="BH138" i="33"/>
  <c r="BG138" i="33"/>
  <c r="BE138" i="33"/>
  <c r="T138" i="33"/>
  <c r="R138" i="33"/>
  <c r="P138" i="33"/>
  <c r="J138" i="33"/>
  <c r="BF138" i="33" s="1"/>
  <c r="BK137" i="33"/>
  <c r="BI137" i="33"/>
  <c r="BH137" i="33"/>
  <c r="BG137" i="33"/>
  <c r="BE137" i="33"/>
  <c r="T137" i="33"/>
  <c r="R137" i="33"/>
  <c r="P137" i="33"/>
  <c r="J137" i="33"/>
  <c r="BF137" i="33" s="1"/>
  <c r="BK136" i="33"/>
  <c r="BI136" i="33"/>
  <c r="BH136" i="33"/>
  <c r="BG136" i="33"/>
  <c r="BE136" i="33"/>
  <c r="T136" i="33"/>
  <c r="R136" i="33"/>
  <c r="P136" i="33"/>
  <c r="J136" i="33"/>
  <c r="BF136" i="33" s="1"/>
  <c r="BK135" i="33"/>
  <c r="BI135" i="33"/>
  <c r="BH135" i="33"/>
  <c r="BG135" i="33"/>
  <c r="BE135" i="33"/>
  <c r="T135" i="33"/>
  <c r="R135" i="33"/>
  <c r="P135" i="33"/>
  <c r="J135" i="33"/>
  <c r="BF135" i="33" s="1"/>
  <c r="BK134" i="33"/>
  <c r="BI134" i="33"/>
  <c r="BH134" i="33"/>
  <c r="BG134" i="33"/>
  <c r="BE134" i="33"/>
  <c r="T134" i="33"/>
  <c r="R134" i="33"/>
  <c r="P134" i="33"/>
  <c r="J134" i="33"/>
  <c r="BF134" i="33" s="1"/>
  <c r="BK133" i="33"/>
  <c r="BI133" i="33"/>
  <c r="BH133" i="33"/>
  <c r="BG133" i="33"/>
  <c r="BE133" i="33"/>
  <c r="T133" i="33"/>
  <c r="R133" i="33"/>
  <c r="P133" i="33"/>
  <c r="J133" i="33"/>
  <c r="BF133" i="33" s="1"/>
  <c r="BK132" i="33"/>
  <c r="BI132" i="33"/>
  <c r="BH132" i="33"/>
  <c r="BG132" i="33"/>
  <c r="BE132" i="33"/>
  <c r="T132" i="33"/>
  <c r="R132" i="33"/>
  <c r="P132" i="33"/>
  <c r="J132" i="33"/>
  <c r="BF132" i="33" s="1"/>
  <c r="BK131" i="33"/>
  <c r="BI131" i="33"/>
  <c r="BH131" i="33"/>
  <c r="BG131" i="33"/>
  <c r="BE131" i="33"/>
  <c r="T131" i="33"/>
  <c r="R131" i="33"/>
  <c r="P131" i="33"/>
  <c r="J131" i="33"/>
  <c r="BF131" i="33" s="1"/>
  <c r="BK130" i="33"/>
  <c r="BI130" i="33"/>
  <c r="BH130" i="33"/>
  <c r="BG130" i="33"/>
  <c r="BE130" i="33"/>
  <c r="T130" i="33"/>
  <c r="R130" i="33"/>
  <c r="P130" i="33"/>
  <c r="J130" i="33"/>
  <c r="BF130" i="33" s="1"/>
  <c r="BK129" i="33"/>
  <c r="BI129" i="33"/>
  <c r="BH129" i="33"/>
  <c r="BG129" i="33"/>
  <c r="BE129" i="33"/>
  <c r="T129" i="33"/>
  <c r="R129" i="33"/>
  <c r="P129" i="33"/>
  <c r="J129" i="33"/>
  <c r="BF129" i="33" s="1"/>
  <c r="BK128" i="33"/>
  <c r="BI128" i="33"/>
  <c r="BH128" i="33"/>
  <c r="BG128" i="33"/>
  <c r="BE128" i="33"/>
  <c r="T128" i="33"/>
  <c r="R128" i="33"/>
  <c r="P128" i="33"/>
  <c r="J128" i="33"/>
  <c r="BF128" i="33" s="1"/>
  <c r="BK127" i="33"/>
  <c r="BI127" i="33"/>
  <c r="BH127" i="33"/>
  <c r="BG127" i="33"/>
  <c r="BE127" i="33"/>
  <c r="T127" i="33"/>
  <c r="R127" i="33"/>
  <c r="P127" i="33"/>
  <c r="J127" i="33"/>
  <c r="BF127" i="33" s="1"/>
  <c r="BK126" i="33"/>
  <c r="BI126" i="33"/>
  <c r="BH126" i="33"/>
  <c r="BG126" i="33"/>
  <c r="BE126" i="33"/>
  <c r="T126" i="33"/>
  <c r="R126" i="33"/>
  <c r="P126" i="33"/>
  <c r="J126" i="33"/>
  <c r="BF126" i="33" s="1"/>
  <c r="BK125" i="33"/>
  <c r="BI125" i="33"/>
  <c r="BH125" i="33"/>
  <c r="BG125" i="33"/>
  <c r="BE125" i="33"/>
  <c r="T125" i="33"/>
  <c r="R125" i="33"/>
  <c r="P125" i="33"/>
  <c r="J125" i="33"/>
  <c r="BF125" i="33" s="1"/>
  <c r="BK124" i="33"/>
  <c r="BI124" i="33"/>
  <c r="BH124" i="33"/>
  <c r="BG124" i="33"/>
  <c r="BE124" i="33"/>
  <c r="T124" i="33"/>
  <c r="R124" i="33"/>
  <c r="P124" i="33"/>
  <c r="J124" i="33"/>
  <c r="BF124" i="33" s="1"/>
  <c r="BK123" i="33"/>
  <c r="BI123" i="33"/>
  <c r="BH123" i="33"/>
  <c r="BG123" i="33"/>
  <c r="BE123" i="33"/>
  <c r="T123" i="33"/>
  <c r="R123" i="33"/>
  <c r="P123" i="33"/>
  <c r="J123" i="33"/>
  <c r="BF123" i="33" s="1"/>
  <c r="BK122" i="33"/>
  <c r="BI122" i="33"/>
  <c r="BH122" i="33"/>
  <c r="BG122" i="33"/>
  <c r="BE122" i="33"/>
  <c r="T122" i="33"/>
  <c r="R122" i="33"/>
  <c r="P122" i="33"/>
  <c r="J122" i="33"/>
  <c r="BF122" i="33" s="1"/>
  <c r="BK121" i="33"/>
  <c r="BI121" i="33"/>
  <c r="BH121" i="33"/>
  <c r="BG121" i="33"/>
  <c r="BE121" i="33"/>
  <c r="T121" i="33"/>
  <c r="R121" i="33"/>
  <c r="R119" i="33" s="1"/>
  <c r="P121" i="33"/>
  <c r="J121" i="33"/>
  <c r="BF121" i="33" s="1"/>
  <c r="BK120" i="33"/>
  <c r="BK119" i="33" s="1"/>
  <c r="J119" i="33" s="1"/>
  <c r="BI120" i="33"/>
  <c r="BH120" i="33"/>
  <c r="BG120" i="33"/>
  <c r="BE120" i="33"/>
  <c r="T120" i="33"/>
  <c r="R120" i="33"/>
  <c r="P120" i="33"/>
  <c r="P119" i="33" s="1"/>
  <c r="J120" i="33"/>
  <c r="BF120" i="33" s="1"/>
  <c r="BK118" i="33"/>
  <c r="BI118" i="33"/>
  <c r="BH118" i="33"/>
  <c r="BG118" i="33"/>
  <c r="BE118" i="33"/>
  <c r="T118" i="33"/>
  <c r="R118" i="33"/>
  <c r="P118" i="33"/>
  <c r="J118" i="33"/>
  <c r="BF118" i="33" s="1"/>
  <c r="BK117" i="33"/>
  <c r="BI117" i="33"/>
  <c r="BH117" i="33"/>
  <c r="BG117" i="33"/>
  <c r="BE117" i="33"/>
  <c r="T117" i="33"/>
  <c r="R117" i="33"/>
  <c r="P117" i="33"/>
  <c r="P115" i="33" s="1"/>
  <c r="J117" i="33"/>
  <c r="BF117" i="33" s="1"/>
  <c r="BK116" i="33"/>
  <c r="BK115" i="33" s="1"/>
  <c r="J115" i="33" s="1"/>
  <c r="BI116" i="33"/>
  <c r="BH116" i="33"/>
  <c r="BG116" i="33"/>
  <c r="BE116" i="33"/>
  <c r="T116" i="33"/>
  <c r="R116" i="33"/>
  <c r="R115" i="33" s="1"/>
  <c r="P116" i="33"/>
  <c r="J116" i="33"/>
  <c r="BF116" i="33" s="1"/>
  <c r="T115" i="33"/>
  <c r="BK114" i="33"/>
  <c r="BI114" i="33"/>
  <c r="BH114" i="33"/>
  <c r="BG114" i="33"/>
  <c r="BE114" i="33"/>
  <c r="T114" i="33"/>
  <c r="R114" i="33"/>
  <c r="P114" i="33"/>
  <c r="J114" i="33"/>
  <c r="BF114" i="33" s="1"/>
  <c r="BK113" i="33"/>
  <c r="BI113" i="33"/>
  <c r="BH113" i="33"/>
  <c r="BG113" i="33"/>
  <c r="BE113" i="33"/>
  <c r="T113" i="33"/>
  <c r="R113" i="33"/>
  <c r="P113" i="33"/>
  <c r="J113" i="33"/>
  <c r="BF113" i="33" s="1"/>
  <c r="BK112" i="33"/>
  <c r="BI112" i="33"/>
  <c r="BH112" i="33"/>
  <c r="BG112" i="33"/>
  <c r="BE112" i="33"/>
  <c r="T112" i="33"/>
  <c r="R112" i="33"/>
  <c r="P112" i="33"/>
  <c r="J112" i="33"/>
  <c r="BF112" i="33" s="1"/>
  <c r="BK111" i="33"/>
  <c r="BI111" i="33"/>
  <c r="BH111" i="33"/>
  <c r="BG111" i="33"/>
  <c r="BE111" i="33"/>
  <c r="T111" i="33"/>
  <c r="R111" i="33"/>
  <c r="P111" i="33"/>
  <c r="J111" i="33"/>
  <c r="BF111" i="33" s="1"/>
  <c r="BK110" i="33"/>
  <c r="BI110" i="33"/>
  <c r="BH110" i="33"/>
  <c r="BG110" i="33"/>
  <c r="BE110" i="33"/>
  <c r="T110" i="33"/>
  <c r="R110" i="33"/>
  <c r="P110" i="33"/>
  <c r="J110" i="33"/>
  <c r="BF110" i="33" s="1"/>
  <c r="BK109" i="33"/>
  <c r="BI109" i="33"/>
  <c r="BH109" i="33"/>
  <c r="BG109" i="33"/>
  <c r="BE109" i="33"/>
  <c r="T109" i="33"/>
  <c r="R109" i="33"/>
  <c r="P109" i="33"/>
  <c r="J109" i="33"/>
  <c r="BF109" i="33" s="1"/>
  <c r="BK108" i="33"/>
  <c r="BI108" i="33"/>
  <c r="BH108" i="33"/>
  <c r="BG108" i="33"/>
  <c r="BE108" i="33"/>
  <c r="T108" i="33"/>
  <c r="R108" i="33"/>
  <c r="P108" i="33"/>
  <c r="J108" i="33"/>
  <c r="BF108" i="33" s="1"/>
  <c r="BK107" i="33"/>
  <c r="BI107" i="33"/>
  <c r="BH107" i="33"/>
  <c r="BG107" i="33"/>
  <c r="BE107" i="33"/>
  <c r="T107" i="33"/>
  <c r="R107" i="33"/>
  <c r="P107" i="33"/>
  <c r="J107" i="33"/>
  <c r="BF107" i="33" s="1"/>
  <c r="BK106" i="33"/>
  <c r="BI106" i="33"/>
  <c r="BH106" i="33"/>
  <c r="BG106" i="33"/>
  <c r="BE106" i="33"/>
  <c r="T106" i="33"/>
  <c r="R106" i="33"/>
  <c r="P106" i="33"/>
  <c r="J106" i="33"/>
  <c r="BF106" i="33" s="1"/>
  <c r="BK105" i="33"/>
  <c r="BI105" i="33"/>
  <c r="BH105" i="33"/>
  <c r="BG105" i="33"/>
  <c r="BE105" i="33"/>
  <c r="T105" i="33"/>
  <c r="R105" i="33"/>
  <c r="R102" i="33" s="1"/>
  <c r="R101" i="33" s="1"/>
  <c r="R100" i="33" s="1"/>
  <c r="P105" i="33"/>
  <c r="J105" i="33"/>
  <c r="BF105" i="33" s="1"/>
  <c r="BK104" i="33"/>
  <c r="BI104" i="33"/>
  <c r="BH104" i="33"/>
  <c r="BG104" i="33"/>
  <c r="BE104" i="33"/>
  <c r="T104" i="33"/>
  <c r="R104" i="33"/>
  <c r="P104" i="33"/>
  <c r="J104" i="33"/>
  <c r="BF104" i="33" s="1"/>
  <c r="J36" i="33" s="1"/>
  <c r="BK103" i="33"/>
  <c r="BI103" i="33"/>
  <c r="BH103" i="33"/>
  <c r="BG103" i="33"/>
  <c r="BE103" i="33"/>
  <c r="T103" i="33"/>
  <c r="T102" i="33" s="1"/>
  <c r="R103" i="33"/>
  <c r="P103" i="33"/>
  <c r="J103" i="33"/>
  <c r="BF103" i="33" s="1"/>
  <c r="BK102" i="33"/>
  <c r="F97" i="33"/>
  <c r="F94" i="33"/>
  <c r="E92" i="33"/>
  <c r="J39" i="33"/>
  <c r="J38" i="33"/>
  <c r="J37" i="33"/>
  <c r="J26" i="33"/>
  <c r="E26" i="33"/>
  <c r="J97" i="33" s="1"/>
  <c r="J25" i="33"/>
  <c r="J23" i="33"/>
  <c r="E23" i="33"/>
  <c r="J96" i="33" s="1"/>
  <c r="J22" i="33"/>
  <c r="J20" i="33"/>
  <c r="E20" i="33"/>
  <c r="J19" i="33"/>
  <c r="J17" i="33"/>
  <c r="E17" i="33"/>
  <c r="F96" i="33" s="1"/>
  <c r="J16" i="33"/>
  <c r="J14" i="33"/>
  <c r="J94" i="33" s="1"/>
  <c r="E7" i="33"/>
  <c r="E88" i="33" s="1"/>
  <c r="BK133" i="32"/>
  <c r="BI133" i="32"/>
  <c r="BH133" i="32"/>
  <c r="BG133" i="32"/>
  <c r="BE133" i="32"/>
  <c r="T133" i="32"/>
  <c r="R133" i="32"/>
  <c r="P133" i="32"/>
  <c r="J133" i="32"/>
  <c r="BF133" i="32" s="1"/>
  <c r="BK132" i="32"/>
  <c r="BI132" i="32"/>
  <c r="BH132" i="32"/>
  <c r="BG132" i="32"/>
  <c r="BE132" i="32"/>
  <c r="T132" i="32"/>
  <c r="R132" i="32"/>
  <c r="P132" i="32"/>
  <c r="J132" i="32"/>
  <c r="BF132" i="32" s="1"/>
  <c r="BK131" i="32"/>
  <c r="BI131" i="32"/>
  <c r="BH131" i="32"/>
  <c r="BG131" i="32"/>
  <c r="BE131" i="32"/>
  <c r="T131" i="32"/>
  <c r="R131" i="32"/>
  <c r="P131" i="32"/>
  <c r="J131" i="32"/>
  <c r="BF131" i="32" s="1"/>
  <c r="BK130" i="32"/>
  <c r="BI130" i="32"/>
  <c r="BH130" i="32"/>
  <c r="BG130" i="32"/>
  <c r="BE130" i="32"/>
  <c r="T130" i="32"/>
  <c r="R130" i="32"/>
  <c r="P130" i="32"/>
  <c r="J130" i="32"/>
  <c r="BF130" i="32" s="1"/>
  <c r="BK129" i="32"/>
  <c r="BI129" i="32"/>
  <c r="BH129" i="32"/>
  <c r="BG129" i="32"/>
  <c r="BE129" i="32"/>
  <c r="T129" i="32"/>
  <c r="R129" i="32"/>
  <c r="P129" i="32"/>
  <c r="J129" i="32"/>
  <c r="BF129" i="32" s="1"/>
  <c r="BK128" i="32"/>
  <c r="BI128" i="32"/>
  <c r="BH128" i="32"/>
  <c r="BG128" i="32"/>
  <c r="BE128" i="32"/>
  <c r="T128" i="32"/>
  <c r="R128" i="32"/>
  <c r="P128" i="32"/>
  <c r="J128" i="32"/>
  <c r="BF128" i="32" s="1"/>
  <c r="BK127" i="32"/>
  <c r="BI127" i="32"/>
  <c r="BH127" i="32"/>
  <c r="BG127" i="32"/>
  <c r="BE127" i="32"/>
  <c r="T127" i="32"/>
  <c r="R127" i="32"/>
  <c r="P127" i="32"/>
  <c r="J127" i="32"/>
  <c r="BF127" i="32" s="1"/>
  <c r="BK126" i="32"/>
  <c r="BI126" i="32"/>
  <c r="BH126" i="32"/>
  <c r="BG126" i="32"/>
  <c r="BE126" i="32"/>
  <c r="T126" i="32"/>
  <c r="T124" i="32" s="1"/>
  <c r="R126" i="32"/>
  <c r="P126" i="32"/>
  <c r="J126" i="32"/>
  <c r="BF126" i="32" s="1"/>
  <c r="BK125" i="32"/>
  <c r="BK124" i="32" s="1"/>
  <c r="J124" i="32" s="1"/>
  <c r="BI125" i="32"/>
  <c r="BH125" i="32"/>
  <c r="BG125" i="32"/>
  <c r="BE125" i="32"/>
  <c r="T125" i="32"/>
  <c r="R125" i="32"/>
  <c r="P125" i="32"/>
  <c r="J125" i="32"/>
  <c r="BF125" i="32" s="1"/>
  <c r="BK123" i="32"/>
  <c r="BI123" i="32"/>
  <c r="BH123" i="32"/>
  <c r="BG123" i="32"/>
  <c r="BE123" i="32"/>
  <c r="T123" i="32"/>
  <c r="R123" i="32"/>
  <c r="P123" i="32"/>
  <c r="J123" i="32"/>
  <c r="BF123" i="32" s="1"/>
  <c r="BK122" i="32"/>
  <c r="BI122" i="32"/>
  <c r="BH122" i="32"/>
  <c r="BG122" i="32"/>
  <c r="BE122" i="32"/>
  <c r="T122" i="32"/>
  <c r="R122" i="32"/>
  <c r="P122" i="32"/>
  <c r="J122" i="32"/>
  <c r="BF122" i="32" s="1"/>
  <c r="BK121" i="32"/>
  <c r="BI121" i="32"/>
  <c r="BH121" i="32"/>
  <c r="BG121" i="32"/>
  <c r="BE121" i="32"/>
  <c r="T121" i="32"/>
  <c r="R121" i="32"/>
  <c r="P121" i="32"/>
  <c r="J121" i="32"/>
  <c r="BF121" i="32" s="1"/>
  <c r="BK120" i="32"/>
  <c r="BI120" i="32"/>
  <c r="BH120" i="32"/>
  <c r="BG120" i="32"/>
  <c r="BE120" i="32"/>
  <c r="T120" i="32"/>
  <c r="R120" i="32"/>
  <c r="P120" i="32"/>
  <c r="J120" i="32"/>
  <c r="BF120" i="32" s="1"/>
  <c r="BK119" i="32"/>
  <c r="BI119" i="32"/>
  <c r="BH119" i="32"/>
  <c r="BG119" i="32"/>
  <c r="BE119" i="32"/>
  <c r="T119" i="32"/>
  <c r="R119" i="32"/>
  <c r="P119" i="32"/>
  <c r="J119" i="32"/>
  <c r="BF119" i="32" s="1"/>
  <c r="BK118" i="32"/>
  <c r="BI118" i="32"/>
  <c r="BH118" i="32"/>
  <c r="BG118" i="32"/>
  <c r="BE118" i="32"/>
  <c r="T118" i="32"/>
  <c r="R118" i="32"/>
  <c r="P118" i="32"/>
  <c r="J118" i="32"/>
  <c r="BF118" i="32" s="1"/>
  <c r="BK117" i="32"/>
  <c r="BI117" i="32"/>
  <c r="BH117" i="32"/>
  <c r="BG117" i="32"/>
  <c r="BE117" i="32"/>
  <c r="T117" i="32"/>
  <c r="R117" i="32"/>
  <c r="P117" i="32"/>
  <c r="J117" i="32"/>
  <c r="BF117" i="32" s="1"/>
  <c r="BK116" i="32"/>
  <c r="BI116" i="32"/>
  <c r="BH116" i="32"/>
  <c r="BG116" i="32"/>
  <c r="BE116" i="32"/>
  <c r="T116" i="32"/>
  <c r="R116" i="32"/>
  <c r="P116" i="32"/>
  <c r="J116" i="32"/>
  <c r="BF116" i="32" s="1"/>
  <c r="BK115" i="32"/>
  <c r="BI115" i="32"/>
  <c r="BH115" i="32"/>
  <c r="BG115" i="32"/>
  <c r="BE115" i="32"/>
  <c r="T115" i="32"/>
  <c r="R115" i="32"/>
  <c r="P115" i="32"/>
  <c r="J115" i="32"/>
  <c r="BF115" i="32" s="1"/>
  <c r="BK114" i="32"/>
  <c r="BI114" i="32"/>
  <c r="BH114" i="32"/>
  <c r="BG114" i="32"/>
  <c r="BE114" i="32"/>
  <c r="T114" i="32"/>
  <c r="R114" i="32"/>
  <c r="P114" i="32"/>
  <c r="J114" i="32"/>
  <c r="BF114" i="32" s="1"/>
  <c r="BK113" i="32"/>
  <c r="BI113" i="32"/>
  <c r="BH113" i="32"/>
  <c r="BG113" i="32"/>
  <c r="BE113" i="32"/>
  <c r="T113" i="32"/>
  <c r="R113" i="32"/>
  <c r="P113" i="32"/>
  <c r="J113" i="32"/>
  <c r="BF113" i="32" s="1"/>
  <c r="BK112" i="32"/>
  <c r="BI112" i="32"/>
  <c r="BH112" i="32"/>
  <c r="BG112" i="32"/>
  <c r="BE112" i="32"/>
  <c r="T112" i="32"/>
  <c r="R112" i="32"/>
  <c r="P112" i="32"/>
  <c r="J112" i="32"/>
  <c r="BF112" i="32" s="1"/>
  <c r="BK111" i="32"/>
  <c r="BI111" i="32"/>
  <c r="BH111" i="32"/>
  <c r="BG111" i="32"/>
  <c r="BE111" i="32"/>
  <c r="T111" i="32"/>
  <c r="R111" i="32"/>
  <c r="P111" i="32"/>
  <c r="J111" i="32"/>
  <c r="BF111" i="32" s="1"/>
  <c r="BK110" i="32"/>
  <c r="BI110" i="32"/>
  <c r="BH110" i="32"/>
  <c r="BG110" i="32"/>
  <c r="BE110" i="32"/>
  <c r="T110" i="32"/>
  <c r="R110" i="32"/>
  <c r="P110" i="32"/>
  <c r="J110" i="32"/>
  <c r="BF110" i="32" s="1"/>
  <c r="BK109" i="32"/>
  <c r="BI109" i="32"/>
  <c r="BH109" i="32"/>
  <c r="BG109" i="32"/>
  <c r="BE109" i="32"/>
  <c r="T109" i="32"/>
  <c r="R109" i="32"/>
  <c r="P109" i="32"/>
  <c r="J109" i="32"/>
  <c r="BF109" i="32" s="1"/>
  <c r="BK108" i="32"/>
  <c r="BI108" i="32"/>
  <c r="BH108" i="32"/>
  <c r="BG108" i="32"/>
  <c r="BE108" i="32"/>
  <c r="T108" i="32"/>
  <c r="R108" i="32"/>
  <c r="P108" i="32"/>
  <c r="J108" i="32"/>
  <c r="BF108" i="32" s="1"/>
  <c r="BK107" i="32"/>
  <c r="BI107" i="32"/>
  <c r="BH107" i="32"/>
  <c r="BG107" i="32"/>
  <c r="BE107" i="32"/>
  <c r="T107" i="32"/>
  <c r="R107" i="32"/>
  <c r="P107" i="32"/>
  <c r="J107" i="32"/>
  <c r="BF107" i="32" s="1"/>
  <c r="BK106" i="32"/>
  <c r="BI106" i="32"/>
  <c r="BH106" i="32"/>
  <c r="BG106" i="32"/>
  <c r="BE106" i="32"/>
  <c r="T106" i="32"/>
  <c r="R106" i="32"/>
  <c r="P106" i="32"/>
  <c r="J106" i="32"/>
  <c r="BF106" i="32" s="1"/>
  <c r="BK105" i="32"/>
  <c r="BI105" i="32"/>
  <c r="BH105" i="32"/>
  <c r="BG105" i="32"/>
  <c r="BE105" i="32"/>
  <c r="T105" i="32"/>
  <c r="R105" i="32"/>
  <c r="P105" i="32"/>
  <c r="J105" i="32"/>
  <c r="BF105" i="32" s="1"/>
  <c r="BK104" i="32"/>
  <c r="BI104" i="32"/>
  <c r="BH104" i="32"/>
  <c r="BG104" i="32"/>
  <c r="BE104" i="32"/>
  <c r="T104" i="32"/>
  <c r="R104" i="32"/>
  <c r="P104" i="32"/>
  <c r="J104" i="32"/>
  <c r="BF104" i="32" s="1"/>
  <c r="BK103" i="32"/>
  <c r="BI103" i="32"/>
  <c r="BH103" i="32"/>
  <c r="BG103" i="32"/>
  <c r="BE103" i="32"/>
  <c r="T103" i="32"/>
  <c r="R103" i="32"/>
  <c r="P103" i="32"/>
  <c r="J103" i="32"/>
  <c r="BF103" i="32" s="1"/>
  <c r="BK102" i="32"/>
  <c r="BI102" i="32"/>
  <c r="BH102" i="32"/>
  <c r="BG102" i="32"/>
  <c r="BE102" i="32"/>
  <c r="T102" i="32"/>
  <c r="R102" i="32"/>
  <c r="P102" i="32"/>
  <c r="J102" i="32"/>
  <c r="BF102" i="32" s="1"/>
  <c r="BK101" i="32"/>
  <c r="BI101" i="32"/>
  <c r="BH101" i="32"/>
  <c r="BG101" i="32"/>
  <c r="BE101" i="32"/>
  <c r="T101" i="32"/>
  <c r="R101" i="32"/>
  <c r="P101" i="32"/>
  <c r="J101" i="32"/>
  <c r="BF101" i="32" s="1"/>
  <c r="F94" i="32"/>
  <c r="F92" i="32"/>
  <c r="E90" i="32"/>
  <c r="J37" i="32"/>
  <c r="J36" i="32"/>
  <c r="J35" i="32"/>
  <c r="J24" i="32"/>
  <c r="E24" i="32"/>
  <c r="J95" i="32" s="1"/>
  <c r="J23" i="32"/>
  <c r="J21" i="32"/>
  <c r="E21" i="32"/>
  <c r="J94" i="32" s="1"/>
  <c r="J20" i="32"/>
  <c r="J18" i="32"/>
  <c r="E18" i="32"/>
  <c r="F95" i="32" s="1"/>
  <c r="J17" i="32"/>
  <c r="J15" i="32"/>
  <c r="E15" i="32"/>
  <c r="J14" i="32"/>
  <c r="J12" i="32"/>
  <c r="J92" i="32" s="1"/>
  <c r="E7" i="32"/>
  <c r="E88" i="32" s="1"/>
  <c r="BK157" i="31"/>
  <c r="BI157" i="31"/>
  <c r="BH157" i="31"/>
  <c r="BG157" i="31"/>
  <c r="BE157" i="31"/>
  <c r="T157" i="31"/>
  <c r="R157" i="31"/>
  <c r="P157" i="31"/>
  <c r="P155" i="31" s="1"/>
  <c r="J157" i="31"/>
  <c r="BF157" i="31" s="1"/>
  <c r="BK156" i="31"/>
  <c r="BK155" i="31" s="1"/>
  <c r="J155" i="31" s="1"/>
  <c r="BI156" i="31"/>
  <c r="BH156" i="31"/>
  <c r="BG156" i="31"/>
  <c r="BE156" i="31"/>
  <c r="T156" i="31"/>
  <c r="R156" i="31"/>
  <c r="R155" i="31" s="1"/>
  <c r="P156" i="31"/>
  <c r="J156" i="31"/>
  <c r="BF156" i="31" s="1"/>
  <c r="T155" i="31"/>
  <c r="BK154" i="31"/>
  <c r="BI154" i="31"/>
  <c r="BH154" i="31"/>
  <c r="BG154" i="31"/>
  <c r="BE154" i="31"/>
  <c r="T154" i="31"/>
  <c r="R154" i="31"/>
  <c r="P154" i="31"/>
  <c r="J154" i="31"/>
  <c r="BF154" i="31" s="1"/>
  <c r="BK153" i="31"/>
  <c r="BI153" i="31"/>
  <c r="BH153" i="31"/>
  <c r="BG153" i="31"/>
  <c r="BE153" i="31"/>
  <c r="T153" i="31"/>
  <c r="R153" i="31"/>
  <c r="P153" i="31"/>
  <c r="J153" i="31"/>
  <c r="BF153" i="31" s="1"/>
  <c r="BK152" i="31"/>
  <c r="BI152" i="31"/>
  <c r="BH152" i="31"/>
  <c r="BG152" i="31"/>
  <c r="BE152" i="31"/>
  <c r="T152" i="31"/>
  <c r="R152" i="31"/>
  <c r="P152" i="31"/>
  <c r="J152" i="31"/>
  <c r="BF152" i="31" s="1"/>
  <c r="BK151" i="31"/>
  <c r="BI151" i="31"/>
  <c r="BH151" i="31"/>
  <c r="BG151" i="31"/>
  <c r="BE151" i="31"/>
  <c r="T151" i="31"/>
  <c r="R151" i="31"/>
  <c r="P151" i="31"/>
  <c r="J151" i="31"/>
  <c r="BF151" i="31" s="1"/>
  <c r="BK150" i="31"/>
  <c r="BI150" i="31"/>
  <c r="BH150" i="31"/>
  <c r="BG150" i="31"/>
  <c r="BE150" i="31"/>
  <c r="T150" i="31"/>
  <c r="R150" i="31"/>
  <c r="P150" i="31"/>
  <c r="J150" i="31"/>
  <c r="BF150" i="31" s="1"/>
  <c r="BK149" i="31"/>
  <c r="BI149" i="31"/>
  <c r="BH149" i="31"/>
  <c r="BG149" i="31"/>
  <c r="BE149" i="31"/>
  <c r="T149" i="31"/>
  <c r="R149" i="31"/>
  <c r="P149" i="31"/>
  <c r="J149" i="31"/>
  <c r="BF149" i="31" s="1"/>
  <c r="BK148" i="31"/>
  <c r="BI148" i="31"/>
  <c r="BH148" i="31"/>
  <c r="BG148" i="31"/>
  <c r="BE148" i="31"/>
  <c r="T148" i="31"/>
  <c r="R148" i="31"/>
  <c r="P148" i="31"/>
  <c r="J148" i="31"/>
  <c r="BF148" i="31" s="1"/>
  <c r="BK147" i="31"/>
  <c r="BI147" i="31"/>
  <c r="BH147" i="31"/>
  <c r="BG147" i="31"/>
  <c r="BE147" i="31"/>
  <c r="T147" i="31"/>
  <c r="R147" i="31"/>
  <c r="P147" i="31"/>
  <c r="J147" i="31"/>
  <c r="BF147" i="31" s="1"/>
  <c r="BK146" i="31"/>
  <c r="BI146" i="31"/>
  <c r="BH146" i="31"/>
  <c r="BG146" i="31"/>
  <c r="BE146" i="31"/>
  <c r="T146" i="31"/>
  <c r="R146" i="31"/>
  <c r="P146" i="31"/>
  <c r="J146" i="31"/>
  <c r="BF146" i="31" s="1"/>
  <c r="BK145" i="31"/>
  <c r="BI145" i="31"/>
  <c r="BH145" i="31"/>
  <c r="BG145" i="31"/>
  <c r="BE145" i="31"/>
  <c r="T145" i="31"/>
  <c r="R145" i="31"/>
  <c r="P145" i="31"/>
  <c r="J145" i="31"/>
  <c r="BF145" i="31" s="1"/>
  <c r="BK144" i="31"/>
  <c r="BI144" i="31"/>
  <c r="BH144" i="31"/>
  <c r="BG144" i="31"/>
  <c r="BE144" i="31"/>
  <c r="T144" i="31"/>
  <c r="R144" i="31"/>
  <c r="P144" i="31"/>
  <c r="J144" i="31"/>
  <c r="BF144" i="31" s="1"/>
  <c r="BK143" i="31"/>
  <c r="BI143" i="31"/>
  <c r="BH143" i="31"/>
  <c r="BG143" i="31"/>
  <c r="BE143" i="31"/>
  <c r="T143" i="31"/>
  <c r="R143" i="31"/>
  <c r="P143" i="31"/>
  <c r="J143" i="31"/>
  <c r="BF143" i="31" s="1"/>
  <c r="BK142" i="31"/>
  <c r="BI142" i="31"/>
  <c r="BH142" i="31"/>
  <c r="BG142" i="31"/>
  <c r="BE142" i="31"/>
  <c r="T142" i="31"/>
  <c r="R142" i="31"/>
  <c r="P142" i="31"/>
  <c r="J142" i="31"/>
  <c r="BF142" i="31" s="1"/>
  <c r="BK141" i="31"/>
  <c r="BI141" i="31"/>
  <c r="BH141" i="31"/>
  <c r="BG141" i="31"/>
  <c r="BE141" i="31"/>
  <c r="T141" i="31"/>
  <c r="R141" i="31"/>
  <c r="P141" i="31"/>
  <c r="J141" i="31"/>
  <c r="BF141" i="31" s="1"/>
  <c r="BK140" i="31"/>
  <c r="BI140" i="31"/>
  <c r="BH140" i="31"/>
  <c r="BG140" i="31"/>
  <c r="BE140" i="31"/>
  <c r="T140" i="31"/>
  <c r="R140" i="31"/>
  <c r="P140" i="31"/>
  <c r="J140" i="31"/>
  <c r="BF140" i="31" s="1"/>
  <c r="BK139" i="31"/>
  <c r="BI139" i="31"/>
  <c r="BH139" i="31"/>
  <c r="BG139" i="31"/>
  <c r="BE139" i="31"/>
  <c r="T139" i="31"/>
  <c r="R139" i="31"/>
  <c r="P139" i="31"/>
  <c r="J139" i="31"/>
  <c r="BF139" i="31" s="1"/>
  <c r="BK138" i="31"/>
  <c r="BI138" i="31"/>
  <c r="BH138" i="31"/>
  <c r="BG138" i="31"/>
  <c r="BE138" i="31"/>
  <c r="T138" i="31"/>
  <c r="R138" i="31"/>
  <c r="P138" i="31"/>
  <c r="J138" i="31"/>
  <c r="BF138" i="31" s="1"/>
  <c r="BK137" i="31"/>
  <c r="BI137" i="31"/>
  <c r="BH137" i="31"/>
  <c r="BG137" i="31"/>
  <c r="BE137" i="31"/>
  <c r="T137" i="31"/>
  <c r="R137" i="31"/>
  <c r="P137" i="31"/>
  <c r="J137" i="31"/>
  <c r="BF137" i="31" s="1"/>
  <c r="BK136" i="31"/>
  <c r="BI136" i="31"/>
  <c r="BH136" i="31"/>
  <c r="BG136" i="31"/>
  <c r="BE136" i="31"/>
  <c r="T136" i="31"/>
  <c r="R136" i="31"/>
  <c r="P136" i="31"/>
  <c r="J136" i="31"/>
  <c r="BF136" i="31" s="1"/>
  <c r="BK135" i="31"/>
  <c r="BI135" i="31"/>
  <c r="BH135" i="31"/>
  <c r="BG135" i="31"/>
  <c r="BE135" i="31"/>
  <c r="T135" i="31"/>
  <c r="R135" i="31"/>
  <c r="P135" i="31"/>
  <c r="J135" i="31"/>
  <c r="BF135" i="31" s="1"/>
  <c r="BK134" i="31"/>
  <c r="BI134" i="31"/>
  <c r="BH134" i="31"/>
  <c r="BG134" i="31"/>
  <c r="BE134" i="31"/>
  <c r="T134" i="31"/>
  <c r="R134" i="31"/>
  <c r="P134" i="31"/>
  <c r="J134" i="31"/>
  <c r="BF134" i="31" s="1"/>
  <c r="BK133" i="31"/>
  <c r="BI133" i="31"/>
  <c r="BH133" i="31"/>
  <c r="BG133" i="31"/>
  <c r="BE133" i="31"/>
  <c r="T133" i="31"/>
  <c r="R133" i="31"/>
  <c r="P133" i="31"/>
  <c r="J133" i="31"/>
  <c r="BF133" i="31" s="1"/>
  <c r="BK132" i="31"/>
  <c r="BI132" i="31"/>
  <c r="BH132" i="31"/>
  <c r="BG132" i="31"/>
  <c r="BE132" i="31"/>
  <c r="T132" i="31"/>
  <c r="R132" i="31"/>
  <c r="P132" i="31"/>
  <c r="J132" i="31"/>
  <c r="BF132" i="31" s="1"/>
  <c r="BK131" i="31"/>
  <c r="BI131" i="31"/>
  <c r="BH131" i="31"/>
  <c r="BG131" i="31"/>
  <c r="BE131" i="31"/>
  <c r="T131" i="31"/>
  <c r="R131" i="31"/>
  <c r="P131" i="31"/>
  <c r="J131" i="31"/>
  <c r="BF131" i="31" s="1"/>
  <c r="BK130" i="31"/>
  <c r="BI130" i="31"/>
  <c r="BH130" i="31"/>
  <c r="BG130" i="31"/>
  <c r="BE130" i="31"/>
  <c r="T130" i="31"/>
  <c r="R130" i="31"/>
  <c r="P130" i="31"/>
  <c r="J130" i="31"/>
  <c r="BF130" i="31" s="1"/>
  <c r="BK129" i="31"/>
  <c r="BI129" i="31"/>
  <c r="BH129" i="31"/>
  <c r="BG129" i="31"/>
  <c r="BE129" i="31"/>
  <c r="T129" i="31"/>
  <c r="R129" i="31"/>
  <c r="P129" i="31"/>
  <c r="J129" i="31"/>
  <c r="BF129" i="31" s="1"/>
  <c r="BK128" i="31"/>
  <c r="BI128" i="31"/>
  <c r="BH128" i="31"/>
  <c r="BG128" i="31"/>
  <c r="BE128" i="31"/>
  <c r="T128" i="31"/>
  <c r="R128" i="31"/>
  <c r="P128" i="31"/>
  <c r="J128" i="31"/>
  <c r="BF128" i="31" s="1"/>
  <c r="BK127" i="31"/>
  <c r="BI127" i="31"/>
  <c r="BH127" i="31"/>
  <c r="BG127" i="31"/>
  <c r="BE127" i="31"/>
  <c r="T127" i="31"/>
  <c r="R127" i="31"/>
  <c r="P127" i="31"/>
  <c r="J127" i="31"/>
  <c r="BF127" i="31" s="1"/>
  <c r="BK126" i="31"/>
  <c r="BI126" i="31"/>
  <c r="BH126" i="31"/>
  <c r="BG126" i="31"/>
  <c r="BE126" i="31"/>
  <c r="T126" i="31"/>
  <c r="R126" i="31"/>
  <c r="P126" i="31"/>
  <c r="J126" i="31"/>
  <c r="BF126" i="31" s="1"/>
  <c r="BK125" i="31"/>
  <c r="BI125" i="31"/>
  <c r="BH125" i="31"/>
  <c r="BG125" i="31"/>
  <c r="BE125" i="31"/>
  <c r="T125" i="31"/>
  <c r="R125" i="31"/>
  <c r="P125" i="31"/>
  <c r="J125" i="31"/>
  <c r="BF125" i="31" s="1"/>
  <c r="BK124" i="31"/>
  <c r="BI124" i="31"/>
  <c r="BH124" i="31"/>
  <c r="BG124" i="31"/>
  <c r="BE124" i="31"/>
  <c r="T124" i="31"/>
  <c r="R124" i="31"/>
  <c r="P124" i="31"/>
  <c r="J124" i="31"/>
  <c r="BF124" i="31" s="1"/>
  <c r="BK123" i="31"/>
  <c r="BI123" i="31"/>
  <c r="BH123" i="31"/>
  <c r="BG123" i="31"/>
  <c r="BE123" i="31"/>
  <c r="T123" i="31"/>
  <c r="R123" i="31"/>
  <c r="R120" i="31" s="1"/>
  <c r="P123" i="31"/>
  <c r="J123" i="31"/>
  <c r="BF123" i="31" s="1"/>
  <c r="BK122" i="31"/>
  <c r="BI122" i="31"/>
  <c r="BH122" i="31"/>
  <c r="BG122" i="31"/>
  <c r="BE122" i="31"/>
  <c r="T122" i="31"/>
  <c r="R122" i="31"/>
  <c r="P122" i="31"/>
  <c r="J122" i="31"/>
  <c r="BF122" i="31" s="1"/>
  <c r="BK121" i="31"/>
  <c r="BI121" i="31"/>
  <c r="BH121" i="31"/>
  <c r="BG121" i="31"/>
  <c r="BE121" i="31"/>
  <c r="T121" i="31"/>
  <c r="T120" i="31" s="1"/>
  <c r="R121" i="31"/>
  <c r="P121" i="31"/>
  <c r="J121" i="31"/>
  <c r="BF121" i="31" s="1"/>
  <c r="BK120" i="31"/>
  <c r="J120" i="31" s="1"/>
  <c r="BK119" i="31"/>
  <c r="BK118" i="31" s="1"/>
  <c r="J118" i="31" s="1"/>
  <c r="BI119" i="31"/>
  <c r="BH119" i="31"/>
  <c r="BG119" i="31"/>
  <c r="BE119" i="31"/>
  <c r="T119" i="31"/>
  <c r="R119" i="31"/>
  <c r="R118" i="31" s="1"/>
  <c r="P119" i="31"/>
  <c r="J119" i="31"/>
  <c r="BF119" i="31" s="1"/>
  <c r="T118" i="31"/>
  <c r="P118" i="31"/>
  <c r="BK117" i="31"/>
  <c r="BI117" i="31"/>
  <c r="BH117" i="31"/>
  <c r="BG117" i="31"/>
  <c r="BE117" i="31"/>
  <c r="T117" i="31"/>
  <c r="R117" i="31"/>
  <c r="P117" i="31"/>
  <c r="J117" i="31"/>
  <c r="BF117" i="31" s="1"/>
  <c r="BK116" i="31"/>
  <c r="BI116" i="31"/>
  <c r="BH116" i="31"/>
  <c r="BG116" i="31"/>
  <c r="BE116" i="31"/>
  <c r="T116" i="31"/>
  <c r="R116" i="31"/>
  <c r="P116" i="31"/>
  <c r="J116" i="31"/>
  <c r="BF116" i="31" s="1"/>
  <c r="BK115" i="31"/>
  <c r="BI115" i="31"/>
  <c r="BH115" i="31"/>
  <c r="BG115" i="31"/>
  <c r="BE115" i="31"/>
  <c r="T115" i="31"/>
  <c r="R115" i="31"/>
  <c r="P115" i="31"/>
  <c r="J115" i="31"/>
  <c r="BF115" i="31" s="1"/>
  <c r="BK114" i="31"/>
  <c r="BI114" i="31"/>
  <c r="BH114" i="31"/>
  <c r="BG114" i="31"/>
  <c r="BE114" i="31"/>
  <c r="T114" i="31"/>
  <c r="R114" i="31"/>
  <c r="P114" i="31"/>
  <c r="J114" i="31"/>
  <c r="BF114" i="31" s="1"/>
  <c r="BK113" i="31"/>
  <c r="BI113" i="31"/>
  <c r="BH113" i="31"/>
  <c r="BG113" i="31"/>
  <c r="BE113" i="31"/>
  <c r="T113" i="31"/>
  <c r="R113" i="31"/>
  <c r="P113" i="31"/>
  <c r="J113" i="31"/>
  <c r="BF113" i="31" s="1"/>
  <c r="BK112" i="31"/>
  <c r="BI112" i="31"/>
  <c r="BH112" i="31"/>
  <c r="BG112" i="31"/>
  <c r="BE112" i="31"/>
  <c r="T112" i="31"/>
  <c r="R112" i="31"/>
  <c r="P112" i="31"/>
  <c r="J112" i="31"/>
  <c r="BF112" i="31" s="1"/>
  <c r="BK111" i="31"/>
  <c r="BI111" i="31"/>
  <c r="BH111" i="31"/>
  <c r="BG111" i="31"/>
  <c r="BE111" i="31"/>
  <c r="T111" i="31"/>
  <c r="R111" i="31"/>
  <c r="P111" i="31"/>
  <c r="J111" i="31"/>
  <c r="BF111" i="31" s="1"/>
  <c r="BK110" i="31"/>
  <c r="BI110" i="31"/>
  <c r="BH110" i="31"/>
  <c r="BG110" i="31"/>
  <c r="BE110" i="31"/>
  <c r="T110" i="31"/>
  <c r="R110" i="31"/>
  <c r="P110" i="31"/>
  <c r="J110" i="31"/>
  <c r="BF110" i="31" s="1"/>
  <c r="BK109" i="31"/>
  <c r="BI109" i="31"/>
  <c r="BH109" i="31"/>
  <c r="BG109" i="31"/>
  <c r="BE109" i="31"/>
  <c r="T109" i="31"/>
  <c r="R109" i="31"/>
  <c r="P109" i="31"/>
  <c r="J109" i="31"/>
  <c r="BF109" i="31" s="1"/>
  <c r="BK108" i="31"/>
  <c r="BI108" i="31"/>
  <c r="BH108" i="31"/>
  <c r="BG108" i="31"/>
  <c r="BE108" i="31"/>
  <c r="T108" i="31"/>
  <c r="R108" i="31"/>
  <c r="P108" i="31"/>
  <c r="J108" i="31"/>
  <c r="BF108" i="31" s="1"/>
  <c r="BK107" i="31"/>
  <c r="BI107" i="31"/>
  <c r="BH107" i="31"/>
  <c r="BG107" i="31"/>
  <c r="BE107" i="31"/>
  <c r="T107" i="31"/>
  <c r="R107" i="31"/>
  <c r="P107" i="31"/>
  <c r="J107" i="31"/>
  <c r="BF107" i="31" s="1"/>
  <c r="BK106" i="31"/>
  <c r="BI106" i="31"/>
  <c r="BH106" i="31"/>
  <c r="BG106" i="31"/>
  <c r="BE106" i="31"/>
  <c r="T106" i="31"/>
  <c r="R106" i="31"/>
  <c r="P106" i="31"/>
  <c r="J106" i="31"/>
  <c r="BF106" i="31" s="1"/>
  <c r="BK105" i="31"/>
  <c r="BI105" i="31"/>
  <c r="BH105" i="31"/>
  <c r="BG105" i="31"/>
  <c r="BE105" i="31"/>
  <c r="T105" i="31"/>
  <c r="R105" i="31"/>
  <c r="P105" i="31"/>
  <c r="J105" i="31"/>
  <c r="BF105" i="31" s="1"/>
  <c r="BK104" i="31"/>
  <c r="BI104" i="31"/>
  <c r="BH104" i="31"/>
  <c r="BG104" i="31"/>
  <c r="BE104" i="31"/>
  <c r="T104" i="31"/>
  <c r="R104" i="31"/>
  <c r="P104" i="31"/>
  <c r="J104" i="31"/>
  <c r="BF104" i="31" s="1"/>
  <c r="BK103" i="31"/>
  <c r="BI103" i="31"/>
  <c r="BH103" i="31"/>
  <c r="BG103" i="31"/>
  <c r="BE103" i="31"/>
  <c r="T103" i="31"/>
  <c r="R103" i="31"/>
  <c r="P103" i="31"/>
  <c r="J103" i="31"/>
  <c r="BF103" i="31" s="1"/>
  <c r="BK102" i="31"/>
  <c r="BI102" i="31"/>
  <c r="BH102" i="31"/>
  <c r="BG102" i="31"/>
  <c r="BE102" i="31"/>
  <c r="T102" i="31"/>
  <c r="R102" i="31"/>
  <c r="P102" i="31"/>
  <c r="J102" i="31"/>
  <c r="BF102" i="31" s="1"/>
  <c r="BK101" i="31"/>
  <c r="BK100" i="31" s="1"/>
  <c r="BI101" i="31"/>
  <c r="BH101" i="31"/>
  <c r="BG101" i="31"/>
  <c r="BE101" i="31"/>
  <c r="T101" i="31"/>
  <c r="R101" i="31"/>
  <c r="P101" i="31"/>
  <c r="P100" i="31" s="1"/>
  <c r="J101" i="31"/>
  <c r="BF101" i="31" s="1"/>
  <c r="F92" i="31"/>
  <c r="E90" i="31"/>
  <c r="J37" i="31"/>
  <c r="J36" i="31"/>
  <c r="J35" i="31"/>
  <c r="J24" i="31"/>
  <c r="E24" i="31"/>
  <c r="J95" i="31" s="1"/>
  <c r="J23" i="31"/>
  <c r="J21" i="31"/>
  <c r="E21" i="31"/>
  <c r="J94" i="31" s="1"/>
  <c r="J20" i="31"/>
  <c r="J18" i="31"/>
  <c r="E18" i="31"/>
  <c r="F95" i="31" s="1"/>
  <c r="J17" i="31"/>
  <c r="J15" i="31"/>
  <c r="E15" i="31"/>
  <c r="F94" i="31" s="1"/>
  <c r="J14" i="31"/>
  <c r="J12" i="31"/>
  <c r="J92" i="31" s="1"/>
  <c r="E7" i="31"/>
  <c r="E88" i="31" s="1"/>
  <c r="BK135" i="30"/>
  <c r="BK134" i="30" s="1"/>
  <c r="BI135" i="30"/>
  <c r="BH135" i="30"/>
  <c r="BG135" i="30"/>
  <c r="BE135" i="30"/>
  <c r="T135" i="30"/>
  <c r="R135" i="30"/>
  <c r="R134" i="30" s="1"/>
  <c r="P135" i="30"/>
  <c r="J135" i="30"/>
  <c r="BF135" i="30" s="1"/>
  <c r="T134" i="30"/>
  <c r="P134" i="30"/>
  <c r="J134" i="30"/>
  <c r="BK133" i="30"/>
  <c r="BI133" i="30"/>
  <c r="BH133" i="30"/>
  <c r="BG133" i="30"/>
  <c r="BE133" i="30"/>
  <c r="T133" i="30"/>
  <c r="R133" i="30"/>
  <c r="P133" i="30"/>
  <c r="J133" i="30"/>
  <c r="BF133" i="30" s="1"/>
  <c r="BK132" i="30"/>
  <c r="BI132" i="30"/>
  <c r="BH132" i="30"/>
  <c r="BG132" i="30"/>
  <c r="BE132" i="30"/>
  <c r="T132" i="30"/>
  <c r="R132" i="30"/>
  <c r="P132" i="30"/>
  <c r="J132" i="30"/>
  <c r="BF132" i="30" s="1"/>
  <c r="BK131" i="30"/>
  <c r="BI131" i="30"/>
  <c r="BH131" i="30"/>
  <c r="BG131" i="30"/>
  <c r="BE131" i="30"/>
  <c r="T131" i="30"/>
  <c r="R131" i="30"/>
  <c r="P131" i="30"/>
  <c r="J131" i="30"/>
  <c r="BF131" i="30" s="1"/>
  <c r="BK130" i="30"/>
  <c r="BI130" i="30"/>
  <c r="BH130" i="30"/>
  <c r="BG130" i="30"/>
  <c r="BE130" i="30"/>
  <c r="T130" i="30"/>
  <c r="R130" i="30"/>
  <c r="P130" i="30"/>
  <c r="J130" i="30"/>
  <c r="BF130" i="30" s="1"/>
  <c r="BK129" i="30"/>
  <c r="BI129" i="30"/>
  <c r="BH129" i="30"/>
  <c r="BG129" i="30"/>
  <c r="BE129" i="30"/>
  <c r="T129" i="30"/>
  <c r="T128" i="30" s="1"/>
  <c r="R129" i="30"/>
  <c r="P129" i="30"/>
  <c r="J129" i="30"/>
  <c r="BF129" i="30" s="1"/>
  <c r="BK128" i="30"/>
  <c r="J128" i="30" s="1"/>
  <c r="R128" i="30"/>
  <c r="BK127" i="30"/>
  <c r="BI127" i="30"/>
  <c r="BH127" i="30"/>
  <c r="BG127" i="30"/>
  <c r="BE127" i="30"/>
  <c r="T127" i="30"/>
  <c r="R127" i="30"/>
  <c r="P127" i="30"/>
  <c r="J127" i="30"/>
  <c r="BF127" i="30" s="1"/>
  <c r="BK126" i="30"/>
  <c r="BI126" i="30"/>
  <c r="BH126" i="30"/>
  <c r="BG126" i="30"/>
  <c r="BE126" i="30"/>
  <c r="T126" i="30"/>
  <c r="R126" i="30"/>
  <c r="P126" i="30"/>
  <c r="J126" i="30"/>
  <c r="BF126" i="30" s="1"/>
  <c r="BK125" i="30"/>
  <c r="BI125" i="30"/>
  <c r="BH125" i="30"/>
  <c r="BG125" i="30"/>
  <c r="BE125" i="30"/>
  <c r="T125" i="30"/>
  <c r="R125" i="30"/>
  <c r="P125" i="30"/>
  <c r="J125" i="30"/>
  <c r="BF125" i="30" s="1"/>
  <c r="BK124" i="30"/>
  <c r="BI124" i="30"/>
  <c r="BH124" i="30"/>
  <c r="BG124" i="30"/>
  <c r="BE124" i="30"/>
  <c r="T124" i="30"/>
  <c r="R124" i="30"/>
  <c r="P124" i="30"/>
  <c r="J124" i="30"/>
  <c r="BF124" i="30" s="1"/>
  <c r="BK123" i="30"/>
  <c r="BI123" i="30"/>
  <c r="BH123" i="30"/>
  <c r="BG123" i="30"/>
  <c r="BE123" i="30"/>
  <c r="T123" i="30"/>
  <c r="R123" i="30"/>
  <c r="P123" i="30"/>
  <c r="P120" i="30" s="1"/>
  <c r="J123" i="30"/>
  <c r="BF123" i="30" s="1"/>
  <c r="BK122" i="30"/>
  <c r="BI122" i="30"/>
  <c r="BH122" i="30"/>
  <c r="BG122" i="30"/>
  <c r="BE122" i="30"/>
  <c r="T122" i="30"/>
  <c r="R122" i="30"/>
  <c r="P122" i="30"/>
  <c r="J122" i="30"/>
  <c r="BF122" i="30" s="1"/>
  <c r="BK121" i="30"/>
  <c r="BI121" i="30"/>
  <c r="BH121" i="30"/>
  <c r="BG121" i="30"/>
  <c r="BE121" i="30"/>
  <c r="T121" i="30"/>
  <c r="T120" i="30" s="1"/>
  <c r="R121" i="30"/>
  <c r="P121" i="30"/>
  <c r="J121" i="30"/>
  <c r="BF121" i="30" s="1"/>
  <c r="BK120" i="30"/>
  <c r="J120" i="30" s="1"/>
  <c r="BK119" i="30"/>
  <c r="BK118" i="30" s="1"/>
  <c r="J118" i="30" s="1"/>
  <c r="BI119" i="30"/>
  <c r="BH119" i="30"/>
  <c r="BG119" i="30"/>
  <c r="BF119" i="30"/>
  <c r="BE119" i="30"/>
  <c r="T119" i="30"/>
  <c r="T118" i="30" s="1"/>
  <c r="R119" i="30"/>
  <c r="P119" i="30"/>
  <c r="P118" i="30" s="1"/>
  <c r="J119" i="30"/>
  <c r="R118" i="30"/>
  <c r="BK117" i="30"/>
  <c r="BI117" i="30"/>
  <c r="BH117" i="30"/>
  <c r="BG117" i="30"/>
  <c r="BE117" i="30"/>
  <c r="T117" i="30"/>
  <c r="R117" i="30"/>
  <c r="P117" i="30"/>
  <c r="J117" i="30"/>
  <c r="BF117" i="30" s="1"/>
  <c r="BK116" i="30"/>
  <c r="BI116" i="30"/>
  <c r="BH116" i="30"/>
  <c r="BG116" i="30"/>
  <c r="BE116" i="30"/>
  <c r="T116" i="30"/>
  <c r="R116" i="30"/>
  <c r="P116" i="30"/>
  <c r="J116" i="30"/>
  <c r="BF116" i="30" s="1"/>
  <c r="BK115" i="30"/>
  <c r="BI115" i="30"/>
  <c r="BH115" i="30"/>
  <c r="BG115" i="30"/>
  <c r="BE115" i="30"/>
  <c r="T115" i="30"/>
  <c r="R115" i="30"/>
  <c r="P115" i="30"/>
  <c r="J115" i="30"/>
  <c r="BF115" i="30" s="1"/>
  <c r="BK114" i="30"/>
  <c r="BI114" i="30"/>
  <c r="BH114" i="30"/>
  <c r="BG114" i="30"/>
  <c r="BE114" i="30"/>
  <c r="T114" i="30"/>
  <c r="R114" i="30"/>
  <c r="P114" i="30"/>
  <c r="J114" i="30"/>
  <c r="BF114" i="30" s="1"/>
  <c r="BK113" i="30"/>
  <c r="BI113" i="30"/>
  <c r="BH113" i="30"/>
  <c r="BG113" i="30"/>
  <c r="BE113" i="30"/>
  <c r="T113" i="30"/>
  <c r="R113" i="30"/>
  <c r="P113" i="30"/>
  <c r="J113" i="30"/>
  <c r="BF113" i="30" s="1"/>
  <c r="BK112" i="30"/>
  <c r="BI112" i="30"/>
  <c r="BH112" i="30"/>
  <c r="BG112" i="30"/>
  <c r="BE112" i="30"/>
  <c r="T112" i="30"/>
  <c r="R112" i="30"/>
  <c r="P112" i="30"/>
  <c r="J112" i="30"/>
  <c r="BF112" i="30" s="1"/>
  <c r="BK111" i="30"/>
  <c r="BI111" i="30"/>
  <c r="BH111" i="30"/>
  <c r="BG111" i="30"/>
  <c r="BE111" i="30"/>
  <c r="T111" i="30"/>
  <c r="R111" i="30"/>
  <c r="P111" i="30"/>
  <c r="J111" i="30"/>
  <c r="BF111" i="30" s="1"/>
  <c r="BK110" i="30"/>
  <c r="BI110" i="30"/>
  <c r="BH110" i="30"/>
  <c r="BG110" i="30"/>
  <c r="BE110" i="30"/>
  <c r="T110" i="30"/>
  <c r="R110" i="30"/>
  <c r="P110" i="30"/>
  <c r="J110" i="30"/>
  <c r="BF110" i="30" s="1"/>
  <c r="BK109" i="30"/>
  <c r="BI109" i="30"/>
  <c r="BH109" i="30"/>
  <c r="BG109" i="30"/>
  <c r="BE109" i="30"/>
  <c r="T109" i="30"/>
  <c r="R109" i="30"/>
  <c r="P109" i="30"/>
  <c r="J109" i="30"/>
  <c r="BF109" i="30" s="1"/>
  <c r="BK108" i="30"/>
  <c r="BI108" i="30"/>
  <c r="BH108" i="30"/>
  <c r="BG108" i="30"/>
  <c r="BE108" i="30"/>
  <c r="T108" i="30"/>
  <c r="R108" i="30"/>
  <c r="P108" i="30"/>
  <c r="J108" i="30"/>
  <c r="BF108" i="30" s="1"/>
  <c r="BK107" i="30"/>
  <c r="BI107" i="30"/>
  <c r="BH107" i="30"/>
  <c r="BG107" i="30"/>
  <c r="BE107" i="30"/>
  <c r="T107" i="30"/>
  <c r="R107" i="30"/>
  <c r="P107" i="30"/>
  <c r="J107" i="30"/>
  <c r="BF107" i="30" s="1"/>
  <c r="BK106" i="30"/>
  <c r="BI106" i="30"/>
  <c r="BH106" i="30"/>
  <c r="F38" i="30" s="1"/>
  <c r="BG106" i="30"/>
  <c r="BE106" i="30"/>
  <c r="T106" i="30"/>
  <c r="R106" i="30"/>
  <c r="P106" i="30"/>
  <c r="J106" i="30"/>
  <c r="BF106" i="30" s="1"/>
  <c r="BK105" i="30"/>
  <c r="BI105" i="30"/>
  <c r="BH105" i="30"/>
  <c r="BG105" i="30"/>
  <c r="BE105" i="30"/>
  <c r="T105" i="30"/>
  <c r="R105" i="30"/>
  <c r="P105" i="30"/>
  <c r="J105" i="30"/>
  <c r="BF105" i="30" s="1"/>
  <c r="BK104" i="30"/>
  <c r="BK102" i="30" s="1"/>
  <c r="BI104" i="30"/>
  <c r="BH104" i="30"/>
  <c r="BG104" i="30"/>
  <c r="BE104" i="30"/>
  <c r="T104" i="30"/>
  <c r="R104" i="30"/>
  <c r="P104" i="30"/>
  <c r="J104" i="30"/>
  <c r="BF104" i="30" s="1"/>
  <c r="BK103" i="30"/>
  <c r="BI103" i="30"/>
  <c r="BH103" i="30"/>
  <c r="BG103" i="30"/>
  <c r="BE103" i="30"/>
  <c r="T103" i="30"/>
  <c r="T102" i="30" s="1"/>
  <c r="R103" i="30"/>
  <c r="P103" i="30"/>
  <c r="J103" i="30"/>
  <c r="BF103" i="30" s="1"/>
  <c r="P102" i="30"/>
  <c r="F94" i="30"/>
  <c r="E92" i="30"/>
  <c r="J39" i="30"/>
  <c r="J38" i="30"/>
  <c r="J37" i="30"/>
  <c r="J26" i="30"/>
  <c r="E26" i="30"/>
  <c r="J97" i="30" s="1"/>
  <c r="J25" i="30"/>
  <c r="J23" i="30"/>
  <c r="E23" i="30"/>
  <c r="J96" i="30" s="1"/>
  <c r="J22" i="30"/>
  <c r="J20" i="30"/>
  <c r="E20" i="30"/>
  <c r="F97" i="30" s="1"/>
  <c r="J19" i="30"/>
  <c r="J17" i="30"/>
  <c r="E17" i="30"/>
  <c r="F96" i="30" s="1"/>
  <c r="J16" i="30"/>
  <c r="J14" i="30"/>
  <c r="J94" i="30" s="1"/>
  <c r="E7" i="30"/>
  <c r="E88" i="30" s="1"/>
  <c r="BK170" i="29"/>
  <c r="BK169" i="29" s="1"/>
  <c r="J169" i="29" s="1"/>
  <c r="BI170" i="29"/>
  <c r="BH170" i="29"/>
  <c r="BG170" i="29"/>
  <c r="BF170" i="29"/>
  <c r="BE170" i="29"/>
  <c r="T170" i="29"/>
  <c r="T169" i="29" s="1"/>
  <c r="R170" i="29"/>
  <c r="P170" i="29"/>
  <c r="P169" i="29" s="1"/>
  <c r="J170" i="29"/>
  <c r="R169" i="29"/>
  <c r="BK168" i="29"/>
  <c r="BI168" i="29"/>
  <c r="BH168" i="29"/>
  <c r="BG168" i="29"/>
  <c r="BE168" i="29"/>
  <c r="T168" i="29"/>
  <c r="R168" i="29"/>
  <c r="P168" i="29"/>
  <c r="J168" i="29"/>
  <c r="BF168" i="29" s="1"/>
  <c r="BK167" i="29"/>
  <c r="BI167" i="29"/>
  <c r="BH167" i="29"/>
  <c r="BG167" i="29"/>
  <c r="BE167" i="29"/>
  <c r="T167" i="29"/>
  <c r="R167" i="29"/>
  <c r="P167" i="29"/>
  <c r="J167" i="29"/>
  <c r="BF167" i="29" s="1"/>
  <c r="BK166" i="29"/>
  <c r="BI166" i="29"/>
  <c r="BH166" i="29"/>
  <c r="BG166" i="29"/>
  <c r="BE166" i="29"/>
  <c r="T166" i="29"/>
  <c r="R166" i="29"/>
  <c r="P166" i="29"/>
  <c r="J166" i="29"/>
  <c r="BF166" i="29" s="1"/>
  <c r="BK165" i="29"/>
  <c r="BI165" i="29"/>
  <c r="BH165" i="29"/>
  <c r="BG165" i="29"/>
  <c r="BE165" i="29"/>
  <c r="T165" i="29"/>
  <c r="R165" i="29"/>
  <c r="P165" i="29"/>
  <c r="J165" i="29"/>
  <c r="BF165" i="29" s="1"/>
  <c r="BK164" i="29"/>
  <c r="BI164" i="29"/>
  <c r="BH164" i="29"/>
  <c r="BG164" i="29"/>
  <c r="BE164" i="29"/>
  <c r="T164" i="29"/>
  <c r="R164" i="29"/>
  <c r="P164" i="29"/>
  <c r="J164" i="29"/>
  <c r="BF164" i="29" s="1"/>
  <c r="BK163" i="29"/>
  <c r="BI163" i="29"/>
  <c r="BH163" i="29"/>
  <c r="BG163" i="29"/>
  <c r="BE163" i="29"/>
  <c r="T163" i="29"/>
  <c r="R163" i="29"/>
  <c r="P163" i="29"/>
  <c r="J163" i="29"/>
  <c r="BF163" i="29" s="1"/>
  <c r="BK162" i="29"/>
  <c r="BI162" i="29"/>
  <c r="BH162" i="29"/>
  <c r="BG162" i="29"/>
  <c r="BE162" i="29"/>
  <c r="T162" i="29"/>
  <c r="R162" i="29"/>
  <c r="P162" i="29"/>
  <c r="J162" i="29"/>
  <c r="BF162" i="29" s="1"/>
  <c r="BK161" i="29"/>
  <c r="BI161" i="29"/>
  <c r="BH161" i="29"/>
  <c r="BG161" i="29"/>
  <c r="BE161" i="29"/>
  <c r="T161" i="29"/>
  <c r="R161" i="29"/>
  <c r="P161" i="29"/>
  <c r="J161" i="29"/>
  <c r="BF161" i="29" s="1"/>
  <c r="BK160" i="29"/>
  <c r="BI160" i="29"/>
  <c r="BH160" i="29"/>
  <c r="BG160" i="29"/>
  <c r="BE160" i="29"/>
  <c r="T160" i="29"/>
  <c r="R160" i="29"/>
  <c r="P160" i="29"/>
  <c r="J160" i="29"/>
  <c r="BF160" i="29" s="1"/>
  <c r="BK159" i="29"/>
  <c r="BI159" i="29"/>
  <c r="BH159" i="29"/>
  <c r="BG159" i="29"/>
  <c r="BE159" i="29"/>
  <c r="T159" i="29"/>
  <c r="R159" i="29"/>
  <c r="P159" i="29"/>
  <c r="J159" i="29"/>
  <c r="BF159" i="29" s="1"/>
  <c r="BK158" i="29"/>
  <c r="BI158" i="29"/>
  <c r="BH158" i="29"/>
  <c r="BG158" i="29"/>
  <c r="BE158" i="29"/>
  <c r="T158" i="29"/>
  <c r="R158" i="29"/>
  <c r="P158" i="29"/>
  <c r="J158" i="29"/>
  <c r="BF158" i="29" s="1"/>
  <c r="BK157" i="29"/>
  <c r="BI157" i="29"/>
  <c r="BH157" i="29"/>
  <c r="BG157" i="29"/>
  <c r="BE157" i="29"/>
  <c r="T157" i="29"/>
  <c r="R157" i="29"/>
  <c r="P157" i="29"/>
  <c r="J157" i="29"/>
  <c r="BF157" i="29" s="1"/>
  <c r="BK156" i="29"/>
  <c r="BI156" i="29"/>
  <c r="BH156" i="29"/>
  <c r="BG156" i="29"/>
  <c r="BE156" i="29"/>
  <c r="T156" i="29"/>
  <c r="R156" i="29"/>
  <c r="P156" i="29"/>
  <c r="J156" i="29"/>
  <c r="BF156" i="29" s="1"/>
  <c r="BK155" i="29"/>
  <c r="BI155" i="29"/>
  <c r="BH155" i="29"/>
  <c r="BG155" i="29"/>
  <c r="BE155" i="29"/>
  <c r="T155" i="29"/>
  <c r="R155" i="29"/>
  <c r="P155" i="29"/>
  <c r="J155" i="29"/>
  <c r="BF155" i="29" s="1"/>
  <c r="BK154" i="29"/>
  <c r="BI154" i="29"/>
  <c r="BH154" i="29"/>
  <c r="BG154" i="29"/>
  <c r="BE154" i="29"/>
  <c r="T154" i="29"/>
  <c r="R154" i="29"/>
  <c r="P154" i="29"/>
  <c r="J154" i="29"/>
  <c r="BF154" i="29" s="1"/>
  <c r="BK153" i="29"/>
  <c r="BI153" i="29"/>
  <c r="BH153" i="29"/>
  <c r="BG153" i="29"/>
  <c r="BE153" i="29"/>
  <c r="T153" i="29"/>
  <c r="R153" i="29"/>
  <c r="P153" i="29"/>
  <c r="J153" i="29"/>
  <c r="BF153" i="29" s="1"/>
  <c r="BK152" i="29"/>
  <c r="BI152" i="29"/>
  <c r="BH152" i="29"/>
  <c r="BG152" i="29"/>
  <c r="BE152" i="29"/>
  <c r="T152" i="29"/>
  <c r="R152" i="29"/>
  <c r="P152" i="29"/>
  <c r="J152" i="29"/>
  <c r="BF152" i="29" s="1"/>
  <c r="BK151" i="29"/>
  <c r="BI151" i="29"/>
  <c r="BH151" i="29"/>
  <c r="BG151" i="29"/>
  <c r="BE151" i="29"/>
  <c r="T151" i="29"/>
  <c r="R151" i="29"/>
  <c r="P151" i="29"/>
  <c r="P149" i="29" s="1"/>
  <c r="J151" i="29"/>
  <c r="BF151" i="29" s="1"/>
  <c r="BK150" i="29"/>
  <c r="BI150" i="29"/>
  <c r="BH150" i="29"/>
  <c r="BG150" i="29"/>
  <c r="BE150" i="29"/>
  <c r="T150" i="29"/>
  <c r="R150" i="29"/>
  <c r="P150" i="29"/>
  <c r="J150" i="29"/>
  <c r="BF150" i="29" s="1"/>
  <c r="T149" i="29"/>
  <c r="BK148" i="29"/>
  <c r="BI148" i="29"/>
  <c r="BH148" i="29"/>
  <c r="BG148" i="29"/>
  <c r="BE148" i="29"/>
  <c r="T148" i="29"/>
  <c r="R148" i="29"/>
  <c r="P148" i="29"/>
  <c r="J148" i="29"/>
  <c r="BF148" i="29" s="1"/>
  <c r="BK147" i="29"/>
  <c r="BI147" i="29"/>
  <c r="BH147" i="29"/>
  <c r="BG147" i="29"/>
  <c r="BE147" i="29"/>
  <c r="T147" i="29"/>
  <c r="R147" i="29"/>
  <c r="P147" i="29"/>
  <c r="J147" i="29"/>
  <c r="BF147" i="29" s="1"/>
  <c r="BK146" i="29"/>
  <c r="BK145" i="29" s="1"/>
  <c r="J145" i="29" s="1"/>
  <c r="BI146" i="29"/>
  <c r="BH146" i="29"/>
  <c r="BG146" i="29"/>
  <c r="BE146" i="29"/>
  <c r="T146" i="29"/>
  <c r="R146" i="29"/>
  <c r="R145" i="29" s="1"/>
  <c r="P146" i="29"/>
  <c r="J146" i="29"/>
  <c r="BF146" i="29" s="1"/>
  <c r="BK144" i="29"/>
  <c r="BI144" i="29"/>
  <c r="BH144" i="29"/>
  <c r="BG144" i="29"/>
  <c r="BE144" i="29"/>
  <c r="T144" i="29"/>
  <c r="R144" i="29"/>
  <c r="P144" i="29"/>
  <c r="P142" i="29" s="1"/>
  <c r="J144" i="29"/>
  <c r="BF144" i="29" s="1"/>
  <c r="BK143" i="29"/>
  <c r="BK142" i="29" s="1"/>
  <c r="BI143" i="29"/>
  <c r="BH143" i="29"/>
  <c r="BG143" i="29"/>
  <c r="BE143" i="29"/>
  <c r="T143" i="29"/>
  <c r="R143" i="29"/>
  <c r="R142" i="29" s="1"/>
  <c r="P143" i="29"/>
  <c r="J143" i="29"/>
  <c r="BF143" i="29" s="1"/>
  <c r="T142" i="29"/>
  <c r="J142" i="29"/>
  <c r="BK141" i="29"/>
  <c r="BI141" i="29"/>
  <c r="BH141" i="29"/>
  <c r="BG141" i="29"/>
  <c r="BE141" i="29"/>
  <c r="T141" i="29"/>
  <c r="R141" i="29"/>
  <c r="P141" i="29"/>
  <c r="J141" i="29"/>
  <c r="BF141" i="29" s="1"/>
  <c r="BK140" i="29"/>
  <c r="BI140" i="29"/>
  <c r="BH140" i="29"/>
  <c r="BG140" i="29"/>
  <c r="BE140" i="29"/>
  <c r="T140" i="29"/>
  <c r="R140" i="29"/>
  <c r="P140" i="29"/>
  <c r="J140" i="29"/>
  <c r="BF140" i="29" s="1"/>
  <c r="BK139" i="29"/>
  <c r="BI139" i="29"/>
  <c r="BH139" i="29"/>
  <c r="BG139" i="29"/>
  <c r="BE139" i="29"/>
  <c r="T139" i="29"/>
  <c r="R139" i="29"/>
  <c r="P139" i="29"/>
  <c r="J139" i="29"/>
  <c r="BF139" i="29" s="1"/>
  <c r="BK138" i="29"/>
  <c r="BK137" i="29" s="1"/>
  <c r="J137" i="29" s="1"/>
  <c r="BI138" i="29"/>
  <c r="BH138" i="29"/>
  <c r="BG138" i="29"/>
  <c r="BE138" i="29"/>
  <c r="T138" i="29"/>
  <c r="R138" i="29"/>
  <c r="P138" i="29"/>
  <c r="P137" i="29" s="1"/>
  <c r="J138" i="29"/>
  <c r="BF138" i="29" s="1"/>
  <c r="R137" i="29"/>
  <c r="BK136" i="29"/>
  <c r="BI136" i="29"/>
  <c r="BH136" i="29"/>
  <c r="BG136" i="29"/>
  <c r="BE136" i="29"/>
  <c r="T136" i="29"/>
  <c r="R136" i="29"/>
  <c r="P136" i="29"/>
  <c r="J136" i="29"/>
  <c r="BF136" i="29" s="1"/>
  <c r="BK135" i="29"/>
  <c r="BI135" i="29"/>
  <c r="BH135" i="29"/>
  <c r="BG135" i="29"/>
  <c r="BE135" i="29"/>
  <c r="T135" i="29"/>
  <c r="R135" i="29"/>
  <c r="P135" i="29"/>
  <c r="J135" i="29"/>
  <c r="BF135" i="29" s="1"/>
  <c r="BK134" i="29"/>
  <c r="BI134" i="29"/>
  <c r="BH134" i="29"/>
  <c r="BG134" i="29"/>
  <c r="BE134" i="29"/>
  <c r="T134" i="29"/>
  <c r="R134" i="29"/>
  <c r="P134" i="29"/>
  <c r="J134" i="29"/>
  <c r="BF134" i="29" s="1"/>
  <c r="BK133" i="29"/>
  <c r="BI133" i="29"/>
  <c r="BH133" i="29"/>
  <c r="BG133" i="29"/>
  <c r="BE133" i="29"/>
  <c r="T133" i="29"/>
  <c r="R133" i="29"/>
  <c r="P133" i="29"/>
  <c r="J133" i="29"/>
  <c r="BF133" i="29" s="1"/>
  <c r="BK132" i="29"/>
  <c r="BI132" i="29"/>
  <c r="BH132" i="29"/>
  <c r="BG132" i="29"/>
  <c r="BE132" i="29"/>
  <c r="T132" i="29"/>
  <c r="R132" i="29"/>
  <c r="P132" i="29"/>
  <c r="J132" i="29"/>
  <c r="BF132" i="29" s="1"/>
  <c r="BK131" i="29"/>
  <c r="BI131" i="29"/>
  <c r="BH131" i="29"/>
  <c r="BG131" i="29"/>
  <c r="BE131" i="29"/>
  <c r="T131" i="29"/>
  <c r="R131" i="29"/>
  <c r="P131" i="29"/>
  <c r="J131" i="29"/>
  <c r="BF131" i="29" s="1"/>
  <c r="BK130" i="29"/>
  <c r="BI130" i="29"/>
  <c r="BH130" i="29"/>
  <c r="BG130" i="29"/>
  <c r="BE130" i="29"/>
  <c r="T130" i="29"/>
  <c r="R130" i="29"/>
  <c r="P130" i="29"/>
  <c r="J130" i="29"/>
  <c r="BF130" i="29" s="1"/>
  <c r="BK129" i="29"/>
  <c r="BI129" i="29"/>
  <c r="BH129" i="29"/>
  <c r="BG129" i="29"/>
  <c r="BE129" i="29"/>
  <c r="T129" i="29"/>
  <c r="R129" i="29"/>
  <c r="P129" i="29"/>
  <c r="J129" i="29"/>
  <c r="BF129" i="29" s="1"/>
  <c r="BK128" i="29"/>
  <c r="BI128" i="29"/>
  <c r="BH128" i="29"/>
  <c r="BG128" i="29"/>
  <c r="BE128" i="29"/>
  <c r="T128" i="29"/>
  <c r="R128" i="29"/>
  <c r="P128" i="29"/>
  <c r="J128" i="29"/>
  <c r="BF128" i="29" s="1"/>
  <c r="BK127" i="29"/>
  <c r="BI127" i="29"/>
  <c r="BH127" i="29"/>
  <c r="BG127" i="29"/>
  <c r="BE127" i="29"/>
  <c r="T127" i="29"/>
  <c r="R127" i="29"/>
  <c r="P127" i="29"/>
  <c r="J127" i="29"/>
  <c r="BF127" i="29" s="1"/>
  <c r="BK126" i="29"/>
  <c r="BI126" i="29"/>
  <c r="BH126" i="29"/>
  <c r="BG126" i="29"/>
  <c r="BE126" i="29"/>
  <c r="T126" i="29"/>
  <c r="R126" i="29"/>
  <c r="P126" i="29"/>
  <c r="J126" i="29"/>
  <c r="BF126" i="29" s="1"/>
  <c r="BK125" i="29"/>
  <c r="BI125" i="29"/>
  <c r="BH125" i="29"/>
  <c r="BG125" i="29"/>
  <c r="BE125" i="29"/>
  <c r="T125" i="29"/>
  <c r="R125" i="29"/>
  <c r="P125" i="29"/>
  <c r="J125" i="29"/>
  <c r="BF125" i="29" s="1"/>
  <c r="BK124" i="29"/>
  <c r="BI124" i="29"/>
  <c r="BH124" i="29"/>
  <c r="BG124" i="29"/>
  <c r="BE124" i="29"/>
  <c r="T124" i="29"/>
  <c r="R124" i="29"/>
  <c r="P124" i="29"/>
  <c r="J124" i="29"/>
  <c r="BF124" i="29" s="1"/>
  <c r="BK123" i="29"/>
  <c r="BI123" i="29"/>
  <c r="BH123" i="29"/>
  <c r="BG123" i="29"/>
  <c r="BE123" i="29"/>
  <c r="T123" i="29"/>
  <c r="R123" i="29"/>
  <c r="P123" i="29"/>
  <c r="J123" i="29"/>
  <c r="BF123" i="29" s="1"/>
  <c r="BK122" i="29"/>
  <c r="BI122" i="29"/>
  <c r="BH122" i="29"/>
  <c r="BG122" i="29"/>
  <c r="BE122" i="29"/>
  <c r="T122" i="29"/>
  <c r="R122" i="29"/>
  <c r="P122" i="29"/>
  <c r="J122" i="29"/>
  <c r="BF122" i="29" s="1"/>
  <c r="BK121" i="29"/>
  <c r="BI121" i="29"/>
  <c r="BH121" i="29"/>
  <c r="BG121" i="29"/>
  <c r="BE121" i="29"/>
  <c r="T121" i="29"/>
  <c r="R121" i="29"/>
  <c r="P121" i="29"/>
  <c r="J121" i="29"/>
  <c r="BF121" i="29" s="1"/>
  <c r="BK120" i="29"/>
  <c r="BI120" i="29"/>
  <c r="BH120" i="29"/>
  <c r="BG120" i="29"/>
  <c r="BE120" i="29"/>
  <c r="T120" i="29"/>
  <c r="R120" i="29"/>
  <c r="P120" i="29"/>
  <c r="J120" i="29"/>
  <c r="BF120" i="29" s="1"/>
  <c r="BK119" i="29"/>
  <c r="BI119" i="29"/>
  <c r="BH119" i="29"/>
  <c r="BG119" i="29"/>
  <c r="BE119" i="29"/>
  <c r="T119" i="29"/>
  <c r="R119" i="29"/>
  <c r="P119" i="29"/>
  <c r="J119" i="29"/>
  <c r="BF119" i="29" s="1"/>
  <c r="BK118" i="29"/>
  <c r="BI118" i="29"/>
  <c r="BH118" i="29"/>
  <c r="BG118" i="29"/>
  <c r="BE118" i="29"/>
  <c r="T118" i="29"/>
  <c r="R118" i="29"/>
  <c r="P118" i="29"/>
  <c r="J118" i="29"/>
  <c r="BF118" i="29" s="1"/>
  <c r="BK117" i="29"/>
  <c r="BI117" i="29"/>
  <c r="BH117" i="29"/>
  <c r="BG117" i="29"/>
  <c r="BE117" i="29"/>
  <c r="T117" i="29"/>
  <c r="R117" i="29"/>
  <c r="P117" i="29"/>
  <c r="J117" i="29"/>
  <c r="BF117" i="29" s="1"/>
  <c r="BK116" i="29"/>
  <c r="BI116" i="29"/>
  <c r="BH116" i="29"/>
  <c r="BG116" i="29"/>
  <c r="BE116" i="29"/>
  <c r="T116" i="29"/>
  <c r="R116" i="29"/>
  <c r="P116" i="29"/>
  <c r="J116" i="29"/>
  <c r="BF116" i="29" s="1"/>
  <c r="BK115" i="29"/>
  <c r="BI115" i="29"/>
  <c r="BH115" i="29"/>
  <c r="BG115" i="29"/>
  <c r="BE115" i="29"/>
  <c r="T115" i="29"/>
  <c r="R115" i="29"/>
  <c r="P115" i="29"/>
  <c r="J115" i="29"/>
  <c r="BF115" i="29" s="1"/>
  <c r="BK114" i="29"/>
  <c r="BI114" i="29"/>
  <c r="BH114" i="29"/>
  <c r="BG114" i="29"/>
  <c r="BE114" i="29"/>
  <c r="T114" i="29"/>
  <c r="R114" i="29"/>
  <c r="P114" i="29"/>
  <c r="J114" i="29"/>
  <c r="BF114" i="29" s="1"/>
  <c r="BK113" i="29"/>
  <c r="BI113" i="29"/>
  <c r="BH113" i="29"/>
  <c r="BG113" i="29"/>
  <c r="BE113" i="29"/>
  <c r="T113" i="29"/>
  <c r="R113" i="29"/>
  <c r="P113" i="29"/>
  <c r="J113" i="29"/>
  <c r="BF113" i="29" s="1"/>
  <c r="BK112" i="29"/>
  <c r="BI112" i="29"/>
  <c r="BH112" i="29"/>
  <c r="BG112" i="29"/>
  <c r="BE112" i="29"/>
  <c r="T112" i="29"/>
  <c r="R112" i="29"/>
  <c r="P112" i="29"/>
  <c r="J112" i="29"/>
  <c r="BF112" i="29" s="1"/>
  <c r="BK111" i="29"/>
  <c r="BI111" i="29"/>
  <c r="BH111" i="29"/>
  <c r="BG111" i="29"/>
  <c r="BE111" i="29"/>
  <c r="T111" i="29"/>
  <c r="R111" i="29"/>
  <c r="P111" i="29"/>
  <c r="J111" i="29"/>
  <c r="BF111" i="29" s="1"/>
  <c r="BK110" i="29"/>
  <c r="BI110" i="29"/>
  <c r="BH110" i="29"/>
  <c r="BG110" i="29"/>
  <c r="BE110" i="29"/>
  <c r="T110" i="29"/>
  <c r="R110" i="29"/>
  <c r="P110" i="29"/>
  <c r="J110" i="29"/>
  <c r="BF110" i="29" s="1"/>
  <c r="BK109" i="29"/>
  <c r="BI109" i="29"/>
  <c r="BH109" i="29"/>
  <c r="BG109" i="29"/>
  <c r="BE109" i="29"/>
  <c r="T109" i="29"/>
  <c r="R109" i="29"/>
  <c r="P109" i="29"/>
  <c r="J109" i="29"/>
  <c r="BF109" i="29" s="1"/>
  <c r="BK108" i="29"/>
  <c r="BI108" i="29"/>
  <c r="BH108" i="29"/>
  <c r="BG108" i="29"/>
  <c r="BE108" i="29"/>
  <c r="T108" i="29"/>
  <c r="R108" i="29"/>
  <c r="P108" i="29"/>
  <c r="J108" i="29"/>
  <c r="BF108" i="29" s="1"/>
  <c r="BK107" i="29"/>
  <c r="BI107" i="29"/>
  <c r="BH107" i="29"/>
  <c r="BG107" i="29"/>
  <c r="BE107" i="29"/>
  <c r="T107" i="29"/>
  <c r="R107" i="29"/>
  <c r="P107" i="29"/>
  <c r="J107" i="29"/>
  <c r="BF107" i="29" s="1"/>
  <c r="BK106" i="29"/>
  <c r="BI106" i="29"/>
  <c r="BH106" i="29"/>
  <c r="BG106" i="29"/>
  <c r="BE106" i="29"/>
  <c r="T106" i="29"/>
  <c r="R106" i="29"/>
  <c r="P106" i="29"/>
  <c r="J106" i="29"/>
  <c r="BF106" i="29" s="1"/>
  <c r="BK105" i="29"/>
  <c r="BI105" i="29"/>
  <c r="BH105" i="29"/>
  <c r="BG105" i="29"/>
  <c r="BE105" i="29"/>
  <c r="T105" i="29"/>
  <c r="R105" i="29"/>
  <c r="P105" i="29"/>
  <c r="J105" i="29"/>
  <c r="BF105" i="29" s="1"/>
  <c r="BK104" i="29"/>
  <c r="BI104" i="29"/>
  <c r="BH104" i="29"/>
  <c r="BG104" i="29"/>
  <c r="BE104" i="29"/>
  <c r="T104" i="29"/>
  <c r="R104" i="29"/>
  <c r="P104" i="29"/>
  <c r="J104" i="29"/>
  <c r="BF104" i="29" s="1"/>
  <c r="BK103" i="29"/>
  <c r="BI103" i="29"/>
  <c r="BH103" i="29"/>
  <c r="BG103" i="29"/>
  <c r="BE103" i="29"/>
  <c r="T103" i="29"/>
  <c r="T102" i="29" s="1"/>
  <c r="R103" i="29"/>
  <c r="P103" i="29"/>
  <c r="P102" i="29" s="1"/>
  <c r="J103" i="29"/>
  <c r="BF103" i="29" s="1"/>
  <c r="BK102" i="29"/>
  <c r="J102" i="29" s="1"/>
  <c r="F94" i="29"/>
  <c r="E92" i="29"/>
  <c r="J39" i="29"/>
  <c r="J38" i="29"/>
  <c r="J37" i="29"/>
  <c r="J26" i="29"/>
  <c r="E26" i="29"/>
  <c r="J97" i="29" s="1"/>
  <c r="J25" i="29"/>
  <c r="J23" i="29"/>
  <c r="E23" i="29"/>
  <c r="J96" i="29" s="1"/>
  <c r="J22" i="29"/>
  <c r="J20" i="29"/>
  <c r="E20" i="29"/>
  <c r="F97" i="29" s="1"/>
  <c r="J19" i="29"/>
  <c r="J17" i="29"/>
  <c r="E17" i="29"/>
  <c r="F96" i="29" s="1"/>
  <c r="J16" i="29"/>
  <c r="J14" i="29"/>
  <c r="J94" i="29" s="1"/>
  <c r="E7" i="29"/>
  <c r="E88" i="29" s="1"/>
  <c r="BK171" i="28"/>
  <c r="BK170" i="28" s="1"/>
  <c r="J170" i="28" s="1"/>
  <c r="BI171" i="28"/>
  <c r="BH171" i="28"/>
  <c r="BG171" i="28"/>
  <c r="BF171" i="28"/>
  <c r="BE171" i="28"/>
  <c r="T171" i="28"/>
  <c r="T170" i="28" s="1"/>
  <c r="R171" i="28"/>
  <c r="P171" i="28"/>
  <c r="P170" i="28" s="1"/>
  <c r="J171" i="28"/>
  <c r="R170" i="28"/>
  <c r="BK169" i="28"/>
  <c r="BI169" i="28"/>
  <c r="BH169" i="28"/>
  <c r="BG169" i="28"/>
  <c r="BE169" i="28"/>
  <c r="T169" i="28"/>
  <c r="R169" i="28"/>
  <c r="P169" i="28"/>
  <c r="J169" i="28"/>
  <c r="BF169" i="28" s="1"/>
  <c r="BK168" i="28"/>
  <c r="BI168" i="28"/>
  <c r="BH168" i="28"/>
  <c r="BG168" i="28"/>
  <c r="BE168" i="28"/>
  <c r="T168" i="28"/>
  <c r="R168" i="28"/>
  <c r="P168" i="28"/>
  <c r="J168" i="28"/>
  <c r="BF168" i="28" s="1"/>
  <c r="BK167" i="28"/>
  <c r="BI167" i="28"/>
  <c r="BH167" i="28"/>
  <c r="BG167" i="28"/>
  <c r="BE167" i="28"/>
  <c r="T167" i="28"/>
  <c r="R167" i="28"/>
  <c r="P167" i="28"/>
  <c r="J167" i="28"/>
  <c r="BF167" i="28" s="1"/>
  <c r="BK166" i="28"/>
  <c r="BI166" i="28"/>
  <c r="BH166" i="28"/>
  <c r="BG166" i="28"/>
  <c r="BE166" i="28"/>
  <c r="T166" i="28"/>
  <c r="R166" i="28"/>
  <c r="P166" i="28"/>
  <c r="J166" i="28"/>
  <c r="BF166" i="28" s="1"/>
  <c r="BK165" i="28"/>
  <c r="BI165" i="28"/>
  <c r="BH165" i="28"/>
  <c r="BG165" i="28"/>
  <c r="BE165" i="28"/>
  <c r="T165" i="28"/>
  <c r="R165" i="28"/>
  <c r="P165" i="28"/>
  <c r="J165" i="28"/>
  <c r="BF165" i="28" s="1"/>
  <c r="BK164" i="28"/>
  <c r="BI164" i="28"/>
  <c r="BH164" i="28"/>
  <c r="BG164" i="28"/>
  <c r="BE164" i="28"/>
  <c r="T164" i="28"/>
  <c r="R164" i="28"/>
  <c r="P164" i="28"/>
  <c r="J164" i="28"/>
  <c r="BF164" i="28" s="1"/>
  <c r="BK163" i="28"/>
  <c r="BI163" i="28"/>
  <c r="BH163" i="28"/>
  <c r="BG163" i="28"/>
  <c r="BE163" i="28"/>
  <c r="T163" i="28"/>
  <c r="R163" i="28"/>
  <c r="P163" i="28"/>
  <c r="J163" i="28"/>
  <c r="BF163" i="28" s="1"/>
  <c r="BK162" i="28"/>
  <c r="BI162" i="28"/>
  <c r="BH162" i="28"/>
  <c r="BG162" i="28"/>
  <c r="BE162" i="28"/>
  <c r="T162" i="28"/>
  <c r="R162" i="28"/>
  <c r="P162" i="28"/>
  <c r="J162" i="28"/>
  <c r="BF162" i="28" s="1"/>
  <c r="BK161" i="28"/>
  <c r="BI161" i="28"/>
  <c r="BH161" i="28"/>
  <c r="BG161" i="28"/>
  <c r="BE161" i="28"/>
  <c r="T161" i="28"/>
  <c r="R161" i="28"/>
  <c r="P161" i="28"/>
  <c r="J161" i="28"/>
  <c r="BF161" i="28" s="1"/>
  <c r="BK160" i="28"/>
  <c r="BI160" i="28"/>
  <c r="BH160" i="28"/>
  <c r="BG160" i="28"/>
  <c r="BE160" i="28"/>
  <c r="T160" i="28"/>
  <c r="R160" i="28"/>
  <c r="P160" i="28"/>
  <c r="J160" i="28"/>
  <c r="BF160" i="28" s="1"/>
  <c r="BK159" i="28"/>
  <c r="BI159" i="28"/>
  <c r="BH159" i="28"/>
  <c r="BG159" i="28"/>
  <c r="BE159" i="28"/>
  <c r="T159" i="28"/>
  <c r="R159" i="28"/>
  <c r="P159" i="28"/>
  <c r="J159" i="28"/>
  <c r="BF159" i="28" s="1"/>
  <c r="BK158" i="28"/>
  <c r="BI158" i="28"/>
  <c r="BH158" i="28"/>
  <c r="BG158" i="28"/>
  <c r="BE158" i="28"/>
  <c r="T158" i="28"/>
  <c r="R158" i="28"/>
  <c r="P158" i="28"/>
  <c r="J158" i="28"/>
  <c r="BF158" i="28" s="1"/>
  <c r="BK157" i="28"/>
  <c r="BI157" i="28"/>
  <c r="BH157" i="28"/>
  <c r="BG157" i="28"/>
  <c r="BE157" i="28"/>
  <c r="T157" i="28"/>
  <c r="R157" i="28"/>
  <c r="P157" i="28"/>
  <c r="J157" i="28"/>
  <c r="BF157" i="28" s="1"/>
  <c r="BK156" i="28"/>
  <c r="BI156" i="28"/>
  <c r="BH156" i="28"/>
  <c r="BG156" i="28"/>
  <c r="BE156" i="28"/>
  <c r="T156" i="28"/>
  <c r="R156" i="28"/>
  <c r="P156" i="28"/>
  <c r="J156" i="28"/>
  <c r="BF156" i="28" s="1"/>
  <c r="BK155" i="28"/>
  <c r="BI155" i="28"/>
  <c r="BH155" i="28"/>
  <c r="BG155" i="28"/>
  <c r="BE155" i="28"/>
  <c r="T155" i="28"/>
  <c r="R155" i="28"/>
  <c r="P155" i="28"/>
  <c r="J155" i="28"/>
  <c r="BF155" i="28" s="1"/>
  <c r="BK154" i="28"/>
  <c r="BI154" i="28"/>
  <c r="BH154" i="28"/>
  <c r="BG154" i="28"/>
  <c r="BE154" i="28"/>
  <c r="T154" i="28"/>
  <c r="R154" i="28"/>
  <c r="P154" i="28"/>
  <c r="J154" i="28"/>
  <c r="BF154" i="28" s="1"/>
  <c r="BK153" i="28"/>
  <c r="BI153" i="28"/>
  <c r="BH153" i="28"/>
  <c r="BG153" i="28"/>
  <c r="BE153" i="28"/>
  <c r="T153" i="28"/>
  <c r="R153" i="28"/>
  <c r="P153" i="28"/>
  <c r="J153" i="28"/>
  <c r="BF153" i="28" s="1"/>
  <c r="BK152" i="28"/>
  <c r="BI152" i="28"/>
  <c r="BH152" i="28"/>
  <c r="BG152" i="28"/>
  <c r="BE152" i="28"/>
  <c r="T152" i="28"/>
  <c r="R152" i="28"/>
  <c r="P152" i="28"/>
  <c r="J152" i="28"/>
  <c r="BF152" i="28" s="1"/>
  <c r="BK151" i="28"/>
  <c r="BI151" i="28"/>
  <c r="BH151" i="28"/>
  <c r="BG151" i="28"/>
  <c r="BE151" i="28"/>
  <c r="T151" i="28"/>
  <c r="R151" i="28"/>
  <c r="P151" i="28"/>
  <c r="J151" i="28"/>
  <c r="BF151" i="28" s="1"/>
  <c r="BK150" i="28"/>
  <c r="BI150" i="28"/>
  <c r="BH150" i="28"/>
  <c r="BG150" i="28"/>
  <c r="BE150" i="28"/>
  <c r="T150" i="28"/>
  <c r="R150" i="28"/>
  <c r="P150" i="28"/>
  <c r="J150" i="28"/>
  <c r="BF150" i="28" s="1"/>
  <c r="BK149" i="28"/>
  <c r="BI149" i="28"/>
  <c r="BH149" i="28"/>
  <c r="BG149" i="28"/>
  <c r="BE149" i="28"/>
  <c r="T149" i="28"/>
  <c r="R149" i="28"/>
  <c r="P149" i="28"/>
  <c r="J149" i="28"/>
  <c r="BF149" i="28" s="1"/>
  <c r="BK148" i="28"/>
  <c r="BI148" i="28"/>
  <c r="BH148" i="28"/>
  <c r="BG148" i="28"/>
  <c r="BE148" i="28"/>
  <c r="T148" i="28"/>
  <c r="R148" i="28"/>
  <c r="P148" i="28"/>
  <c r="J148" i="28"/>
  <c r="BF148" i="28" s="1"/>
  <c r="BK147" i="28"/>
  <c r="BI147" i="28"/>
  <c r="BH147" i="28"/>
  <c r="BG147" i="28"/>
  <c r="BE147" i="28"/>
  <c r="T147" i="28"/>
  <c r="R147" i="28"/>
  <c r="P147" i="28"/>
  <c r="J147" i="28"/>
  <c r="BF147" i="28" s="1"/>
  <c r="BK146" i="28"/>
  <c r="BI146" i="28"/>
  <c r="BH146" i="28"/>
  <c r="BG146" i="28"/>
  <c r="BE146" i="28"/>
  <c r="T146" i="28"/>
  <c r="R146" i="28"/>
  <c r="P146" i="28"/>
  <c r="J146" i="28"/>
  <c r="BF146" i="28" s="1"/>
  <c r="BK145" i="28"/>
  <c r="BI145" i="28"/>
  <c r="BH145" i="28"/>
  <c r="BG145" i="28"/>
  <c r="BE145" i="28"/>
  <c r="T145" i="28"/>
  <c r="R145" i="28"/>
  <c r="P145" i="28"/>
  <c r="J145" i="28"/>
  <c r="BF145" i="28" s="1"/>
  <c r="BK144" i="28"/>
  <c r="BI144" i="28"/>
  <c r="BH144" i="28"/>
  <c r="BG144" i="28"/>
  <c r="BE144" i="28"/>
  <c r="T144" i="28"/>
  <c r="R144" i="28"/>
  <c r="P144" i="28"/>
  <c r="J144" i="28"/>
  <c r="BF144" i="28" s="1"/>
  <c r="BK143" i="28"/>
  <c r="BI143" i="28"/>
  <c r="BH143" i="28"/>
  <c r="BG143" i="28"/>
  <c r="BE143" i="28"/>
  <c r="T143" i="28"/>
  <c r="R143" i="28"/>
  <c r="P143" i="28"/>
  <c r="J143" i="28"/>
  <c r="BF143" i="28" s="1"/>
  <c r="BK142" i="28"/>
  <c r="BI142" i="28"/>
  <c r="BH142" i="28"/>
  <c r="BG142" i="28"/>
  <c r="BE142" i="28"/>
  <c r="T142" i="28"/>
  <c r="R142" i="28"/>
  <c r="P142" i="28"/>
  <c r="J142" i="28"/>
  <c r="BF142" i="28" s="1"/>
  <c r="BK141" i="28"/>
  <c r="BI141" i="28"/>
  <c r="BH141" i="28"/>
  <c r="BG141" i="28"/>
  <c r="BE141" i="28"/>
  <c r="T141" i="28"/>
  <c r="R141" i="28"/>
  <c r="P141" i="28"/>
  <c r="P139" i="28" s="1"/>
  <c r="J141" i="28"/>
  <c r="BF141" i="28" s="1"/>
  <c r="BK140" i="28"/>
  <c r="BK139" i="28" s="1"/>
  <c r="BI140" i="28"/>
  <c r="BH140" i="28"/>
  <c r="BG140" i="28"/>
  <c r="BE140" i="28"/>
  <c r="T140" i="28"/>
  <c r="R140" i="28"/>
  <c r="R139" i="28" s="1"/>
  <c r="P140" i="28"/>
  <c r="J140" i="28"/>
  <c r="BF140" i="28" s="1"/>
  <c r="T139" i="28"/>
  <c r="J139" i="28"/>
  <c r="BK138" i="28"/>
  <c r="BI138" i="28"/>
  <c r="BH138" i="28"/>
  <c r="BG138" i="28"/>
  <c r="BE138" i="28"/>
  <c r="T138" i="28"/>
  <c r="R138" i="28"/>
  <c r="P138" i="28"/>
  <c r="J138" i="28"/>
  <c r="BF138" i="28" s="1"/>
  <c r="BK137" i="28"/>
  <c r="BI137" i="28"/>
  <c r="BH137" i="28"/>
  <c r="BG137" i="28"/>
  <c r="BE137" i="28"/>
  <c r="T137" i="28"/>
  <c r="R137" i="28"/>
  <c r="P137" i="28"/>
  <c r="J137" i="28"/>
  <c r="BF137" i="28" s="1"/>
  <c r="BK136" i="28"/>
  <c r="BI136" i="28"/>
  <c r="BH136" i="28"/>
  <c r="BG136" i="28"/>
  <c r="BE136" i="28"/>
  <c r="T136" i="28"/>
  <c r="R136" i="28"/>
  <c r="P136" i="28"/>
  <c r="J136" i="28"/>
  <c r="BF136" i="28" s="1"/>
  <c r="BK135" i="28"/>
  <c r="BI135" i="28"/>
  <c r="BH135" i="28"/>
  <c r="BG135" i="28"/>
  <c r="BE135" i="28"/>
  <c r="T135" i="28"/>
  <c r="R135" i="28"/>
  <c r="P135" i="28"/>
  <c r="J135" i="28"/>
  <c r="BF135" i="28" s="1"/>
  <c r="BK134" i="28"/>
  <c r="BI134" i="28"/>
  <c r="BH134" i="28"/>
  <c r="BG134" i="28"/>
  <c r="BE134" i="28"/>
  <c r="T134" i="28"/>
  <c r="R134" i="28"/>
  <c r="P134" i="28"/>
  <c r="J134" i="28"/>
  <c r="BF134" i="28" s="1"/>
  <c r="BK133" i="28"/>
  <c r="BI133" i="28"/>
  <c r="BH133" i="28"/>
  <c r="BG133" i="28"/>
  <c r="BE133" i="28"/>
  <c r="T133" i="28"/>
  <c r="R133" i="28"/>
  <c r="P133" i="28"/>
  <c r="J133" i="28"/>
  <c r="BF133" i="28" s="1"/>
  <c r="BK132" i="28"/>
  <c r="BK131" i="28" s="1"/>
  <c r="J131" i="28" s="1"/>
  <c r="BI132" i="28"/>
  <c r="BH132" i="28"/>
  <c r="BG132" i="28"/>
  <c r="BE132" i="28"/>
  <c r="T132" i="28"/>
  <c r="R132" i="28"/>
  <c r="P132" i="28"/>
  <c r="P131" i="28" s="1"/>
  <c r="J132" i="28"/>
  <c r="BF132" i="28" s="1"/>
  <c r="BK130" i="28"/>
  <c r="BK129" i="28" s="1"/>
  <c r="BI130" i="28"/>
  <c r="BH130" i="28"/>
  <c r="BG130" i="28"/>
  <c r="BE130" i="28"/>
  <c r="T130" i="28"/>
  <c r="R130" i="28"/>
  <c r="R129" i="28" s="1"/>
  <c r="P130" i="28"/>
  <c r="J130" i="28"/>
  <c r="BF130" i="28" s="1"/>
  <c r="T129" i="28"/>
  <c r="P129" i="28"/>
  <c r="J129" i="28"/>
  <c r="BK128" i="28"/>
  <c r="BI128" i="28"/>
  <c r="BH128" i="28"/>
  <c r="BG128" i="28"/>
  <c r="BE128" i="28"/>
  <c r="T128" i="28"/>
  <c r="R128" i="28"/>
  <c r="P128" i="28"/>
  <c r="J128" i="28"/>
  <c r="BF128" i="28" s="1"/>
  <c r="BK127" i="28"/>
  <c r="BI127" i="28"/>
  <c r="BH127" i="28"/>
  <c r="BG127" i="28"/>
  <c r="BE127" i="28"/>
  <c r="T127" i="28"/>
  <c r="R127" i="28"/>
  <c r="P127" i="28"/>
  <c r="J127" i="28"/>
  <c r="BF127" i="28" s="1"/>
  <c r="BK126" i="28"/>
  <c r="BI126" i="28"/>
  <c r="BH126" i="28"/>
  <c r="BG126" i="28"/>
  <c r="BE126" i="28"/>
  <c r="T126" i="28"/>
  <c r="R126" i="28"/>
  <c r="P126" i="28"/>
  <c r="J126" i="28"/>
  <c r="BF126" i="28" s="1"/>
  <c r="BK125" i="28"/>
  <c r="BI125" i="28"/>
  <c r="BH125" i="28"/>
  <c r="BG125" i="28"/>
  <c r="BE125" i="28"/>
  <c r="T125" i="28"/>
  <c r="T124" i="28" s="1"/>
  <c r="R125" i="28"/>
  <c r="P125" i="28"/>
  <c r="J125" i="28"/>
  <c r="BF125" i="28" s="1"/>
  <c r="BK123" i="28"/>
  <c r="BI123" i="28"/>
  <c r="BH123" i="28"/>
  <c r="BG123" i="28"/>
  <c r="BE123" i="28"/>
  <c r="T123" i="28"/>
  <c r="R123" i="28"/>
  <c r="P123" i="28"/>
  <c r="J123" i="28"/>
  <c r="BF123" i="28" s="1"/>
  <c r="BK122" i="28"/>
  <c r="BI122" i="28"/>
  <c r="BH122" i="28"/>
  <c r="BG122" i="28"/>
  <c r="BE122" i="28"/>
  <c r="T122" i="28"/>
  <c r="R122" i="28"/>
  <c r="P122" i="28"/>
  <c r="J122" i="28"/>
  <c r="BF122" i="28" s="1"/>
  <c r="BK121" i="28"/>
  <c r="BI121" i="28"/>
  <c r="BH121" i="28"/>
  <c r="BG121" i="28"/>
  <c r="BE121" i="28"/>
  <c r="T121" i="28"/>
  <c r="R121" i="28"/>
  <c r="P121" i="28"/>
  <c r="J121" i="28"/>
  <c r="BF121" i="28" s="1"/>
  <c r="BK120" i="28"/>
  <c r="BI120" i="28"/>
  <c r="BH120" i="28"/>
  <c r="BG120" i="28"/>
  <c r="BE120" i="28"/>
  <c r="T120" i="28"/>
  <c r="R120" i="28"/>
  <c r="P120" i="28"/>
  <c r="J120" i="28"/>
  <c r="BF120" i="28" s="1"/>
  <c r="BK119" i="28"/>
  <c r="BI119" i="28"/>
  <c r="BH119" i="28"/>
  <c r="BG119" i="28"/>
  <c r="BE119" i="28"/>
  <c r="T119" i="28"/>
  <c r="R119" i="28"/>
  <c r="P119" i="28"/>
  <c r="J119" i="28"/>
  <c r="BF119" i="28" s="1"/>
  <c r="BK118" i="28"/>
  <c r="BI118" i="28"/>
  <c r="BH118" i="28"/>
  <c r="BG118" i="28"/>
  <c r="BE118" i="28"/>
  <c r="T118" i="28"/>
  <c r="R118" i="28"/>
  <c r="P118" i="28"/>
  <c r="J118" i="28"/>
  <c r="BF118" i="28" s="1"/>
  <c r="BK117" i="28"/>
  <c r="BI117" i="28"/>
  <c r="BH117" i="28"/>
  <c r="BG117" i="28"/>
  <c r="BE117" i="28"/>
  <c r="T117" i="28"/>
  <c r="R117" i="28"/>
  <c r="P117" i="28"/>
  <c r="J117" i="28"/>
  <c r="BF117" i="28" s="1"/>
  <c r="BK116" i="28"/>
  <c r="BI116" i="28"/>
  <c r="BH116" i="28"/>
  <c r="BG116" i="28"/>
  <c r="BE116" i="28"/>
  <c r="T116" i="28"/>
  <c r="R116" i="28"/>
  <c r="P116" i="28"/>
  <c r="J116" i="28"/>
  <c r="BF116" i="28" s="1"/>
  <c r="BK115" i="28"/>
  <c r="BI115" i="28"/>
  <c r="BH115" i="28"/>
  <c r="BG115" i="28"/>
  <c r="BE115" i="28"/>
  <c r="T115" i="28"/>
  <c r="R115" i="28"/>
  <c r="P115" i="28"/>
  <c r="J115" i="28"/>
  <c r="BF115" i="28" s="1"/>
  <c r="BK114" i="28"/>
  <c r="BI114" i="28"/>
  <c r="BH114" i="28"/>
  <c r="BG114" i="28"/>
  <c r="BE114" i="28"/>
  <c r="T114" i="28"/>
  <c r="R114" i="28"/>
  <c r="P114" i="28"/>
  <c r="J114" i="28"/>
  <c r="BF114" i="28" s="1"/>
  <c r="BK113" i="28"/>
  <c r="BI113" i="28"/>
  <c r="BH113" i="28"/>
  <c r="BG113" i="28"/>
  <c r="BE113" i="28"/>
  <c r="T113" i="28"/>
  <c r="R113" i="28"/>
  <c r="P113" i="28"/>
  <c r="J113" i="28"/>
  <c r="BF113" i="28" s="1"/>
  <c r="BK112" i="28"/>
  <c r="BI112" i="28"/>
  <c r="BH112" i="28"/>
  <c r="BG112" i="28"/>
  <c r="BE112" i="28"/>
  <c r="T112" i="28"/>
  <c r="R112" i="28"/>
  <c r="P112" i="28"/>
  <c r="J112" i="28"/>
  <c r="BF112" i="28" s="1"/>
  <c r="BK111" i="28"/>
  <c r="BI111" i="28"/>
  <c r="BH111" i="28"/>
  <c r="BG111" i="28"/>
  <c r="BE111" i="28"/>
  <c r="T111" i="28"/>
  <c r="R111" i="28"/>
  <c r="P111" i="28"/>
  <c r="J111" i="28"/>
  <c r="BF111" i="28" s="1"/>
  <c r="BK110" i="28"/>
  <c r="BI110" i="28"/>
  <c r="BH110" i="28"/>
  <c r="BG110" i="28"/>
  <c r="BE110" i="28"/>
  <c r="T110" i="28"/>
  <c r="R110" i="28"/>
  <c r="P110" i="28"/>
  <c r="J110" i="28"/>
  <c r="BF110" i="28" s="1"/>
  <c r="BK109" i="28"/>
  <c r="BI109" i="28"/>
  <c r="BH109" i="28"/>
  <c r="BG109" i="28"/>
  <c r="BE109" i="28"/>
  <c r="T109" i="28"/>
  <c r="R109" i="28"/>
  <c r="P109" i="28"/>
  <c r="J109" i="28"/>
  <c r="BF109" i="28" s="1"/>
  <c r="BK108" i="28"/>
  <c r="BI108" i="28"/>
  <c r="BH108" i="28"/>
  <c r="BG108" i="28"/>
  <c r="BE108" i="28"/>
  <c r="T108" i="28"/>
  <c r="R108" i="28"/>
  <c r="P108" i="28"/>
  <c r="J108" i="28"/>
  <c r="BF108" i="28" s="1"/>
  <c r="BK107" i="28"/>
  <c r="BI107" i="28"/>
  <c r="BH107" i="28"/>
  <c r="BG107" i="28"/>
  <c r="BE107" i="28"/>
  <c r="T107" i="28"/>
  <c r="R107" i="28"/>
  <c r="P107" i="28"/>
  <c r="J107" i="28"/>
  <c r="BF107" i="28" s="1"/>
  <c r="BK106" i="28"/>
  <c r="BI106" i="28"/>
  <c r="BH106" i="28"/>
  <c r="BG106" i="28"/>
  <c r="BE106" i="28"/>
  <c r="T106" i="28"/>
  <c r="R106" i="28"/>
  <c r="P106" i="28"/>
  <c r="J106" i="28"/>
  <c r="BF106" i="28" s="1"/>
  <c r="BK105" i="28"/>
  <c r="BI105" i="28"/>
  <c r="BH105" i="28"/>
  <c r="BG105" i="28"/>
  <c r="BE105" i="28"/>
  <c r="T105" i="28"/>
  <c r="R105" i="28"/>
  <c r="P105" i="28"/>
  <c r="J105" i="28"/>
  <c r="BF105" i="28" s="1"/>
  <c r="BK104" i="28"/>
  <c r="BI104" i="28"/>
  <c r="BH104" i="28"/>
  <c r="BG104" i="28"/>
  <c r="BE104" i="28"/>
  <c r="T104" i="28"/>
  <c r="T102" i="28" s="1"/>
  <c r="R104" i="28"/>
  <c r="P104" i="28"/>
  <c r="P102" i="28" s="1"/>
  <c r="J104" i="28"/>
  <c r="BF104" i="28" s="1"/>
  <c r="BK103" i="28"/>
  <c r="BK102" i="28" s="1"/>
  <c r="BI103" i="28"/>
  <c r="BH103" i="28"/>
  <c r="BG103" i="28"/>
  <c r="BE103" i="28"/>
  <c r="T103" i="28"/>
  <c r="R103" i="28"/>
  <c r="R102" i="28" s="1"/>
  <c r="P103" i="28"/>
  <c r="J103" i="28"/>
  <c r="BF103" i="28" s="1"/>
  <c r="J102" i="28"/>
  <c r="F94" i="28"/>
  <c r="E92" i="28"/>
  <c r="J39" i="28"/>
  <c r="J38" i="28"/>
  <c r="F38" i="28"/>
  <c r="J37" i="28"/>
  <c r="J26" i="28"/>
  <c r="E26" i="28"/>
  <c r="J97" i="28" s="1"/>
  <c r="J25" i="28"/>
  <c r="J23" i="28"/>
  <c r="E23" i="28"/>
  <c r="J96" i="28" s="1"/>
  <c r="J22" i="28"/>
  <c r="J20" i="28"/>
  <c r="E20" i="28"/>
  <c r="F97" i="28" s="1"/>
  <c r="J19" i="28"/>
  <c r="J17" i="28"/>
  <c r="E17" i="28"/>
  <c r="F96" i="28" s="1"/>
  <c r="J16" i="28"/>
  <c r="J14" i="28"/>
  <c r="J94" i="28" s="1"/>
  <c r="E7" i="28"/>
  <c r="E88" i="28" s="1"/>
  <c r="BK157" i="27"/>
  <c r="BI157" i="27"/>
  <c r="BH157" i="27"/>
  <c r="BG157" i="27"/>
  <c r="BF157" i="27"/>
  <c r="BE157" i="27"/>
  <c r="T157" i="27"/>
  <c r="R157" i="27"/>
  <c r="P157" i="27"/>
  <c r="J157" i="27"/>
  <c r="BK156" i="27"/>
  <c r="BI156" i="27"/>
  <c r="BH156" i="27"/>
  <c r="BG156" i="27"/>
  <c r="BF156" i="27"/>
  <c r="BE156" i="27"/>
  <c r="T156" i="27"/>
  <c r="R156" i="27"/>
  <c r="P156" i="27"/>
  <c r="J156" i="27"/>
  <c r="BK155" i="27"/>
  <c r="BI155" i="27"/>
  <c r="BH155" i="27"/>
  <c r="BG155" i="27"/>
  <c r="BF155" i="27"/>
  <c r="BE155" i="27"/>
  <c r="T155" i="27"/>
  <c r="R155" i="27"/>
  <c r="P155" i="27"/>
  <c r="J155" i="27"/>
  <c r="BK154" i="27"/>
  <c r="BI154" i="27"/>
  <c r="BH154" i="27"/>
  <c r="BG154" i="27"/>
  <c r="BF154" i="27"/>
  <c r="BE154" i="27"/>
  <c r="T154" i="27"/>
  <c r="R154" i="27"/>
  <c r="R152" i="27" s="1"/>
  <c r="P154" i="27"/>
  <c r="J154" i="27"/>
  <c r="BK153" i="27"/>
  <c r="BK152" i="27" s="1"/>
  <c r="J152" i="27" s="1"/>
  <c r="BI153" i="27"/>
  <c r="BH153" i="27"/>
  <c r="BG153" i="27"/>
  <c r="BF153" i="27"/>
  <c r="BE153" i="27"/>
  <c r="T153" i="27"/>
  <c r="R153" i="27"/>
  <c r="P153" i="27"/>
  <c r="P152" i="27" s="1"/>
  <c r="J153" i="27"/>
  <c r="BK151" i="27"/>
  <c r="BI151" i="27"/>
  <c r="BH151" i="27"/>
  <c r="BG151" i="27"/>
  <c r="BE151" i="27"/>
  <c r="T151" i="27"/>
  <c r="R151" i="27"/>
  <c r="P151" i="27"/>
  <c r="J151" i="27"/>
  <c r="BF151" i="27" s="1"/>
  <c r="BK150" i="27"/>
  <c r="BI150" i="27"/>
  <c r="BH150" i="27"/>
  <c r="BG150" i="27"/>
  <c r="BE150" i="27"/>
  <c r="T150" i="27"/>
  <c r="R150" i="27"/>
  <c r="P150" i="27"/>
  <c r="J150" i="27"/>
  <c r="BF150" i="27" s="1"/>
  <c r="BK149" i="27"/>
  <c r="BI149" i="27"/>
  <c r="BH149" i="27"/>
  <c r="BG149" i="27"/>
  <c r="BE149" i="27"/>
  <c r="T149" i="27"/>
  <c r="T148" i="27" s="1"/>
  <c r="R149" i="27"/>
  <c r="P149" i="27"/>
  <c r="J149" i="27"/>
  <c r="BF149" i="27" s="1"/>
  <c r="BK148" i="27"/>
  <c r="J148" i="27" s="1"/>
  <c r="P148" i="27"/>
  <c r="BK147" i="27"/>
  <c r="BI147" i="27"/>
  <c r="BH147" i="27"/>
  <c r="BG147" i="27"/>
  <c r="BF147" i="27"/>
  <c r="BE147" i="27"/>
  <c r="T147" i="27"/>
  <c r="R147" i="27"/>
  <c r="P147" i="27"/>
  <c r="J147" i="27"/>
  <c r="BK146" i="27"/>
  <c r="BI146" i="27"/>
  <c r="BH146" i="27"/>
  <c r="BG146" i="27"/>
  <c r="BF146" i="27"/>
  <c r="BE146" i="27"/>
  <c r="T146" i="27"/>
  <c r="R146" i="27"/>
  <c r="P146" i="27"/>
  <c r="J146" i="27"/>
  <c r="BK145" i="27"/>
  <c r="BI145" i="27"/>
  <c r="BH145" i="27"/>
  <c r="BG145" i="27"/>
  <c r="BF145" i="27"/>
  <c r="BE145" i="27"/>
  <c r="T145" i="27"/>
  <c r="R145" i="27"/>
  <c r="P145" i="27"/>
  <c r="J145" i="27"/>
  <c r="BK144" i="27"/>
  <c r="BI144" i="27"/>
  <c r="BH144" i="27"/>
  <c r="BG144" i="27"/>
  <c r="BF144" i="27"/>
  <c r="BE144" i="27"/>
  <c r="T144" i="27"/>
  <c r="R144" i="27"/>
  <c r="P144" i="27"/>
  <c r="J144" i="27"/>
  <c r="BK143" i="27"/>
  <c r="BI143" i="27"/>
  <c r="BH143" i="27"/>
  <c r="BG143" i="27"/>
  <c r="BF143" i="27"/>
  <c r="BE143" i="27"/>
  <c r="T143" i="27"/>
  <c r="R143" i="27"/>
  <c r="P143" i="27"/>
  <c r="J143" i="27"/>
  <c r="BK142" i="27"/>
  <c r="BI142" i="27"/>
  <c r="BH142" i="27"/>
  <c r="BG142" i="27"/>
  <c r="BF142" i="27"/>
  <c r="BE142" i="27"/>
  <c r="T142" i="27"/>
  <c r="R142" i="27"/>
  <c r="P142" i="27"/>
  <c r="J142" i="27"/>
  <c r="BK141" i="27"/>
  <c r="BI141" i="27"/>
  <c r="BH141" i="27"/>
  <c r="BG141" i="27"/>
  <c r="BF141" i="27"/>
  <c r="BE141" i="27"/>
  <c r="T141" i="27"/>
  <c r="R141" i="27"/>
  <c r="P141" i="27"/>
  <c r="J141" i="27"/>
  <c r="BK140" i="27"/>
  <c r="BI140" i="27"/>
  <c r="BH140" i="27"/>
  <c r="BG140" i="27"/>
  <c r="BF140" i="27"/>
  <c r="BE140" i="27"/>
  <c r="T140" i="27"/>
  <c r="R140" i="27"/>
  <c r="P140" i="27"/>
  <c r="J140" i="27"/>
  <c r="BK139" i="27"/>
  <c r="BI139" i="27"/>
  <c r="BH139" i="27"/>
  <c r="BG139" i="27"/>
  <c r="BF139" i="27"/>
  <c r="BE139" i="27"/>
  <c r="T139" i="27"/>
  <c r="R139" i="27"/>
  <c r="P139" i="27"/>
  <c r="J139" i="27"/>
  <c r="BK138" i="27"/>
  <c r="BI138" i="27"/>
  <c r="BH138" i="27"/>
  <c r="BG138" i="27"/>
  <c r="BF138" i="27"/>
  <c r="BE138" i="27"/>
  <c r="T138" i="27"/>
  <c r="R138" i="27"/>
  <c r="P138" i="27"/>
  <c r="J138" i="27"/>
  <c r="BK137" i="27"/>
  <c r="BI137" i="27"/>
  <c r="BH137" i="27"/>
  <c r="BG137" i="27"/>
  <c r="BF137" i="27"/>
  <c r="BE137" i="27"/>
  <c r="T137" i="27"/>
  <c r="R137" i="27"/>
  <c r="P137" i="27"/>
  <c r="J137" i="27"/>
  <c r="BK136" i="27"/>
  <c r="BI136" i="27"/>
  <c r="BH136" i="27"/>
  <c r="BG136" i="27"/>
  <c r="BF136" i="27"/>
  <c r="BE136" i="27"/>
  <c r="T136" i="27"/>
  <c r="R136" i="27"/>
  <c r="P136" i="27"/>
  <c r="J136" i="27"/>
  <c r="BK135" i="27"/>
  <c r="BI135" i="27"/>
  <c r="BH135" i="27"/>
  <c r="BG135" i="27"/>
  <c r="BF135" i="27"/>
  <c r="BE135" i="27"/>
  <c r="T135" i="27"/>
  <c r="R135" i="27"/>
  <c r="P135" i="27"/>
  <c r="J135" i="27"/>
  <c r="BK134" i="27"/>
  <c r="BI134" i="27"/>
  <c r="BH134" i="27"/>
  <c r="BG134" i="27"/>
  <c r="BF134" i="27"/>
  <c r="BE134" i="27"/>
  <c r="T134" i="27"/>
  <c r="R134" i="27"/>
  <c r="P134" i="27"/>
  <c r="J134" i="27"/>
  <c r="BK133" i="27"/>
  <c r="BI133" i="27"/>
  <c r="BH133" i="27"/>
  <c r="BG133" i="27"/>
  <c r="BF133" i="27"/>
  <c r="BE133" i="27"/>
  <c r="T133" i="27"/>
  <c r="R133" i="27"/>
  <c r="P133" i="27"/>
  <c r="J133" i="27"/>
  <c r="BK132" i="27"/>
  <c r="BI132" i="27"/>
  <c r="BH132" i="27"/>
  <c r="BG132" i="27"/>
  <c r="BF132" i="27"/>
  <c r="BE132" i="27"/>
  <c r="T132" i="27"/>
  <c r="R132" i="27"/>
  <c r="P132" i="27"/>
  <c r="J132" i="27"/>
  <c r="BK131" i="27"/>
  <c r="BI131" i="27"/>
  <c r="BH131" i="27"/>
  <c r="BG131" i="27"/>
  <c r="BF131" i="27"/>
  <c r="BE131" i="27"/>
  <c r="T131" i="27"/>
  <c r="R131" i="27"/>
  <c r="P131" i="27"/>
  <c r="J131" i="27"/>
  <c r="BK130" i="27"/>
  <c r="BI130" i="27"/>
  <c r="BH130" i="27"/>
  <c r="BG130" i="27"/>
  <c r="BF130" i="27"/>
  <c r="BE130" i="27"/>
  <c r="T130" i="27"/>
  <c r="R130" i="27"/>
  <c r="P130" i="27"/>
  <c r="J130" i="27"/>
  <c r="BK129" i="27"/>
  <c r="BI129" i="27"/>
  <c r="BH129" i="27"/>
  <c r="BG129" i="27"/>
  <c r="BF129" i="27"/>
  <c r="BE129" i="27"/>
  <c r="T129" i="27"/>
  <c r="R129" i="27"/>
  <c r="P129" i="27"/>
  <c r="J129" i="27"/>
  <c r="BK128" i="27"/>
  <c r="BI128" i="27"/>
  <c r="BH128" i="27"/>
  <c r="BG128" i="27"/>
  <c r="BF128" i="27"/>
  <c r="BE128" i="27"/>
  <c r="T128" i="27"/>
  <c r="R128" i="27"/>
  <c r="P128" i="27"/>
  <c r="J128" i="27"/>
  <c r="BK127" i="27"/>
  <c r="BI127" i="27"/>
  <c r="BH127" i="27"/>
  <c r="BG127" i="27"/>
  <c r="BF127" i="27"/>
  <c r="BE127" i="27"/>
  <c r="T127" i="27"/>
  <c r="R127" i="27"/>
  <c r="P127" i="27"/>
  <c r="J127" i="27"/>
  <c r="BK126" i="27"/>
  <c r="BI126" i="27"/>
  <c r="BH126" i="27"/>
  <c r="BG126" i="27"/>
  <c r="BF126" i="27"/>
  <c r="BE126" i="27"/>
  <c r="T126" i="27"/>
  <c r="R126" i="27"/>
  <c r="P126" i="27"/>
  <c r="J126" i="27"/>
  <c r="BK125" i="27"/>
  <c r="BI125" i="27"/>
  <c r="BH125" i="27"/>
  <c r="BG125" i="27"/>
  <c r="BF125" i="27"/>
  <c r="BE125" i="27"/>
  <c r="T125" i="27"/>
  <c r="R125" i="27"/>
  <c r="P125" i="27"/>
  <c r="J125" i="27"/>
  <c r="BK124" i="27"/>
  <c r="BI124" i="27"/>
  <c r="BH124" i="27"/>
  <c r="BG124" i="27"/>
  <c r="BF124" i="27"/>
  <c r="BE124" i="27"/>
  <c r="T124" i="27"/>
  <c r="T123" i="27" s="1"/>
  <c r="R124" i="27"/>
  <c r="P124" i="27"/>
  <c r="P123" i="27" s="1"/>
  <c r="J124" i="27"/>
  <c r="BK123" i="27"/>
  <c r="R123" i="27"/>
  <c r="J123" i="27"/>
  <c r="BK122" i="27"/>
  <c r="BI122" i="27"/>
  <c r="BH122" i="27"/>
  <c r="BG122" i="27"/>
  <c r="BE122" i="27"/>
  <c r="T122" i="27"/>
  <c r="R122" i="27"/>
  <c r="P122" i="27"/>
  <c r="J122" i="27"/>
  <c r="BF122" i="27" s="1"/>
  <c r="BK121" i="27"/>
  <c r="BI121" i="27"/>
  <c r="BH121" i="27"/>
  <c r="BG121" i="27"/>
  <c r="BE121" i="27"/>
  <c r="T121" i="27"/>
  <c r="R121" i="27"/>
  <c r="P121" i="27"/>
  <c r="J121" i="27"/>
  <c r="BF121" i="27" s="1"/>
  <c r="BK120" i="27"/>
  <c r="BI120" i="27"/>
  <c r="BH120" i="27"/>
  <c r="BG120" i="27"/>
  <c r="BE120" i="27"/>
  <c r="T120" i="27"/>
  <c r="R120" i="27"/>
  <c r="P120" i="27"/>
  <c r="J120" i="27"/>
  <c r="BF120" i="27" s="1"/>
  <c r="BK119" i="27"/>
  <c r="BI119" i="27"/>
  <c r="BH119" i="27"/>
  <c r="BG119" i="27"/>
  <c r="BE119" i="27"/>
  <c r="T119" i="27"/>
  <c r="R119" i="27"/>
  <c r="P119" i="27"/>
  <c r="J119" i="27"/>
  <c r="BF119" i="27" s="1"/>
  <c r="BK118" i="27"/>
  <c r="BI118" i="27"/>
  <c r="BH118" i="27"/>
  <c r="BG118" i="27"/>
  <c r="BE118" i="27"/>
  <c r="T118" i="27"/>
  <c r="R118" i="27"/>
  <c r="P118" i="27"/>
  <c r="J118" i="27"/>
  <c r="BF118" i="27" s="1"/>
  <c r="BK117" i="27"/>
  <c r="BI117" i="27"/>
  <c r="BH117" i="27"/>
  <c r="BG117" i="27"/>
  <c r="BE117" i="27"/>
  <c r="T117" i="27"/>
  <c r="R117" i="27"/>
  <c r="P117" i="27"/>
  <c r="J117" i="27"/>
  <c r="BF117" i="27" s="1"/>
  <c r="BK116" i="27"/>
  <c r="BI116" i="27"/>
  <c r="BH116" i="27"/>
  <c r="BG116" i="27"/>
  <c r="BE116" i="27"/>
  <c r="T116" i="27"/>
  <c r="R116" i="27"/>
  <c r="P116" i="27"/>
  <c r="J116" i="27"/>
  <c r="BF116" i="27" s="1"/>
  <c r="BK115" i="27"/>
  <c r="BI115" i="27"/>
  <c r="BH115" i="27"/>
  <c r="BG115" i="27"/>
  <c r="BE115" i="27"/>
  <c r="T115" i="27"/>
  <c r="R115" i="27"/>
  <c r="P115" i="27"/>
  <c r="J115" i="27"/>
  <c r="BF115" i="27" s="1"/>
  <c r="BK114" i="27"/>
  <c r="BI114" i="27"/>
  <c r="BH114" i="27"/>
  <c r="BG114" i="27"/>
  <c r="BE114" i="27"/>
  <c r="T114" i="27"/>
  <c r="R114" i="27"/>
  <c r="P114" i="27"/>
  <c r="J114" i="27"/>
  <c r="BF114" i="27" s="1"/>
  <c r="BK113" i="27"/>
  <c r="BI113" i="27"/>
  <c r="BH113" i="27"/>
  <c r="BG113" i="27"/>
  <c r="BE113" i="27"/>
  <c r="T113" i="27"/>
  <c r="R113" i="27"/>
  <c r="P113" i="27"/>
  <c r="J113" i="27"/>
  <c r="BF113" i="27" s="1"/>
  <c r="BK112" i="27"/>
  <c r="BI112" i="27"/>
  <c r="BH112" i="27"/>
  <c r="BG112" i="27"/>
  <c r="BE112" i="27"/>
  <c r="T112" i="27"/>
  <c r="R112" i="27"/>
  <c r="P112" i="27"/>
  <c r="J112" i="27"/>
  <c r="BF112" i="27" s="1"/>
  <c r="BK111" i="27"/>
  <c r="BI111" i="27"/>
  <c r="BH111" i="27"/>
  <c r="BG111" i="27"/>
  <c r="BE111" i="27"/>
  <c r="T111" i="27"/>
  <c r="R111" i="27"/>
  <c r="P111" i="27"/>
  <c r="J111" i="27"/>
  <c r="BF111" i="27" s="1"/>
  <c r="BK110" i="27"/>
  <c r="BI110" i="27"/>
  <c r="BH110" i="27"/>
  <c r="BG110" i="27"/>
  <c r="BE110" i="27"/>
  <c r="T110" i="27"/>
  <c r="R110" i="27"/>
  <c r="P110" i="27"/>
  <c r="J110" i="27"/>
  <c r="BF110" i="27" s="1"/>
  <c r="BK109" i="27"/>
  <c r="BI109" i="27"/>
  <c r="BH109" i="27"/>
  <c r="BG109" i="27"/>
  <c r="BE109" i="27"/>
  <c r="T109" i="27"/>
  <c r="R109" i="27"/>
  <c r="P109" i="27"/>
  <c r="J109" i="27"/>
  <c r="BF109" i="27" s="1"/>
  <c r="BK108" i="27"/>
  <c r="BI108" i="27"/>
  <c r="BH108" i="27"/>
  <c r="BG108" i="27"/>
  <c r="BE108" i="27"/>
  <c r="T108" i="27"/>
  <c r="R108" i="27"/>
  <c r="P108" i="27"/>
  <c r="J108" i="27"/>
  <c r="BF108" i="27" s="1"/>
  <c r="BK107" i="27"/>
  <c r="BI107" i="27"/>
  <c r="BH107" i="27"/>
  <c r="BG107" i="27"/>
  <c r="BE107" i="27"/>
  <c r="T107" i="27"/>
  <c r="R107" i="27"/>
  <c r="P107" i="27"/>
  <c r="J107" i="27"/>
  <c r="BF107" i="27" s="1"/>
  <c r="BK106" i="27"/>
  <c r="BI106" i="27"/>
  <c r="BH106" i="27"/>
  <c r="BG106" i="27"/>
  <c r="BE106" i="27"/>
  <c r="T106" i="27"/>
  <c r="R106" i="27"/>
  <c r="P106" i="27"/>
  <c r="J106" i="27"/>
  <c r="BF106" i="27" s="1"/>
  <c r="BK105" i="27"/>
  <c r="BI105" i="27"/>
  <c r="BH105" i="27"/>
  <c r="BG105" i="27"/>
  <c r="BE105" i="27"/>
  <c r="T105" i="27"/>
  <c r="R105" i="27"/>
  <c r="P105" i="27"/>
  <c r="J105" i="27"/>
  <c r="BF105" i="27" s="1"/>
  <c r="BK104" i="27"/>
  <c r="BI104" i="27"/>
  <c r="BH104" i="27"/>
  <c r="BG104" i="27"/>
  <c r="F37" i="27" s="1"/>
  <c r="BE104" i="27"/>
  <c r="T104" i="27"/>
  <c r="R104" i="27"/>
  <c r="P104" i="27"/>
  <c r="J104" i="27"/>
  <c r="BF104" i="27" s="1"/>
  <c r="BK103" i="27"/>
  <c r="BK102" i="27" s="1"/>
  <c r="BI103" i="27"/>
  <c r="BH103" i="27"/>
  <c r="BG103" i="27"/>
  <c r="BE103" i="27"/>
  <c r="J35" i="27" s="1"/>
  <c r="T103" i="27"/>
  <c r="R103" i="27"/>
  <c r="R102" i="27" s="1"/>
  <c r="P103" i="27"/>
  <c r="J103" i="27"/>
  <c r="BF103" i="27" s="1"/>
  <c r="T102" i="27"/>
  <c r="P102" i="27"/>
  <c r="F94" i="27"/>
  <c r="E92" i="27"/>
  <c r="J39" i="27"/>
  <c r="J38" i="27"/>
  <c r="F38" i="27"/>
  <c r="J37" i="27"/>
  <c r="J26" i="27"/>
  <c r="E26" i="27"/>
  <c r="J97" i="27" s="1"/>
  <c r="J25" i="27"/>
  <c r="J23" i="27"/>
  <c r="E23" i="27"/>
  <c r="J96" i="27" s="1"/>
  <c r="J22" i="27"/>
  <c r="J20" i="27"/>
  <c r="E20" i="27"/>
  <c r="F97" i="27" s="1"/>
  <c r="J19" i="27"/>
  <c r="J17" i="27"/>
  <c r="E17" i="27"/>
  <c r="F96" i="27" s="1"/>
  <c r="J16" i="27"/>
  <c r="J14" i="27"/>
  <c r="J94" i="27" s="1"/>
  <c r="E7" i="27"/>
  <c r="E88" i="27" s="1"/>
  <c r="BK171" i="26"/>
  <c r="BI171" i="26"/>
  <c r="BH171" i="26"/>
  <c r="BG171" i="26"/>
  <c r="BF171" i="26"/>
  <c r="BE171" i="26"/>
  <c r="T171" i="26"/>
  <c r="R171" i="26"/>
  <c r="R169" i="26" s="1"/>
  <c r="P171" i="26"/>
  <c r="J171" i="26"/>
  <c r="BK170" i="26"/>
  <c r="BK169" i="26" s="1"/>
  <c r="J169" i="26" s="1"/>
  <c r="BI170" i="26"/>
  <c r="BH170" i="26"/>
  <c r="BG170" i="26"/>
  <c r="BE170" i="26"/>
  <c r="T170" i="26"/>
  <c r="T169" i="26" s="1"/>
  <c r="R170" i="26"/>
  <c r="P170" i="26"/>
  <c r="P169" i="26" s="1"/>
  <c r="J170" i="26"/>
  <c r="BF170" i="26" s="1"/>
  <c r="BK168" i="26"/>
  <c r="BI168" i="26"/>
  <c r="BH168" i="26"/>
  <c r="BG168" i="26"/>
  <c r="BE168" i="26"/>
  <c r="T168" i="26"/>
  <c r="R168" i="26"/>
  <c r="P168" i="26"/>
  <c r="J168" i="26"/>
  <c r="BF168" i="26" s="1"/>
  <c r="BK167" i="26"/>
  <c r="BI167" i="26"/>
  <c r="BH167" i="26"/>
  <c r="BG167" i="26"/>
  <c r="BE167" i="26"/>
  <c r="T167" i="26"/>
  <c r="R167" i="26"/>
  <c r="P167" i="26"/>
  <c r="J167" i="26"/>
  <c r="BF167" i="26" s="1"/>
  <c r="BK166" i="26"/>
  <c r="BI166" i="26"/>
  <c r="BH166" i="26"/>
  <c r="BG166" i="26"/>
  <c r="BE166" i="26"/>
  <c r="T166" i="26"/>
  <c r="R166" i="26"/>
  <c r="P166" i="26"/>
  <c r="J166" i="26"/>
  <c r="BF166" i="26" s="1"/>
  <c r="BK165" i="26"/>
  <c r="BI165" i="26"/>
  <c r="BH165" i="26"/>
  <c r="BG165" i="26"/>
  <c r="BE165" i="26"/>
  <c r="T165" i="26"/>
  <c r="R165" i="26"/>
  <c r="P165" i="26"/>
  <c r="J165" i="26"/>
  <c r="BF165" i="26" s="1"/>
  <c r="BK164" i="26"/>
  <c r="BI164" i="26"/>
  <c r="BH164" i="26"/>
  <c r="BG164" i="26"/>
  <c r="BE164" i="26"/>
  <c r="T164" i="26"/>
  <c r="R164" i="26"/>
  <c r="P164" i="26"/>
  <c r="J164" i="26"/>
  <c r="BF164" i="26" s="1"/>
  <c r="BK163" i="26"/>
  <c r="BI163" i="26"/>
  <c r="BH163" i="26"/>
  <c r="BG163" i="26"/>
  <c r="BE163" i="26"/>
  <c r="T163" i="26"/>
  <c r="R163" i="26"/>
  <c r="P163" i="26"/>
  <c r="J163" i="26"/>
  <c r="BF163" i="26" s="1"/>
  <c r="BK162" i="26"/>
  <c r="BI162" i="26"/>
  <c r="BH162" i="26"/>
  <c r="BG162" i="26"/>
  <c r="BE162" i="26"/>
  <c r="T162" i="26"/>
  <c r="R162" i="26"/>
  <c r="P162" i="26"/>
  <c r="J162" i="26"/>
  <c r="BF162" i="26" s="1"/>
  <c r="BK161" i="26"/>
  <c r="BI161" i="26"/>
  <c r="BH161" i="26"/>
  <c r="BG161" i="26"/>
  <c r="BE161" i="26"/>
  <c r="T161" i="26"/>
  <c r="R161" i="26"/>
  <c r="P161" i="26"/>
  <c r="J161" i="26"/>
  <c r="BF161" i="26" s="1"/>
  <c r="BK160" i="26"/>
  <c r="BI160" i="26"/>
  <c r="BH160" i="26"/>
  <c r="BG160" i="26"/>
  <c r="BE160" i="26"/>
  <c r="T160" i="26"/>
  <c r="R160" i="26"/>
  <c r="P160" i="26"/>
  <c r="J160" i="26"/>
  <c r="BF160" i="26" s="1"/>
  <c r="BK159" i="26"/>
  <c r="BI159" i="26"/>
  <c r="BH159" i="26"/>
  <c r="BG159" i="26"/>
  <c r="BE159" i="26"/>
  <c r="T159" i="26"/>
  <c r="R159" i="26"/>
  <c r="P159" i="26"/>
  <c r="J159" i="26"/>
  <c r="BF159" i="26" s="1"/>
  <c r="BK158" i="26"/>
  <c r="BI158" i="26"/>
  <c r="BH158" i="26"/>
  <c r="BG158" i="26"/>
  <c r="BE158" i="26"/>
  <c r="T158" i="26"/>
  <c r="R158" i="26"/>
  <c r="P158" i="26"/>
  <c r="J158" i="26"/>
  <c r="BF158" i="26" s="1"/>
  <c r="BK157" i="26"/>
  <c r="BI157" i="26"/>
  <c r="BH157" i="26"/>
  <c r="BG157" i="26"/>
  <c r="BE157" i="26"/>
  <c r="T157" i="26"/>
  <c r="R157" i="26"/>
  <c r="P157" i="26"/>
  <c r="J157" i="26"/>
  <c r="BF157" i="26" s="1"/>
  <c r="BK156" i="26"/>
  <c r="BI156" i="26"/>
  <c r="BH156" i="26"/>
  <c r="BG156" i="26"/>
  <c r="BE156" i="26"/>
  <c r="T156" i="26"/>
  <c r="R156" i="26"/>
  <c r="P156" i="26"/>
  <c r="J156" i="26"/>
  <c r="BF156" i="26" s="1"/>
  <c r="BK155" i="26"/>
  <c r="BI155" i="26"/>
  <c r="BH155" i="26"/>
  <c r="BG155" i="26"/>
  <c r="BE155" i="26"/>
  <c r="T155" i="26"/>
  <c r="R155" i="26"/>
  <c r="P155" i="26"/>
  <c r="J155" i="26"/>
  <c r="BF155" i="26" s="1"/>
  <c r="BK154" i="26"/>
  <c r="BI154" i="26"/>
  <c r="BH154" i="26"/>
  <c r="BG154" i="26"/>
  <c r="BE154" i="26"/>
  <c r="T154" i="26"/>
  <c r="R154" i="26"/>
  <c r="P154" i="26"/>
  <c r="J154" i="26"/>
  <c r="BF154" i="26" s="1"/>
  <c r="BK153" i="26"/>
  <c r="BI153" i="26"/>
  <c r="BH153" i="26"/>
  <c r="BG153" i="26"/>
  <c r="BE153" i="26"/>
  <c r="T153" i="26"/>
  <c r="R153" i="26"/>
  <c r="P153" i="26"/>
  <c r="J153" i="26"/>
  <c r="BF153" i="26" s="1"/>
  <c r="BK152" i="26"/>
  <c r="BI152" i="26"/>
  <c r="BH152" i="26"/>
  <c r="BG152" i="26"/>
  <c r="BE152" i="26"/>
  <c r="T152" i="26"/>
  <c r="R152" i="26"/>
  <c r="P152" i="26"/>
  <c r="J152" i="26"/>
  <c r="BF152" i="26" s="1"/>
  <c r="BK151" i="26"/>
  <c r="BI151" i="26"/>
  <c r="BH151" i="26"/>
  <c r="BG151" i="26"/>
  <c r="BE151" i="26"/>
  <c r="T151" i="26"/>
  <c r="R151" i="26"/>
  <c r="P151" i="26"/>
  <c r="J151" i="26"/>
  <c r="BF151" i="26" s="1"/>
  <c r="BK150" i="26"/>
  <c r="BI150" i="26"/>
  <c r="BH150" i="26"/>
  <c r="BG150" i="26"/>
  <c r="BE150" i="26"/>
  <c r="T150" i="26"/>
  <c r="R150" i="26"/>
  <c r="P150" i="26"/>
  <c r="J150" i="26"/>
  <c r="BF150" i="26" s="1"/>
  <c r="BK149" i="26"/>
  <c r="BI149" i="26"/>
  <c r="BH149" i="26"/>
  <c r="BG149" i="26"/>
  <c r="BE149" i="26"/>
  <c r="T149" i="26"/>
  <c r="R149" i="26"/>
  <c r="P149" i="26"/>
  <c r="J149" i="26"/>
  <c r="BF149" i="26" s="1"/>
  <c r="BK148" i="26"/>
  <c r="BI148" i="26"/>
  <c r="BH148" i="26"/>
  <c r="BG148" i="26"/>
  <c r="BE148" i="26"/>
  <c r="T148" i="26"/>
  <c r="R148" i="26"/>
  <c r="P148" i="26"/>
  <c r="J148" i="26"/>
  <c r="BF148" i="26" s="1"/>
  <c r="BK147" i="26"/>
  <c r="BI147" i="26"/>
  <c r="BH147" i="26"/>
  <c r="BG147" i="26"/>
  <c r="BE147" i="26"/>
  <c r="T147" i="26"/>
  <c r="R147" i="26"/>
  <c r="P147" i="26"/>
  <c r="J147" i="26"/>
  <c r="BF147" i="26" s="1"/>
  <c r="BK146" i="26"/>
  <c r="BI146" i="26"/>
  <c r="BH146" i="26"/>
  <c r="BG146" i="26"/>
  <c r="BE146" i="26"/>
  <c r="T146" i="26"/>
  <c r="T144" i="26" s="1"/>
  <c r="R146" i="26"/>
  <c r="P146" i="26"/>
  <c r="J146" i="26"/>
  <c r="BF146" i="26" s="1"/>
  <c r="BK145" i="26"/>
  <c r="BK144" i="26" s="1"/>
  <c r="BI145" i="26"/>
  <c r="BH145" i="26"/>
  <c r="BG145" i="26"/>
  <c r="BE145" i="26"/>
  <c r="T145" i="26"/>
  <c r="R145" i="26"/>
  <c r="R144" i="26" s="1"/>
  <c r="P145" i="26"/>
  <c r="J145" i="26"/>
  <c r="BF145" i="26" s="1"/>
  <c r="P144" i="26"/>
  <c r="J144" i="26"/>
  <c r="BK143" i="26"/>
  <c r="BI143" i="26"/>
  <c r="BH143" i="26"/>
  <c r="BG143" i="26"/>
  <c r="BE143" i="26"/>
  <c r="T143" i="26"/>
  <c r="R143" i="26"/>
  <c r="P143" i="26"/>
  <c r="J143" i="26"/>
  <c r="BF143" i="26" s="1"/>
  <c r="BK142" i="26"/>
  <c r="BI142" i="26"/>
  <c r="BH142" i="26"/>
  <c r="BG142" i="26"/>
  <c r="BE142" i="26"/>
  <c r="T142" i="26"/>
  <c r="R142" i="26"/>
  <c r="P142" i="26"/>
  <c r="J142" i="26"/>
  <c r="BF142" i="26" s="1"/>
  <c r="BK141" i="26"/>
  <c r="BI141" i="26"/>
  <c r="BH141" i="26"/>
  <c r="BG141" i="26"/>
  <c r="BF141" i="26"/>
  <c r="BE141" i="26"/>
  <c r="T141" i="26"/>
  <c r="R141" i="26"/>
  <c r="P141" i="26"/>
  <c r="J141" i="26"/>
  <c r="BK140" i="26"/>
  <c r="BI140" i="26"/>
  <c r="BH140" i="26"/>
  <c r="BG140" i="26"/>
  <c r="BF140" i="26"/>
  <c r="BE140" i="26"/>
  <c r="T140" i="26"/>
  <c r="R140" i="26"/>
  <c r="P140" i="26"/>
  <c r="J140" i="26"/>
  <c r="BK139" i="26"/>
  <c r="BI139" i="26"/>
  <c r="BH139" i="26"/>
  <c r="BG139" i="26"/>
  <c r="BF139" i="26"/>
  <c r="BE139" i="26"/>
  <c r="T139" i="26"/>
  <c r="R139" i="26"/>
  <c r="P139" i="26"/>
  <c r="J139" i="26"/>
  <c r="BK138" i="26"/>
  <c r="BI138" i="26"/>
  <c r="BH138" i="26"/>
  <c r="BG138" i="26"/>
  <c r="BF138" i="26"/>
  <c r="BE138" i="26"/>
  <c r="T138" i="26"/>
  <c r="R138" i="26"/>
  <c r="P138" i="26"/>
  <c r="J138" i="26"/>
  <c r="BK137" i="26"/>
  <c r="BI137" i="26"/>
  <c r="BH137" i="26"/>
  <c r="BG137" i="26"/>
  <c r="BF137" i="26"/>
  <c r="BE137" i="26"/>
  <c r="T137" i="26"/>
  <c r="R137" i="26"/>
  <c r="P137" i="26"/>
  <c r="J137" i="26"/>
  <c r="BK136" i="26"/>
  <c r="BI136" i="26"/>
  <c r="BH136" i="26"/>
  <c r="BG136" i="26"/>
  <c r="BF136" i="26"/>
  <c r="BE136" i="26"/>
  <c r="T136" i="26"/>
  <c r="R136" i="26"/>
  <c r="P136" i="26"/>
  <c r="J136" i="26"/>
  <c r="BK135" i="26"/>
  <c r="BI135" i="26"/>
  <c r="BH135" i="26"/>
  <c r="BG135" i="26"/>
  <c r="BF135" i="26"/>
  <c r="BE135" i="26"/>
  <c r="T135" i="26"/>
  <c r="R135" i="26"/>
  <c r="P135" i="26"/>
  <c r="J135" i="26"/>
  <c r="BK134" i="26"/>
  <c r="BI134" i="26"/>
  <c r="BH134" i="26"/>
  <c r="BG134" i="26"/>
  <c r="BF134" i="26"/>
  <c r="BE134" i="26"/>
  <c r="T134" i="26"/>
  <c r="R134" i="26"/>
  <c r="P134" i="26"/>
  <c r="J134" i="26"/>
  <c r="BK133" i="26"/>
  <c r="BI133" i="26"/>
  <c r="BH133" i="26"/>
  <c r="BG133" i="26"/>
  <c r="BF133" i="26"/>
  <c r="BE133" i="26"/>
  <c r="T133" i="26"/>
  <c r="R133" i="26"/>
  <c r="P133" i="26"/>
  <c r="J133" i="26"/>
  <c r="BK132" i="26"/>
  <c r="BI132" i="26"/>
  <c r="BH132" i="26"/>
  <c r="BG132" i="26"/>
  <c r="BF132" i="26"/>
  <c r="BE132" i="26"/>
  <c r="T132" i="26"/>
  <c r="R132" i="26"/>
  <c r="P132" i="26"/>
  <c r="J132" i="26"/>
  <c r="BK131" i="26"/>
  <c r="BI131" i="26"/>
  <c r="BH131" i="26"/>
  <c r="BG131" i="26"/>
  <c r="BF131" i="26"/>
  <c r="BE131" i="26"/>
  <c r="T131" i="26"/>
  <c r="R131" i="26"/>
  <c r="P131" i="26"/>
  <c r="J131" i="26"/>
  <c r="BK130" i="26"/>
  <c r="BI130" i="26"/>
  <c r="BH130" i="26"/>
  <c r="BG130" i="26"/>
  <c r="BF130" i="26"/>
  <c r="BE130" i="26"/>
  <c r="T130" i="26"/>
  <c r="R130" i="26"/>
  <c r="P130" i="26"/>
  <c r="J130" i="26"/>
  <c r="BK129" i="26"/>
  <c r="BI129" i="26"/>
  <c r="BH129" i="26"/>
  <c r="BG129" i="26"/>
  <c r="BF129" i="26"/>
  <c r="BE129" i="26"/>
  <c r="T129" i="26"/>
  <c r="R129" i="26"/>
  <c r="P129" i="26"/>
  <c r="J129" i="26"/>
  <c r="BK128" i="26"/>
  <c r="BI128" i="26"/>
  <c r="BH128" i="26"/>
  <c r="BG128" i="26"/>
  <c r="BF128" i="26"/>
  <c r="BE128" i="26"/>
  <c r="T128" i="26"/>
  <c r="R128" i="26"/>
  <c r="P128" i="26"/>
  <c r="J128" i="26"/>
  <c r="BK127" i="26"/>
  <c r="BI127" i="26"/>
  <c r="BH127" i="26"/>
  <c r="BG127" i="26"/>
  <c r="BF127" i="26"/>
  <c r="BE127" i="26"/>
  <c r="T127" i="26"/>
  <c r="R127" i="26"/>
  <c r="P127" i="26"/>
  <c r="J127" i="26"/>
  <c r="BK126" i="26"/>
  <c r="BI126" i="26"/>
  <c r="BH126" i="26"/>
  <c r="BG126" i="26"/>
  <c r="BF126" i="26"/>
  <c r="BE126" i="26"/>
  <c r="T126" i="26"/>
  <c r="R126" i="26"/>
  <c r="P126" i="26"/>
  <c r="J126" i="26"/>
  <c r="BK125" i="26"/>
  <c r="BI125" i="26"/>
  <c r="BH125" i="26"/>
  <c r="BG125" i="26"/>
  <c r="BF125" i="26"/>
  <c r="BE125" i="26"/>
  <c r="T125" i="26"/>
  <c r="R125" i="26"/>
  <c r="P125" i="26"/>
  <c r="J125" i="26"/>
  <c r="BK124" i="26"/>
  <c r="BI124" i="26"/>
  <c r="BH124" i="26"/>
  <c r="BG124" i="26"/>
  <c r="BF124" i="26"/>
  <c r="BE124" i="26"/>
  <c r="T124" i="26"/>
  <c r="R124" i="26"/>
  <c r="P124" i="26"/>
  <c r="J124" i="26"/>
  <c r="BK123" i="26"/>
  <c r="BI123" i="26"/>
  <c r="BH123" i="26"/>
  <c r="BG123" i="26"/>
  <c r="BF123" i="26"/>
  <c r="BE123" i="26"/>
  <c r="T123" i="26"/>
  <c r="R123" i="26"/>
  <c r="P123" i="26"/>
  <c r="J123" i="26"/>
  <c r="BK122" i="26"/>
  <c r="BI122" i="26"/>
  <c r="BH122" i="26"/>
  <c r="BG122" i="26"/>
  <c r="BF122" i="26"/>
  <c r="BE122" i="26"/>
  <c r="T122" i="26"/>
  <c r="R122" i="26"/>
  <c r="P122" i="26"/>
  <c r="J122" i="26"/>
  <c r="BK121" i="26"/>
  <c r="BI121" i="26"/>
  <c r="BH121" i="26"/>
  <c r="BG121" i="26"/>
  <c r="BF121" i="26"/>
  <c r="BE121" i="26"/>
  <c r="T121" i="26"/>
  <c r="R121" i="26"/>
  <c r="P121" i="26"/>
  <c r="J121" i="26"/>
  <c r="BK120" i="26"/>
  <c r="BI120" i="26"/>
  <c r="BH120" i="26"/>
  <c r="BG120" i="26"/>
  <c r="BF120" i="26"/>
  <c r="BE120" i="26"/>
  <c r="T120" i="26"/>
  <c r="R120" i="26"/>
  <c r="P120" i="26"/>
  <c r="J120" i="26"/>
  <c r="BK119" i="26"/>
  <c r="BK118" i="26" s="1"/>
  <c r="BI119" i="26"/>
  <c r="BH119" i="26"/>
  <c r="BG119" i="26"/>
  <c r="BF119" i="26"/>
  <c r="BE119" i="26"/>
  <c r="T119" i="26"/>
  <c r="R119" i="26"/>
  <c r="P119" i="26"/>
  <c r="P118" i="26" s="1"/>
  <c r="J119" i="26"/>
  <c r="R118" i="26"/>
  <c r="BK117" i="26"/>
  <c r="BI117" i="26"/>
  <c r="BH117" i="26"/>
  <c r="BG117" i="26"/>
  <c r="BE117" i="26"/>
  <c r="T117" i="26"/>
  <c r="R117" i="26"/>
  <c r="P117" i="26"/>
  <c r="J117" i="26"/>
  <c r="BF117" i="26" s="1"/>
  <c r="BK116" i="26"/>
  <c r="BI116" i="26"/>
  <c r="BH116" i="26"/>
  <c r="BG116" i="26"/>
  <c r="BE116" i="26"/>
  <c r="T116" i="26"/>
  <c r="R116" i="26"/>
  <c r="P116" i="26"/>
  <c r="J116" i="26"/>
  <c r="BF116" i="26" s="1"/>
  <c r="BK115" i="26"/>
  <c r="BI115" i="26"/>
  <c r="BH115" i="26"/>
  <c r="BG115" i="26"/>
  <c r="BE115" i="26"/>
  <c r="T115" i="26"/>
  <c r="R115" i="26"/>
  <c r="P115" i="26"/>
  <c r="J115" i="26"/>
  <c r="BF115" i="26" s="1"/>
  <c r="BK114" i="26"/>
  <c r="BI114" i="26"/>
  <c r="BH114" i="26"/>
  <c r="BG114" i="26"/>
  <c r="BE114" i="26"/>
  <c r="T114" i="26"/>
  <c r="R114" i="26"/>
  <c r="P114" i="26"/>
  <c r="J114" i="26"/>
  <c r="BF114" i="26" s="1"/>
  <c r="BK113" i="26"/>
  <c r="BI113" i="26"/>
  <c r="BH113" i="26"/>
  <c r="BG113" i="26"/>
  <c r="BE113" i="26"/>
  <c r="T113" i="26"/>
  <c r="R113" i="26"/>
  <c r="P113" i="26"/>
  <c r="J113" i="26"/>
  <c r="BF113" i="26" s="1"/>
  <c r="BK112" i="26"/>
  <c r="BI112" i="26"/>
  <c r="BH112" i="26"/>
  <c r="BG112" i="26"/>
  <c r="BE112" i="26"/>
  <c r="T112" i="26"/>
  <c r="R112" i="26"/>
  <c r="P112" i="26"/>
  <c r="J112" i="26"/>
  <c r="BF112" i="26" s="1"/>
  <c r="BK111" i="26"/>
  <c r="BI111" i="26"/>
  <c r="BH111" i="26"/>
  <c r="BG111" i="26"/>
  <c r="BE111" i="26"/>
  <c r="T111" i="26"/>
  <c r="R111" i="26"/>
  <c r="P111" i="26"/>
  <c r="J111" i="26"/>
  <c r="BF111" i="26" s="1"/>
  <c r="BK110" i="26"/>
  <c r="BI110" i="26"/>
  <c r="BH110" i="26"/>
  <c r="BG110" i="26"/>
  <c r="BE110" i="26"/>
  <c r="T110" i="26"/>
  <c r="R110" i="26"/>
  <c r="P110" i="26"/>
  <c r="J110" i="26"/>
  <c r="BF110" i="26" s="1"/>
  <c r="BK109" i="26"/>
  <c r="BI109" i="26"/>
  <c r="BH109" i="26"/>
  <c r="BG109" i="26"/>
  <c r="BE109" i="26"/>
  <c r="T109" i="26"/>
  <c r="R109" i="26"/>
  <c r="P109" i="26"/>
  <c r="J109" i="26"/>
  <c r="BF109" i="26" s="1"/>
  <c r="BK108" i="26"/>
  <c r="BI108" i="26"/>
  <c r="BH108" i="26"/>
  <c r="BG108" i="26"/>
  <c r="BE108" i="26"/>
  <c r="T108" i="26"/>
  <c r="R108" i="26"/>
  <c r="P108" i="26"/>
  <c r="J108" i="26"/>
  <c r="BF108" i="26" s="1"/>
  <c r="BK107" i="26"/>
  <c r="BI107" i="26"/>
  <c r="BH107" i="26"/>
  <c r="BG107" i="26"/>
  <c r="BE107" i="26"/>
  <c r="T107" i="26"/>
  <c r="R107" i="26"/>
  <c r="P107" i="26"/>
  <c r="J107" i="26"/>
  <c r="BF107" i="26" s="1"/>
  <c r="BK106" i="26"/>
  <c r="BI106" i="26"/>
  <c r="BH106" i="26"/>
  <c r="BG106" i="26"/>
  <c r="BE106" i="26"/>
  <c r="T106" i="26"/>
  <c r="R106" i="26"/>
  <c r="P106" i="26"/>
  <c r="J106" i="26"/>
  <c r="BF106" i="26" s="1"/>
  <c r="BK105" i="26"/>
  <c r="BI105" i="26"/>
  <c r="BH105" i="26"/>
  <c r="BG105" i="26"/>
  <c r="BE105" i="26"/>
  <c r="T105" i="26"/>
  <c r="R105" i="26"/>
  <c r="P105" i="26"/>
  <c r="J105" i="26"/>
  <c r="BF105" i="26" s="1"/>
  <c r="BK104" i="26"/>
  <c r="BK102" i="26" s="1"/>
  <c r="J102" i="26" s="1"/>
  <c r="BI104" i="26"/>
  <c r="BH104" i="26"/>
  <c r="F38" i="26" s="1"/>
  <c r="BG104" i="26"/>
  <c r="BE104" i="26"/>
  <c r="T104" i="26"/>
  <c r="R104" i="26"/>
  <c r="P104" i="26"/>
  <c r="J104" i="26"/>
  <c r="BF104" i="26" s="1"/>
  <c r="BK103" i="26"/>
  <c r="BI103" i="26"/>
  <c r="BH103" i="26"/>
  <c r="BG103" i="26"/>
  <c r="BE103" i="26"/>
  <c r="T103" i="26"/>
  <c r="T102" i="26" s="1"/>
  <c r="R103" i="26"/>
  <c r="P103" i="26"/>
  <c r="J103" i="26"/>
  <c r="BF103" i="26" s="1"/>
  <c r="P102" i="26"/>
  <c r="P101" i="26" s="1"/>
  <c r="P100" i="26" s="1"/>
  <c r="F94" i="26"/>
  <c r="E92" i="26"/>
  <c r="J39" i="26"/>
  <c r="J38" i="26"/>
  <c r="J37" i="26"/>
  <c r="J26" i="26"/>
  <c r="E26" i="26"/>
  <c r="J97" i="26" s="1"/>
  <c r="J25" i="26"/>
  <c r="J23" i="26"/>
  <c r="E23" i="26"/>
  <c r="J96" i="26" s="1"/>
  <c r="J22" i="26"/>
  <c r="J20" i="26"/>
  <c r="E20" i="26"/>
  <c r="F97" i="26" s="1"/>
  <c r="J19" i="26"/>
  <c r="J17" i="26"/>
  <c r="E17" i="26"/>
  <c r="F96" i="26" s="1"/>
  <c r="J16" i="26"/>
  <c r="J14" i="26"/>
  <c r="J94" i="26" s="1"/>
  <c r="E7" i="26"/>
  <c r="E88" i="26" s="1"/>
  <c r="BK160" i="25"/>
  <c r="BI160" i="25"/>
  <c r="BH160" i="25"/>
  <c r="BG160" i="25"/>
  <c r="BE160" i="25"/>
  <c r="T160" i="25"/>
  <c r="R160" i="25"/>
  <c r="P160" i="25"/>
  <c r="J160" i="25"/>
  <c r="BF160" i="25" s="1"/>
  <c r="BK159" i="25"/>
  <c r="BI159" i="25"/>
  <c r="BH159" i="25"/>
  <c r="BG159" i="25"/>
  <c r="BE159" i="25"/>
  <c r="T159" i="25"/>
  <c r="R159" i="25"/>
  <c r="P159" i="25"/>
  <c r="J159" i="25"/>
  <c r="BF159" i="25" s="1"/>
  <c r="BK158" i="25"/>
  <c r="BI158" i="25"/>
  <c r="BH158" i="25"/>
  <c r="BG158" i="25"/>
  <c r="BE158" i="25"/>
  <c r="T158" i="25"/>
  <c r="R158" i="25"/>
  <c r="P158" i="25"/>
  <c r="J158" i="25"/>
  <c r="BF158" i="25" s="1"/>
  <c r="BK157" i="25"/>
  <c r="BK156" i="25" s="1"/>
  <c r="J156" i="25" s="1"/>
  <c r="BI157" i="25"/>
  <c r="BH157" i="25"/>
  <c r="BG157" i="25"/>
  <c r="BE157" i="25"/>
  <c r="T157" i="25"/>
  <c r="R157" i="25"/>
  <c r="R156" i="25" s="1"/>
  <c r="P157" i="25"/>
  <c r="P156" i="25" s="1"/>
  <c r="J157" i="25"/>
  <c r="BF157" i="25" s="1"/>
  <c r="BK155" i="25"/>
  <c r="BK153" i="25" s="1"/>
  <c r="J153" i="25" s="1"/>
  <c r="BI155" i="25"/>
  <c r="BH155" i="25"/>
  <c r="BG155" i="25"/>
  <c r="BE155" i="25"/>
  <c r="T155" i="25"/>
  <c r="R155" i="25"/>
  <c r="P155" i="25"/>
  <c r="J155" i="25"/>
  <c r="BF155" i="25" s="1"/>
  <c r="BK154" i="25"/>
  <c r="BI154" i="25"/>
  <c r="BH154" i="25"/>
  <c r="BG154" i="25"/>
  <c r="BE154" i="25"/>
  <c r="T154" i="25"/>
  <c r="T153" i="25" s="1"/>
  <c r="R154" i="25"/>
  <c r="P154" i="25"/>
  <c r="J154" i="25"/>
  <c r="BF154" i="25" s="1"/>
  <c r="P153" i="25"/>
  <c r="BK152" i="25"/>
  <c r="BI152" i="25"/>
  <c r="BH152" i="25"/>
  <c r="BG152" i="25"/>
  <c r="BF152" i="25"/>
  <c r="BE152" i="25"/>
  <c r="T152" i="25"/>
  <c r="R152" i="25"/>
  <c r="P152" i="25"/>
  <c r="J152" i="25"/>
  <c r="BK151" i="25"/>
  <c r="BI151" i="25"/>
  <c r="BH151" i="25"/>
  <c r="BG151" i="25"/>
  <c r="BF151" i="25"/>
  <c r="BE151" i="25"/>
  <c r="T151" i="25"/>
  <c r="R151" i="25"/>
  <c r="P151" i="25"/>
  <c r="J151" i="25"/>
  <c r="BK150" i="25"/>
  <c r="BI150" i="25"/>
  <c r="BH150" i="25"/>
  <c r="BG150" i="25"/>
  <c r="BF150" i="25"/>
  <c r="BE150" i="25"/>
  <c r="T150" i="25"/>
  <c r="T149" i="25" s="1"/>
  <c r="R150" i="25"/>
  <c r="P150" i="25"/>
  <c r="J150" i="25"/>
  <c r="R149" i="25"/>
  <c r="BK148" i="25"/>
  <c r="BI148" i="25"/>
  <c r="BH148" i="25"/>
  <c r="BG148" i="25"/>
  <c r="BE148" i="25"/>
  <c r="T148" i="25"/>
  <c r="R148" i="25"/>
  <c r="P148" i="25"/>
  <c r="P146" i="25" s="1"/>
  <c r="J148" i="25"/>
  <c r="BF148" i="25" s="1"/>
  <c r="BK147" i="25"/>
  <c r="BK146" i="25" s="1"/>
  <c r="J146" i="25" s="1"/>
  <c r="BI147" i="25"/>
  <c r="BH147" i="25"/>
  <c r="BG147" i="25"/>
  <c r="BE147" i="25"/>
  <c r="T147" i="25"/>
  <c r="R147" i="25"/>
  <c r="R146" i="25" s="1"/>
  <c r="P147" i="25"/>
  <c r="J147" i="25"/>
  <c r="BF147" i="25" s="1"/>
  <c r="T146" i="25"/>
  <c r="BK145" i="25"/>
  <c r="BI145" i="25"/>
  <c r="BH145" i="25"/>
  <c r="BG145" i="25"/>
  <c r="BE145" i="25"/>
  <c r="T145" i="25"/>
  <c r="R145" i="25"/>
  <c r="P145" i="25"/>
  <c r="J145" i="25"/>
  <c r="BF145" i="25" s="1"/>
  <c r="BK144" i="25"/>
  <c r="BI144" i="25"/>
  <c r="BH144" i="25"/>
  <c r="BG144" i="25"/>
  <c r="BE144" i="25"/>
  <c r="T144" i="25"/>
  <c r="R144" i="25"/>
  <c r="P144" i="25"/>
  <c r="J144" i="25"/>
  <c r="BF144" i="25" s="1"/>
  <c r="BK143" i="25"/>
  <c r="BI143" i="25"/>
  <c r="BH143" i="25"/>
  <c r="BG143" i="25"/>
  <c r="BE143" i="25"/>
  <c r="T143" i="25"/>
  <c r="R143" i="25"/>
  <c r="P143" i="25"/>
  <c r="J143" i="25"/>
  <c r="BF143" i="25" s="1"/>
  <c r="BK142" i="25"/>
  <c r="BK141" i="25" s="1"/>
  <c r="J141" i="25" s="1"/>
  <c r="BI142" i="25"/>
  <c r="BH142" i="25"/>
  <c r="BG142" i="25"/>
  <c r="BE142" i="25"/>
  <c r="T142" i="25"/>
  <c r="R142" i="25"/>
  <c r="P142" i="25"/>
  <c r="P141" i="25" s="1"/>
  <c r="J142" i="25"/>
  <c r="BF142" i="25" s="1"/>
  <c r="R141" i="25"/>
  <c r="BK140" i="25"/>
  <c r="BK139" i="25" s="1"/>
  <c r="J139" i="25" s="1"/>
  <c r="BI140" i="25"/>
  <c r="BH140" i="25"/>
  <c r="BG140" i="25"/>
  <c r="BE140" i="25"/>
  <c r="T140" i="25"/>
  <c r="R140" i="25"/>
  <c r="R139" i="25" s="1"/>
  <c r="P140" i="25"/>
  <c r="J140" i="25"/>
  <c r="BF140" i="25" s="1"/>
  <c r="T139" i="25"/>
  <c r="P139" i="25"/>
  <c r="BK138" i="25"/>
  <c r="BI138" i="25"/>
  <c r="BH138" i="25"/>
  <c r="BG138" i="25"/>
  <c r="BE138" i="25"/>
  <c r="T138" i="25"/>
  <c r="R138" i="25"/>
  <c r="P138" i="25"/>
  <c r="J138" i="25"/>
  <c r="BF138" i="25" s="1"/>
  <c r="BK137" i="25"/>
  <c r="BI137" i="25"/>
  <c r="BH137" i="25"/>
  <c r="BG137" i="25"/>
  <c r="BE137" i="25"/>
  <c r="T137" i="25"/>
  <c r="R137" i="25"/>
  <c r="P137" i="25"/>
  <c r="J137" i="25"/>
  <c r="BF137" i="25" s="1"/>
  <c r="BK136" i="25"/>
  <c r="BI136" i="25"/>
  <c r="BH136" i="25"/>
  <c r="BG136" i="25"/>
  <c r="BE136" i="25"/>
  <c r="T136" i="25"/>
  <c r="R136" i="25"/>
  <c r="P136" i="25"/>
  <c r="J136" i="25"/>
  <c r="BF136" i="25" s="1"/>
  <c r="BK135" i="25"/>
  <c r="BI135" i="25"/>
  <c r="BH135" i="25"/>
  <c r="BG135" i="25"/>
  <c r="BE135" i="25"/>
  <c r="T135" i="25"/>
  <c r="R135" i="25"/>
  <c r="P135" i="25"/>
  <c r="J135" i="25"/>
  <c r="BF135" i="25" s="1"/>
  <c r="BK134" i="25"/>
  <c r="BI134" i="25"/>
  <c r="BH134" i="25"/>
  <c r="BG134" i="25"/>
  <c r="BE134" i="25"/>
  <c r="T134" i="25"/>
  <c r="R134" i="25"/>
  <c r="P134" i="25"/>
  <c r="J134" i="25"/>
  <c r="BF134" i="25" s="1"/>
  <c r="BK133" i="25"/>
  <c r="BK132" i="25" s="1"/>
  <c r="J132" i="25" s="1"/>
  <c r="BI133" i="25"/>
  <c r="BH133" i="25"/>
  <c r="BG133" i="25"/>
  <c r="BE133" i="25"/>
  <c r="T133" i="25"/>
  <c r="R133" i="25"/>
  <c r="P133" i="25"/>
  <c r="P132" i="25" s="1"/>
  <c r="J133" i="25"/>
  <c r="BF133" i="25" s="1"/>
  <c r="R132" i="25"/>
  <c r="BK131" i="25"/>
  <c r="BK130" i="25" s="1"/>
  <c r="J130" i="25" s="1"/>
  <c r="BI131" i="25"/>
  <c r="BH131" i="25"/>
  <c r="BG131" i="25"/>
  <c r="BE131" i="25"/>
  <c r="T131" i="25"/>
  <c r="R131" i="25"/>
  <c r="R130" i="25" s="1"/>
  <c r="P131" i="25"/>
  <c r="J131" i="25"/>
  <c r="BF131" i="25" s="1"/>
  <c r="T130" i="25"/>
  <c r="P130" i="25"/>
  <c r="BK129" i="25"/>
  <c r="BI129" i="25"/>
  <c r="BH129" i="25"/>
  <c r="BG129" i="25"/>
  <c r="BE129" i="25"/>
  <c r="T129" i="25"/>
  <c r="R129" i="25"/>
  <c r="P129" i="25"/>
  <c r="J129" i="25"/>
  <c r="BF129" i="25" s="1"/>
  <c r="BK128" i="25"/>
  <c r="BI128" i="25"/>
  <c r="BH128" i="25"/>
  <c r="BG128" i="25"/>
  <c r="BE128" i="25"/>
  <c r="T128" i="25"/>
  <c r="R128" i="25"/>
  <c r="P128" i="25"/>
  <c r="J128" i="25"/>
  <c r="BF128" i="25" s="1"/>
  <c r="BK127" i="25"/>
  <c r="BI127" i="25"/>
  <c r="BH127" i="25"/>
  <c r="BG127" i="25"/>
  <c r="BE127" i="25"/>
  <c r="T127" i="25"/>
  <c r="R127" i="25"/>
  <c r="P127" i="25"/>
  <c r="J127" i="25"/>
  <c r="BF127" i="25" s="1"/>
  <c r="BK126" i="25"/>
  <c r="BI126" i="25"/>
  <c r="BH126" i="25"/>
  <c r="BG126" i="25"/>
  <c r="BE126" i="25"/>
  <c r="T126" i="25"/>
  <c r="R126" i="25"/>
  <c r="P126" i="25"/>
  <c r="J126" i="25"/>
  <c r="BF126" i="25" s="1"/>
  <c r="BK125" i="25"/>
  <c r="BI125" i="25"/>
  <c r="BH125" i="25"/>
  <c r="BG125" i="25"/>
  <c r="BE125" i="25"/>
  <c r="T125" i="25"/>
  <c r="T124" i="25" s="1"/>
  <c r="R125" i="25"/>
  <c r="R124" i="25" s="1"/>
  <c r="P125" i="25"/>
  <c r="J125" i="25"/>
  <c r="BF125" i="25" s="1"/>
  <c r="BK123" i="25"/>
  <c r="BI123" i="25"/>
  <c r="BH123" i="25"/>
  <c r="BG123" i="25"/>
  <c r="BE123" i="25"/>
  <c r="T123" i="25"/>
  <c r="R123" i="25"/>
  <c r="P123" i="25"/>
  <c r="J123" i="25"/>
  <c r="BF123" i="25" s="1"/>
  <c r="BK122" i="25"/>
  <c r="BI122" i="25"/>
  <c r="BH122" i="25"/>
  <c r="BG122" i="25"/>
  <c r="BE122" i="25"/>
  <c r="T122" i="25"/>
  <c r="T121" i="25" s="1"/>
  <c r="R122" i="25"/>
  <c r="P122" i="25"/>
  <c r="J122" i="25"/>
  <c r="BF122" i="25" s="1"/>
  <c r="BK121" i="25"/>
  <c r="J121" i="25" s="1"/>
  <c r="P121" i="25"/>
  <c r="BK119" i="25"/>
  <c r="BK118" i="25" s="1"/>
  <c r="J118" i="25" s="1"/>
  <c r="BI119" i="25"/>
  <c r="BH119" i="25"/>
  <c r="BG119" i="25"/>
  <c r="BE119" i="25"/>
  <c r="T119" i="25"/>
  <c r="R119" i="25"/>
  <c r="R118" i="25" s="1"/>
  <c r="P119" i="25"/>
  <c r="J119" i="25"/>
  <c r="BF119" i="25" s="1"/>
  <c r="T118" i="25"/>
  <c r="P118" i="25"/>
  <c r="BK117" i="25"/>
  <c r="BI117" i="25"/>
  <c r="BH117" i="25"/>
  <c r="BG117" i="25"/>
  <c r="BE117" i="25"/>
  <c r="T117" i="25"/>
  <c r="R117" i="25"/>
  <c r="P117" i="25"/>
  <c r="J117" i="25"/>
  <c r="BF117" i="25" s="1"/>
  <c r="BK116" i="25"/>
  <c r="BI116" i="25"/>
  <c r="BH116" i="25"/>
  <c r="BG116" i="25"/>
  <c r="BE116" i="25"/>
  <c r="T116" i="25"/>
  <c r="R116" i="25"/>
  <c r="P116" i="25"/>
  <c r="J116" i="25"/>
  <c r="BF116" i="25" s="1"/>
  <c r="BK115" i="25"/>
  <c r="BI115" i="25"/>
  <c r="BH115" i="25"/>
  <c r="BG115" i="25"/>
  <c r="BE115" i="25"/>
  <c r="T115" i="25"/>
  <c r="R115" i="25"/>
  <c r="R113" i="25" s="1"/>
  <c r="P115" i="25"/>
  <c r="J115" i="25"/>
  <c r="BF115" i="25" s="1"/>
  <c r="BK114" i="25"/>
  <c r="BI114" i="25"/>
  <c r="BH114" i="25"/>
  <c r="BG114" i="25"/>
  <c r="BE114" i="25"/>
  <c r="T114" i="25"/>
  <c r="T113" i="25" s="1"/>
  <c r="R114" i="25"/>
  <c r="P114" i="25"/>
  <c r="J114" i="25"/>
  <c r="BF114" i="25" s="1"/>
  <c r="BK113" i="25"/>
  <c r="BK112" i="25"/>
  <c r="BI112" i="25"/>
  <c r="BH112" i="25"/>
  <c r="BG112" i="25"/>
  <c r="BE112" i="25"/>
  <c r="T112" i="25"/>
  <c r="R112" i="25"/>
  <c r="P112" i="25"/>
  <c r="J112" i="25"/>
  <c r="BF112" i="25" s="1"/>
  <c r="BK111" i="25"/>
  <c r="BI111" i="25"/>
  <c r="BH111" i="25"/>
  <c r="BG111" i="25"/>
  <c r="BE111" i="25"/>
  <c r="T111" i="25"/>
  <c r="R111" i="25"/>
  <c r="P111" i="25"/>
  <c r="J111" i="25"/>
  <c r="BF111" i="25" s="1"/>
  <c r="BK110" i="25"/>
  <c r="BI110" i="25"/>
  <c r="BH110" i="25"/>
  <c r="BG110" i="25"/>
  <c r="BE110" i="25"/>
  <c r="T110" i="25"/>
  <c r="R110" i="25"/>
  <c r="P110" i="25"/>
  <c r="J110" i="25"/>
  <c r="BF110" i="25" s="1"/>
  <c r="BK109" i="25"/>
  <c r="BI109" i="25"/>
  <c r="BH109" i="25"/>
  <c r="BG109" i="25"/>
  <c r="BE109" i="25"/>
  <c r="T109" i="25"/>
  <c r="R109" i="25"/>
  <c r="P109" i="25"/>
  <c r="J109" i="25"/>
  <c r="BF109" i="25" s="1"/>
  <c r="BK108" i="25"/>
  <c r="BI108" i="25"/>
  <c r="BH108" i="25"/>
  <c r="BG108" i="25"/>
  <c r="BE108" i="25"/>
  <c r="T108" i="25"/>
  <c r="R108" i="25"/>
  <c r="P108" i="25"/>
  <c r="J108" i="25"/>
  <c r="BF108" i="25" s="1"/>
  <c r="BK107" i="25"/>
  <c r="BI107" i="25"/>
  <c r="BH107" i="25"/>
  <c r="BG107" i="25"/>
  <c r="BE107" i="25"/>
  <c r="T107" i="25"/>
  <c r="R107" i="25"/>
  <c r="P107" i="25"/>
  <c r="J107" i="25"/>
  <c r="BF107" i="25" s="1"/>
  <c r="BK106" i="25"/>
  <c r="BI106" i="25"/>
  <c r="BH106" i="25"/>
  <c r="BG106" i="25"/>
  <c r="BE106" i="25"/>
  <c r="T106" i="25"/>
  <c r="R106" i="25"/>
  <c r="P106" i="25"/>
  <c r="J106" i="25"/>
  <c r="BF106" i="25" s="1"/>
  <c r="BK105" i="25"/>
  <c r="BI105" i="25"/>
  <c r="BH105" i="25"/>
  <c r="BG105" i="25"/>
  <c r="BE105" i="25"/>
  <c r="T105" i="25"/>
  <c r="R105" i="25"/>
  <c r="P105" i="25"/>
  <c r="J105" i="25"/>
  <c r="BF105" i="25" s="1"/>
  <c r="BK104" i="25"/>
  <c r="BI104" i="25"/>
  <c r="BH104" i="25"/>
  <c r="F38" i="25" s="1"/>
  <c r="BG104" i="25"/>
  <c r="BE104" i="25"/>
  <c r="T104" i="25"/>
  <c r="R104" i="25"/>
  <c r="P104" i="25"/>
  <c r="J104" i="25"/>
  <c r="BF104" i="25" s="1"/>
  <c r="BK103" i="25"/>
  <c r="BI103" i="25"/>
  <c r="F39" i="25" s="1"/>
  <c r="BH103" i="25"/>
  <c r="BG103" i="25"/>
  <c r="BE103" i="25"/>
  <c r="T103" i="25"/>
  <c r="T102" i="25" s="1"/>
  <c r="T101" i="25" s="1"/>
  <c r="R103" i="25"/>
  <c r="P103" i="25"/>
  <c r="J103" i="25"/>
  <c r="BF103" i="25" s="1"/>
  <c r="BK102" i="25"/>
  <c r="J102" i="25" s="1"/>
  <c r="P102" i="25"/>
  <c r="F94" i="25"/>
  <c r="E92" i="25"/>
  <c r="J39" i="25"/>
  <c r="J38" i="25"/>
  <c r="J37" i="25"/>
  <c r="J26" i="25"/>
  <c r="E26" i="25"/>
  <c r="J97" i="25" s="1"/>
  <c r="J25" i="25"/>
  <c r="J23" i="25"/>
  <c r="E23" i="25"/>
  <c r="J96" i="25" s="1"/>
  <c r="J22" i="25"/>
  <c r="J20" i="25"/>
  <c r="E20" i="25"/>
  <c r="F97" i="25" s="1"/>
  <c r="J19" i="25"/>
  <c r="J17" i="25"/>
  <c r="E17" i="25"/>
  <c r="F96" i="25" s="1"/>
  <c r="J16" i="25"/>
  <c r="J14" i="25"/>
  <c r="J94" i="25" s="1"/>
  <c r="E7" i="25"/>
  <c r="E88" i="25" s="1"/>
  <c r="BK133" i="24"/>
  <c r="BI133" i="24"/>
  <c r="BH133" i="24"/>
  <c r="BG133" i="24"/>
  <c r="BE133" i="24"/>
  <c r="T133" i="24"/>
  <c r="R133" i="24"/>
  <c r="P133" i="24"/>
  <c r="J133" i="24"/>
  <c r="BF133" i="24" s="1"/>
  <c r="BK132" i="24"/>
  <c r="BI132" i="24"/>
  <c r="BH132" i="24"/>
  <c r="BG132" i="24"/>
  <c r="BE132" i="24"/>
  <c r="T132" i="24"/>
  <c r="R132" i="24"/>
  <c r="P132" i="24"/>
  <c r="J132" i="24"/>
  <c r="BF132" i="24" s="1"/>
  <c r="BK131" i="24"/>
  <c r="BI131" i="24"/>
  <c r="BH131" i="24"/>
  <c r="BG131" i="24"/>
  <c r="BE131" i="24"/>
  <c r="T131" i="24"/>
  <c r="T130" i="24" s="1"/>
  <c r="R131" i="24"/>
  <c r="P131" i="24"/>
  <c r="J131" i="24"/>
  <c r="BF131" i="24" s="1"/>
  <c r="BK130" i="24"/>
  <c r="J130" i="24" s="1"/>
  <c r="R130" i="24"/>
  <c r="BK129" i="24"/>
  <c r="BI129" i="24"/>
  <c r="BH129" i="24"/>
  <c r="BG129" i="24"/>
  <c r="BE129" i="24"/>
  <c r="T129" i="24"/>
  <c r="R129" i="24"/>
  <c r="P129" i="24"/>
  <c r="J129" i="24"/>
  <c r="BF129" i="24" s="1"/>
  <c r="BK128" i="24"/>
  <c r="BI128" i="24"/>
  <c r="BH128" i="24"/>
  <c r="BG128" i="24"/>
  <c r="BE128" i="24"/>
  <c r="T128" i="24"/>
  <c r="R128" i="24"/>
  <c r="P128" i="24"/>
  <c r="J128" i="24"/>
  <c r="BF128" i="24" s="1"/>
  <c r="BK127" i="24"/>
  <c r="BI127" i="24"/>
  <c r="BH127" i="24"/>
  <c r="BG127" i="24"/>
  <c r="BE127" i="24"/>
  <c r="T127" i="24"/>
  <c r="R127" i="24"/>
  <c r="P127" i="24"/>
  <c r="J127" i="24"/>
  <c r="BF127" i="24" s="1"/>
  <c r="BK126" i="24"/>
  <c r="BI126" i="24"/>
  <c r="BH126" i="24"/>
  <c r="BG126" i="24"/>
  <c r="BE126" i="24"/>
  <c r="T126" i="24"/>
  <c r="T125" i="24" s="1"/>
  <c r="R126" i="24"/>
  <c r="P126" i="24"/>
  <c r="J126" i="24"/>
  <c r="BF126" i="24" s="1"/>
  <c r="BK125" i="24"/>
  <c r="J125" i="24" s="1"/>
  <c r="P125" i="24"/>
  <c r="BK124" i="24"/>
  <c r="BI124" i="24"/>
  <c r="BH124" i="24"/>
  <c r="BG124" i="24"/>
  <c r="BF124" i="24"/>
  <c r="BE124" i="24"/>
  <c r="T124" i="24"/>
  <c r="R124" i="24"/>
  <c r="P124" i="24"/>
  <c r="J124" i="24"/>
  <c r="BK123" i="24"/>
  <c r="BK122" i="24" s="1"/>
  <c r="BI123" i="24"/>
  <c r="BH123" i="24"/>
  <c r="BG123" i="24"/>
  <c r="BF123" i="24"/>
  <c r="BE123" i="24"/>
  <c r="T123" i="24"/>
  <c r="T122" i="24" s="1"/>
  <c r="R123" i="24"/>
  <c r="P123" i="24"/>
  <c r="P122" i="24" s="1"/>
  <c r="J123" i="24"/>
  <c r="R122" i="24"/>
  <c r="BK121" i="24"/>
  <c r="BI121" i="24"/>
  <c r="BH121" i="24"/>
  <c r="BG121" i="24"/>
  <c r="BE121" i="24"/>
  <c r="T121" i="24"/>
  <c r="R121" i="24"/>
  <c r="P121" i="24"/>
  <c r="P119" i="24" s="1"/>
  <c r="J121" i="24"/>
  <c r="BF121" i="24" s="1"/>
  <c r="BK120" i="24"/>
  <c r="BK119" i="24" s="1"/>
  <c r="J119" i="24" s="1"/>
  <c r="BI120" i="24"/>
  <c r="BH120" i="24"/>
  <c r="BG120" i="24"/>
  <c r="BE120" i="24"/>
  <c r="T120" i="24"/>
  <c r="R120" i="24"/>
  <c r="R119" i="24" s="1"/>
  <c r="P120" i="24"/>
  <c r="J120" i="24"/>
  <c r="BF120" i="24" s="1"/>
  <c r="T119" i="24"/>
  <c r="BK117" i="24"/>
  <c r="BI117" i="24"/>
  <c r="BH117" i="24"/>
  <c r="BG117" i="24"/>
  <c r="BE117" i="24"/>
  <c r="T117" i="24"/>
  <c r="T116" i="24" s="1"/>
  <c r="R117" i="24"/>
  <c r="R116" i="24" s="1"/>
  <c r="P117" i="24"/>
  <c r="J117" i="24"/>
  <c r="BF117" i="24" s="1"/>
  <c r="BK116" i="24"/>
  <c r="J116" i="24" s="1"/>
  <c r="P116" i="24"/>
  <c r="BK115" i="24"/>
  <c r="BI115" i="24"/>
  <c r="BH115" i="24"/>
  <c r="BG115" i="24"/>
  <c r="BF115" i="24"/>
  <c r="BE115" i="24"/>
  <c r="T115" i="24"/>
  <c r="R115" i="24"/>
  <c r="P115" i="24"/>
  <c r="J115" i="24"/>
  <c r="BK114" i="24"/>
  <c r="BI114" i="24"/>
  <c r="BH114" i="24"/>
  <c r="BG114" i="24"/>
  <c r="BF114" i="24"/>
  <c r="BE114" i="24"/>
  <c r="T114" i="24"/>
  <c r="R114" i="24"/>
  <c r="P114" i="24"/>
  <c r="J114" i="24"/>
  <c r="BK113" i="24"/>
  <c r="BK112" i="24" s="1"/>
  <c r="BI113" i="24"/>
  <c r="BH113" i="24"/>
  <c r="BG113" i="24"/>
  <c r="BF113" i="24"/>
  <c r="BE113" i="24"/>
  <c r="T113" i="24"/>
  <c r="T112" i="24" s="1"/>
  <c r="R113" i="24"/>
  <c r="P113" i="24"/>
  <c r="P112" i="24" s="1"/>
  <c r="J113" i="24"/>
  <c r="R112" i="24"/>
  <c r="BK111" i="24"/>
  <c r="BI111" i="24"/>
  <c r="BH111" i="24"/>
  <c r="BG111" i="24"/>
  <c r="BE111" i="24"/>
  <c r="T111" i="24"/>
  <c r="R111" i="24"/>
  <c r="P111" i="24"/>
  <c r="J111" i="24"/>
  <c r="BF111" i="24" s="1"/>
  <c r="BK110" i="24"/>
  <c r="BI110" i="24"/>
  <c r="BH110" i="24"/>
  <c r="BG110" i="24"/>
  <c r="BE110" i="24"/>
  <c r="T110" i="24"/>
  <c r="R110" i="24"/>
  <c r="P110" i="24"/>
  <c r="J110" i="24"/>
  <c r="BF110" i="24" s="1"/>
  <c r="BK109" i="24"/>
  <c r="BI109" i="24"/>
  <c r="BH109" i="24"/>
  <c r="BG109" i="24"/>
  <c r="BE109" i="24"/>
  <c r="T109" i="24"/>
  <c r="R109" i="24"/>
  <c r="P109" i="24"/>
  <c r="J109" i="24"/>
  <c r="BF109" i="24" s="1"/>
  <c r="BK108" i="24"/>
  <c r="BI108" i="24"/>
  <c r="BH108" i="24"/>
  <c r="BG108" i="24"/>
  <c r="BE108" i="24"/>
  <c r="T108" i="24"/>
  <c r="R108" i="24"/>
  <c r="P108" i="24"/>
  <c r="J108" i="24"/>
  <c r="BF108" i="24" s="1"/>
  <c r="BK107" i="24"/>
  <c r="BI107" i="24"/>
  <c r="BH107" i="24"/>
  <c r="BG107" i="24"/>
  <c r="BE107" i="24"/>
  <c r="T107" i="24"/>
  <c r="R107" i="24"/>
  <c r="P107" i="24"/>
  <c r="J107" i="24"/>
  <c r="BF107" i="24" s="1"/>
  <c r="BK106" i="24"/>
  <c r="BI106" i="24"/>
  <c r="BH106" i="24"/>
  <c r="BG106" i="24"/>
  <c r="BE106" i="24"/>
  <c r="T106" i="24"/>
  <c r="R106" i="24"/>
  <c r="P106" i="24"/>
  <c r="J106" i="24"/>
  <c r="BF106" i="24" s="1"/>
  <c r="BK105" i="24"/>
  <c r="BI105" i="24"/>
  <c r="BH105" i="24"/>
  <c r="BG105" i="24"/>
  <c r="BE105" i="24"/>
  <c r="T105" i="24"/>
  <c r="R105" i="24"/>
  <c r="P105" i="24"/>
  <c r="J105" i="24"/>
  <c r="BF105" i="24" s="1"/>
  <c r="BK104" i="24"/>
  <c r="BI104" i="24"/>
  <c r="BH104" i="24"/>
  <c r="F38" i="24" s="1"/>
  <c r="BG104" i="24"/>
  <c r="BE104" i="24"/>
  <c r="T104" i="24"/>
  <c r="R104" i="24"/>
  <c r="P104" i="24"/>
  <c r="J104" i="24"/>
  <c r="BF104" i="24" s="1"/>
  <c r="BK103" i="24"/>
  <c r="BI103" i="24"/>
  <c r="F39" i="24" s="1"/>
  <c r="BH103" i="24"/>
  <c r="BG103" i="24"/>
  <c r="BE103" i="24"/>
  <c r="T103" i="24"/>
  <c r="T102" i="24" s="1"/>
  <c r="R103" i="24"/>
  <c r="P103" i="24"/>
  <c r="J103" i="24"/>
  <c r="BF103" i="24" s="1"/>
  <c r="BK102" i="24"/>
  <c r="J102" i="24" s="1"/>
  <c r="P102" i="24"/>
  <c r="P101" i="24" s="1"/>
  <c r="F94" i="24"/>
  <c r="E92" i="24"/>
  <c r="J39" i="24"/>
  <c r="J38" i="24"/>
  <c r="J37" i="24"/>
  <c r="J26" i="24"/>
  <c r="E26" i="24"/>
  <c r="J97" i="24" s="1"/>
  <c r="J25" i="24"/>
  <c r="J23" i="24"/>
  <c r="E23" i="24"/>
  <c r="J96" i="24" s="1"/>
  <c r="J22" i="24"/>
  <c r="J20" i="24"/>
  <c r="E20" i="24"/>
  <c r="F97" i="24" s="1"/>
  <c r="J19" i="24"/>
  <c r="J17" i="24"/>
  <c r="E17" i="24"/>
  <c r="F96" i="24" s="1"/>
  <c r="J16" i="24"/>
  <c r="J14" i="24"/>
  <c r="J94" i="24" s="1"/>
  <c r="E7" i="24"/>
  <c r="E88" i="24" s="1"/>
  <c r="BK126" i="23"/>
  <c r="BI126" i="23"/>
  <c r="BH126" i="23"/>
  <c r="BG126" i="23"/>
  <c r="BE126" i="23"/>
  <c r="T126" i="23"/>
  <c r="R126" i="23"/>
  <c r="P126" i="23"/>
  <c r="J126" i="23"/>
  <c r="BF126" i="23" s="1"/>
  <c r="BK125" i="23"/>
  <c r="BI125" i="23"/>
  <c r="BH125" i="23"/>
  <c r="BG125" i="23"/>
  <c r="BE125" i="23"/>
  <c r="T125" i="23"/>
  <c r="T124" i="23" s="1"/>
  <c r="R125" i="23"/>
  <c r="P125" i="23"/>
  <c r="J125" i="23"/>
  <c r="BF125" i="23" s="1"/>
  <c r="R124" i="23"/>
  <c r="BK123" i="23"/>
  <c r="BI123" i="23"/>
  <c r="BH123" i="23"/>
  <c r="BG123" i="23"/>
  <c r="BE123" i="23"/>
  <c r="T123" i="23"/>
  <c r="R123" i="23"/>
  <c r="P123" i="23"/>
  <c r="P121" i="23" s="1"/>
  <c r="J123" i="23"/>
  <c r="BF123" i="23" s="1"/>
  <c r="BK122" i="23"/>
  <c r="BI122" i="23"/>
  <c r="BH122" i="23"/>
  <c r="BG122" i="23"/>
  <c r="BE122" i="23"/>
  <c r="T122" i="23"/>
  <c r="R122" i="23"/>
  <c r="R121" i="23" s="1"/>
  <c r="P122" i="23"/>
  <c r="J122" i="23"/>
  <c r="BF122" i="23" s="1"/>
  <c r="BK121" i="23"/>
  <c r="J121" i="23" s="1"/>
  <c r="T121" i="23"/>
  <c r="BK120" i="23"/>
  <c r="BI120" i="23"/>
  <c r="BH120" i="23"/>
  <c r="BG120" i="23"/>
  <c r="BE120" i="23"/>
  <c r="T120" i="23"/>
  <c r="R120" i="23"/>
  <c r="P120" i="23"/>
  <c r="J120" i="23"/>
  <c r="BF120" i="23" s="1"/>
  <c r="BK119" i="23"/>
  <c r="BI119" i="23"/>
  <c r="BH119" i="23"/>
  <c r="BG119" i="23"/>
  <c r="BF119" i="23"/>
  <c r="BE119" i="23"/>
  <c r="T119" i="23"/>
  <c r="R119" i="23"/>
  <c r="P119" i="23"/>
  <c r="J119" i="23"/>
  <c r="BK118" i="23"/>
  <c r="BI118" i="23"/>
  <c r="BH118" i="23"/>
  <c r="BG118" i="23"/>
  <c r="BE118" i="23"/>
  <c r="T118" i="23"/>
  <c r="R118" i="23"/>
  <c r="P118" i="23"/>
  <c r="J118" i="23"/>
  <c r="BF118" i="23" s="1"/>
  <c r="BK117" i="23"/>
  <c r="BI117" i="23"/>
  <c r="BH117" i="23"/>
  <c r="BG117" i="23"/>
  <c r="BF117" i="23"/>
  <c r="BE117" i="23"/>
  <c r="T117" i="23"/>
  <c r="R117" i="23"/>
  <c r="R115" i="23" s="1"/>
  <c r="P117" i="23"/>
  <c r="J117" i="23"/>
  <c r="BK116" i="23"/>
  <c r="BK115" i="23" s="1"/>
  <c r="J115" i="23" s="1"/>
  <c r="BI116" i="23"/>
  <c r="BH116" i="23"/>
  <c r="BG116" i="23"/>
  <c r="BE116" i="23"/>
  <c r="T116" i="23"/>
  <c r="T115" i="23" s="1"/>
  <c r="R116" i="23"/>
  <c r="P116" i="23"/>
  <c r="P115" i="23" s="1"/>
  <c r="J116" i="23"/>
  <c r="BF116" i="23" s="1"/>
  <c r="BK114" i="23"/>
  <c r="BI114" i="23"/>
  <c r="BH114" i="23"/>
  <c r="BG114" i="23"/>
  <c r="BE114" i="23"/>
  <c r="T114" i="23"/>
  <c r="R114" i="23"/>
  <c r="P114" i="23"/>
  <c r="J114" i="23"/>
  <c r="BF114" i="23" s="1"/>
  <c r="BK113" i="23"/>
  <c r="BI113" i="23"/>
  <c r="BH113" i="23"/>
  <c r="BG113" i="23"/>
  <c r="BE113" i="23"/>
  <c r="T113" i="23"/>
  <c r="R113" i="23"/>
  <c r="P113" i="23"/>
  <c r="J113" i="23"/>
  <c r="BF113" i="23" s="1"/>
  <c r="BK112" i="23"/>
  <c r="BI112" i="23"/>
  <c r="BH112" i="23"/>
  <c r="BG112" i="23"/>
  <c r="BE112" i="23"/>
  <c r="T112" i="23"/>
  <c r="R112" i="23"/>
  <c r="P112" i="23"/>
  <c r="J112" i="23"/>
  <c r="BF112" i="23" s="1"/>
  <c r="BK111" i="23"/>
  <c r="BI111" i="23"/>
  <c r="BH111" i="23"/>
  <c r="BG111" i="23"/>
  <c r="BE111" i="23"/>
  <c r="T111" i="23"/>
  <c r="R111" i="23"/>
  <c r="P111" i="23"/>
  <c r="J111" i="23"/>
  <c r="BF111" i="23" s="1"/>
  <c r="BK110" i="23"/>
  <c r="BI110" i="23"/>
  <c r="BH110" i="23"/>
  <c r="BG110" i="23"/>
  <c r="BE110" i="23"/>
  <c r="T110" i="23"/>
  <c r="R110" i="23"/>
  <c r="P110" i="23"/>
  <c r="J110" i="23"/>
  <c r="BF110" i="23" s="1"/>
  <c r="BK109" i="23"/>
  <c r="BI109" i="23"/>
  <c r="BH109" i="23"/>
  <c r="BG109" i="23"/>
  <c r="BE109" i="23"/>
  <c r="T109" i="23"/>
  <c r="T106" i="23" s="1"/>
  <c r="R109" i="23"/>
  <c r="P109" i="23"/>
  <c r="J109" i="23"/>
  <c r="BF109" i="23" s="1"/>
  <c r="BK108" i="23"/>
  <c r="BI108" i="23"/>
  <c r="BH108" i="23"/>
  <c r="BG108" i="23"/>
  <c r="BE108" i="23"/>
  <c r="F35" i="23" s="1"/>
  <c r="T108" i="23"/>
  <c r="R108" i="23"/>
  <c r="P108" i="23"/>
  <c r="J108" i="23"/>
  <c r="BF108" i="23" s="1"/>
  <c r="BK107" i="23"/>
  <c r="BK106" i="23" s="1"/>
  <c r="J106" i="23" s="1"/>
  <c r="BI107" i="23"/>
  <c r="BH107" i="23"/>
  <c r="BG107" i="23"/>
  <c r="F37" i="23" s="1"/>
  <c r="BE107" i="23"/>
  <c r="T107" i="23"/>
  <c r="R107" i="23"/>
  <c r="P107" i="23"/>
  <c r="J107" i="23"/>
  <c r="BF107" i="23" s="1"/>
  <c r="P106" i="23"/>
  <c r="BK105" i="23"/>
  <c r="BI105" i="23"/>
  <c r="BH105" i="23"/>
  <c r="BG105" i="23"/>
  <c r="BE105" i="23"/>
  <c r="T105" i="23"/>
  <c r="R105" i="23"/>
  <c r="P105" i="23"/>
  <c r="J105" i="23"/>
  <c r="BF105" i="23" s="1"/>
  <c r="BK104" i="23"/>
  <c r="BI104" i="23"/>
  <c r="BH104" i="23"/>
  <c r="BG104" i="23"/>
  <c r="BF104" i="23"/>
  <c r="BE104" i="23"/>
  <c r="T104" i="23"/>
  <c r="R104" i="23"/>
  <c r="P104" i="23"/>
  <c r="J104" i="23"/>
  <c r="BK103" i="23"/>
  <c r="BI103" i="23"/>
  <c r="BH103" i="23"/>
  <c r="BG103" i="23"/>
  <c r="BE103" i="23"/>
  <c r="T103" i="23"/>
  <c r="R103" i="23"/>
  <c r="P103" i="23"/>
  <c r="J103" i="23"/>
  <c r="BF103" i="23" s="1"/>
  <c r="R102" i="23"/>
  <c r="F96" i="23"/>
  <c r="F94" i="23"/>
  <c r="E92" i="23"/>
  <c r="J39" i="23"/>
  <c r="J38" i="23"/>
  <c r="J37" i="23"/>
  <c r="J26" i="23"/>
  <c r="E26" i="23"/>
  <c r="J97" i="23" s="1"/>
  <c r="J25" i="23"/>
  <c r="J23" i="23"/>
  <c r="E23" i="23"/>
  <c r="J96" i="23" s="1"/>
  <c r="J22" i="23"/>
  <c r="J20" i="23"/>
  <c r="E20" i="23"/>
  <c r="F97" i="23" s="1"/>
  <c r="J19" i="23"/>
  <c r="J17" i="23"/>
  <c r="E17" i="23"/>
  <c r="J16" i="23"/>
  <c r="J14" i="23"/>
  <c r="J94" i="23" s="1"/>
  <c r="E7" i="23"/>
  <c r="E88" i="23" s="1"/>
  <c r="BK142" i="22"/>
  <c r="BK141" i="22" s="1"/>
  <c r="BI142" i="22"/>
  <c r="BH142" i="22"/>
  <c r="BG142" i="22"/>
  <c r="BE142" i="22"/>
  <c r="T142" i="22"/>
  <c r="R142" i="22"/>
  <c r="R141" i="22" s="1"/>
  <c r="P142" i="22"/>
  <c r="J142" i="22"/>
  <c r="BF142" i="22" s="1"/>
  <c r="T141" i="22"/>
  <c r="P141" i="22"/>
  <c r="BK140" i="22"/>
  <c r="BI140" i="22"/>
  <c r="BH140" i="22"/>
  <c r="BG140" i="22"/>
  <c r="BF140" i="22"/>
  <c r="BE140" i="22"/>
  <c r="T140" i="22"/>
  <c r="T139" i="22" s="1"/>
  <c r="R140" i="22"/>
  <c r="P140" i="22"/>
  <c r="P139" i="22" s="1"/>
  <c r="J140" i="22"/>
  <c r="BK139" i="22"/>
  <c r="R139" i="22"/>
  <c r="J139" i="22"/>
  <c r="BK138" i="22"/>
  <c r="BI138" i="22"/>
  <c r="BH138" i="22"/>
  <c r="BG138" i="22"/>
  <c r="BE138" i="22"/>
  <c r="T138" i="22"/>
  <c r="R138" i="22"/>
  <c r="P138" i="22"/>
  <c r="J138" i="22"/>
  <c r="BF138" i="22" s="1"/>
  <c r="BK137" i="22"/>
  <c r="BI137" i="22"/>
  <c r="BH137" i="22"/>
  <c r="BG137" i="22"/>
  <c r="BE137" i="22"/>
  <c r="T137" i="22"/>
  <c r="R137" i="22"/>
  <c r="P137" i="22"/>
  <c r="J137" i="22"/>
  <c r="BF137" i="22" s="1"/>
  <c r="BK136" i="22"/>
  <c r="BK133" i="22" s="1"/>
  <c r="J133" i="22" s="1"/>
  <c r="BI136" i="22"/>
  <c r="BH136" i="22"/>
  <c r="BG136" i="22"/>
  <c r="BE136" i="22"/>
  <c r="T136" i="22"/>
  <c r="R136" i="22"/>
  <c r="P136" i="22"/>
  <c r="J136" i="22"/>
  <c r="BF136" i="22" s="1"/>
  <c r="BK135" i="22"/>
  <c r="BI135" i="22"/>
  <c r="BH135" i="22"/>
  <c r="BG135" i="22"/>
  <c r="BE135" i="22"/>
  <c r="T135" i="22"/>
  <c r="R135" i="22"/>
  <c r="P135" i="22"/>
  <c r="P133" i="22" s="1"/>
  <c r="J135" i="22"/>
  <c r="BF135" i="22" s="1"/>
  <c r="BK134" i="22"/>
  <c r="BI134" i="22"/>
  <c r="BH134" i="22"/>
  <c r="BG134" i="22"/>
  <c r="BE134" i="22"/>
  <c r="T134" i="22"/>
  <c r="R134" i="22"/>
  <c r="R133" i="22" s="1"/>
  <c r="P134" i="22"/>
  <c r="J134" i="22"/>
  <c r="BF134" i="22" s="1"/>
  <c r="T133" i="22"/>
  <c r="BK132" i="22"/>
  <c r="BI132" i="22"/>
  <c r="BH132" i="22"/>
  <c r="BG132" i="22"/>
  <c r="BE132" i="22"/>
  <c r="T132" i="22"/>
  <c r="R132" i="22"/>
  <c r="P132" i="22"/>
  <c r="J132" i="22"/>
  <c r="BF132" i="22" s="1"/>
  <c r="BK131" i="22"/>
  <c r="BI131" i="22"/>
  <c r="BH131" i="22"/>
  <c r="BG131" i="22"/>
  <c r="BF131" i="22"/>
  <c r="BE131" i="22"/>
  <c r="T131" i="22"/>
  <c r="R131" i="22"/>
  <c r="P131" i="22"/>
  <c r="J131" i="22"/>
  <c r="BK130" i="22"/>
  <c r="BI130" i="22"/>
  <c r="BH130" i="22"/>
  <c r="BG130" i="22"/>
  <c r="BE130" i="22"/>
  <c r="T130" i="22"/>
  <c r="R130" i="22"/>
  <c r="P130" i="22"/>
  <c r="J130" i="22"/>
  <c r="BF130" i="22" s="1"/>
  <c r="BK129" i="22"/>
  <c r="BI129" i="22"/>
  <c r="BH129" i="22"/>
  <c r="BG129" i="22"/>
  <c r="BF129" i="22"/>
  <c r="BE129" i="22"/>
  <c r="T129" i="22"/>
  <c r="R129" i="22"/>
  <c r="P129" i="22"/>
  <c r="J129" i="22"/>
  <c r="BK128" i="22"/>
  <c r="BI128" i="22"/>
  <c r="BH128" i="22"/>
  <c r="BG128" i="22"/>
  <c r="BE128" i="22"/>
  <c r="T128" i="22"/>
  <c r="R128" i="22"/>
  <c r="P128" i="22"/>
  <c r="J128" i="22"/>
  <c r="BF128" i="22" s="1"/>
  <c r="BK127" i="22"/>
  <c r="BI127" i="22"/>
  <c r="BH127" i="22"/>
  <c r="BG127" i="22"/>
  <c r="BF127" i="22"/>
  <c r="BE127" i="22"/>
  <c r="T127" i="22"/>
  <c r="R127" i="22"/>
  <c r="P127" i="22"/>
  <c r="J127" i="22"/>
  <c r="BK126" i="22"/>
  <c r="BI126" i="22"/>
  <c r="BH126" i="22"/>
  <c r="BG126" i="22"/>
  <c r="BE126" i="22"/>
  <c r="T126" i="22"/>
  <c r="R126" i="22"/>
  <c r="P126" i="22"/>
  <c r="J126" i="22"/>
  <c r="BF126" i="22" s="1"/>
  <c r="BK125" i="22"/>
  <c r="BI125" i="22"/>
  <c r="BH125" i="22"/>
  <c r="BG125" i="22"/>
  <c r="BF125" i="22"/>
  <c r="BE125" i="22"/>
  <c r="T125" i="22"/>
  <c r="R125" i="22"/>
  <c r="P125" i="22"/>
  <c r="J125" i="22"/>
  <c r="BK124" i="22"/>
  <c r="BI124" i="22"/>
  <c r="BH124" i="22"/>
  <c r="BG124" i="22"/>
  <c r="BE124" i="22"/>
  <c r="T124" i="22"/>
  <c r="R124" i="22"/>
  <c r="P124" i="22"/>
  <c r="J124" i="22"/>
  <c r="BF124" i="22" s="1"/>
  <c r="BK123" i="22"/>
  <c r="BI123" i="22"/>
  <c r="BH123" i="22"/>
  <c r="BG123" i="22"/>
  <c r="BF123" i="22"/>
  <c r="BE123" i="22"/>
  <c r="T123" i="22"/>
  <c r="R123" i="22"/>
  <c r="P123" i="22"/>
  <c r="J123" i="22"/>
  <c r="BK122" i="22"/>
  <c r="BI122" i="22"/>
  <c r="BH122" i="22"/>
  <c r="BG122" i="22"/>
  <c r="BE122" i="22"/>
  <c r="T122" i="22"/>
  <c r="R122" i="22"/>
  <c r="P122" i="22"/>
  <c r="J122" i="22"/>
  <c r="BF122" i="22" s="1"/>
  <c r="BK121" i="22"/>
  <c r="BI121" i="22"/>
  <c r="BH121" i="22"/>
  <c r="BG121" i="22"/>
  <c r="BF121" i="22"/>
  <c r="BE121" i="22"/>
  <c r="T121" i="22"/>
  <c r="R121" i="22"/>
  <c r="P121" i="22"/>
  <c r="J121" i="22"/>
  <c r="BK120" i="22"/>
  <c r="BI120" i="22"/>
  <c r="BH120" i="22"/>
  <c r="BG120" i="22"/>
  <c r="BE120" i="22"/>
  <c r="T120" i="22"/>
  <c r="R120" i="22"/>
  <c r="P120" i="22"/>
  <c r="J120" i="22"/>
  <c r="BF120" i="22" s="1"/>
  <c r="BK119" i="22"/>
  <c r="BI119" i="22"/>
  <c r="BH119" i="22"/>
  <c r="BG119" i="22"/>
  <c r="BF119" i="22"/>
  <c r="BE119" i="22"/>
  <c r="T119" i="22"/>
  <c r="R119" i="22"/>
  <c r="P119" i="22"/>
  <c r="J119" i="22"/>
  <c r="BK118" i="22"/>
  <c r="BI118" i="22"/>
  <c r="BH118" i="22"/>
  <c r="BG118" i="22"/>
  <c r="BE118" i="22"/>
  <c r="T118" i="22"/>
  <c r="R118" i="22"/>
  <c r="P118" i="22"/>
  <c r="J118" i="22"/>
  <c r="BF118" i="22" s="1"/>
  <c r="BK117" i="22"/>
  <c r="BI117" i="22"/>
  <c r="BH117" i="22"/>
  <c r="BG117" i="22"/>
  <c r="BF117" i="22"/>
  <c r="BE117" i="22"/>
  <c r="T117" i="22"/>
  <c r="R117" i="22"/>
  <c r="P117" i="22"/>
  <c r="J117" i="22"/>
  <c r="BK116" i="22"/>
  <c r="BI116" i="22"/>
  <c r="BH116" i="22"/>
  <c r="BG116" i="22"/>
  <c r="BE116" i="22"/>
  <c r="T116" i="22"/>
  <c r="R116" i="22"/>
  <c r="P116" i="22"/>
  <c r="J116" i="22"/>
  <c r="BF116" i="22" s="1"/>
  <c r="BK115" i="22"/>
  <c r="BI115" i="22"/>
  <c r="BH115" i="22"/>
  <c r="BG115" i="22"/>
  <c r="BF115" i="22"/>
  <c r="BE115" i="22"/>
  <c r="T115" i="22"/>
  <c r="T114" i="22" s="1"/>
  <c r="R115" i="22"/>
  <c r="P115" i="22"/>
  <c r="P114" i="22" s="1"/>
  <c r="J115" i="22"/>
  <c r="BK114" i="22"/>
  <c r="J114" i="22" s="1"/>
  <c r="R114" i="22"/>
  <c r="BK113" i="22"/>
  <c r="BI113" i="22"/>
  <c r="BH113" i="22"/>
  <c r="BG113" i="22"/>
  <c r="BE113" i="22"/>
  <c r="T113" i="22"/>
  <c r="R113" i="22"/>
  <c r="P113" i="22"/>
  <c r="J113" i="22"/>
  <c r="BF113" i="22" s="1"/>
  <c r="BK112" i="22"/>
  <c r="BI112" i="22"/>
  <c r="BH112" i="22"/>
  <c r="BG112" i="22"/>
  <c r="BE112" i="22"/>
  <c r="T112" i="22"/>
  <c r="R112" i="22"/>
  <c r="P112" i="22"/>
  <c r="J112" i="22"/>
  <c r="BF112" i="22" s="1"/>
  <c r="BK111" i="22"/>
  <c r="BI111" i="22"/>
  <c r="BH111" i="22"/>
  <c r="BG111" i="22"/>
  <c r="BE111" i="22"/>
  <c r="T111" i="22"/>
  <c r="R111" i="22"/>
  <c r="P111" i="22"/>
  <c r="J111" i="22"/>
  <c r="BF111" i="22" s="1"/>
  <c r="BK110" i="22"/>
  <c r="BI110" i="22"/>
  <c r="BH110" i="22"/>
  <c r="BG110" i="22"/>
  <c r="BE110" i="22"/>
  <c r="T110" i="22"/>
  <c r="R110" i="22"/>
  <c r="P110" i="22"/>
  <c r="J110" i="22"/>
  <c r="BF110" i="22" s="1"/>
  <c r="BK109" i="22"/>
  <c r="BI109" i="22"/>
  <c r="BH109" i="22"/>
  <c r="BG109" i="22"/>
  <c r="BE109" i="22"/>
  <c r="T109" i="22"/>
  <c r="R109" i="22"/>
  <c r="P109" i="22"/>
  <c r="J109" i="22"/>
  <c r="BF109" i="22" s="1"/>
  <c r="BK108" i="22"/>
  <c r="BI108" i="22"/>
  <c r="BH108" i="22"/>
  <c r="BG108" i="22"/>
  <c r="BE108" i="22"/>
  <c r="T108" i="22"/>
  <c r="R108" i="22"/>
  <c r="P108" i="22"/>
  <c r="J108" i="22"/>
  <c r="BF108" i="22" s="1"/>
  <c r="BK107" i="22"/>
  <c r="BI107" i="22"/>
  <c r="BH107" i="22"/>
  <c r="BG107" i="22"/>
  <c r="BE107" i="22"/>
  <c r="T107" i="22"/>
  <c r="R107" i="22"/>
  <c r="P107" i="22"/>
  <c r="J107" i="22"/>
  <c r="BF107" i="22" s="1"/>
  <c r="BK106" i="22"/>
  <c r="BI106" i="22"/>
  <c r="BH106" i="22"/>
  <c r="BG106" i="22"/>
  <c r="BE106" i="22"/>
  <c r="T106" i="22"/>
  <c r="R106" i="22"/>
  <c r="P106" i="22"/>
  <c r="P102" i="22" s="1"/>
  <c r="P101" i="22" s="1"/>
  <c r="P100" i="22" s="1"/>
  <c r="J106" i="22"/>
  <c r="BF106" i="22" s="1"/>
  <c r="BK105" i="22"/>
  <c r="BI105" i="22"/>
  <c r="BH105" i="22"/>
  <c r="F38" i="22" s="1"/>
  <c r="BG105" i="22"/>
  <c r="BE105" i="22"/>
  <c r="T105" i="22"/>
  <c r="R105" i="22"/>
  <c r="P105" i="22"/>
  <c r="J105" i="22"/>
  <c r="BF105" i="22" s="1"/>
  <c r="BK104" i="22"/>
  <c r="BI104" i="22"/>
  <c r="F39" i="22" s="1"/>
  <c r="BH104" i="22"/>
  <c r="BG104" i="22"/>
  <c r="BE104" i="22"/>
  <c r="T104" i="22"/>
  <c r="R104" i="22"/>
  <c r="P104" i="22"/>
  <c r="J104" i="22"/>
  <c r="BF104" i="22" s="1"/>
  <c r="BK103" i="22"/>
  <c r="BK102" i="22" s="1"/>
  <c r="J102" i="22" s="1"/>
  <c r="BI103" i="22"/>
  <c r="BH103" i="22"/>
  <c r="BG103" i="22"/>
  <c r="F37" i="22" s="1"/>
  <c r="BE103" i="22"/>
  <c r="J35" i="22" s="1"/>
  <c r="T103" i="22"/>
  <c r="T102" i="22" s="1"/>
  <c r="T101" i="22" s="1"/>
  <c r="T100" i="22" s="1"/>
  <c r="R103" i="22"/>
  <c r="P103" i="22"/>
  <c r="J103" i="22"/>
  <c r="BF103" i="22" s="1"/>
  <c r="F94" i="22"/>
  <c r="E92" i="22"/>
  <c r="J39" i="22"/>
  <c r="J38" i="22"/>
  <c r="J37" i="22"/>
  <c r="J26" i="22"/>
  <c r="E26" i="22"/>
  <c r="J97" i="22" s="1"/>
  <c r="J25" i="22"/>
  <c r="J23" i="22"/>
  <c r="E23" i="22"/>
  <c r="J96" i="22" s="1"/>
  <c r="J22" i="22"/>
  <c r="J20" i="22"/>
  <c r="E20" i="22"/>
  <c r="F97" i="22" s="1"/>
  <c r="J19" i="22"/>
  <c r="J17" i="22"/>
  <c r="E17" i="22"/>
  <c r="F96" i="22" s="1"/>
  <c r="J16" i="22"/>
  <c r="J14" i="22"/>
  <c r="J94" i="22" s="1"/>
  <c r="E7" i="22"/>
  <c r="E88" i="22" s="1"/>
  <c r="BK135" i="21"/>
  <c r="BI135" i="21"/>
  <c r="BH135" i="21"/>
  <c r="BG135" i="21"/>
  <c r="BF135" i="21"/>
  <c r="BE135" i="21"/>
  <c r="T135" i="21"/>
  <c r="R135" i="21"/>
  <c r="P135" i="21"/>
  <c r="J135" i="21"/>
  <c r="BK134" i="21"/>
  <c r="BI134" i="21"/>
  <c r="BH134" i="21"/>
  <c r="BG134" i="21"/>
  <c r="BE134" i="21"/>
  <c r="T134" i="21"/>
  <c r="R134" i="21"/>
  <c r="P134" i="21"/>
  <c r="J134" i="21"/>
  <c r="BF134" i="21" s="1"/>
  <c r="BK133" i="21"/>
  <c r="BI133" i="21"/>
  <c r="BH133" i="21"/>
  <c r="BG133" i="21"/>
  <c r="BF133" i="21"/>
  <c r="BE133" i="21"/>
  <c r="T133" i="21"/>
  <c r="R133" i="21"/>
  <c r="P133" i="21"/>
  <c r="J133" i="21"/>
  <c r="BK132" i="21"/>
  <c r="BI132" i="21"/>
  <c r="BH132" i="21"/>
  <c r="BG132" i="21"/>
  <c r="BE132" i="21"/>
  <c r="T132" i="21"/>
  <c r="R132" i="21"/>
  <c r="P132" i="21"/>
  <c r="J132" i="21"/>
  <c r="BF132" i="21" s="1"/>
  <c r="BK131" i="21"/>
  <c r="BI131" i="21"/>
  <c r="BH131" i="21"/>
  <c r="BG131" i="21"/>
  <c r="BF131" i="21"/>
  <c r="BE131" i="21"/>
  <c r="T131" i="21"/>
  <c r="T130" i="21" s="1"/>
  <c r="T129" i="21" s="1"/>
  <c r="R131" i="21"/>
  <c r="R130" i="21" s="1"/>
  <c r="R129" i="21" s="1"/>
  <c r="P131" i="21"/>
  <c r="J131" i="21"/>
  <c r="BK128" i="21"/>
  <c r="BK127" i="21" s="1"/>
  <c r="J127" i="21" s="1"/>
  <c r="BI128" i="21"/>
  <c r="BH128" i="21"/>
  <c r="BG128" i="21"/>
  <c r="BF128" i="21"/>
  <c r="BE128" i="21"/>
  <c r="T128" i="21"/>
  <c r="T127" i="21" s="1"/>
  <c r="R128" i="21"/>
  <c r="R127" i="21" s="1"/>
  <c r="P128" i="21"/>
  <c r="P127" i="21" s="1"/>
  <c r="J128" i="21"/>
  <c r="BK126" i="21"/>
  <c r="BI126" i="21"/>
  <c r="BH126" i="21"/>
  <c r="BG126" i="21"/>
  <c r="BE126" i="21"/>
  <c r="T126" i="21"/>
  <c r="T123" i="21" s="1"/>
  <c r="R126" i="21"/>
  <c r="P126" i="21"/>
  <c r="J126" i="21"/>
  <c r="BF126" i="21" s="1"/>
  <c r="BK125" i="21"/>
  <c r="BI125" i="21"/>
  <c r="BH125" i="21"/>
  <c r="BG125" i="21"/>
  <c r="BE125" i="21"/>
  <c r="T125" i="21"/>
  <c r="R125" i="21"/>
  <c r="P125" i="21"/>
  <c r="J125" i="21"/>
  <c r="BF125" i="21" s="1"/>
  <c r="BK124" i="21"/>
  <c r="BK123" i="21" s="1"/>
  <c r="J123" i="21" s="1"/>
  <c r="BI124" i="21"/>
  <c r="BH124" i="21"/>
  <c r="BG124" i="21"/>
  <c r="BE124" i="21"/>
  <c r="T124" i="21"/>
  <c r="R124" i="21"/>
  <c r="R123" i="21" s="1"/>
  <c r="P124" i="21"/>
  <c r="J124" i="21"/>
  <c r="BF124" i="21" s="1"/>
  <c r="P123" i="21"/>
  <c r="BK122" i="21"/>
  <c r="BI122" i="21"/>
  <c r="BH122" i="21"/>
  <c r="BG122" i="21"/>
  <c r="BE122" i="21"/>
  <c r="T122" i="21"/>
  <c r="R122" i="21"/>
  <c r="P122" i="21"/>
  <c r="J122" i="21"/>
  <c r="BF122" i="21" s="1"/>
  <c r="BK121" i="21"/>
  <c r="BI121" i="21"/>
  <c r="BH121" i="21"/>
  <c r="BG121" i="21"/>
  <c r="BF121" i="21"/>
  <c r="BE121" i="21"/>
  <c r="T121" i="21"/>
  <c r="R121" i="21"/>
  <c r="P121" i="21"/>
  <c r="J121" i="21"/>
  <c r="BK120" i="21"/>
  <c r="BI120" i="21"/>
  <c r="BH120" i="21"/>
  <c r="BG120" i="21"/>
  <c r="BE120" i="21"/>
  <c r="T120" i="21"/>
  <c r="R120" i="21"/>
  <c r="P120" i="21"/>
  <c r="J120" i="21"/>
  <c r="BF120" i="21" s="1"/>
  <c r="BK119" i="21"/>
  <c r="BI119" i="21"/>
  <c r="BH119" i="21"/>
  <c r="BG119" i="21"/>
  <c r="BF119" i="21"/>
  <c r="BE119" i="21"/>
  <c r="T119" i="21"/>
  <c r="R119" i="21"/>
  <c r="P119" i="21"/>
  <c r="J119" i="21"/>
  <c r="BK118" i="21"/>
  <c r="BI118" i="21"/>
  <c r="BH118" i="21"/>
  <c r="BG118" i="21"/>
  <c r="BE118" i="21"/>
  <c r="T118" i="21"/>
  <c r="R118" i="21"/>
  <c r="P118" i="21"/>
  <c r="J118" i="21"/>
  <c r="BF118" i="21" s="1"/>
  <c r="BK117" i="21"/>
  <c r="BI117" i="21"/>
  <c r="BH117" i="21"/>
  <c r="BG117" i="21"/>
  <c r="BF117" i="21"/>
  <c r="BE117" i="21"/>
  <c r="T117" i="21"/>
  <c r="R117" i="21"/>
  <c r="P117" i="21"/>
  <c r="J117" i="21"/>
  <c r="BK116" i="21"/>
  <c r="BI116" i="21"/>
  <c r="BH116" i="21"/>
  <c r="BG116" i="21"/>
  <c r="BE116" i="21"/>
  <c r="T116" i="21"/>
  <c r="R116" i="21"/>
  <c r="P116" i="21"/>
  <c r="J116" i="21"/>
  <c r="BF116" i="21" s="1"/>
  <c r="BK115" i="21"/>
  <c r="BK114" i="21" s="1"/>
  <c r="BI115" i="21"/>
  <c r="BH115" i="21"/>
  <c r="BG115" i="21"/>
  <c r="BF115" i="21"/>
  <c r="BE115" i="21"/>
  <c r="T115" i="21"/>
  <c r="R115" i="21"/>
  <c r="R114" i="21" s="1"/>
  <c r="P115" i="21"/>
  <c r="P114" i="21" s="1"/>
  <c r="J115" i="21"/>
  <c r="BK113" i="21"/>
  <c r="BI113" i="21"/>
  <c r="BH113" i="21"/>
  <c r="BG113" i="21"/>
  <c r="BE113" i="21"/>
  <c r="T113" i="21"/>
  <c r="R113" i="21"/>
  <c r="P113" i="21"/>
  <c r="J113" i="21"/>
  <c r="BF113" i="21" s="1"/>
  <c r="BK112" i="21"/>
  <c r="BI112" i="21"/>
  <c r="BH112" i="21"/>
  <c r="BG112" i="21"/>
  <c r="BE112" i="21"/>
  <c r="T112" i="21"/>
  <c r="R112" i="21"/>
  <c r="P112" i="21"/>
  <c r="J112" i="21"/>
  <c r="BF112" i="21" s="1"/>
  <c r="BK111" i="21"/>
  <c r="BI111" i="21"/>
  <c r="BH111" i="21"/>
  <c r="BG111" i="21"/>
  <c r="BE111" i="21"/>
  <c r="T111" i="21"/>
  <c r="R111" i="21"/>
  <c r="P111" i="21"/>
  <c r="J111" i="21"/>
  <c r="BF111" i="21" s="1"/>
  <c r="BK110" i="21"/>
  <c r="BI110" i="21"/>
  <c r="BH110" i="21"/>
  <c r="BG110" i="21"/>
  <c r="BE110" i="21"/>
  <c r="T110" i="21"/>
  <c r="R110" i="21"/>
  <c r="P110" i="21"/>
  <c r="J110" i="21"/>
  <c r="BF110" i="21" s="1"/>
  <c r="BK109" i="21"/>
  <c r="BI109" i="21"/>
  <c r="BH109" i="21"/>
  <c r="BG109" i="21"/>
  <c r="BE109" i="21"/>
  <c r="T109" i="21"/>
  <c r="R109" i="21"/>
  <c r="P109" i="21"/>
  <c r="J109" i="21"/>
  <c r="BF109" i="21" s="1"/>
  <c r="BK108" i="21"/>
  <c r="BI108" i="21"/>
  <c r="BH108" i="21"/>
  <c r="BG108" i="21"/>
  <c r="BE108" i="21"/>
  <c r="T108" i="21"/>
  <c r="R108" i="21"/>
  <c r="P108" i="21"/>
  <c r="J108" i="21"/>
  <c r="BF108" i="21" s="1"/>
  <c r="BK107" i="21"/>
  <c r="BI107" i="21"/>
  <c r="BH107" i="21"/>
  <c r="BG107" i="21"/>
  <c r="BE107" i="21"/>
  <c r="T107" i="21"/>
  <c r="R107" i="21"/>
  <c r="P107" i="21"/>
  <c r="J107" i="21"/>
  <c r="BF107" i="21" s="1"/>
  <c r="BK106" i="21"/>
  <c r="BI106" i="21"/>
  <c r="BH106" i="21"/>
  <c r="BG106" i="21"/>
  <c r="BE106" i="21"/>
  <c r="T106" i="21"/>
  <c r="R106" i="21"/>
  <c r="P106" i="21"/>
  <c r="J106" i="21"/>
  <c r="BF106" i="21" s="1"/>
  <c r="BK105" i="21"/>
  <c r="BI105" i="21"/>
  <c r="BH105" i="21"/>
  <c r="BG105" i="21"/>
  <c r="BE105" i="21"/>
  <c r="T105" i="21"/>
  <c r="T102" i="21" s="1"/>
  <c r="R105" i="21"/>
  <c r="P105" i="21"/>
  <c r="J105" i="21"/>
  <c r="BF105" i="21" s="1"/>
  <c r="BK104" i="21"/>
  <c r="BI104" i="21"/>
  <c r="F39" i="21" s="1"/>
  <c r="BH104" i="21"/>
  <c r="BG104" i="21"/>
  <c r="BE104" i="21"/>
  <c r="F35" i="21" s="1"/>
  <c r="T104" i="21"/>
  <c r="R104" i="21"/>
  <c r="P104" i="21"/>
  <c r="J104" i="21"/>
  <c r="BF104" i="21" s="1"/>
  <c r="BK103" i="21"/>
  <c r="BK102" i="21" s="1"/>
  <c r="J102" i="21" s="1"/>
  <c r="BI103" i="21"/>
  <c r="BH103" i="21"/>
  <c r="BG103" i="21"/>
  <c r="F37" i="21" s="1"/>
  <c r="BE103" i="21"/>
  <c r="T103" i="21"/>
  <c r="R103" i="21"/>
  <c r="P103" i="21"/>
  <c r="J103" i="21"/>
  <c r="BF103" i="21" s="1"/>
  <c r="P102" i="21"/>
  <c r="P101" i="21" s="1"/>
  <c r="F94" i="21"/>
  <c r="E92" i="21"/>
  <c r="J39" i="21"/>
  <c r="J38" i="21"/>
  <c r="F38" i="21"/>
  <c r="J37" i="21"/>
  <c r="J26" i="21"/>
  <c r="E26" i="21"/>
  <c r="J97" i="21" s="1"/>
  <c r="J25" i="21"/>
  <c r="J23" i="21"/>
  <c r="E23" i="21"/>
  <c r="J96" i="21" s="1"/>
  <c r="J22" i="21"/>
  <c r="J20" i="21"/>
  <c r="E20" i="21"/>
  <c r="F97" i="21" s="1"/>
  <c r="J19" i="21"/>
  <c r="J17" i="21"/>
  <c r="E17" i="21"/>
  <c r="F96" i="21" s="1"/>
  <c r="J16" i="21"/>
  <c r="J14" i="21"/>
  <c r="J94" i="21" s="1"/>
  <c r="E7" i="21"/>
  <c r="E88" i="21" s="1"/>
  <c r="BK157" i="20"/>
  <c r="BI157" i="20"/>
  <c r="BH157" i="20"/>
  <c r="BG157" i="20"/>
  <c r="BE157" i="20"/>
  <c r="T157" i="20"/>
  <c r="R157" i="20"/>
  <c r="P157" i="20"/>
  <c r="J157" i="20"/>
  <c r="BF157" i="20" s="1"/>
  <c r="BK156" i="20"/>
  <c r="BI156" i="20"/>
  <c r="BH156" i="20"/>
  <c r="BG156" i="20"/>
  <c r="BF156" i="20"/>
  <c r="BE156" i="20"/>
  <c r="T156" i="20"/>
  <c r="R156" i="20"/>
  <c r="P156" i="20"/>
  <c r="J156" i="20"/>
  <c r="BK155" i="20"/>
  <c r="BI155" i="20"/>
  <c r="BH155" i="20"/>
  <c r="BG155" i="20"/>
  <c r="BE155" i="20"/>
  <c r="T155" i="20"/>
  <c r="R155" i="20"/>
  <c r="P155" i="20"/>
  <c r="J155" i="20"/>
  <c r="BF155" i="20" s="1"/>
  <c r="BK154" i="20"/>
  <c r="BI154" i="20"/>
  <c r="BH154" i="20"/>
  <c r="BG154" i="20"/>
  <c r="BF154" i="20"/>
  <c r="BE154" i="20"/>
  <c r="T154" i="20"/>
  <c r="R154" i="20"/>
  <c r="R152" i="20" s="1"/>
  <c r="P154" i="20"/>
  <c r="J154" i="20"/>
  <c r="BK153" i="20"/>
  <c r="BI153" i="20"/>
  <c r="BH153" i="20"/>
  <c r="BG153" i="20"/>
  <c r="BE153" i="20"/>
  <c r="T153" i="20"/>
  <c r="T152" i="20" s="1"/>
  <c r="R153" i="20"/>
  <c r="P153" i="20"/>
  <c r="J153" i="20"/>
  <c r="BF153" i="20" s="1"/>
  <c r="BK152" i="20"/>
  <c r="J152" i="20" s="1"/>
  <c r="BK151" i="20"/>
  <c r="BI151" i="20"/>
  <c r="BH151" i="20"/>
  <c r="BG151" i="20"/>
  <c r="BE151" i="20"/>
  <c r="T151" i="20"/>
  <c r="T148" i="20" s="1"/>
  <c r="R151" i="20"/>
  <c r="P151" i="20"/>
  <c r="J151" i="20"/>
  <c r="BF151" i="20" s="1"/>
  <c r="BK150" i="20"/>
  <c r="BI150" i="20"/>
  <c r="BH150" i="20"/>
  <c r="BG150" i="20"/>
  <c r="BE150" i="20"/>
  <c r="T150" i="20"/>
  <c r="R150" i="20"/>
  <c r="P150" i="20"/>
  <c r="J150" i="20"/>
  <c r="BF150" i="20" s="1"/>
  <c r="BK149" i="20"/>
  <c r="BK148" i="20" s="1"/>
  <c r="J148" i="20" s="1"/>
  <c r="BI149" i="20"/>
  <c r="BH149" i="20"/>
  <c r="BG149" i="20"/>
  <c r="BE149" i="20"/>
  <c r="T149" i="20"/>
  <c r="R149" i="20"/>
  <c r="R148" i="20" s="1"/>
  <c r="P149" i="20"/>
  <c r="J149" i="20"/>
  <c r="BF149" i="20" s="1"/>
  <c r="P148" i="20"/>
  <c r="BK147" i="20"/>
  <c r="BI147" i="20"/>
  <c r="BH147" i="20"/>
  <c r="BG147" i="20"/>
  <c r="BE147" i="20"/>
  <c r="T147" i="20"/>
  <c r="R147" i="20"/>
  <c r="P147" i="20"/>
  <c r="J147" i="20"/>
  <c r="BF147" i="20" s="1"/>
  <c r="BK146" i="20"/>
  <c r="BI146" i="20"/>
  <c r="BH146" i="20"/>
  <c r="BG146" i="20"/>
  <c r="BF146" i="20"/>
  <c r="BE146" i="20"/>
  <c r="T146" i="20"/>
  <c r="R146" i="20"/>
  <c r="P146" i="20"/>
  <c r="J146" i="20"/>
  <c r="BK145" i="20"/>
  <c r="BI145" i="20"/>
  <c r="BH145" i="20"/>
  <c r="BG145" i="20"/>
  <c r="BE145" i="20"/>
  <c r="T145" i="20"/>
  <c r="R145" i="20"/>
  <c r="P145" i="20"/>
  <c r="J145" i="20"/>
  <c r="BF145" i="20" s="1"/>
  <c r="BK144" i="20"/>
  <c r="BI144" i="20"/>
  <c r="BH144" i="20"/>
  <c r="BG144" i="20"/>
  <c r="BF144" i="20"/>
  <c r="BE144" i="20"/>
  <c r="T144" i="20"/>
  <c r="R144" i="20"/>
  <c r="P144" i="20"/>
  <c r="J144" i="20"/>
  <c r="BK143" i="20"/>
  <c r="BI143" i="20"/>
  <c r="BH143" i="20"/>
  <c r="BG143" i="20"/>
  <c r="BE143" i="20"/>
  <c r="T143" i="20"/>
  <c r="R143" i="20"/>
  <c r="P143" i="20"/>
  <c r="J143" i="20"/>
  <c r="BF143" i="20" s="1"/>
  <c r="BK142" i="20"/>
  <c r="BI142" i="20"/>
  <c r="BH142" i="20"/>
  <c r="BG142" i="20"/>
  <c r="BF142" i="20"/>
  <c r="BE142" i="20"/>
  <c r="T142" i="20"/>
  <c r="R142" i="20"/>
  <c r="P142" i="20"/>
  <c r="J142" i="20"/>
  <c r="BK141" i="20"/>
  <c r="BI141" i="20"/>
  <c r="BH141" i="20"/>
  <c r="BG141" i="20"/>
  <c r="BE141" i="20"/>
  <c r="T141" i="20"/>
  <c r="R141" i="20"/>
  <c r="P141" i="20"/>
  <c r="J141" i="20"/>
  <c r="BF141" i="20" s="1"/>
  <c r="BK140" i="20"/>
  <c r="BI140" i="20"/>
  <c r="BH140" i="20"/>
  <c r="BG140" i="20"/>
  <c r="BF140" i="20"/>
  <c r="BE140" i="20"/>
  <c r="T140" i="20"/>
  <c r="R140" i="20"/>
  <c r="P140" i="20"/>
  <c r="J140" i="20"/>
  <c r="BK139" i="20"/>
  <c r="BI139" i="20"/>
  <c r="BH139" i="20"/>
  <c r="BG139" i="20"/>
  <c r="BE139" i="20"/>
  <c r="T139" i="20"/>
  <c r="R139" i="20"/>
  <c r="P139" i="20"/>
  <c r="J139" i="20"/>
  <c r="BF139" i="20" s="1"/>
  <c r="BK138" i="20"/>
  <c r="BI138" i="20"/>
  <c r="BH138" i="20"/>
  <c r="BG138" i="20"/>
  <c r="BF138" i="20"/>
  <c r="BE138" i="20"/>
  <c r="T138" i="20"/>
  <c r="R138" i="20"/>
  <c r="P138" i="20"/>
  <c r="J138" i="20"/>
  <c r="BK137" i="20"/>
  <c r="BI137" i="20"/>
  <c r="BH137" i="20"/>
  <c r="BG137" i="20"/>
  <c r="BE137" i="20"/>
  <c r="T137" i="20"/>
  <c r="R137" i="20"/>
  <c r="P137" i="20"/>
  <c r="J137" i="20"/>
  <c r="BF137" i="20" s="1"/>
  <c r="BK136" i="20"/>
  <c r="BI136" i="20"/>
  <c r="BH136" i="20"/>
  <c r="BG136" i="20"/>
  <c r="BF136" i="20"/>
  <c r="BE136" i="20"/>
  <c r="T136" i="20"/>
  <c r="R136" i="20"/>
  <c r="P136" i="20"/>
  <c r="J136" i="20"/>
  <c r="BK135" i="20"/>
  <c r="BI135" i="20"/>
  <c r="BH135" i="20"/>
  <c r="BG135" i="20"/>
  <c r="BE135" i="20"/>
  <c r="T135" i="20"/>
  <c r="R135" i="20"/>
  <c r="P135" i="20"/>
  <c r="J135" i="20"/>
  <c r="BF135" i="20" s="1"/>
  <c r="BK134" i="20"/>
  <c r="BI134" i="20"/>
  <c r="BH134" i="20"/>
  <c r="BG134" i="20"/>
  <c r="BF134" i="20"/>
  <c r="BE134" i="20"/>
  <c r="T134" i="20"/>
  <c r="R134" i="20"/>
  <c r="P134" i="20"/>
  <c r="J134" i="20"/>
  <c r="BK133" i="20"/>
  <c r="BI133" i="20"/>
  <c r="BH133" i="20"/>
  <c r="BG133" i="20"/>
  <c r="BE133" i="20"/>
  <c r="T133" i="20"/>
  <c r="R133" i="20"/>
  <c r="P133" i="20"/>
  <c r="J133" i="20"/>
  <c r="BF133" i="20" s="1"/>
  <c r="BK132" i="20"/>
  <c r="BI132" i="20"/>
  <c r="BH132" i="20"/>
  <c r="BG132" i="20"/>
  <c r="BF132" i="20"/>
  <c r="BE132" i="20"/>
  <c r="T132" i="20"/>
  <c r="R132" i="20"/>
  <c r="P132" i="20"/>
  <c r="J132" i="20"/>
  <c r="BK131" i="20"/>
  <c r="BI131" i="20"/>
  <c r="BH131" i="20"/>
  <c r="BG131" i="20"/>
  <c r="BE131" i="20"/>
  <c r="T131" i="20"/>
  <c r="R131" i="20"/>
  <c r="P131" i="20"/>
  <c r="J131" i="20"/>
  <c r="BF131" i="20" s="1"/>
  <c r="BK130" i="20"/>
  <c r="BI130" i="20"/>
  <c r="BH130" i="20"/>
  <c r="BG130" i="20"/>
  <c r="BF130" i="20"/>
  <c r="BE130" i="20"/>
  <c r="T130" i="20"/>
  <c r="R130" i="20"/>
  <c r="P130" i="20"/>
  <c r="J130" i="20"/>
  <c r="BK129" i="20"/>
  <c r="BI129" i="20"/>
  <c r="BH129" i="20"/>
  <c r="BG129" i="20"/>
  <c r="BE129" i="20"/>
  <c r="T129" i="20"/>
  <c r="R129" i="20"/>
  <c r="P129" i="20"/>
  <c r="J129" i="20"/>
  <c r="BF129" i="20" s="1"/>
  <c r="BK128" i="20"/>
  <c r="BI128" i="20"/>
  <c r="BH128" i="20"/>
  <c r="BG128" i="20"/>
  <c r="BF128" i="20"/>
  <c r="BE128" i="20"/>
  <c r="T128" i="20"/>
  <c r="R128" i="20"/>
  <c r="P128" i="20"/>
  <c r="J128" i="20"/>
  <c r="BK127" i="20"/>
  <c r="BI127" i="20"/>
  <c r="BH127" i="20"/>
  <c r="BG127" i="20"/>
  <c r="BE127" i="20"/>
  <c r="T127" i="20"/>
  <c r="R127" i="20"/>
  <c r="P127" i="20"/>
  <c r="J127" i="20"/>
  <c r="BF127" i="20" s="1"/>
  <c r="BK126" i="20"/>
  <c r="BI126" i="20"/>
  <c r="BH126" i="20"/>
  <c r="BG126" i="20"/>
  <c r="BF126" i="20"/>
  <c r="BE126" i="20"/>
  <c r="T126" i="20"/>
  <c r="R126" i="20"/>
  <c r="P126" i="20"/>
  <c r="J126" i="20"/>
  <c r="BK125" i="20"/>
  <c r="BI125" i="20"/>
  <c r="BH125" i="20"/>
  <c r="BG125" i="20"/>
  <c r="BE125" i="20"/>
  <c r="T125" i="20"/>
  <c r="R125" i="20"/>
  <c r="P125" i="20"/>
  <c r="J125" i="20"/>
  <c r="BF125" i="20" s="1"/>
  <c r="BK124" i="20"/>
  <c r="BK123" i="20" s="1"/>
  <c r="J123" i="20" s="1"/>
  <c r="BI124" i="20"/>
  <c r="BH124" i="20"/>
  <c r="BG124" i="20"/>
  <c r="BF124" i="20"/>
  <c r="BE124" i="20"/>
  <c r="T124" i="20"/>
  <c r="R124" i="20"/>
  <c r="P124" i="20"/>
  <c r="P123" i="20" s="1"/>
  <c r="J124" i="20"/>
  <c r="R123" i="20"/>
  <c r="BK122" i="20"/>
  <c r="BI122" i="20"/>
  <c r="BH122" i="20"/>
  <c r="BG122" i="20"/>
  <c r="BE122" i="20"/>
  <c r="T122" i="20"/>
  <c r="R122" i="20"/>
  <c r="P122" i="20"/>
  <c r="J122" i="20"/>
  <c r="BF122" i="20" s="1"/>
  <c r="BK121" i="20"/>
  <c r="BI121" i="20"/>
  <c r="BH121" i="20"/>
  <c r="BG121" i="20"/>
  <c r="BE121" i="20"/>
  <c r="T121" i="20"/>
  <c r="R121" i="20"/>
  <c r="P121" i="20"/>
  <c r="J121" i="20"/>
  <c r="BF121" i="20" s="1"/>
  <c r="BK120" i="20"/>
  <c r="BI120" i="20"/>
  <c r="BH120" i="20"/>
  <c r="BG120" i="20"/>
  <c r="BE120" i="20"/>
  <c r="T120" i="20"/>
  <c r="R120" i="20"/>
  <c r="P120" i="20"/>
  <c r="J120" i="20"/>
  <c r="BF120" i="20" s="1"/>
  <c r="BK119" i="20"/>
  <c r="BI119" i="20"/>
  <c r="BH119" i="20"/>
  <c r="BG119" i="20"/>
  <c r="BE119" i="20"/>
  <c r="T119" i="20"/>
  <c r="R119" i="20"/>
  <c r="P119" i="20"/>
  <c r="J119" i="20"/>
  <c r="BF119" i="20" s="1"/>
  <c r="BK118" i="20"/>
  <c r="BI118" i="20"/>
  <c r="BH118" i="20"/>
  <c r="BG118" i="20"/>
  <c r="BE118" i="20"/>
  <c r="T118" i="20"/>
  <c r="R118" i="20"/>
  <c r="P118" i="20"/>
  <c r="J118" i="20"/>
  <c r="BF118" i="20" s="1"/>
  <c r="BK117" i="20"/>
  <c r="BI117" i="20"/>
  <c r="BH117" i="20"/>
  <c r="BG117" i="20"/>
  <c r="BE117" i="20"/>
  <c r="T117" i="20"/>
  <c r="R117" i="20"/>
  <c r="P117" i="20"/>
  <c r="J117" i="20"/>
  <c r="BF117" i="20" s="1"/>
  <c r="BK116" i="20"/>
  <c r="BI116" i="20"/>
  <c r="BH116" i="20"/>
  <c r="BG116" i="20"/>
  <c r="BE116" i="20"/>
  <c r="T116" i="20"/>
  <c r="R116" i="20"/>
  <c r="P116" i="20"/>
  <c r="J116" i="20"/>
  <c r="BF116" i="20" s="1"/>
  <c r="BK115" i="20"/>
  <c r="BI115" i="20"/>
  <c r="BH115" i="20"/>
  <c r="BG115" i="20"/>
  <c r="BE115" i="20"/>
  <c r="T115" i="20"/>
  <c r="R115" i="20"/>
  <c r="P115" i="20"/>
  <c r="J115" i="20"/>
  <c r="BF115" i="20" s="1"/>
  <c r="BK114" i="20"/>
  <c r="BI114" i="20"/>
  <c r="BH114" i="20"/>
  <c r="BG114" i="20"/>
  <c r="BE114" i="20"/>
  <c r="T114" i="20"/>
  <c r="R114" i="20"/>
  <c r="P114" i="20"/>
  <c r="J114" i="20"/>
  <c r="BF114" i="20" s="1"/>
  <c r="BK113" i="20"/>
  <c r="BI113" i="20"/>
  <c r="BH113" i="20"/>
  <c r="BG113" i="20"/>
  <c r="BE113" i="20"/>
  <c r="T113" i="20"/>
  <c r="R113" i="20"/>
  <c r="P113" i="20"/>
  <c r="J113" i="20"/>
  <c r="BF113" i="20" s="1"/>
  <c r="BK112" i="20"/>
  <c r="BI112" i="20"/>
  <c r="BH112" i="20"/>
  <c r="BG112" i="20"/>
  <c r="BE112" i="20"/>
  <c r="T112" i="20"/>
  <c r="R112" i="20"/>
  <c r="P112" i="20"/>
  <c r="J112" i="20"/>
  <c r="BF112" i="20" s="1"/>
  <c r="BK111" i="20"/>
  <c r="BI111" i="20"/>
  <c r="BH111" i="20"/>
  <c r="BG111" i="20"/>
  <c r="BE111" i="20"/>
  <c r="T111" i="20"/>
  <c r="R111" i="20"/>
  <c r="P111" i="20"/>
  <c r="J111" i="20"/>
  <c r="BF111" i="20" s="1"/>
  <c r="BK110" i="20"/>
  <c r="BI110" i="20"/>
  <c r="BH110" i="20"/>
  <c r="BG110" i="20"/>
  <c r="BE110" i="20"/>
  <c r="T110" i="20"/>
  <c r="R110" i="20"/>
  <c r="P110" i="20"/>
  <c r="J110" i="20"/>
  <c r="BF110" i="20" s="1"/>
  <c r="BK109" i="20"/>
  <c r="BI109" i="20"/>
  <c r="BH109" i="20"/>
  <c r="BG109" i="20"/>
  <c r="BE109" i="20"/>
  <c r="T109" i="20"/>
  <c r="R109" i="20"/>
  <c r="P109" i="20"/>
  <c r="J109" i="20"/>
  <c r="BF109" i="20" s="1"/>
  <c r="BK108" i="20"/>
  <c r="BI108" i="20"/>
  <c r="BH108" i="20"/>
  <c r="BG108" i="20"/>
  <c r="BE108" i="20"/>
  <c r="T108" i="20"/>
  <c r="R108" i="20"/>
  <c r="P108" i="20"/>
  <c r="J108" i="20"/>
  <c r="BF108" i="20" s="1"/>
  <c r="BK107" i="20"/>
  <c r="BI107" i="20"/>
  <c r="BH107" i="20"/>
  <c r="BG107" i="20"/>
  <c r="BE107" i="20"/>
  <c r="T107" i="20"/>
  <c r="R107" i="20"/>
  <c r="P107" i="20"/>
  <c r="J107" i="20"/>
  <c r="BF107" i="20" s="1"/>
  <c r="BK106" i="20"/>
  <c r="BI106" i="20"/>
  <c r="BH106" i="20"/>
  <c r="BG106" i="20"/>
  <c r="F37" i="20" s="1"/>
  <c r="BE106" i="20"/>
  <c r="T106" i="20"/>
  <c r="R106" i="20"/>
  <c r="P106" i="20"/>
  <c r="P102" i="20" s="1"/>
  <c r="J106" i="20"/>
  <c r="BF106" i="20" s="1"/>
  <c r="BK105" i="20"/>
  <c r="BI105" i="20"/>
  <c r="BH105" i="20"/>
  <c r="F38" i="20" s="1"/>
  <c r="BG105" i="20"/>
  <c r="BE105" i="20"/>
  <c r="T105" i="20"/>
  <c r="R105" i="20"/>
  <c r="P105" i="20"/>
  <c r="J105" i="20"/>
  <c r="BF105" i="20" s="1"/>
  <c r="BK104" i="20"/>
  <c r="BI104" i="20"/>
  <c r="F39" i="20" s="1"/>
  <c r="BH104" i="20"/>
  <c r="BG104" i="20"/>
  <c r="BE104" i="20"/>
  <c r="T104" i="20"/>
  <c r="R104" i="20"/>
  <c r="P104" i="20"/>
  <c r="J104" i="20"/>
  <c r="BF104" i="20" s="1"/>
  <c r="BK103" i="20"/>
  <c r="BK102" i="20" s="1"/>
  <c r="BI103" i="20"/>
  <c r="BH103" i="20"/>
  <c r="BG103" i="20"/>
  <c r="BE103" i="20"/>
  <c r="J35" i="20" s="1"/>
  <c r="T103" i="20"/>
  <c r="T102" i="20" s="1"/>
  <c r="R103" i="20"/>
  <c r="P103" i="20"/>
  <c r="J103" i="20"/>
  <c r="BF103" i="20" s="1"/>
  <c r="J97" i="20"/>
  <c r="F94" i="20"/>
  <c r="E92" i="20"/>
  <c r="J39" i="20"/>
  <c r="J38" i="20"/>
  <c r="J37" i="20"/>
  <c r="F35" i="20"/>
  <c r="J26" i="20"/>
  <c r="E26" i="20"/>
  <c r="J25" i="20"/>
  <c r="J23" i="20"/>
  <c r="E23" i="20"/>
  <c r="J96" i="20" s="1"/>
  <c r="J22" i="20"/>
  <c r="J20" i="20"/>
  <c r="E20" i="20"/>
  <c r="F97" i="20" s="1"/>
  <c r="J19" i="20"/>
  <c r="J17" i="20"/>
  <c r="E17" i="20"/>
  <c r="F96" i="20" s="1"/>
  <c r="J16" i="20"/>
  <c r="J14" i="20"/>
  <c r="J94" i="20" s="1"/>
  <c r="E7" i="20"/>
  <c r="E88" i="20" s="1"/>
  <c r="BK171" i="19"/>
  <c r="BI171" i="19"/>
  <c r="BH171" i="19"/>
  <c r="BG171" i="19"/>
  <c r="BE171" i="19"/>
  <c r="T171" i="19"/>
  <c r="R171" i="19"/>
  <c r="P171" i="19"/>
  <c r="J171" i="19"/>
  <c r="BF171" i="19" s="1"/>
  <c r="BK170" i="19"/>
  <c r="BI170" i="19"/>
  <c r="BH170" i="19"/>
  <c r="BG170" i="19"/>
  <c r="BF170" i="19"/>
  <c r="BE170" i="19"/>
  <c r="T170" i="19"/>
  <c r="T169" i="19" s="1"/>
  <c r="R170" i="19"/>
  <c r="P170" i="19"/>
  <c r="J170" i="19"/>
  <c r="BK169" i="19"/>
  <c r="J169" i="19" s="1"/>
  <c r="R169" i="19"/>
  <c r="BK168" i="19"/>
  <c r="BI168" i="19"/>
  <c r="BH168" i="19"/>
  <c r="BG168" i="19"/>
  <c r="BE168" i="19"/>
  <c r="T168" i="19"/>
  <c r="R168" i="19"/>
  <c r="P168" i="19"/>
  <c r="J168" i="19"/>
  <c r="BF168" i="19" s="1"/>
  <c r="BK167" i="19"/>
  <c r="BI167" i="19"/>
  <c r="BH167" i="19"/>
  <c r="BG167" i="19"/>
  <c r="BE167" i="19"/>
  <c r="T167" i="19"/>
  <c r="R167" i="19"/>
  <c r="P167" i="19"/>
  <c r="J167" i="19"/>
  <c r="BF167" i="19" s="1"/>
  <c r="BK166" i="19"/>
  <c r="BI166" i="19"/>
  <c r="BH166" i="19"/>
  <c r="BG166" i="19"/>
  <c r="BE166" i="19"/>
  <c r="T166" i="19"/>
  <c r="R166" i="19"/>
  <c r="P166" i="19"/>
  <c r="J166" i="19"/>
  <c r="BF166" i="19" s="1"/>
  <c r="BK165" i="19"/>
  <c r="BI165" i="19"/>
  <c r="BH165" i="19"/>
  <c r="BG165" i="19"/>
  <c r="BE165" i="19"/>
  <c r="T165" i="19"/>
  <c r="R165" i="19"/>
  <c r="P165" i="19"/>
  <c r="J165" i="19"/>
  <c r="BF165" i="19" s="1"/>
  <c r="BK164" i="19"/>
  <c r="BI164" i="19"/>
  <c r="BH164" i="19"/>
  <c r="BG164" i="19"/>
  <c r="BE164" i="19"/>
  <c r="T164" i="19"/>
  <c r="R164" i="19"/>
  <c r="P164" i="19"/>
  <c r="J164" i="19"/>
  <c r="BF164" i="19" s="1"/>
  <c r="BK163" i="19"/>
  <c r="BI163" i="19"/>
  <c r="BH163" i="19"/>
  <c r="BG163" i="19"/>
  <c r="BE163" i="19"/>
  <c r="T163" i="19"/>
  <c r="R163" i="19"/>
  <c r="P163" i="19"/>
  <c r="J163" i="19"/>
  <c r="BF163" i="19" s="1"/>
  <c r="BK162" i="19"/>
  <c r="BI162" i="19"/>
  <c r="BH162" i="19"/>
  <c r="BG162" i="19"/>
  <c r="BE162" i="19"/>
  <c r="T162" i="19"/>
  <c r="R162" i="19"/>
  <c r="P162" i="19"/>
  <c r="J162" i="19"/>
  <c r="BF162" i="19" s="1"/>
  <c r="BK161" i="19"/>
  <c r="BI161" i="19"/>
  <c r="BH161" i="19"/>
  <c r="BG161" i="19"/>
  <c r="BE161" i="19"/>
  <c r="T161" i="19"/>
  <c r="R161" i="19"/>
  <c r="P161" i="19"/>
  <c r="J161" i="19"/>
  <c r="BF161" i="19" s="1"/>
  <c r="BK160" i="19"/>
  <c r="BI160" i="19"/>
  <c r="BH160" i="19"/>
  <c r="BG160" i="19"/>
  <c r="BE160" i="19"/>
  <c r="T160" i="19"/>
  <c r="R160" i="19"/>
  <c r="P160" i="19"/>
  <c r="J160" i="19"/>
  <c r="BF160" i="19" s="1"/>
  <c r="BK159" i="19"/>
  <c r="BI159" i="19"/>
  <c r="BH159" i="19"/>
  <c r="BG159" i="19"/>
  <c r="BE159" i="19"/>
  <c r="T159" i="19"/>
  <c r="R159" i="19"/>
  <c r="P159" i="19"/>
  <c r="J159" i="19"/>
  <c r="BF159" i="19" s="1"/>
  <c r="BK158" i="19"/>
  <c r="BI158" i="19"/>
  <c r="BH158" i="19"/>
  <c r="BG158" i="19"/>
  <c r="BE158" i="19"/>
  <c r="T158" i="19"/>
  <c r="R158" i="19"/>
  <c r="P158" i="19"/>
  <c r="J158" i="19"/>
  <c r="BF158" i="19" s="1"/>
  <c r="BK157" i="19"/>
  <c r="BI157" i="19"/>
  <c r="BH157" i="19"/>
  <c r="BG157" i="19"/>
  <c r="BE157" i="19"/>
  <c r="T157" i="19"/>
  <c r="R157" i="19"/>
  <c r="P157" i="19"/>
  <c r="J157" i="19"/>
  <c r="BF157" i="19" s="1"/>
  <c r="BK156" i="19"/>
  <c r="BI156" i="19"/>
  <c r="BH156" i="19"/>
  <c r="BG156" i="19"/>
  <c r="BE156" i="19"/>
  <c r="T156" i="19"/>
  <c r="R156" i="19"/>
  <c r="P156" i="19"/>
  <c r="J156" i="19"/>
  <c r="BF156" i="19" s="1"/>
  <c r="BK155" i="19"/>
  <c r="BI155" i="19"/>
  <c r="BH155" i="19"/>
  <c r="BG155" i="19"/>
  <c r="BE155" i="19"/>
  <c r="T155" i="19"/>
  <c r="R155" i="19"/>
  <c r="P155" i="19"/>
  <c r="J155" i="19"/>
  <c r="BF155" i="19" s="1"/>
  <c r="BK154" i="19"/>
  <c r="BI154" i="19"/>
  <c r="BH154" i="19"/>
  <c r="BG154" i="19"/>
  <c r="BE154" i="19"/>
  <c r="T154" i="19"/>
  <c r="R154" i="19"/>
  <c r="P154" i="19"/>
  <c r="J154" i="19"/>
  <c r="BF154" i="19" s="1"/>
  <c r="BK153" i="19"/>
  <c r="BI153" i="19"/>
  <c r="BH153" i="19"/>
  <c r="BG153" i="19"/>
  <c r="BE153" i="19"/>
  <c r="T153" i="19"/>
  <c r="R153" i="19"/>
  <c r="P153" i="19"/>
  <c r="J153" i="19"/>
  <c r="BF153" i="19" s="1"/>
  <c r="BK152" i="19"/>
  <c r="BI152" i="19"/>
  <c r="BH152" i="19"/>
  <c r="BG152" i="19"/>
  <c r="BE152" i="19"/>
  <c r="T152" i="19"/>
  <c r="R152" i="19"/>
  <c r="P152" i="19"/>
  <c r="J152" i="19"/>
  <c r="BF152" i="19" s="1"/>
  <c r="BK151" i="19"/>
  <c r="BI151" i="19"/>
  <c r="BH151" i="19"/>
  <c r="BG151" i="19"/>
  <c r="BE151" i="19"/>
  <c r="T151" i="19"/>
  <c r="R151" i="19"/>
  <c r="P151" i="19"/>
  <c r="J151" i="19"/>
  <c r="BF151" i="19" s="1"/>
  <c r="BK150" i="19"/>
  <c r="BI150" i="19"/>
  <c r="BH150" i="19"/>
  <c r="BG150" i="19"/>
  <c r="BE150" i="19"/>
  <c r="T150" i="19"/>
  <c r="R150" i="19"/>
  <c r="P150" i="19"/>
  <c r="J150" i="19"/>
  <c r="BF150" i="19" s="1"/>
  <c r="BK149" i="19"/>
  <c r="BI149" i="19"/>
  <c r="BH149" i="19"/>
  <c r="BG149" i="19"/>
  <c r="BE149" i="19"/>
  <c r="T149" i="19"/>
  <c r="R149" i="19"/>
  <c r="P149" i="19"/>
  <c r="J149" i="19"/>
  <c r="BF149" i="19" s="1"/>
  <c r="BK148" i="19"/>
  <c r="BI148" i="19"/>
  <c r="BH148" i="19"/>
  <c r="BG148" i="19"/>
  <c r="BE148" i="19"/>
  <c r="T148" i="19"/>
  <c r="R148" i="19"/>
  <c r="P148" i="19"/>
  <c r="J148" i="19"/>
  <c r="BF148" i="19" s="1"/>
  <c r="BK147" i="19"/>
  <c r="BI147" i="19"/>
  <c r="BH147" i="19"/>
  <c r="BG147" i="19"/>
  <c r="BE147" i="19"/>
  <c r="T147" i="19"/>
  <c r="T144" i="19" s="1"/>
  <c r="R147" i="19"/>
  <c r="P147" i="19"/>
  <c r="J147" i="19"/>
  <c r="BF147" i="19" s="1"/>
  <c r="BK146" i="19"/>
  <c r="BI146" i="19"/>
  <c r="BH146" i="19"/>
  <c r="BG146" i="19"/>
  <c r="BE146" i="19"/>
  <c r="T146" i="19"/>
  <c r="R146" i="19"/>
  <c r="P146" i="19"/>
  <c r="J146" i="19"/>
  <c r="BF146" i="19" s="1"/>
  <c r="BK145" i="19"/>
  <c r="BK144" i="19" s="1"/>
  <c r="J144" i="19" s="1"/>
  <c r="BI145" i="19"/>
  <c r="BH145" i="19"/>
  <c r="BG145" i="19"/>
  <c r="BE145" i="19"/>
  <c r="T145" i="19"/>
  <c r="R145" i="19"/>
  <c r="P145" i="19"/>
  <c r="J145" i="19"/>
  <c r="BF145" i="19" s="1"/>
  <c r="P144" i="19"/>
  <c r="BK143" i="19"/>
  <c r="BI143" i="19"/>
  <c r="BH143" i="19"/>
  <c r="BG143" i="19"/>
  <c r="BE143" i="19"/>
  <c r="T143" i="19"/>
  <c r="R143" i="19"/>
  <c r="P143" i="19"/>
  <c r="J143" i="19"/>
  <c r="BF143" i="19" s="1"/>
  <c r="BK142" i="19"/>
  <c r="BI142" i="19"/>
  <c r="BH142" i="19"/>
  <c r="BG142" i="19"/>
  <c r="BF142" i="19"/>
  <c r="BE142" i="19"/>
  <c r="T142" i="19"/>
  <c r="R142" i="19"/>
  <c r="P142" i="19"/>
  <c r="J142" i="19"/>
  <c r="BK141" i="19"/>
  <c r="BI141" i="19"/>
  <c r="BH141" i="19"/>
  <c r="BG141" i="19"/>
  <c r="BE141" i="19"/>
  <c r="T141" i="19"/>
  <c r="R141" i="19"/>
  <c r="P141" i="19"/>
  <c r="J141" i="19"/>
  <c r="BF141" i="19" s="1"/>
  <c r="BK140" i="19"/>
  <c r="BI140" i="19"/>
  <c r="BH140" i="19"/>
  <c r="BG140" i="19"/>
  <c r="BF140" i="19"/>
  <c r="BE140" i="19"/>
  <c r="T140" i="19"/>
  <c r="R140" i="19"/>
  <c r="P140" i="19"/>
  <c r="J140" i="19"/>
  <c r="BK139" i="19"/>
  <c r="BI139" i="19"/>
  <c r="BH139" i="19"/>
  <c r="BG139" i="19"/>
  <c r="BE139" i="19"/>
  <c r="T139" i="19"/>
  <c r="R139" i="19"/>
  <c r="P139" i="19"/>
  <c r="J139" i="19"/>
  <c r="BF139" i="19" s="1"/>
  <c r="BK138" i="19"/>
  <c r="BI138" i="19"/>
  <c r="BH138" i="19"/>
  <c r="BG138" i="19"/>
  <c r="BF138" i="19"/>
  <c r="BE138" i="19"/>
  <c r="T138" i="19"/>
  <c r="R138" i="19"/>
  <c r="P138" i="19"/>
  <c r="J138" i="19"/>
  <c r="BK137" i="19"/>
  <c r="BI137" i="19"/>
  <c r="BH137" i="19"/>
  <c r="BG137" i="19"/>
  <c r="BE137" i="19"/>
  <c r="T137" i="19"/>
  <c r="R137" i="19"/>
  <c r="P137" i="19"/>
  <c r="J137" i="19"/>
  <c r="BF137" i="19" s="1"/>
  <c r="BK136" i="19"/>
  <c r="BI136" i="19"/>
  <c r="BH136" i="19"/>
  <c r="BG136" i="19"/>
  <c r="BF136" i="19"/>
  <c r="BE136" i="19"/>
  <c r="T136" i="19"/>
  <c r="R136" i="19"/>
  <c r="P136" i="19"/>
  <c r="J136" i="19"/>
  <c r="BK135" i="19"/>
  <c r="BI135" i="19"/>
  <c r="BH135" i="19"/>
  <c r="BG135" i="19"/>
  <c r="BE135" i="19"/>
  <c r="T135" i="19"/>
  <c r="R135" i="19"/>
  <c r="P135" i="19"/>
  <c r="J135" i="19"/>
  <c r="BF135" i="19" s="1"/>
  <c r="BK134" i="19"/>
  <c r="BI134" i="19"/>
  <c r="BH134" i="19"/>
  <c r="BG134" i="19"/>
  <c r="BF134" i="19"/>
  <c r="BE134" i="19"/>
  <c r="T134" i="19"/>
  <c r="R134" i="19"/>
  <c r="P134" i="19"/>
  <c r="J134" i="19"/>
  <c r="BK133" i="19"/>
  <c r="BI133" i="19"/>
  <c r="BH133" i="19"/>
  <c r="BG133" i="19"/>
  <c r="BE133" i="19"/>
  <c r="T133" i="19"/>
  <c r="R133" i="19"/>
  <c r="P133" i="19"/>
  <c r="J133" i="19"/>
  <c r="BF133" i="19" s="1"/>
  <c r="BK132" i="19"/>
  <c r="BI132" i="19"/>
  <c r="BH132" i="19"/>
  <c r="BG132" i="19"/>
  <c r="BF132" i="19"/>
  <c r="BE132" i="19"/>
  <c r="T132" i="19"/>
  <c r="R132" i="19"/>
  <c r="P132" i="19"/>
  <c r="J132" i="19"/>
  <c r="BK131" i="19"/>
  <c r="BI131" i="19"/>
  <c r="BH131" i="19"/>
  <c r="BG131" i="19"/>
  <c r="BE131" i="19"/>
  <c r="T131" i="19"/>
  <c r="R131" i="19"/>
  <c r="P131" i="19"/>
  <c r="J131" i="19"/>
  <c r="BF131" i="19" s="1"/>
  <c r="BK130" i="19"/>
  <c r="BI130" i="19"/>
  <c r="BH130" i="19"/>
  <c r="BG130" i="19"/>
  <c r="BF130" i="19"/>
  <c r="BE130" i="19"/>
  <c r="T130" i="19"/>
  <c r="R130" i="19"/>
  <c r="P130" i="19"/>
  <c r="J130" i="19"/>
  <c r="BK129" i="19"/>
  <c r="BI129" i="19"/>
  <c r="BH129" i="19"/>
  <c r="BG129" i="19"/>
  <c r="BE129" i="19"/>
  <c r="T129" i="19"/>
  <c r="R129" i="19"/>
  <c r="P129" i="19"/>
  <c r="J129" i="19"/>
  <c r="BF129" i="19" s="1"/>
  <c r="BK128" i="19"/>
  <c r="BI128" i="19"/>
  <c r="BH128" i="19"/>
  <c r="BG128" i="19"/>
  <c r="BF128" i="19"/>
  <c r="BE128" i="19"/>
  <c r="T128" i="19"/>
  <c r="R128" i="19"/>
  <c r="P128" i="19"/>
  <c r="J128" i="19"/>
  <c r="BK127" i="19"/>
  <c r="BI127" i="19"/>
  <c r="BH127" i="19"/>
  <c r="BG127" i="19"/>
  <c r="BE127" i="19"/>
  <c r="T127" i="19"/>
  <c r="R127" i="19"/>
  <c r="P127" i="19"/>
  <c r="J127" i="19"/>
  <c r="BF127" i="19" s="1"/>
  <c r="BK126" i="19"/>
  <c r="BI126" i="19"/>
  <c r="BH126" i="19"/>
  <c r="BG126" i="19"/>
  <c r="BF126" i="19"/>
  <c r="BE126" i="19"/>
  <c r="T126" i="19"/>
  <c r="R126" i="19"/>
  <c r="P126" i="19"/>
  <c r="J126" i="19"/>
  <c r="BK125" i="19"/>
  <c r="BI125" i="19"/>
  <c r="BH125" i="19"/>
  <c r="BG125" i="19"/>
  <c r="BE125" i="19"/>
  <c r="T125" i="19"/>
  <c r="R125" i="19"/>
  <c r="P125" i="19"/>
  <c r="J125" i="19"/>
  <c r="BF125" i="19" s="1"/>
  <c r="BK124" i="19"/>
  <c r="BI124" i="19"/>
  <c r="BH124" i="19"/>
  <c r="BG124" i="19"/>
  <c r="BF124" i="19"/>
  <c r="BE124" i="19"/>
  <c r="T124" i="19"/>
  <c r="R124" i="19"/>
  <c r="P124" i="19"/>
  <c r="J124" i="19"/>
  <c r="BK123" i="19"/>
  <c r="BI123" i="19"/>
  <c r="BH123" i="19"/>
  <c r="BG123" i="19"/>
  <c r="BE123" i="19"/>
  <c r="T123" i="19"/>
  <c r="R123" i="19"/>
  <c r="P123" i="19"/>
  <c r="J123" i="19"/>
  <c r="BF123" i="19" s="1"/>
  <c r="BK122" i="19"/>
  <c r="BI122" i="19"/>
  <c r="BH122" i="19"/>
  <c r="BG122" i="19"/>
  <c r="BF122" i="19"/>
  <c r="BE122" i="19"/>
  <c r="T122" i="19"/>
  <c r="R122" i="19"/>
  <c r="P122" i="19"/>
  <c r="J122" i="19"/>
  <c r="BK121" i="19"/>
  <c r="BI121" i="19"/>
  <c r="BH121" i="19"/>
  <c r="BG121" i="19"/>
  <c r="BE121" i="19"/>
  <c r="T121" i="19"/>
  <c r="R121" i="19"/>
  <c r="P121" i="19"/>
  <c r="J121" i="19"/>
  <c r="BF121" i="19" s="1"/>
  <c r="BK120" i="19"/>
  <c r="BI120" i="19"/>
  <c r="BH120" i="19"/>
  <c r="BG120" i="19"/>
  <c r="BF120" i="19"/>
  <c r="BE120" i="19"/>
  <c r="T120" i="19"/>
  <c r="R120" i="19"/>
  <c r="R118" i="19" s="1"/>
  <c r="P120" i="19"/>
  <c r="J120" i="19"/>
  <c r="BK119" i="19"/>
  <c r="BI119" i="19"/>
  <c r="BH119" i="19"/>
  <c r="BG119" i="19"/>
  <c r="BE119" i="19"/>
  <c r="T119" i="19"/>
  <c r="T118" i="19" s="1"/>
  <c r="R119" i="19"/>
  <c r="P119" i="19"/>
  <c r="J119" i="19"/>
  <c r="BF119" i="19" s="1"/>
  <c r="BK118" i="19"/>
  <c r="J118" i="19" s="1"/>
  <c r="BK117" i="19"/>
  <c r="BI117" i="19"/>
  <c r="BH117" i="19"/>
  <c r="BG117" i="19"/>
  <c r="BE117" i="19"/>
  <c r="T117" i="19"/>
  <c r="R117" i="19"/>
  <c r="P117" i="19"/>
  <c r="J117" i="19"/>
  <c r="BF117" i="19" s="1"/>
  <c r="BK116" i="19"/>
  <c r="BI116" i="19"/>
  <c r="BH116" i="19"/>
  <c r="BG116" i="19"/>
  <c r="BE116" i="19"/>
  <c r="T116" i="19"/>
  <c r="R116" i="19"/>
  <c r="P116" i="19"/>
  <c r="J116" i="19"/>
  <c r="BF116" i="19" s="1"/>
  <c r="BK115" i="19"/>
  <c r="BI115" i="19"/>
  <c r="BH115" i="19"/>
  <c r="BG115" i="19"/>
  <c r="BE115" i="19"/>
  <c r="T115" i="19"/>
  <c r="R115" i="19"/>
  <c r="P115" i="19"/>
  <c r="J115" i="19"/>
  <c r="BF115" i="19" s="1"/>
  <c r="BK114" i="19"/>
  <c r="BI114" i="19"/>
  <c r="BH114" i="19"/>
  <c r="BG114" i="19"/>
  <c r="BE114" i="19"/>
  <c r="T114" i="19"/>
  <c r="R114" i="19"/>
  <c r="P114" i="19"/>
  <c r="J114" i="19"/>
  <c r="BF114" i="19" s="1"/>
  <c r="BK113" i="19"/>
  <c r="BI113" i="19"/>
  <c r="BH113" i="19"/>
  <c r="BG113" i="19"/>
  <c r="BE113" i="19"/>
  <c r="T113" i="19"/>
  <c r="R113" i="19"/>
  <c r="P113" i="19"/>
  <c r="J113" i="19"/>
  <c r="BF113" i="19" s="1"/>
  <c r="BK112" i="19"/>
  <c r="BI112" i="19"/>
  <c r="BH112" i="19"/>
  <c r="BG112" i="19"/>
  <c r="BE112" i="19"/>
  <c r="T112" i="19"/>
  <c r="R112" i="19"/>
  <c r="P112" i="19"/>
  <c r="J112" i="19"/>
  <c r="BF112" i="19" s="1"/>
  <c r="BK111" i="19"/>
  <c r="BI111" i="19"/>
  <c r="BH111" i="19"/>
  <c r="BG111" i="19"/>
  <c r="BE111" i="19"/>
  <c r="T111" i="19"/>
  <c r="R111" i="19"/>
  <c r="P111" i="19"/>
  <c r="J111" i="19"/>
  <c r="BF111" i="19" s="1"/>
  <c r="BK110" i="19"/>
  <c r="BI110" i="19"/>
  <c r="BH110" i="19"/>
  <c r="BG110" i="19"/>
  <c r="BE110" i="19"/>
  <c r="T110" i="19"/>
  <c r="R110" i="19"/>
  <c r="P110" i="19"/>
  <c r="J110" i="19"/>
  <c r="BF110" i="19" s="1"/>
  <c r="BK109" i="19"/>
  <c r="BI109" i="19"/>
  <c r="BH109" i="19"/>
  <c r="BG109" i="19"/>
  <c r="BE109" i="19"/>
  <c r="T109" i="19"/>
  <c r="R109" i="19"/>
  <c r="P109" i="19"/>
  <c r="J109" i="19"/>
  <c r="BF109" i="19" s="1"/>
  <c r="BK108" i="19"/>
  <c r="BI108" i="19"/>
  <c r="BH108" i="19"/>
  <c r="BG108" i="19"/>
  <c r="BE108" i="19"/>
  <c r="T108" i="19"/>
  <c r="R108" i="19"/>
  <c r="P108" i="19"/>
  <c r="J108" i="19"/>
  <c r="BF108" i="19" s="1"/>
  <c r="BK107" i="19"/>
  <c r="BI107" i="19"/>
  <c r="BH107" i="19"/>
  <c r="BG107" i="19"/>
  <c r="BE107" i="19"/>
  <c r="T107" i="19"/>
  <c r="R107" i="19"/>
  <c r="P107" i="19"/>
  <c r="J107" i="19"/>
  <c r="BF107" i="19" s="1"/>
  <c r="BK106" i="19"/>
  <c r="BI106" i="19"/>
  <c r="BH106" i="19"/>
  <c r="BG106" i="19"/>
  <c r="BE106" i="19"/>
  <c r="T106" i="19"/>
  <c r="R106" i="19"/>
  <c r="P106" i="19"/>
  <c r="J106" i="19"/>
  <c r="BF106" i="19" s="1"/>
  <c r="BK105" i="19"/>
  <c r="BI105" i="19"/>
  <c r="BH105" i="19"/>
  <c r="BG105" i="19"/>
  <c r="BE105" i="19"/>
  <c r="T105" i="19"/>
  <c r="T102" i="19" s="1"/>
  <c r="R105" i="19"/>
  <c r="P105" i="19"/>
  <c r="J105" i="19"/>
  <c r="BF105" i="19" s="1"/>
  <c r="BK104" i="19"/>
  <c r="BI104" i="19"/>
  <c r="BH104" i="19"/>
  <c r="BG104" i="19"/>
  <c r="BE104" i="19"/>
  <c r="F35" i="19" s="1"/>
  <c r="T104" i="19"/>
  <c r="R104" i="19"/>
  <c r="P104" i="19"/>
  <c r="J104" i="19"/>
  <c r="BF104" i="19" s="1"/>
  <c r="BK103" i="19"/>
  <c r="BK102" i="19" s="1"/>
  <c r="BI103" i="19"/>
  <c r="BH103" i="19"/>
  <c r="F38" i="19" s="1"/>
  <c r="BG103" i="19"/>
  <c r="BE103" i="19"/>
  <c r="T103" i="19"/>
  <c r="R103" i="19"/>
  <c r="P103" i="19"/>
  <c r="J103" i="19"/>
  <c r="BF103" i="19" s="1"/>
  <c r="P102" i="19"/>
  <c r="J97" i="19"/>
  <c r="F94" i="19"/>
  <c r="E92" i="19"/>
  <c r="J39" i="19"/>
  <c r="F39" i="19"/>
  <c r="J38" i="19"/>
  <c r="J37" i="19"/>
  <c r="F37" i="19"/>
  <c r="J26" i="19"/>
  <c r="E26" i="19"/>
  <c r="J25" i="19"/>
  <c r="J23" i="19"/>
  <c r="E23" i="19"/>
  <c r="J96" i="19" s="1"/>
  <c r="J22" i="19"/>
  <c r="J20" i="19"/>
  <c r="E20" i="19"/>
  <c r="F97" i="19" s="1"/>
  <c r="J19" i="19"/>
  <c r="J17" i="19"/>
  <c r="E17" i="19"/>
  <c r="F96" i="19" s="1"/>
  <c r="J16" i="19"/>
  <c r="J14" i="19"/>
  <c r="J94" i="19" s="1"/>
  <c r="E7" i="19"/>
  <c r="E88" i="19" s="1"/>
  <c r="BK160" i="18"/>
  <c r="BI160" i="18"/>
  <c r="BH160" i="18"/>
  <c r="BG160" i="18"/>
  <c r="BF160" i="18"/>
  <c r="BE160" i="18"/>
  <c r="T160" i="18"/>
  <c r="R160" i="18"/>
  <c r="P160" i="18"/>
  <c r="J160" i="18"/>
  <c r="BK159" i="18"/>
  <c r="BI159" i="18"/>
  <c r="BH159" i="18"/>
  <c r="BG159" i="18"/>
  <c r="BE159" i="18"/>
  <c r="T159" i="18"/>
  <c r="R159" i="18"/>
  <c r="P159" i="18"/>
  <c r="J159" i="18"/>
  <c r="BF159" i="18" s="1"/>
  <c r="BK158" i="18"/>
  <c r="BI158" i="18"/>
  <c r="BH158" i="18"/>
  <c r="BG158" i="18"/>
  <c r="BF158" i="18"/>
  <c r="BE158" i="18"/>
  <c r="T158" i="18"/>
  <c r="R158" i="18"/>
  <c r="R156" i="18" s="1"/>
  <c r="P158" i="18"/>
  <c r="J158" i="18"/>
  <c r="BK157" i="18"/>
  <c r="BI157" i="18"/>
  <c r="BH157" i="18"/>
  <c r="BG157" i="18"/>
  <c r="BE157" i="18"/>
  <c r="T157" i="18"/>
  <c r="T156" i="18" s="1"/>
  <c r="R157" i="18"/>
  <c r="P157" i="18"/>
  <c r="J157" i="18"/>
  <c r="BF157" i="18" s="1"/>
  <c r="BK156" i="18"/>
  <c r="J156" i="18" s="1"/>
  <c r="BK155" i="18"/>
  <c r="BI155" i="18"/>
  <c r="BH155" i="18"/>
  <c r="BG155" i="18"/>
  <c r="BE155" i="18"/>
  <c r="T155" i="18"/>
  <c r="R155" i="18"/>
  <c r="P155" i="18"/>
  <c r="J155" i="18"/>
  <c r="BF155" i="18" s="1"/>
  <c r="BK154" i="18"/>
  <c r="BK153" i="18" s="1"/>
  <c r="J153" i="18" s="1"/>
  <c r="BI154" i="18"/>
  <c r="BH154" i="18"/>
  <c r="BG154" i="18"/>
  <c r="BE154" i="18"/>
  <c r="T154" i="18"/>
  <c r="T153" i="18" s="1"/>
  <c r="R154" i="18"/>
  <c r="P154" i="18"/>
  <c r="J154" i="18"/>
  <c r="BF154" i="18" s="1"/>
  <c r="P153" i="18"/>
  <c r="BK152" i="18"/>
  <c r="BI152" i="18"/>
  <c r="BH152" i="18"/>
  <c r="BG152" i="18"/>
  <c r="BF152" i="18"/>
  <c r="BE152" i="18"/>
  <c r="T152" i="18"/>
  <c r="R152" i="18"/>
  <c r="P152" i="18"/>
  <c r="J152" i="18"/>
  <c r="BK151" i="18"/>
  <c r="BI151" i="18"/>
  <c r="BH151" i="18"/>
  <c r="BG151" i="18"/>
  <c r="BE151" i="18"/>
  <c r="T151" i="18"/>
  <c r="R151" i="18"/>
  <c r="P151" i="18"/>
  <c r="J151" i="18"/>
  <c r="BF151" i="18" s="1"/>
  <c r="BK150" i="18"/>
  <c r="BI150" i="18"/>
  <c r="BH150" i="18"/>
  <c r="BG150" i="18"/>
  <c r="BF150" i="18"/>
  <c r="BE150" i="18"/>
  <c r="T150" i="18"/>
  <c r="T149" i="18" s="1"/>
  <c r="R150" i="18"/>
  <c r="P150" i="18"/>
  <c r="J150" i="18"/>
  <c r="BK149" i="18"/>
  <c r="J149" i="18" s="1"/>
  <c r="R149" i="18"/>
  <c r="BK148" i="18"/>
  <c r="BI148" i="18"/>
  <c r="BH148" i="18"/>
  <c r="BG148" i="18"/>
  <c r="BE148" i="18"/>
  <c r="T148" i="18"/>
  <c r="R148" i="18"/>
  <c r="P148" i="18"/>
  <c r="P146" i="18" s="1"/>
  <c r="J148" i="18"/>
  <c r="BF148" i="18" s="1"/>
  <c r="BK147" i="18"/>
  <c r="BI147" i="18"/>
  <c r="BH147" i="18"/>
  <c r="BG147" i="18"/>
  <c r="BE147" i="18"/>
  <c r="T147" i="18"/>
  <c r="T146" i="18" s="1"/>
  <c r="R147" i="18"/>
  <c r="P147" i="18"/>
  <c r="J147" i="18"/>
  <c r="BF147" i="18" s="1"/>
  <c r="BK146" i="18"/>
  <c r="J146" i="18" s="1"/>
  <c r="BK145" i="18"/>
  <c r="BI145" i="18"/>
  <c r="BH145" i="18"/>
  <c r="BG145" i="18"/>
  <c r="BF145" i="18"/>
  <c r="BE145" i="18"/>
  <c r="T145" i="18"/>
  <c r="R145" i="18"/>
  <c r="P145" i="18"/>
  <c r="J145" i="18"/>
  <c r="BK144" i="18"/>
  <c r="BI144" i="18"/>
  <c r="BH144" i="18"/>
  <c r="BG144" i="18"/>
  <c r="BE144" i="18"/>
  <c r="T144" i="18"/>
  <c r="R144" i="18"/>
  <c r="P144" i="18"/>
  <c r="J144" i="18"/>
  <c r="BF144" i="18" s="1"/>
  <c r="BK143" i="18"/>
  <c r="BI143" i="18"/>
  <c r="BH143" i="18"/>
  <c r="BG143" i="18"/>
  <c r="BF143" i="18"/>
  <c r="BE143" i="18"/>
  <c r="T143" i="18"/>
  <c r="R143" i="18"/>
  <c r="R141" i="18" s="1"/>
  <c r="P143" i="18"/>
  <c r="J143" i="18"/>
  <c r="BK142" i="18"/>
  <c r="BI142" i="18"/>
  <c r="BH142" i="18"/>
  <c r="BG142" i="18"/>
  <c r="BE142" i="18"/>
  <c r="T142" i="18"/>
  <c r="T141" i="18" s="1"/>
  <c r="R142" i="18"/>
  <c r="P142" i="18"/>
  <c r="J142" i="18"/>
  <c r="BF142" i="18" s="1"/>
  <c r="BK141" i="18"/>
  <c r="J141" i="18" s="1"/>
  <c r="BK140" i="18"/>
  <c r="BI140" i="18"/>
  <c r="BH140" i="18"/>
  <c r="BG140" i="18"/>
  <c r="BE140" i="18"/>
  <c r="T140" i="18"/>
  <c r="T139" i="18" s="1"/>
  <c r="R140" i="18"/>
  <c r="R139" i="18" s="1"/>
  <c r="P140" i="18"/>
  <c r="J140" i="18"/>
  <c r="BF140" i="18" s="1"/>
  <c r="BK139" i="18"/>
  <c r="J139" i="18" s="1"/>
  <c r="P139" i="18"/>
  <c r="BK138" i="18"/>
  <c r="BI138" i="18"/>
  <c r="BH138" i="18"/>
  <c r="BG138" i="18"/>
  <c r="BF138" i="18"/>
  <c r="BE138" i="18"/>
  <c r="T138" i="18"/>
  <c r="R138" i="18"/>
  <c r="P138" i="18"/>
  <c r="J138" i="18"/>
  <c r="BK137" i="18"/>
  <c r="BI137" i="18"/>
  <c r="BH137" i="18"/>
  <c r="BG137" i="18"/>
  <c r="BE137" i="18"/>
  <c r="T137" i="18"/>
  <c r="R137" i="18"/>
  <c r="P137" i="18"/>
  <c r="J137" i="18"/>
  <c r="BF137" i="18" s="1"/>
  <c r="BK136" i="18"/>
  <c r="BI136" i="18"/>
  <c r="BH136" i="18"/>
  <c r="BG136" i="18"/>
  <c r="BF136" i="18"/>
  <c r="BE136" i="18"/>
  <c r="T136" i="18"/>
  <c r="R136" i="18"/>
  <c r="P136" i="18"/>
  <c r="J136" i="18"/>
  <c r="BK135" i="18"/>
  <c r="BI135" i="18"/>
  <c r="BH135" i="18"/>
  <c r="BG135" i="18"/>
  <c r="BE135" i="18"/>
  <c r="T135" i="18"/>
  <c r="R135" i="18"/>
  <c r="P135" i="18"/>
  <c r="J135" i="18"/>
  <c r="BF135" i="18" s="1"/>
  <c r="BK134" i="18"/>
  <c r="BI134" i="18"/>
  <c r="BH134" i="18"/>
  <c r="BG134" i="18"/>
  <c r="BF134" i="18"/>
  <c r="BE134" i="18"/>
  <c r="T134" i="18"/>
  <c r="R134" i="18"/>
  <c r="R132" i="18" s="1"/>
  <c r="P134" i="18"/>
  <c r="J134" i="18"/>
  <c r="BK133" i="18"/>
  <c r="BI133" i="18"/>
  <c r="BH133" i="18"/>
  <c r="BG133" i="18"/>
  <c r="BE133" i="18"/>
  <c r="T133" i="18"/>
  <c r="T132" i="18" s="1"/>
  <c r="R133" i="18"/>
  <c r="P133" i="18"/>
  <c r="J133" i="18"/>
  <c r="BF133" i="18" s="1"/>
  <c r="BK132" i="18"/>
  <c r="J132" i="18" s="1"/>
  <c r="BK131" i="18"/>
  <c r="BI131" i="18"/>
  <c r="BH131" i="18"/>
  <c r="BG131" i="18"/>
  <c r="BE131" i="18"/>
  <c r="T131" i="18"/>
  <c r="T130" i="18" s="1"/>
  <c r="R131" i="18"/>
  <c r="R130" i="18" s="1"/>
  <c r="P131" i="18"/>
  <c r="J131" i="18"/>
  <c r="BF131" i="18" s="1"/>
  <c r="BK130" i="18"/>
  <c r="J130" i="18" s="1"/>
  <c r="P130" i="18"/>
  <c r="BK129" i="18"/>
  <c r="BI129" i="18"/>
  <c r="BH129" i="18"/>
  <c r="BG129" i="18"/>
  <c r="BF129" i="18"/>
  <c r="BE129" i="18"/>
  <c r="T129" i="18"/>
  <c r="R129" i="18"/>
  <c r="P129" i="18"/>
  <c r="J129" i="18"/>
  <c r="BK128" i="18"/>
  <c r="BI128" i="18"/>
  <c r="BH128" i="18"/>
  <c r="BG128" i="18"/>
  <c r="BE128" i="18"/>
  <c r="T128" i="18"/>
  <c r="R128" i="18"/>
  <c r="P128" i="18"/>
  <c r="J128" i="18"/>
  <c r="BF128" i="18" s="1"/>
  <c r="BK127" i="18"/>
  <c r="BI127" i="18"/>
  <c r="BH127" i="18"/>
  <c r="BG127" i="18"/>
  <c r="BF127" i="18"/>
  <c r="BE127" i="18"/>
  <c r="T127" i="18"/>
  <c r="R127" i="18"/>
  <c r="P127" i="18"/>
  <c r="J127" i="18"/>
  <c r="BK126" i="18"/>
  <c r="BI126" i="18"/>
  <c r="BH126" i="18"/>
  <c r="BG126" i="18"/>
  <c r="BE126" i="18"/>
  <c r="T126" i="18"/>
  <c r="R126" i="18"/>
  <c r="P126" i="18"/>
  <c r="J126" i="18"/>
  <c r="BF126" i="18" s="1"/>
  <c r="BK125" i="18"/>
  <c r="BK124" i="18" s="1"/>
  <c r="BI125" i="18"/>
  <c r="BH125" i="18"/>
  <c r="BG125" i="18"/>
  <c r="BF125" i="18"/>
  <c r="BE125" i="18"/>
  <c r="T125" i="18"/>
  <c r="R125" i="18"/>
  <c r="P125" i="18"/>
  <c r="P124" i="18" s="1"/>
  <c r="J125" i="18"/>
  <c r="R124" i="18"/>
  <c r="BK123" i="18"/>
  <c r="BI123" i="18"/>
  <c r="BH123" i="18"/>
  <c r="BG123" i="18"/>
  <c r="BE123" i="18"/>
  <c r="T123" i="18"/>
  <c r="R123" i="18"/>
  <c r="P123" i="18"/>
  <c r="P121" i="18" s="1"/>
  <c r="J123" i="18"/>
  <c r="BF123" i="18" s="1"/>
  <c r="BK122" i="18"/>
  <c r="BI122" i="18"/>
  <c r="BH122" i="18"/>
  <c r="BG122" i="18"/>
  <c r="BE122" i="18"/>
  <c r="T122" i="18"/>
  <c r="R122" i="18"/>
  <c r="R121" i="18" s="1"/>
  <c r="P122" i="18"/>
  <c r="J122" i="18"/>
  <c r="BF122" i="18" s="1"/>
  <c r="BK121" i="18"/>
  <c r="J121" i="18" s="1"/>
  <c r="T121" i="18"/>
  <c r="BK119" i="18"/>
  <c r="BK118" i="18" s="1"/>
  <c r="J118" i="18" s="1"/>
  <c r="BI119" i="18"/>
  <c r="BH119" i="18"/>
  <c r="BG119" i="18"/>
  <c r="BE119" i="18"/>
  <c r="T119" i="18"/>
  <c r="R119" i="18"/>
  <c r="R118" i="18" s="1"/>
  <c r="P119" i="18"/>
  <c r="J119" i="18"/>
  <c r="BF119" i="18" s="1"/>
  <c r="T118" i="18"/>
  <c r="P118" i="18"/>
  <c r="BK117" i="18"/>
  <c r="BI117" i="18"/>
  <c r="BH117" i="18"/>
  <c r="BG117" i="18"/>
  <c r="BE117" i="18"/>
  <c r="T117" i="18"/>
  <c r="R117" i="18"/>
  <c r="P117" i="18"/>
  <c r="J117" i="18"/>
  <c r="BF117" i="18" s="1"/>
  <c r="BK116" i="18"/>
  <c r="BI116" i="18"/>
  <c r="BH116" i="18"/>
  <c r="BG116" i="18"/>
  <c r="BF116" i="18"/>
  <c r="BE116" i="18"/>
  <c r="T116" i="18"/>
  <c r="R116" i="18"/>
  <c r="P116" i="18"/>
  <c r="J116" i="18"/>
  <c r="BK115" i="18"/>
  <c r="BI115" i="18"/>
  <c r="BH115" i="18"/>
  <c r="BG115" i="18"/>
  <c r="BE115" i="18"/>
  <c r="T115" i="18"/>
  <c r="R115" i="18"/>
  <c r="P115" i="18"/>
  <c r="J115" i="18"/>
  <c r="BF115" i="18" s="1"/>
  <c r="BK114" i="18"/>
  <c r="BK113" i="18" s="1"/>
  <c r="J113" i="18" s="1"/>
  <c r="BI114" i="18"/>
  <c r="BH114" i="18"/>
  <c r="BG114" i="18"/>
  <c r="BF114" i="18"/>
  <c r="BE114" i="18"/>
  <c r="T114" i="18"/>
  <c r="R114" i="18"/>
  <c r="P114" i="18"/>
  <c r="P113" i="18" s="1"/>
  <c r="J114" i="18"/>
  <c r="R113" i="18"/>
  <c r="BK112" i="18"/>
  <c r="BI112" i="18"/>
  <c r="BH112" i="18"/>
  <c r="BG112" i="18"/>
  <c r="BE112" i="18"/>
  <c r="T112" i="18"/>
  <c r="R112" i="18"/>
  <c r="P112" i="18"/>
  <c r="J112" i="18"/>
  <c r="BF112" i="18" s="1"/>
  <c r="BK111" i="18"/>
  <c r="BI111" i="18"/>
  <c r="BH111" i="18"/>
  <c r="BG111" i="18"/>
  <c r="BE111" i="18"/>
  <c r="T111" i="18"/>
  <c r="R111" i="18"/>
  <c r="P111" i="18"/>
  <c r="J111" i="18"/>
  <c r="BF111" i="18" s="1"/>
  <c r="BK110" i="18"/>
  <c r="BI110" i="18"/>
  <c r="BH110" i="18"/>
  <c r="BG110" i="18"/>
  <c r="BE110" i="18"/>
  <c r="T110" i="18"/>
  <c r="R110" i="18"/>
  <c r="P110" i="18"/>
  <c r="J110" i="18"/>
  <c r="BF110" i="18" s="1"/>
  <c r="BK109" i="18"/>
  <c r="BI109" i="18"/>
  <c r="BH109" i="18"/>
  <c r="BG109" i="18"/>
  <c r="BE109" i="18"/>
  <c r="T109" i="18"/>
  <c r="R109" i="18"/>
  <c r="P109" i="18"/>
  <c r="J109" i="18"/>
  <c r="BF109" i="18" s="1"/>
  <c r="BK108" i="18"/>
  <c r="BI108" i="18"/>
  <c r="BH108" i="18"/>
  <c r="BG108" i="18"/>
  <c r="BE108" i="18"/>
  <c r="T108" i="18"/>
  <c r="R108" i="18"/>
  <c r="P108" i="18"/>
  <c r="J108" i="18"/>
  <c r="BF108" i="18" s="1"/>
  <c r="BK107" i="18"/>
  <c r="BI107" i="18"/>
  <c r="BH107" i="18"/>
  <c r="BG107" i="18"/>
  <c r="BE107" i="18"/>
  <c r="T107" i="18"/>
  <c r="R107" i="18"/>
  <c r="P107" i="18"/>
  <c r="J107" i="18"/>
  <c r="BF107" i="18" s="1"/>
  <c r="BK106" i="18"/>
  <c r="BI106" i="18"/>
  <c r="F39" i="18" s="1"/>
  <c r="BH106" i="18"/>
  <c r="BG106" i="18"/>
  <c r="BE106" i="18"/>
  <c r="T106" i="18"/>
  <c r="R106" i="18"/>
  <c r="P106" i="18"/>
  <c r="J106" i="18"/>
  <c r="BF106" i="18" s="1"/>
  <c r="BK105" i="18"/>
  <c r="BK102" i="18" s="1"/>
  <c r="BI105" i="18"/>
  <c r="BH105" i="18"/>
  <c r="BG105" i="18"/>
  <c r="BE105" i="18"/>
  <c r="T105" i="18"/>
  <c r="R105" i="18"/>
  <c r="P105" i="18"/>
  <c r="J105" i="18"/>
  <c r="BF105" i="18" s="1"/>
  <c r="BK104" i="18"/>
  <c r="BI104" i="18"/>
  <c r="BH104" i="18"/>
  <c r="BG104" i="18"/>
  <c r="F37" i="18" s="1"/>
  <c r="BE104" i="18"/>
  <c r="F35" i="18" s="1"/>
  <c r="T104" i="18"/>
  <c r="R104" i="18"/>
  <c r="P104" i="18"/>
  <c r="P102" i="18" s="1"/>
  <c r="P101" i="18" s="1"/>
  <c r="J104" i="18"/>
  <c r="BF104" i="18" s="1"/>
  <c r="BK103" i="18"/>
  <c r="BI103" i="18"/>
  <c r="BH103" i="18"/>
  <c r="F38" i="18" s="1"/>
  <c r="BG103" i="18"/>
  <c r="BE103" i="18"/>
  <c r="T103" i="18"/>
  <c r="R103" i="18"/>
  <c r="R102" i="18" s="1"/>
  <c r="R101" i="18" s="1"/>
  <c r="P103" i="18"/>
  <c r="J103" i="18"/>
  <c r="BF103" i="18" s="1"/>
  <c r="T102" i="18"/>
  <c r="F94" i="18"/>
  <c r="E92" i="18"/>
  <c r="J39" i="18"/>
  <c r="J38" i="18"/>
  <c r="J37" i="18"/>
  <c r="J26" i="18"/>
  <c r="E26" i="18"/>
  <c r="J97" i="18" s="1"/>
  <c r="J25" i="18"/>
  <c r="J23" i="18"/>
  <c r="E23" i="18"/>
  <c r="J96" i="18" s="1"/>
  <c r="J22" i="18"/>
  <c r="J20" i="18"/>
  <c r="E20" i="18"/>
  <c r="F97" i="18" s="1"/>
  <c r="J19" i="18"/>
  <c r="J17" i="18"/>
  <c r="E17" i="18"/>
  <c r="F96" i="18" s="1"/>
  <c r="J16" i="18"/>
  <c r="J14" i="18"/>
  <c r="J94" i="18" s="1"/>
  <c r="E7" i="18"/>
  <c r="E88" i="18" s="1"/>
  <c r="BK133" i="17"/>
  <c r="BI133" i="17"/>
  <c r="BH133" i="17"/>
  <c r="BG133" i="17"/>
  <c r="BF133" i="17"/>
  <c r="BE133" i="17"/>
  <c r="T133" i="17"/>
  <c r="R133" i="17"/>
  <c r="P133" i="17"/>
  <c r="J133" i="17"/>
  <c r="BK132" i="17"/>
  <c r="BI132" i="17"/>
  <c r="BH132" i="17"/>
  <c r="BG132" i="17"/>
  <c r="BE132" i="17"/>
  <c r="T132" i="17"/>
  <c r="R132" i="17"/>
  <c r="P132" i="17"/>
  <c r="J132" i="17"/>
  <c r="BF132" i="17" s="1"/>
  <c r="BK131" i="17"/>
  <c r="BK130" i="17" s="1"/>
  <c r="BI131" i="17"/>
  <c r="BH131" i="17"/>
  <c r="BG131" i="17"/>
  <c r="BF131" i="17"/>
  <c r="BE131" i="17"/>
  <c r="T131" i="17"/>
  <c r="T130" i="17" s="1"/>
  <c r="R131" i="17"/>
  <c r="R130" i="17" s="1"/>
  <c r="P131" i="17"/>
  <c r="P130" i="17" s="1"/>
  <c r="J131" i="17"/>
  <c r="BK129" i="17"/>
  <c r="BI129" i="17"/>
  <c r="BH129" i="17"/>
  <c r="BG129" i="17"/>
  <c r="BE129" i="17"/>
  <c r="T129" i="17"/>
  <c r="R129" i="17"/>
  <c r="P129" i="17"/>
  <c r="J129" i="17"/>
  <c r="BF129" i="17" s="1"/>
  <c r="BK128" i="17"/>
  <c r="BI128" i="17"/>
  <c r="BH128" i="17"/>
  <c r="BG128" i="17"/>
  <c r="BE128" i="17"/>
  <c r="T128" i="17"/>
  <c r="R128" i="17"/>
  <c r="P128" i="17"/>
  <c r="J128" i="17"/>
  <c r="BF128" i="17" s="1"/>
  <c r="BK127" i="17"/>
  <c r="BI127" i="17"/>
  <c r="BH127" i="17"/>
  <c r="BG127" i="17"/>
  <c r="BE127" i="17"/>
  <c r="T127" i="17"/>
  <c r="R127" i="17"/>
  <c r="P127" i="17"/>
  <c r="P125" i="17" s="1"/>
  <c r="J127" i="17"/>
  <c r="BF127" i="17" s="1"/>
  <c r="BK126" i="17"/>
  <c r="BI126" i="17"/>
  <c r="BH126" i="17"/>
  <c r="BG126" i="17"/>
  <c r="BE126" i="17"/>
  <c r="T126" i="17"/>
  <c r="T125" i="17" s="1"/>
  <c r="R126" i="17"/>
  <c r="P126" i="17"/>
  <c r="J126" i="17"/>
  <c r="BF126" i="17" s="1"/>
  <c r="BK125" i="17"/>
  <c r="J125" i="17" s="1"/>
  <c r="BK124" i="17"/>
  <c r="BI124" i="17"/>
  <c r="BH124" i="17"/>
  <c r="BG124" i="17"/>
  <c r="BF124" i="17"/>
  <c r="BE124" i="17"/>
  <c r="T124" i="17"/>
  <c r="R124" i="17"/>
  <c r="P124" i="17"/>
  <c r="J124" i="17"/>
  <c r="BK123" i="17"/>
  <c r="BI123" i="17"/>
  <c r="BH123" i="17"/>
  <c r="BG123" i="17"/>
  <c r="BE123" i="17"/>
  <c r="T123" i="17"/>
  <c r="T122" i="17" s="1"/>
  <c r="R123" i="17"/>
  <c r="P123" i="17"/>
  <c r="J123" i="17"/>
  <c r="BF123" i="17" s="1"/>
  <c r="BK122" i="17"/>
  <c r="J122" i="17" s="1"/>
  <c r="R122" i="17"/>
  <c r="BK121" i="17"/>
  <c r="BI121" i="17"/>
  <c r="BH121" i="17"/>
  <c r="BG121" i="17"/>
  <c r="BE121" i="17"/>
  <c r="T121" i="17"/>
  <c r="R121" i="17"/>
  <c r="P121" i="17"/>
  <c r="J121" i="17"/>
  <c r="BF121" i="17" s="1"/>
  <c r="BK120" i="17"/>
  <c r="BK119" i="17" s="1"/>
  <c r="J119" i="17" s="1"/>
  <c r="BI120" i="17"/>
  <c r="BH120" i="17"/>
  <c r="BG120" i="17"/>
  <c r="BE120" i="17"/>
  <c r="T120" i="17"/>
  <c r="T119" i="17" s="1"/>
  <c r="T118" i="17" s="1"/>
  <c r="R120" i="17"/>
  <c r="P120" i="17"/>
  <c r="J120" i="17"/>
  <c r="BF120" i="17" s="1"/>
  <c r="P119" i="17"/>
  <c r="BK117" i="17"/>
  <c r="BK116" i="17" s="1"/>
  <c r="BI117" i="17"/>
  <c r="BH117" i="17"/>
  <c r="BG117" i="17"/>
  <c r="BE117" i="17"/>
  <c r="T117" i="17"/>
  <c r="R117" i="17"/>
  <c r="R116" i="17" s="1"/>
  <c r="P117" i="17"/>
  <c r="J117" i="17"/>
  <c r="BF117" i="17" s="1"/>
  <c r="T116" i="17"/>
  <c r="P116" i="17"/>
  <c r="BK115" i="17"/>
  <c r="BI115" i="17"/>
  <c r="BH115" i="17"/>
  <c r="BG115" i="17"/>
  <c r="BE115" i="17"/>
  <c r="T115" i="17"/>
  <c r="R115" i="17"/>
  <c r="P115" i="17"/>
  <c r="J115" i="17"/>
  <c r="BF115" i="17" s="1"/>
  <c r="BK114" i="17"/>
  <c r="BI114" i="17"/>
  <c r="BH114" i="17"/>
  <c r="BG114" i="17"/>
  <c r="BF114" i="17"/>
  <c r="BE114" i="17"/>
  <c r="T114" i="17"/>
  <c r="R114" i="17"/>
  <c r="P114" i="17"/>
  <c r="J114" i="17"/>
  <c r="BK113" i="17"/>
  <c r="BI113" i="17"/>
  <c r="BH113" i="17"/>
  <c r="BG113" i="17"/>
  <c r="BE113" i="17"/>
  <c r="T113" i="17"/>
  <c r="T112" i="17" s="1"/>
  <c r="R113" i="17"/>
  <c r="P113" i="17"/>
  <c r="J113" i="17"/>
  <c r="BF113" i="17" s="1"/>
  <c r="BK112" i="17"/>
  <c r="J112" i="17" s="1"/>
  <c r="R112" i="17"/>
  <c r="BK111" i="17"/>
  <c r="BI111" i="17"/>
  <c r="BH111" i="17"/>
  <c r="BG111" i="17"/>
  <c r="BE111" i="17"/>
  <c r="T111" i="17"/>
  <c r="R111" i="17"/>
  <c r="P111" i="17"/>
  <c r="J111" i="17"/>
  <c r="BF111" i="17" s="1"/>
  <c r="BK110" i="17"/>
  <c r="BI110" i="17"/>
  <c r="BH110" i="17"/>
  <c r="BG110" i="17"/>
  <c r="BE110" i="17"/>
  <c r="T110" i="17"/>
  <c r="R110" i="17"/>
  <c r="P110" i="17"/>
  <c r="J110" i="17"/>
  <c r="BF110" i="17" s="1"/>
  <c r="BK109" i="17"/>
  <c r="BI109" i="17"/>
  <c r="BH109" i="17"/>
  <c r="BG109" i="17"/>
  <c r="BE109" i="17"/>
  <c r="T109" i="17"/>
  <c r="R109" i="17"/>
  <c r="P109" i="17"/>
  <c r="J109" i="17"/>
  <c r="BF109" i="17" s="1"/>
  <c r="BK108" i="17"/>
  <c r="BI108" i="17"/>
  <c r="BH108" i="17"/>
  <c r="BG108" i="17"/>
  <c r="BE108" i="17"/>
  <c r="T108" i="17"/>
  <c r="R108" i="17"/>
  <c r="P108" i="17"/>
  <c r="J108" i="17"/>
  <c r="BF108" i="17" s="1"/>
  <c r="BK107" i="17"/>
  <c r="BI107" i="17"/>
  <c r="BH107" i="17"/>
  <c r="BG107" i="17"/>
  <c r="BE107" i="17"/>
  <c r="T107" i="17"/>
  <c r="R107" i="17"/>
  <c r="P107" i="17"/>
  <c r="J107" i="17"/>
  <c r="BF107" i="17" s="1"/>
  <c r="BK106" i="17"/>
  <c r="BI106" i="17"/>
  <c r="BH106" i="17"/>
  <c r="BG106" i="17"/>
  <c r="BE106" i="17"/>
  <c r="F35" i="17" s="1"/>
  <c r="T106" i="17"/>
  <c r="R106" i="17"/>
  <c r="P106" i="17"/>
  <c r="J106" i="17"/>
  <c r="BF106" i="17" s="1"/>
  <c r="BK105" i="17"/>
  <c r="BI105" i="17"/>
  <c r="BH105" i="17"/>
  <c r="BG105" i="17"/>
  <c r="BE105" i="17"/>
  <c r="T105" i="17"/>
  <c r="R105" i="17"/>
  <c r="P105" i="17"/>
  <c r="J105" i="17"/>
  <c r="BF105" i="17" s="1"/>
  <c r="BK104" i="17"/>
  <c r="BI104" i="17"/>
  <c r="BH104" i="17"/>
  <c r="BG104" i="17"/>
  <c r="F37" i="17" s="1"/>
  <c r="BE104" i="17"/>
  <c r="T104" i="17"/>
  <c r="R104" i="17"/>
  <c r="P104" i="17"/>
  <c r="P102" i="17" s="1"/>
  <c r="J104" i="17"/>
  <c r="BF104" i="17" s="1"/>
  <c r="BK103" i="17"/>
  <c r="BI103" i="17"/>
  <c r="F39" i="17" s="1"/>
  <c r="BH103" i="17"/>
  <c r="BG103" i="17"/>
  <c r="BE103" i="17"/>
  <c r="T103" i="17"/>
  <c r="T102" i="17" s="1"/>
  <c r="T101" i="17" s="1"/>
  <c r="R103" i="17"/>
  <c r="P103" i="17"/>
  <c r="J103" i="17"/>
  <c r="BF103" i="17" s="1"/>
  <c r="BK102" i="17"/>
  <c r="J102" i="17" s="1"/>
  <c r="F94" i="17"/>
  <c r="E92" i="17"/>
  <c r="J39" i="17"/>
  <c r="J38" i="17"/>
  <c r="F38" i="17"/>
  <c r="J37" i="17"/>
  <c r="J26" i="17"/>
  <c r="E26" i="17"/>
  <c r="J97" i="17" s="1"/>
  <c r="J25" i="17"/>
  <c r="J23" i="17"/>
  <c r="E23" i="17"/>
  <c r="J96" i="17" s="1"/>
  <c r="J22" i="17"/>
  <c r="J20" i="17"/>
  <c r="E20" i="17"/>
  <c r="F97" i="17" s="1"/>
  <c r="J19" i="17"/>
  <c r="J17" i="17"/>
  <c r="E17" i="17"/>
  <c r="F96" i="17" s="1"/>
  <c r="J16" i="17"/>
  <c r="J14" i="17"/>
  <c r="J94" i="17" s="1"/>
  <c r="E7" i="17"/>
  <c r="E88" i="17" s="1"/>
  <c r="BK126" i="16"/>
  <c r="BI126" i="16"/>
  <c r="BH126" i="16"/>
  <c r="BG126" i="16"/>
  <c r="BE126" i="16"/>
  <c r="T126" i="16"/>
  <c r="R126" i="16"/>
  <c r="P126" i="16"/>
  <c r="J126" i="16"/>
  <c r="BF126" i="16" s="1"/>
  <c r="BK125" i="16"/>
  <c r="BK124" i="16" s="1"/>
  <c r="J124" i="16" s="1"/>
  <c r="BI125" i="16"/>
  <c r="BH125" i="16"/>
  <c r="BG125" i="16"/>
  <c r="BF125" i="16"/>
  <c r="BE125" i="16"/>
  <c r="T125" i="16"/>
  <c r="R125" i="16"/>
  <c r="P125" i="16"/>
  <c r="P124" i="16" s="1"/>
  <c r="J125" i="16"/>
  <c r="R124" i="16"/>
  <c r="BK123" i="16"/>
  <c r="BI123" i="16"/>
  <c r="BH123" i="16"/>
  <c r="BG123" i="16"/>
  <c r="BE123" i="16"/>
  <c r="T123" i="16"/>
  <c r="R123" i="16"/>
  <c r="P123" i="16"/>
  <c r="P121" i="16" s="1"/>
  <c r="J123" i="16"/>
  <c r="BF123" i="16" s="1"/>
  <c r="BK122" i="16"/>
  <c r="BI122" i="16"/>
  <c r="BH122" i="16"/>
  <c r="BG122" i="16"/>
  <c r="BE122" i="16"/>
  <c r="T122" i="16"/>
  <c r="R122" i="16"/>
  <c r="R121" i="16" s="1"/>
  <c r="P122" i="16"/>
  <c r="J122" i="16"/>
  <c r="BF122" i="16" s="1"/>
  <c r="BK121" i="16"/>
  <c r="J121" i="16" s="1"/>
  <c r="T121" i="16"/>
  <c r="BK120" i="16"/>
  <c r="BI120" i="16"/>
  <c r="BH120" i="16"/>
  <c r="BG120" i="16"/>
  <c r="BE120" i="16"/>
  <c r="T120" i="16"/>
  <c r="R120" i="16"/>
  <c r="P120" i="16"/>
  <c r="J120" i="16"/>
  <c r="BF120" i="16" s="1"/>
  <c r="BK119" i="16"/>
  <c r="BI119" i="16"/>
  <c r="BH119" i="16"/>
  <c r="BG119" i="16"/>
  <c r="BF119" i="16"/>
  <c r="BE119" i="16"/>
  <c r="T119" i="16"/>
  <c r="R119" i="16"/>
  <c r="P119" i="16"/>
  <c r="J119" i="16"/>
  <c r="BK118" i="16"/>
  <c r="BI118" i="16"/>
  <c r="BH118" i="16"/>
  <c r="BG118" i="16"/>
  <c r="BE118" i="16"/>
  <c r="T118" i="16"/>
  <c r="R118" i="16"/>
  <c r="P118" i="16"/>
  <c r="J118" i="16"/>
  <c r="BF118" i="16" s="1"/>
  <c r="BK117" i="16"/>
  <c r="BI117" i="16"/>
  <c r="BH117" i="16"/>
  <c r="BG117" i="16"/>
  <c r="BF117" i="16"/>
  <c r="BE117" i="16"/>
  <c r="T117" i="16"/>
  <c r="R117" i="16"/>
  <c r="R115" i="16" s="1"/>
  <c r="P117" i="16"/>
  <c r="J117" i="16"/>
  <c r="BK116" i="16"/>
  <c r="BK115" i="16" s="1"/>
  <c r="J115" i="16" s="1"/>
  <c r="BI116" i="16"/>
  <c r="BH116" i="16"/>
  <c r="BG116" i="16"/>
  <c r="BE116" i="16"/>
  <c r="T116" i="16"/>
  <c r="R116" i="16"/>
  <c r="P116" i="16"/>
  <c r="P115" i="16" s="1"/>
  <c r="J116" i="16"/>
  <c r="BF116" i="16" s="1"/>
  <c r="BK114" i="16"/>
  <c r="BI114" i="16"/>
  <c r="BH114" i="16"/>
  <c r="BG114" i="16"/>
  <c r="BE114" i="16"/>
  <c r="T114" i="16"/>
  <c r="R114" i="16"/>
  <c r="P114" i="16"/>
  <c r="J114" i="16"/>
  <c r="BF114" i="16" s="1"/>
  <c r="BK113" i="16"/>
  <c r="BI113" i="16"/>
  <c r="BH113" i="16"/>
  <c r="BG113" i="16"/>
  <c r="BE113" i="16"/>
  <c r="T113" i="16"/>
  <c r="R113" i="16"/>
  <c r="P113" i="16"/>
  <c r="J113" i="16"/>
  <c r="BF113" i="16" s="1"/>
  <c r="BK112" i="16"/>
  <c r="BI112" i="16"/>
  <c r="BH112" i="16"/>
  <c r="BG112" i="16"/>
  <c r="BE112" i="16"/>
  <c r="T112" i="16"/>
  <c r="R112" i="16"/>
  <c r="P112" i="16"/>
  <c r="J112" i="16"/>
  <c r="BF112" i="16" s="1"/>
  <c r="BK111" i="16"/>
  <c r="BI111" i="16"/>
  <c r="BH111" i="16"/>
  <c r="BG111" i="16"/>
  <c r="BE111" i="16"/>
  <c r="T111" i="16"/>
  <c r="R111" i="16"/>
  <c r="P111" i="16"/>
  <c r="J111" i="16"/>
  <c r="BF111" i="16" s="1"/>
  <c r="BK110" i="16"/>
  <c r="BI110" i="16"/>
  <c r="BH110" i="16"/>
  <c r="BG110" i="16"/>
  <c r="BE110" i="16"/>
  <c r="J35" i="16" s="1"/>
  <c r="T110" i="16"/>
  <c r="R110" i="16"/>
  <c r="P110" i="16"/>
  <c r="J110" i="16"/>
  <c r="BF110" i="16" s="1"/>
  <c r="BK109" i="16"/>
  <c r="BI109" i="16"/>
  <c r="BH109" i="16"/>
  <c r="BG109" i="16"/>
  <c r="BE109" i="16"/>
  <c r="T109" i="16"/>
  <c r="R109" i="16"/>
  <c r="P109" i="16"/>
  <c r="J109" i="16"/>
  <c r="BF109" i="16" s="1"/>
  <c r="BK108" i="16"/>
  <c r="BI108" i="16"/>
  <c r="BH108" i="16"/>
  <c r="BG108" i="16"/>
  <c r="BE108" i="16"/>
  <c r="T108" i="16"/>
  <c r="R108" i="16"/>
  <c r="P108" i="16"/>
  <c r="P106" i="16" s="1"/>
  <c r="J108" i="16"/>
  <c r="BF108" i="16" s="1"/>
  <c r="BK107" i="16"/>
  <c r="BI107" i="16"/>
  <c r="F39" i="16" s="1"/>
  <c r="BH107" i="16"/>
  <c r="BG107" i="16"/>
  <c r="BE107" i="16"/>
  <c r="T107" i="16"/>
  <c r="T106" i="16" s="1"/>
  <c r="R107" i="16"/>
  <c r="P107" i="16"/>
  <c r="J107" i="16"/>
  <c r="BF107" i="16" s="1"/>
  <c r="BK106" i="16"/>
  <c r="J106" i="16" s="1"/>
  <c r="BK105" i="16"/>
  <c r="BI105" i="16"/>
  <c r="BH105" i="16"/>
  <c r="BG105" i="16"/>
  <c r="BF105" i="16"/>
  <c r="BE105" i="16"/>
  <c r="T105" i="16"/>
  <c r="R105" i="16"/>
  <c r="P105" i="16"/>
  <c r="J105" i="16"/>
  <c r="BK104" i="16"/>
  <c r="BI104" i="16"/>
  <c r="BH104" i="16"/>
  <c r="BG104" i="16"/>
  <c r="BE104" i="16"/>
  <c r="T104" i="16"/>
  <c r="R104" i="16"/>
  <c r="P104" i="16"/>
  <c r="J104" i="16"/>
  <c r="BF104" i="16" s="1"/>
  <c r="BK103" i="16"/>
  <c r="BI103" i="16"/>
  <c r="BH103" i="16"/>
  <c r="BG103" i="16"/>
  <c r="BF103" i="16"/>
  <c r="BE103" i="16"/>
  <c r="T103" i="16"/>
  <c r="R103" i="16"/>
  <c r="P103" i="16"/>
  <c r="J103" i="16"/>
  <c r="R102" i="16"/>
  <c r="F96" i="16"/>
  <c r="F94" i="16"/>
  <c r="E92" i="16"/>
  <c r="J39" i="16"/>
  <c r="J38" i="16"/>
  <c r="J37" i="16"/>
  <c r="J26" i="16"/>
  <c r="E26" i="16"/>
  <c r="J97" i="16" s="1"/>
  <c r="J25" i="16"/>
  <c r="J23" i="16"/>
  <c r="E23" i="16"/>
  <c r="J96" i="16" s="1"/>
  <c r="J22" i="16"/>
  <c r="J20" i="16"/>
  <c r="E20" i="16"/>
  <c r="F97" i="16" s="1"/>
  <c r="J19" i="16"/>
  <c r="J17" i="16"/>
  <c r="E17" i="16"/>
  <c r="J16" i="16"/>
  <c r="J14" i="16"/>
  <c r="J94" i="16" s="1"/>
  <c r="E7" i="16"/>
  <c r="E88" i="16" s="1"/>
  <c r="BK142" i="15"/>
  <c r="BI142" i="15"/>
  <c r="BH142" i="15"/>
  <c r="BG142" i="15"/>
  <c r="BE142" i="15"/>
  <c r="T142" i="15"/>
  <c r="R142" i="15"/>
  <c r="R141" i="15" s="1"/>
  <c r="P142" i="15"/>
  <c r="J142" i="15"/>
  <c r="BF142" i="15" s="1"/>
  <c r="BK141" i="15"/>
  <c r="J141" i="15" s="1"/>
  <c r="T141" i="15"/>
  <c r="P141" i="15"/>
  <c r="BK140" i="15"/>
  <c r="BK139" i="15" s="1"/>
  <c r="J139" i="15" s="1"/>
  <c r="BI140" i="15"/>
  <c r="BH140" i="15"/>
  <c r="BG140" i="15"/>
  <c r="BE140" i="15"/>
  <c r="T140" i="15"/>
  <c r="T139" i="15" s="1"/>
  <c r="R140" i="15"/>
  <c r="P140" i="15"/>
  <c r="P139" i="15" s="1"/>
  <c r="J140" i="15"/>
  <c r="BF140" i="15" s="1"/>
  <c r="R139" i="15"/>
  <c r="BK138" i="15"/>
  <c r="BI138" i="15"/>
  <c r="BH138" i="15"/>
  <c r="BG138" i="15"/>
  <c r="BE138" i="15"/>
  <c r="T138" i="15"/>
  <c r="R138" i="15"/>
  <c r="P138" i="15"/>
  <c r="J138" i="15"/>
  <c r="BF138" i="15" s="1"/>
  <c r="BK137" i="15"/>
  <c r="BI137" i="15"/>
  <c r="BH137" i="15"/>
  <c r="BG137" i="15"/>
  <c r="BE137" i="15"/>
  <c r="T137" i="15"/>
  <c r="R137" i="15"/>
  <c r="P137" i="15"/>
  <c r="P133" i="15" s="1"/>
  <c r="J137" i="15"/>
  <c r="BF137" i="15" s="1"/>
  <c r="BK136" i="15"/>
  <c r="BI136" i="15"/>
  <c r="BH136" i="15"/>
  <c r="BG136" i="15"/>
  <c r="BE136" i="15"/>
  <c r="T136" i="15"/>
  <c r="R136" i="15"/>
  <c r="P136" i="15"/>
  <c r="J136" i="15"/>
  <c r="BF136" i="15" s="1"/>
  <c r="BK135" i="15"/>
  <c r="BI135" i="15"/>
  <c r="BH135" i="15"/>
  <c r="BG135" i="15"/>
  <c r="BE135" i="15"/>
  <c r="T135" i="15"/>
  <c r="R135" i="15"/>
  <c r="P135" i="15"/>
  <c r="J135" i="15"/>
  <c r="BF135" i="15" s="1"/>
  <c r="BK134" i="15"/>
  <c r="BK133" i="15" s="1"/>
  <c r="J133" i="15" s="1"/>
  <c r="BI134" i="15"/>
  <c r="BH134" i="15"/>
  <c r="BG134" i="15"/>
  <c r="BE134" i="15"/>
  <c r="T134" i="15"/>
  <c r="R134" i="15"/>
  <c r="P134" i="15"/>
  <c r="J134" i="15"/>
  <c r="BF134" i="15" s="1"/>
  <c r="BK132" i="15"/>
  <c r="BI132" i="15"/>
  <c r="BH132" i="15"/>
  <c r="BG132" i="15"/>
  <c r="BF132" i="15"/>
  <c r="BE132" i="15"/>
  <c r="T132" i="15"/>
  <c r="R132" i="15"/>
  <c r="P132" i="15"/>
  <c r="J132" i="15"/>
  <c r="BK131" i="15"/>
  <c r="BI131" i="15"/>
  <c r="BH131" i="15"/>
  <c r="BG131" i="15"/>
  <c r="BE131" i="15"/>
  <c r="T131" i="15"/>
  <c r="R131" i="15"/>
  <c r="P131" i="15"/>
  <c r="J131" i="15"/>
  <c r="BF131" i="15" s="1"/>
  <c r="BK130" i="15"/>
  <c r="BI130" i="15"/>
  <c r="BH130" i="15"/>
  <c r="BG130" i="15"/>
  <c r="BF130" i="15"/>
  <c r="BE130" i="15"/>
  <c r="T130" i="15"/>
  <c r="R130" i="15"/>
  <c r="P130" i="15"/>
  <c r="J130" i="15"/>
  <c r="BK129" i="15"/>
  <c r="BI129" i="15"/>
  <c r="BH129" i="15"/>
  <c r="BG129" i="15"/>
  <c r="BE129" i="15"/>
  <c r="T129" i="15"/>
  <c r="R129" i="15"/>
  <c r="P129" i="15"/>
  <c r="J129" i="15"/>
  <c r="BF129" i="15" s="1"/>
  <c r="BK128" i="15"/>
  <c r="BI128" i="15"/>
  <c r="BH128" i="15"/>
  <c r="BG128" i="15"/>
  <c r="BF128" i="15"/>
  <c r="BE128" i="15"/>
  <c r="T128" i="15"/>
  <c r="R128" i="15"/>
  <c r="P128" i="15"/>
  <c r="J128" i="15"/>
  <c r="BK127" i="15"/>
  <c r="BI127" i="15"/>
  <c r="BH127" i="15"/>
  <c r="BG127" i="15"/>
  <c r="BE127" i="15"/>
  <c r="T127" i="15"/>
  <c r="R127" i="15"/>
  <c r="P127" i="15"/>
  <c r="J127" i="15"/>
  <c r="BF127" i="15" s="1"/>
  <c r="BK126" i="15"/>
  <c r="BI126" i="15"/>
  <c r="BH126" i="15"/>
  <c r="BG126" i="15"/>
  <c r="BF126" i="15"/>
  <c r="BE126" i="15"/>
  <c r="T126" i="15"/>
  <c r="R126" i="15"/>
  <c r="P126" i="15"/>
  <c r="J126" i="15"/>
  <c r="BK125" i="15"/>
  <c r="BI125" i="15"/>
  <c r="BH125" i="15"/>
  <c r="BG125" i="15"/>
  <c r="BE125" i="15"/>
  <c r="T125" i="15"/>
  <c r="R125" i="15"/>
  <c r="P125" i="15"/>
  <c r="J125" i="15"/>
  <c r="BF125" i="15" s="1"/>
  <c r="BK124" i="15"/>
  <c r="BI124" i="15"/>
  <c r="BH124" i="15"/>
  <c r="BG124" i="15"/>
  <c r="BF124" i="15"/>
  <c r="BE124" i="15"/>
  <c r="T124" i="15"/>
  <c r="R124" i="15"/>
  <c r="P124" i="15"/>
  <c r="J124" i="15"/>
  <c r="BK123" i="15"/>
  <c r="BI123" i="15"/>
  <c r="BH123" i="15"/>
  <c r="BG123" i="15"/>
  <c r="BE123" i="15"/>
  <c r="T123" i="15"/>
  <c r="R123" i="15"/>
  <c r="P123" i="15"/>
  <c r="J123" i="15"/>
  <c r="BF123" i="15" s="1"/>
  <c r="BK122" i="15"/>
  <c r="BI122" i="15"/>
  <c r="BH122" i="15"/>
  <c r="BG122" i="15"/>
  <c r="BF122" i="15"/>
  <c r="BE122" i="15"/>
  <c r="T122" i="15"/>
  <c r="R122" i="15"/>
  <c r="P122" i="15"/>
  <c r="J122" i="15"/>
  <c r="BK121" i="15"/>
  <c r="BI121" i="15"/>
  <c r="BH121" i="15"/>
  <c r="BG121" i="15"/>
  <c r="BE121" i="15"/>
  <c r="T121" i="15"/>
  <c r="R121" i="15"/>
  <c r="P121" i="15"/>
  <c r="J121" i="15"/>
  <c r="BF121" i="15" s="1"/>
  <c r="BK120" i="15"/>
  <c r="BI120" i="15"/>
  <c r="BH120" i="15"/>
  <c r="BG120" i="15"/>
  <c r="BF120" i="15"/>
  <c r="BE120" i="15"/>
  <c r="T120" i="15"/>
  <c r="R120" i="15"/>
  <c r="P120" i="15"/>
  <c r="J120" i="15"/>
  <c r="BK119" i="15"/>
  <c r="BI119" i="15"/>
  <c r="BH119" i="15"/>
  <c r="BG119" i="15"/>
  <c r="BE119" i="15"/>
  <c r="T119" i="15"/>
  <c r="R119" i="15"/>
  <c r="P119" i="15"/>
  <c r="J119" i="15"/>
  <c r="BF119" i="15" s="1"/>
  <c r="BK118" i="15"/>
  <c r="BI118" i="15"/>
  <c r="BH118" i="15"/>
  <c r="BG118" i="15"/>
  <c r="BF118" i="15"/>
  <c r="BE118" i="15"/>
  <c r="T118" i="15"/>
  <c r="R118" i="15"/>
  <c r="P118" i="15"/>
  <c r="J118" i="15"/>
  <c r="BK117" i="15"/>
  <c r="BI117" i="15"/>
  <c r="BH117" i="15"/>
  <c r="BG117" i="15"/>
  <c r="BE117" i="15"/>
  <c r="T117" i="15"/>
  <c r="R117" i="15"/>
  <c r="P117" i="15"/>
  <c r="J117" i="15"/>
  <c r="BF117" i="15" s="1"/>
  <c r="BK116" i="15"/>
  <c r="BI116" i="15"/>
  <c r="BH116" i="15"/>
  <c r="BG116" i="15"/>
  <c r="BF116" i="15"/>
  <c r="BE116" i="15"/>
  <c r="T116" i="15"/>
  <c r="R116" i="15"/>
  <c r="P116" i="15"/>
  <c r="J116" i="15"/>
  <c r="BK115" i="15"/>
  <c r="BK114" i="15" s="1"/>
  <c r="J114" i="15" s="1"/>
  <c r="BI115" i="15"/>
  <c r="BH115" i="15"/>
  <c r="BG115" i="15"/>
  <c r="BE115" i="15"/>
  <c r="T115" i="15"/>
  <c r="R115" i="15"/>
  <c r="P115" i="15"/>
  <c r="P114" i="15" s="1"/>
  <c r="J115" i="15"/>
  <c r="BF115" i="15" s="1"/>
  <c r="BK113" i="15"/>
  <c r="BI113" i="15"/>
  <c r="BH113" i="15"/>
  <c r="BG113" i="15"/>
  <c r="BE113" i="15"/>
  <c r="T113" i="15"/>
  <c r="R113" i="15"/>
  <c r="P113" i="15"/>
  <c r="J113" i="15"/>
  <c r="BF113" i="15" s="1"/>
  <c r="BK112" i="15"/>
  <c r="BI112" i="15"/>
  <c r="BH112" i="15"/>
  <c r="BG112" i="15"/>
  <c r="BE112" i="15"/>
  <c r="T112" i="15"/>
  <c r="R112" i="15"/>
  <c r="P112" i="15"/>
  <c r="J112" i="15"/>
  <c r="BF112" i="15" s="1"/>
  <c r="BK111" i="15"/>
  <c r="BI111" i="15"/>
  <c r="BH111" i="15"/>
  <c r="BG111" i="15"/>
  <c r="BE111" i="15"/>
  <c r="T111" i="15"/>
  <c r="R111" i="15"/>
  <c r="P111" i="15"/>
  <c r="J111" i="15"/>
  <c r="BF111" i="15" s="1"/>
  <c r="BK110" i="15"/>
  <c r="BI110" i="15"/>
  <c r="BH110" i="15"/>
  <c r="BG110" i="15"/>
  <c r="BE110" i="15"/>
  <c r="T110" i="15"/>
  <c r="R110" i="15"/>
  <c r="P110" i="15"/>
  <c r="J110" i="15"/>
  <c r="BF110" i="15" s="1"/>
  <c r="BK109" i="15"/>
  <c r="BI109" i="15"/>
  <c r="BH109" i="15"/>
  <c r="BG109" i="15"/>
  <c r="BE109" i="15"/>
  <c r="T109" i="15"/>
  <c r="R109" i="15"/>
  <c r="P109" i="15"/>
  <c r="J109" i="15"/>
  <c r="BF109" i="15" s="1"/>
  <c r="BK108" i="15"/>
  <c r="BI108" i="15"/>
  <c r="BH108" i="15"/>
  <c r="BG108" i="15"/>
  <c r="BE108" i="15"/>
  <c r="T108" i="15"/>
  <c r="R108" i="15"/>
  <c r="P108" i="15"/>
  <c r="J108" i="15"/>
  <c r="BF108" i="15" s="1"/>
  <c r="BK107" i="15"/>
  <c r="BI107" i="15"/>
  <c r="BH107" i="15"/>
  <c r="BG107" i="15"/>
  <c r="BE107" i="15"/>
  <c r="T107" i="15"/>
  <c r="R107" i="15"/>
  <c r="P107" i="15"/>
  <c r="J107" i="15"/>
  <c r="BF107" i="15" s="1"/>
  <c r="BK106" i="15"/>
  <c r="BI106" i="15"/>
  <c r="BH106" i="15"/>
  <c r="BG106" i="15"/>
  <c r="BE106" i="15"/>
  <c r="T106" i="15"/>
  <c r="R106" i="15"/>
  <c r="P106" i="15"/>
  <c r="J106" i="15"/>
  <c r="BF106" i="15" s="1"/>
  <c r="BK105" i="15"/>
  <c r="BK102" i="15" s="1"/>
  <c r="BI105" i="15"/>
  <c r="BH105" i="15"/>
  <c r="BG105" i="15"/>
  <c r="BE105" i="15"/>
  <c r="T105" i="15"/>
  <c r="R105" i="15"/>
  <c r="P105" i="15"/>
  <c r="J105" i="15"/>
  <c r="BF105" i="15" s="1"/>
  <c r="BK104" i="15"/>
  <c r="BI104" i="15"/>
  <c r="BH104" i="15"/>
  <c r="BG104" i="15"/>
  <c r="BE104" i="15"/>
  <c r="T104" i="15"/>
  <c r="R104" i="15"/>
  <c r="P104" i="15"/>
  <c r="P102" i="15" s="1"/>
  <c r="J104" i="15"/>
  <c r="BF104" i="15" s="1"/>
  <c r="BK103" i="15"/>
  <c r="BI103" i="15"/>
  <c r="F39" i="15" s="1"/>
  <c r="BH103" i="15"/>
  <c r="BG103" i="15"/>
  <c r="BE103" i="15"/>
  <c r="T103" i="15"/>
  <c r="R103" i="15"/>
  <c r="R102" i="15" s="1"/>
  <c r="P103" i="15"/>
  <c r="J103" i="15"/>
  <c r="BF103" i="15" s="1"/>
  <c r="T102" i="15"/>
  <c r="F94" i="15"/>
  <c r="E92" i="15"/>
  <c r="J39" i="15"/>
  <c r="J38" i="15"/>
  <c r="J37" i="15"/>
  <c r="J26" i="15"/>
  <c r="E26" i="15"/>
  <c r="J97" i="15" s="1"/>
  <c r="J25" i="15"/>
  <c r="J23" i="15"/>
  <c r="E23" i="15"/>
  <c r="J96" i="15" s="1"/>
  <c r="J22" i="15"/>
  <c r="J20" i="15"/>
  <c r="E20" i="15"/>
  <c r="F97" i="15" s="1"/>
  <c r="J19" i="15"/>
  <c r="J17" i="15"/>
  <c r="E17" i="15"/>
  <c r="F96" i="15" s="1"/>
  <c r="J16" i="15"/>
  <c r="J14" i="15"/>
  <c r="J94" i="15" s="1"/>
  <c r="E7" i="15"/>
  <c r="E88" i="15" s="1"/>
  <c r="BK135" i="14"/>
  <c r="BI135" i="14"/>
  <c r="BH135" i="14"/>
  <c r="BG135" i="14"/>
  <c r="BF135" i="14"/>
  <c r="BE135" i="14"/>
  <c r="T135" i="14"/>
  <c r="R135" i="14"/>
  <c r="P135" i="14"/>
  <c r="J135" i="14"/>
  <c r="BK134" i="14"/>
  <c r="BI134" i="14"/>
  <c r="BH134" i="14"/>
  <c r="BG134" i="14"/>
  <c r="BE134" i="14"/>
  <c r="T134" i="14"/>
  <c r="R134" i="14"/>
  <c r="P134" i="14"/>
  <c r="J134" i="14"/>
  <c r="BF134" i="14" s="1"/>
  <c r="BK133" i="14"/>
  <c r="BI133" i="14"/>
  <c r="BH133" i="14"/>
  <c r="BG133" i="14"/>
  <c r="BF133" i="14"/>
  <c r="BE133" i="14"/>
  <c r="T133" i="14"/>
  <c r="R133" i="14"/>
  <c r="P133" i="14"/>
  <c r="J133" i="14"/>
  <c r="BK132" i="14"/>
  <c r="BI132" i="14"/>
  <c r="BH132" i="14"/>
  <c r="BG132" i="14"/>
  <c r="BE132" i="14"/>
  <c r="T132" i="14"/>
  <c r="R132" i="14"/>
  <c r="P132" i="14"/>
  <c r="J132" i="14"/>
  <c r="BF132" i="14" s="1"/>
  <c r="BK131" i="14"/>
  <c r="BI131" i="14"/>
  <c r="BH131" i="14"/>
  <c r="BG131" i="14"/>
  <c r="BF131" i="14"/>
  <c r="BE131" i="14"/>
  <c r="T131" i="14"/>
  <c r="T130" i="14" s="1"/>
  <c r="T129" i="14" s="1"/>
  <c r="R131" i="14"/>
  <c r="R130" i="14" s="1"/>
  <c r="R129" i="14" s="1"/>
  <c r="P131" i="14"/>
  <c r="J131" i="14"/>
  <c r="BK128" i="14"/>
  <c r="BK127" i="14" s="1"/>
  <c r="J127" i="14" s="1"/>
  <c r="BI128" i="14"/>
  <c r="BH128" i="14"/>
  <c r="BG128" i="14"/>
  <c r="BF128" i="14"/>
  <c r="BE128" i="14"/>
  <c r="T128" i="14"/>
  <c r="T127" i="14" s="1"/>
  <c r="R128" i="14"/>
  <c r="R127" i="14" s="1"/>
  <c r="P128" i="14"/>
  <c r="P127" i="14" s="1"/>
  <c r="J128" i="14"/>
  <c r="BK126" i="14"/>
  <c r="BI126" i="14"/>
  <c r="BH126" i="14"/>
  <c r="BG126" i="14"/>
  <c r="BE126" i="14"/>
  <c r="T126" i="14"/>
  <c r="R126" i="14"/>
  <c r="P126" i="14"/>
  <c r="J126" i="14"/>
  <c r="BF126" i="14" s="1"/>
  <c r="BK125" i="14"/>
  <c r="BI125" i="14"/>
  <c r="BH125" i="14"/>
  <c r="BG125" i="14"/>
  <c r="BE125" i="14"/>
  <c r="T125" i="14"/>
  <c r="T123" i="14" s="1"/>
  <c r="R125" i="14"/>
  <c r="P125" i="14"/>
  <c r="J125" i="14"/>
  <c r="BF125" i="14" s="1"/>
  <c r="BK124" i="14"/>
  <c r="BK123" i="14" s="1"/>
  <c r="J123" i="14" s="1"/>
  <c r="BI124" i="14"/>
  <c r="BH124" i="14"/>
  <c r="BG124" i="14"/>
  <c r="BE124" i="14"/>
  <c r="T124" i="14"/>
  <c r="R124" i="14"/>
  <c r="P124" i="14"/>
  <c r="P123" i="14" s="1"/>
  <c r="J124" i="14"/>
  <c r="BF124" i="14" s="1"/>
  <c r="BK122" i="14"/>
  <c r="BI122" i="14"/>
  <c r="BH122" i="14"/>
  <c r="BG122" i="14"/>
  <c r="BE122" i="14"/>
  <c r="T122" i="14"/>
  <c r="R122" i="14"/>
  <c r="P122" i="14"/>
  <c r="J122" i="14"/>
  <c r="BF122" i="14" s="1"/>
  <c r="BK121" i="14"/>
  <c r="BI121" i="14"/>
  <c r="BH121" i="14"/>
  <c r="BG121" i="14"/>
  <c r="BF121" i="14"/>
  <c r="BE121" i="14"/>
  <c r="T121" i="14"/>
  <c r="R121" i="14"/>
  <c r="P121" i="14"/>
  <c r="J121" i="14"/>
  <c r="BK120" i="14"/>
  <c r="BI120" i="14"/>
  <c r="BH120" i="14"/>
  <c r="BG120" i="14"/>
  <c r="BE120" i="14"/>
  <c r="T120" i="14"/>
  <c r="R120" i="14"/>
  <c r="P120" i="14"/>
  <c r="J120" i="14"/>
  <c r="BF120" i="14" s="1"/>
  <c r="BK119" i="14"/>
  <c r="BI119" i="14"/>
  <c r="BH119" i="14"/>
  <c r="BG119" i="14"/>
  <c r="BF119" i="14"/>
  <c r="BE119" i="14"/>
  <c r="T119" i="14"/>
  <c r="R119" i="14"/>
  <c r="P119" i="14"/>
  <c r="J119" i="14"/>
  <c r="BK118" i="14"/>
  <c r="BI118" i="14"/>
  <c r="BH118" i="14"/>
  <c r="BG118" i="14"/>
  <c r="BE118" i="14"/>
  <c r="T118" i="14"/>
  <c r="R118" i="14"/>
  <c r="P118" i="14"/>
  <c r="J118" i="14"/>
  <c r="BF118" i="14" s="1"/>
  <c r="BK117" i="14"/>
  <c r="BI117" i="14"/>
  <c r="BH117" i="14"/>
  <c r="BG117" i="14"/>
  <c r="BE117" i="14"/>
  <c r="T117" i="14"/>
  <c r="R117" i="14"/>
  <c r="P117" i="14"/>
  <c r="J117" i="14"/>
  <c r="BF117" i="14" s="1"/>
  <c r="BK116" i="14"/>
  <c r="BI116" i="14"/>
  <c r="BH116" i="14"/>
  <c r="BG116" i="14"/>
  <c r="BE116" i="14"/>
  <c r="T116" i="14"/>
  <c r="R116" i="14"/>
  <c r="P116" i="14"/>
  <c r="J116" i="14"/>
  <c r="BF116" i="14" s="1"/>
  <c r="BK115" i="14"/>
  <c r="BI115" i="14"/>
  <c r="BH115" i="14"/>
  <c r="BG115" i="14"/>
  <c r="BE115" i="14"/>
  <c r="T115" i="14"/>
  <c r="R115" i="14"/>
  <c r="P115" i="14"/>
  <c r="J115" i="14"/>
  <c r="BF115" i="14" s="1"/>
  <c r="BK113" i="14"/>
  <c r="BI113" i="14"/>
  <c r="BH113" i="14"/>
  <c r="BG113" i="14"/>
  <c r="BE113" i="14"/>
  <c r="T113" i="14"/>
  <c r="R113" i="14"/>
  <c r="P113" i="14"/>
  <c r="J113" i="14"/>
  <c r="BF113" i="14" s="1"/>
  <c r="BK112" i="14"/>
  <c r="BI112" i="14"/>
  <c r="BH112" i="14"/>
  <c r="BG112" i="14"/>
  <c r="BE112" i="14"/>
  <c r="T112" i="14"/>
  <c r="R112" i="14"/>
  <c r="P112" i="14"/>
  <c r="J112" i="14"/>
  <c r="BF112" i="14" s="1"/>
  <c r="BK111" i="14"/>
  <c r="BI111" i="14"/>
  <c r="BH111" i="14"/>
  <c r="BG111" i="14"/>
  <c r="BE111" i="14"/>
  <c r="T111" i="14"/>
  <c r="R111" i="14"/>
  <c r="P111" i="14"/>
  <c r="J111" i="14"/>
  <c r="BF111" i="14" s="1"/>
  <c r="BK110" i="14"/>
  <c r="BI110" i="14"/>
  <c r="BH110" i="14"/>
  <c r="BG110" i="14"/>
  <c r="BE110" i="14"/>
  <c r="T110" i="14"/>
  <c r="R110" i="14"/>
  <c r="P110" i="14"/>
  <c r="J110" i="14"/>
  <c r="BF110" i="14" s="1"/>
  <c r="BK109" i="14"/>
  <c r="BI109" i="14"/>
  <c r="BH109" i="14"/>
  <c r="BG109" i="14"/>
  <c r="BE109" i="14"/>
  <c r="T109" i="14"/>
  <c r="R109" i="14"/>
  <c r="P109" i="14"/>
  <c r="J109" i="14"/>
  <c r="BF109" i="14" s="1"/>
  <c r="BK108" i="14"/>
  <c r="BI108" i="14"/>
  <c r="BH108" i="14"/>
  <c r="BG108" i="14"/>
  <c r="BE108" i="14"/>
  <c r="T108" i="14"/>
  <c r="R108" i="14"/>
  <c r="P108" i="14"/>
  <c r="J108" i="14"/>
  <c r="BF108" i="14" s="1"/>
  <c r="BK107" i="14"/>
  <c r="BI107" i="14"/>
  <c r="BH107" i="14"/>
  <c r="BG107" i="14"/>
  <c r="BE107" i="14"/>
  <c r="T107" i="14"/>
  <c r="R107" i="14"/>
  <c r="P107" i="14"/>
  <c r="J107" i="14"/>
  <c r="BF107" i="14" s="1"/>
  <c r="BK106" i="14"/>
  <c r="BI106" i="14"/>
  <c r="BH106" i="14"/>
  <c r="BG106" i="14"/>
  <c r="BE106" i="14"/>
  <c r="T106" i="14"/>
  <c r="T102" i="14" s="1"/>
  <c r="R106" i="14"/>
  <c r="P106" i="14"/>
  <c r="J106" i="14"/>
  <c r="BF106" i="14" s="1"/>
  <c r="BK105" i="14"/>
  <c r="BI105" i="14"/>
  <c r="BH105" i="14"/>
  <c r="BG105" i="14"/>
  <c r="BE105" i="14"/>
  <c r="T105" i="14"/>
  <c r="R105" i="14"/>
  <c r="P105" i="14"/>
  <c r="J105" i="14"/>
  <c r="BF105" i="14" s="1"/>
  <c r="BK104" i="14"/>
  <c r="BI104" i="14"/>
  <c r="BH104" i="14"/>
  <c r="BG104" i="14"/>
  <c r="BE104" i="14"/>
  <c r="T104" i="14"/>
  <c r="R104" i="14"/>
  <c r="P104" i="14"/>
  <c r="J104" i="14"/>
  <c r="BF104" i="14" s="1"/>
  <c r="BK103" i="14"/>
  <c r="BI103" i="14"/>
  <c r="BH103" i="14"/>
  <c r="F38" i="14" s="1"/>
  <c r="BC104" i="6" s="1"/>
  <c r="BG103" i="14"/>
  <c r="BE103" i="14"/>
  <c r="T103" i="14"/>
  <c r="R103" i="14"/>
  <c r="R102" i="14" s="1"/>
  <c r="P103" i="14"/>
  <c r="J103" i="14"/>
  <c r="BF103" i="14" s="1"/>
  <c r="P102" i="14"/>
  <c r="F94" i="14"/>
  <c r="E92" i="14"/>
  <c r="J39" i="14"/>
  <c r="J38" i="14"/>
  <c r="J37" i="14"/>
  <c r="F35" i="14"/>
  <c r="AZ104" i="6" s="1"/>
  <c r="J26" i="14"/>
  <c r="E26" i="14"/>
  <c r="J97" i="14" s="1"/>
  <c r="J25" i="14"/>
  <c r="J23" i="14"/>
  <c r="E23" i="14"/>
  <c r="J96" i="14" s="1"/>
  <c r="J22" i="14"/>
  <c r="J20" i="14"/>
  <c r="E20" i="14"/>
  <c r="F97" i="14" s="1"/>
  <c r="J19" i="14"/>
  <c r="J17" i="14"/>
  <c r="E17" i="14"/>
  <c r="F96" i="14" s="1"/>
  <c r="J16" i="14"/>
  <c r="J14" i="14"/>
  <c r="J94" i="14" s="1"/>
  <c r="E7" i="14"/>
  <c r="E88" i="14" s="1"/>
  <c r="BK157" i="13"/>
  <c r="BI157" i="13"/>
  <c r="BH157" i="13"/>
  <c r="BG157" i="13"/>
  <c r="BE157" i="13"/>
  <c r="T157" i="13"/>
  <c r="R157" i="13"/>
  <c r="P157" i="13"/>
  <c r="J157" i="13"/>
  <c r="BF157" i="13" s="1"/>
  <c r="BK156" i="13"/>
  <c r="BI156" i="13"/>
  <c r="BH156" i="13"/>
  <c r="BG156" i="13"/>
  <c r="BF156" i="13"/>
  <c r="BE156" i="13"/>
  <c r="T156" i="13"/>
  <c r="R156" i="13"/>
  <c r="P156" i="13"/>
  <c r="J156" i="13"/>
  <c r="BK155" i="13"/>
  <c r="BI155" i="13"/>
  <c r="BH155" i="13"/>
  <c r="BG155" i="13"/>
  <c r="BE155" i="13"/>
  <c r="T155" i="13"/>
  <c r="R155" i="13"/>
  <c r="R152" i="13" s="1"/>
  <c r="P155" i="13"/>
  <c r="J155" i="13"/>
  <c r="BF155" i="13" s="1"/>
  <c r="BK154" i="13"/>
  <c r="BK152" i="13" s="1"/>
  <c r="J152" i="13" s="1"/>
  <c r="BI154" i="13"/>
  <c r="BH154" i="13"/>
  <c r="BG154" i="13"/>
  <c r="BE154" i="13"/>
  <c r="T154" i="13"/>
  <c r="R154" i="13"/>
  <c r="P154" i="13"/>
  <c r="J154" i="13"/>
  <c r="BF154" i="13" s="1"/>
  <c r="BK153" i="13"/>
  <c r="BI153" i="13"/>
  <c r="BH153" i="13"/>
  <c r="BG153" i="13"/>
  <c r="BE153" i="13"/>
  <c r="T153" i="13"/>
  <c r="R153" i="13"/>
  <c r="P153" i="13"/>
  <c r="J153" i="13"/>
  <c r="BF153" i="13" s="1"/>
  <c r="BK151" i="13"/>
  <c r="BI151" i="13"/>
  <c r="BH151" i="13"/>
  <c r="BG151" i="13"/>
  <c r="BE151" i="13"/>
  <c r="T151" i="13"/>
  <c r="R151" i="13"/>
  <c r="P151" i="13"/>
  <c r="J151" i="13"/>
  <c r="BF151" i="13" s="1"/>
  <c r="BK150" i="13"/>
  <c r="BI150" i="13"/>
  <c r="BH150" i="13"/>
  <c r="BG150" i="13"/>
  <c r="BE150" i="13"/>
  <c r="T150" i="13"/>
  <c r="R150" i="13"/>
  <c r="P150" i="13"/>
  <c r="J150" i="13"/>
  <c r="BF150" i="13" s="1"/>
  <c r="BK149" i="13"/>
  <c r="BI149" i="13"/>
  <c r="BH149" i="13"/>
  <c r="BG149" i="13"/>
  <c r="BE149" i="13"/>
  <c r="T149" i="13"/>
  <c r="R149" i="13"/>
  <c r="R148" i="13" s="1"/>
  <c r="P149" i="13"/>
  <c r="J149" i="13"/>
  <c r="BF149" i="13" s="1"/>
  <c r="T148" i="13"/>
  <c r="P148" i="13"/>
  <c r="BK147" i="13"/>
  <c r="BI147" i="13"/>
  <c r="BH147" i="13"/>
  <c r="BG147" i="13"/>
  <c r="BE147" i="13"/>
  <c r="T147" i="13"/>
  <c r="R147" i="13"/>
  <c r="P147" i="13"/>
  <c r="J147" i="13"/>
  <c r="BF147" i="13" s="1"/>
  <c r="BK146" i="13"/>
  <c r="BI146" i="13"/>
  <c r="BH146" i="13"/>
  <c r="BG146" i="13"/>
  <c r="BE146" i="13"/>
  <c r="T146" i="13"/>
  <c r="R146" i="13"/>
  <c r="P146" i="13"/>
  <c r="J146" i="13"/>
  <c r="BF146" i="13" s="1"/>
  <c r="BK145" i="13"/>
  <c r="BI145" i="13"/>
  <c r="BH145" i="13"/>
  <c r="BG145" i="13"/>
  <c r="BE145" i="13"/>
  <c r="T145" i="13"/>
  <c r="R145" i="13"/>
  <c r="P145" i="13"/>
  <c r="J145" i="13"/>
  <c r="BF145" i="13" s="1"/>
  <c r="BK144" i="13"/>
  <c r="BI144" i="13"/>
  <c r="BH144" i="13"/>
  <c r="BG144" i="13"/>
  <c r="BE144" i="13"/>
  <c r="T144" i="13"/>
  <c r="R144" i="13"/>
  <c r="P144" i="13"/>
  <c r="J144" i="13"/>
  <c r="BF144" i="13" s="1"/>
  <c r="BK143" i="13"/>
  <c r="BI143" i="13"/>
  <c r="BH143" i="13"/>
  <c r="BG143" i="13"/>
  <c r="BE143" i="13"/>
  <c r="T143" i="13"/>
  <c r="R143" i="13"/>
  <c r="P143" i="13"/>
  <c r="J143" i="13"/>
  <c r="BF143" i="13" s="1"/>
  <c r="BK142" i="13"/>
  <c r="BI142" i="13"/>
  <c r="BH142" i="13"/>
  <c r="BG142" i="13"/>
  <c r="BE142" i="13"/>
  <c r="T142" i="13"/>
  <c r="R142" i="13"/>
  <c r="P142" i="13"/>
  <c r="J142" i="13"/>
  <c r="BF142" i="13" s="1"/>
  <c r="BK141" i="13"/>
  <c r="BI141" i="13"/>
  <c r="BH141" i="13"/>
  <c r="BG141" i="13"/>
  <c r="BE141" i="13"/>
  <c r="T141" i="13"/>
  <c r="R141" i="13"/>
  <c r="P141" i="13"/>
  <c r="J141" i="13"/>
  <c r="BF141" i="13" s="1"/>
  <c r="BK140" i="13"/>
  <c r="BI140" i="13"/>
  <c r="BH140" i="13"/>
  <c r="BG140" i="13"/>
  <c r="BF140" i="13"/>
  <c r="BE140" i="13"/>
  <c r="T140" i="13"/>
  <c r="R140" i="13"/>
  <c r="P140" i="13"/>
  <c r="J140" i="13"/>
  <c r="BK139" i="13"/>
  <c r="BI139" i="13"/>
  <c r="BH139" i="13"/>
  <c r="BG139" i="13"/>
  <c r="BE139" i="13"/>
  <c r="T139" i="13"/>
  <c r="R139" i="13"/>
  <c r="P139" i="13"/>
  <c r="J139" i="13"/>
  <c r="BF139" i="13" s="1"/>
  <c r="BK138" i="13"/>
  <c r="BI138" i="13"/>
  <c r="BH138" i="13"/>
  <c r="BG138" i="13"/>
  <c r="BE138" i="13"/>
  <c r="T138" i="13"/>
  <c r="R138" i="13"/>
  <c r="P138" i="13"/>
  <c r="J138" i="13"/>
  <c r="BF138" i="13" s="1"/>
  <c r="BK137" i="13"/>
  <c r="BI137" i="13"/>
  <c r="BH137" i="13"/>
  <c r="BG137" i="13"/>
  <c r="BE137" i="13"/>
  <c r="T137" i="13"/>
  <c r="R137" i="13"/>
  <c r="P137" i="13"/>
  <c r="J137" i="13"/>
  <c r="BF137" i="13" s="1"/>
  <c r="BK136" i="13"/>
  <c r="BI136" i="13"/>
  <c r="BH136" i="13"/>
  <c r="BG136" i="13"/>
  <c r="BE136" i="13"/>
  <c r="T136" i="13"/>
  <c r="R136" i="13"/>
  <c r="P136" i="13"/>
  <c r="J136" i="13"/>
  <c r="BF136" i="13" s="1"/>
  <c r="BK135" i="13"/>
  <c r="BI135" i="13"/>
  <c r="BH135" i="13"/>
  <c r="BG135" i="13"/>
  <c r="BE135" i="13"/>
  <c r="T135" i="13"/>
  <c r="R135" i="13"/>
  <c r="P135" i="13"/>
  <c r="J135" i="13"/>
  <c r="BF135" i="13" s="1"/>
  <c r="BK134" i="13"/>
  <c r="BI134" i="13"/>
  <c r="BH134" i="13"/>
  <c r="BG134" i="13"/>
  <c r="BE134" i="13"/>
  <c r="T134" i="13"/>
  <c r="R134" i="13"/>
  <c r="P134" i="13"/>
  <c r="J134" i="13"/>
  <c r="BF134" i="13" s="1"/>
  <c r="BK133" i="13"/>
  <c r="BI133" i="13"/>
  <c r="BH133" i="13"/>
  <c r="BG133" i="13"/>
  <c r="BE133" i="13"/>
  <c r="T133" i="13"/>
  <c r="R133" i="13"/>
  <c r="P133" i="13"/>
  <c r="J133" i="13"/>
  <c r="BF133" i="13" s="1"/>
  <c r="BK132" i="13"/>
  <c r="BI132" i="13"/>
  <c r="BH132" i="13"/>
  <c r="BG132" i="13"/>
  <c r="BF132" i="13"/>
  <c r="BE132" i="13"/>
  <c r="T132" i="13"/>
  <c r="R132" i="13"/>
  <c r="P132" i="13"/>
  <c r="J132" i="13"/>
  <c r="BK131" i="13"/>
  <c r="BI131" i="13"/>
  <c r="BH131" i="13"/>
  <c r="BG131" i="13"/>
  <c r="BE131" i="13"/>
  <c r="T131" i="13"/>
  <c r="R131" i="13"/>
  <c r="P131" i="13"/>
  <c r="J131" i="13"/>
  <c r="BF131" i="13" s="1"/>
  <c r="BK130" i="13"/>
  <c r="BI130" i="13"/>
  <c r="BH130" i="13"/>
  <c r="BG130" i="13"/>
  <c r="BE130" i="13"/>
  <c r="T130" i="13"/>
  <c r="R130" i="13"/>
  <c r="P130" i="13"/>
  <c r="J130" i="13"/>
  <c r="BF130" i="13" s="1"/>
  <c r="BK129" i="13"/>
  <c r="BI129" i="13"/>
  <c r="BH129" i="13"/>
  <c r="BG129" i="13"/>
  <c r="BE129" i="13"/>
  <c r="T129" i="13"/>
  <c r="R129" i="13"/>
  <c r="P129" i="13"/>
  <c r="J129" i="13"/>
  <c r="BF129" i="13" s="1"/>
  <c r="BK128" i="13"/>
  <c r="BI128" i="13"/>
  <c r="BH128" i="13"/>
  <c r="BG128" i="13"/>
  <c r="BE128" i="13"/>
  <c r="T128" i="13"/>
  <c r="R128" i="13"/>
  <c r="P128" i="13"/>
  <c r="J128" i="13"/>
  <c r="BF128" i="13" s="1"/>
  <c r="BK127" i="13"/>
  <c r="BI127" i="13"/>
  <c r="BH127" i="13"/>
  <c r="BG127" i="13"/>
  <c r="BE127" i="13"/>
  <c r="T127" i="13"/>
  <c r="R127" i="13"/>
  <c r="P127" i="13"/>
  <c r="J127" i="13"/>
  <c r="BF127" i="13" s="1"/>
  <c r="BK126" i="13"/>
  <c r="BI126" i="13"/>
  <c r="BH126" i="13"/>
  <c r="BG126" i="13"/>
  <c r="BE126" i="13"/>
  <c r="T126" i="13"/>
  <c r="R126" i="13"/>
  <c r="P126" i="13"/>
  <c r="J126" i="13"/>
  <c r="BF126" i="13" s="1"/>
  <c r="BK125" i="13"/>
  <c r="BI125" i="13"/>
  <c r="BH125" i="13"/>
  <c r="BG125" i="13"/>
  <c r="BE125" i="13"/>
  <c r="T125" i="13"/>
  <c r="R125" i="13"/>
  <c r="P125" i="13"/>
  <c r="J125" i="13"/>
  <c r="BF125" i="13" s="1"/>
  <c r="BK124" i="13"/>
  <c r="BK123" i="13" s="1"/>
  <c r="J123" i="13" s="1"/>
  <c r="BI124" i="13"/>
  <c r="BH124" i="13"/>
  <c r="BG124" i="13"/>
  <c r="BF124" i="13"/>
  <c r="BE124" i="13"/>
  <c r="T124" i="13"/>
  <c r="R124" i="13"/>
  <c r="R123" i="13" s="1"/>
  <c r="P124" i="13"/>
  <c r="P123" i="13" s="1"/>
  <c r="J124" i="13"/>
  <c r="BK122" i="13"/>
  <c r="BI122" i="13"/>
  <c r="BH122" i="13"/>
  <c r="BG122" i="13"/>
  <c r="BE122" i="13"/>
  <c r="T122" i="13"/>
  <c r="R122" i="13"/>
  <c r="P122" i="13"/>
  <c r="J122" i="13"/>
  <c r="BF122" i="13" s="1"/>
  <c r="BK121" i="13"/>
  <c r="BI121" i="13"/>
  <c r="BH121" i="13"/>
  <c r="BG121" i="13"/>
  <c r="BE121" i="13"/>
  <c r="T121" i="13"/>
  <c r="R121" i="13"/>
  <c r="P121" i="13"/>
  <c r="J121" i="13"/>
  <c r="BF121" i="13" s="1"/>
  <c r="BK120" i="13"/>
  <c r="BI120" i="13"/>
  <c r="BH120" i="13"/>
  <c r="BG120" i="13"/>
  <c r="BE120" i="13"/>
  <c r="T120" i="13"/>
  <c r="R120" i="13"/>
  <c r="P120" i="13"/>
  <c r="J120" i="13"/>
  <c r="BF120" i="13" s="1"/>
  <c r="BK119" i="13"/>
  <c r="BI119" i="13"/>
  <c r="BH119" i="13"/>
  <c r="BG119" i="13"/>
  <c r="BE119" i="13"/>
  <c r="T119" i="13"/>
  <c r="R119" i="13"/>
  <c r="P119" i="13"/>
  <c r="J119" i="13"/>
  <c r="BF119" i="13" s="1"/>
  <c r="BK118" i="13"/>
  <c r="BI118" i="13"/>
  <c r="BH118" i="13"/>
  <c r="BG118" i="13"/>
  <c r="BE118" i="13"/>
  <c r="T118" i="13"/>
  <c r="R118" i="13"/>
  <c r="P118" i="13"/>
  <c r="J118" i="13"/>
  <c r="BF118" i="13" s="1"/>
  <c r="BK117" i="13"/>
  <c r="BI117" i="13"/>
  <c r="BH117" i="13"/>
  <c r="BG117" i="13"/>
  <c r="BE117" i="13"/>
  <c r="T117" i="13"/>
  <c r="R117" i="13"/>
  <c r="P117" i="13"/>
  <c r="J117" i="13"/>
  <c r="BF117" i="13" s="1"/>
  <c r="BK116" i="13"/>
  <c r="BI116" i="13"/>
  <c r="BH116" i="13"/>
  <c r="BG116" i="13"/>
  <c r="BE116" i="13"/>
  <c r="T116" i="13"/>
  <c r="R116" i="13"/>
  <c r="P116" i="13"/>
  <c r="J116" i="13"/>
  <c r="BF116" i="13" s="1"/>
  <c r="BK115" i="13"/>
  <c r="BI115" i="13"/>
  <c r="BH115" i="13"/>
  <c r="BG115" i="13"/>
  <c r="BE115" i="13"/>
  <c r="T115" i="13"/>
  <c r="R115" i="13"/>
  <c r="P115" i="13"/>
  <c r="J115" i="13"/>
  <c r="BF115" i="13" s="1"/>
  <c r="BK114" i="13"/>
  <c r="BI114" i="13"/>
  <c r="BH114" i="13"/>
  <c r="BG114" i="13"/>
  <c r="BE114" i="13"/>
  <c r="T114" i="13"/>
  <c r="R114" i="13"/>
  <c r="P114" i="13"/>
  <c r="J114" i="13"/>
  <c r="BF114" i="13" s="1"/>
  <c r="BK113" i="13"/>
  <c r="BI113" i="13"/>
  <c r="BH113" i="13"/>
  <c r="BG113" i="13"/>
  <c r="BE113" i="13"/>
  <c r="T113" i="13"/>
  <c r="R113" i="13"/>
  <c r="P113" i="13"/>
  <c r="J113" i="13"/>
  <c r="BF113" i="13" s="1"/>
  <c r="BK112" i="13"/>
  <c r="BI112" i="13"/>
  <c r="BH112" i="13"/>
  <c r="BG112" i="13"/>
  <c r="BE112" i="13"/>
  <c r="T112" i="13"/>
  <c r="R112" i="13"/>
  <c r="P112" i="13"/>
  <c r="J112" i="13"/>
  <c r="BF112" i="13" s="1"/>
  <c r="BK111" i="13"/>
  <c r="BI111" i="13"/>
  <c r="BH111" i="13"/>
  <c r="BG111" i="13"/>
  <c r="BE111" i="13"/>
  <c r="T111" i="13"/>
  <c r="R111" i="13"/>
  <c r="P111" i="13"/>
  <c r="J111" i="13"/>
  <c r="BF111" i="13" s="1"/>
  <c r="BK110" i="13"/>
  <c r="BI110" i="13"/>
  <c r="BH110" i="13"/>
  <c r="BG110" i="13"/>
  <c r="BE110" i="13"/>
  <c r="T110" i="13"/>
  <c r="R110" i="13"/>
  <c r="P110" i="13"/>
  <c r="J110" i="13"/>
  <c r="BF110" i="13" s="1"/>
  <c r="BK109" i="13"/>
  <c r="BI109" i="13"/>
  <c r="BH109" i="13"/>
  <c r="BG109" i="13"/>
  <c r="BE109" i="13"/>
  <c r="T109" i="13"/>
  <c r="R109" i="13"/>
  <c r="P109" i="13"/>
  <c r="J109" i="13"/>
  <c r="BF109" i="13" s="1"/>
  <c r="BK108" i="13"/>
  <c r="BI108" i="13"/>
  <c r="BH108" i="13"/>
  <c r="BG108" i="13"/>
  <c r="BE108" i="13"/>
  <c r="T108" i="13"/>
  <c r="R108" i="13"/>
  <c r="P108" i="13"/>
  <c r="J108" i="13"/>
  <c r="BF108" i="13" s="1"/>
  <c r="BK107" i="13"/>
  <c r="BI107" i="13"/>
  <c r="BH107" i="13"/>
  <c r="BG107" i="13"/>
  <c r="BE107" i="13"/>
  <c r="T107" i="13"/>
  <c r="R107" i="13"/>
  <c r="P107" i="13"/>
  <c r="J107" i="13"/>
  <c r="BF107" i="13" s="1"/>
  <c r="BK106" i="13"/>
  <c r="BI106" i="13"/>
  <c r="BH106" i="13"/>
  <c r="BG106" i="13"/>
  <c r="BE106" i="13"/>
  <c r="F35" i="13" s="1"/>
  <c r="AZ102" i="6" s="1"/>
  <c r="T106" i="13"/>
  <c r="R106" i="13"/>
  <c r="P106" i="13"/>
  <c r="J106" i="13"/>
  <c r="BF106" i="13" s="1"/>
  <c r="BK105" i="13"/>
  <c r="BI105" i="13"/>
  <c r="BH105" i="13"/>
  <c r="BG105" i="13"/>
  <c r="F37" i="13" s="1"/>
  <c r="BB102" i="6" s="1"/>
  <c r="BE105" i="13"/>
  <c r="T105" i="13"/>
  <c r="R105" i="13"/>
  <c r="P105" i="13"/>
  <c r="P102" i="13" s="1"/>
  <c r="J105" i="13"/>
  <c r="BF105" i="13" s="1"/>
  <c r="BK104" i="13"/>
  <c r="BI104" i="13"/>
  <c r="BH104" i="13"/>
  <c r="BG104" i="13"/>
  <c r="BE104" i="13"/>
  <c r="T104" i="13"/>
  <c r="R104" i="13"/>
  <c r="P104" i="13"/>
  <c r="J104" i="13"/>
  <c r="BF104" i="13" s="1"/>
  <c r="BK103" i="13"/>
  <c r="BI103" i="13"/>
  <c r="F39" i="13" s="1"/>
  <c r="BD102" i="6" s="1"/>
  <c r="BH103" i="13"/>
  <c r="BG103" i="13"/>
  <c r="BE103" i="13"/>
  <c r="T103" i="13"/>
  <c r="T102" i="13" s="1"/>
  <c r="R103" i="13"/>
  <c r="P103" i="13"/>
  <c r="J103" i="13"/>
  <c r="BF103" i="13" s="1"/>
  <c r="BK102" i="13"/>
  <c r="J102" i="13" s="1"/>
  <c r="J97" i="13"/>
  <c r="F94" i="13"/>
  <c r="E92" i="13"/>
  <c r="J39" i="13"/>
  <c r="J38" i="13"/>
  <c r="F38" i="13"/>
  <c r="BC102" i="6" s="1"/>
  <c r="J37" i="13"/>
  <c r="J26" i="13"/>
  <c r="E26" i="13"/>
  <c r="J25" i="13"/>
  <c r="J23" i="13"/>
  <c r="E23" i="13"/>
  <c r="J96" i="13" s="1"/>
  <c r="J22" i="13"/>
  <c r="J20" i="13"/>
  <c r="E20" i="13"/>
  <c r="F97" i="13" s="1"/>
  <c r="J19" i="13"/>
  <c r="J17" i="13"/>
  <c r="E17" i="13"/>
  <c r="F96" i="13" s="1"/>
  <c r="J16" i="13"/>
  <c r="J14" i="13"/>
  <c r="J94" i="13" s="1"/>
  <c r="E7" i="13"/>
  <c r="E88" i="13" s="1"/>
  <c r="BK171" i="12"/>
  <c r="BI171" i="12"/>
  <c r="BH171" i="12"/>
  <c r="BG171" i="12"/>
  <c r="BE171" i="12"/>
  <c r="T171" i="12"/>
  <c r="R171" i="12"/>
  <c r="P171" i="12"/>
  <c r="J171" i="12"/>
  <c r="BF171" i="12" s="1"/>
  <c r="BK170" i="12"/>
  <c r="BK169" i="12" s="1"/>
  <c r="J169" i="12" s="1"/>
  <c r="BI170" i="12"/>
  <c r="BH170" i="12"/>
  <c r="BG170" i="12"/>
  <c r="BF170" i="12"/>
  <c r="BE170" i="12"/>
  <c r="T170" i="12"/>
  <c r="R170" i="12"/>
  <c r="P170" i="12"/>
  <c r="P169" i="12" s="1"/>
  <c r="J170" i="12"/>
  <c r="R169" i="12"/>
  <c r="BK168" i="12"/>
  <c r="BI168" i="12"/>
  <c r="BH168" i="12"/>
  <c r="BG168" i="12"/>
  <c r="BE168" i="12"/>
  <c r="T168" i="12"/>
  <c r="R168" i="12"/>
  <c r="P168" i="12"/>
  <c r="J168" i="12"/>
  <c r="BF168" i="12" s="1"/>
  <c r="BK167" i="12"/>
  <c r="BI167" i="12"/>
  <c r="BH167" i="12"/>
  <c r="BG167" i="12"/>
  <c r="BE167" i="12"/>
  <c r="T167" i="12"/>
  <c r="R167" i="12"/>
  <c r="P167" i="12"/>
  <c r="J167" i="12"/>
  <c r="BF167" i="12" s="1"/>
  <c r="BK166" i="12"/>
  <c r="BI166" i="12"/>
  <c r="BH166" i="12"/>
  <c r="BG166" i="12"/>
  <c r="BE166" i="12"/>
  <c r="T166" i="12"/>
  <c r="R166" i="12"/>
  <c r="P166" i="12"/>
  <c r="J166" i="12"/>
  <c r="BF166" i="12" s="1"/>
  <c r="BK165" i="12"/>
  <c r="BI165" i="12"/>
  <c r="BH165" i="12"/>
  <c r="BG165" i="12"/>
  <c r="BE165" i="12"/>
  <c r="T165" i="12"/>
  <c r="R165" i="12"/>
  <c r="P165" i="12"/>
  <c r="J165" i="12"/>
  <c r="BF165" i="12" s="1"/>
  <c r="BK164" i="12"/>
  <c r="BI164" i="12"/>
  <c r="BH164" i="12"/>
  <c r="BG164" i="12"/>
  <c r="BE164" i="12"/>
  <c r="T164" i="12"/>
  <c r="R164" i="12"/>
  <c r="P164" i="12"/>
  <c r="J164" i="12"/>
  <c r="BF164" i="12" s="1"/>
  <c r="BK163" i="12"/>
  <c r="BI163" i="12"/>
  <c r="BH163" i="12"/>
  <c r="BG163" i="12"/>
  <c r="BE163" i="12"/>
  <c r="T163" i="12"/>
  <c r="R163" i="12"/>
  <c r="P163" i="12"/>
  <c r="J163" i="12"/>
  <c r="BF163" i="12" s="1"/>
  <c r="BK162" i="12"/>
  <c r="BI162" i="12"/>
  <c r="BH162" i="12"/>
  <c r="BG162" i="12"/>
  <c r="BE162" i="12"/>
  <c r="T162" i="12"/>
  <c r="R162" i="12"/>
  <c r="P162" i="12"/>
  <c r="J162" i="12"/>
  <c r="BF162" i="12" s="1"/>
  <c r="BK161" i="12"/>
  <c r="BI161" i="12"/>
  <c r="BH161" i="12"/>
  <c r="BG161" i="12"/>
  <c r="BE161" i="12"/>
  <c r="T161" i="12"/>
  <c r="R161" i="12"/>
  <c r="P161" i="12"/>
  <c r="J161" i="12"/>
  <c r="BF161" i="12" s="1"/>
  <c r="BK160" i="12"/>
  <c r="BI160" i="12"/>
  <c r="BH160" i="12"/>
  <c r="BG160" i="12"/>
  <c r="BE160" i="12"/>
  <c r="T160" i="12"/>
  <c r="R160" i="12"/>
  <c r="P160" i="12"/>
  <c r="J160" i="12"/>
  <c r="BF160" i="12" s="1"/>
  <c r="BK159" i="12"/>
  <c r="BI159" i="12"/>
  <c r="BH159" i="12"/>
  <c r="BG159" i="12"/>
  <c r="BE159" i="12"/>
  <c r="T159" i="12"/>
  <c r="R159" i="12"/>
  <c r="P159" i="12"/>
  <c r="J159" i="12"/>
  <c r="BF159" i="12" s="1"/>
  <c r="BK158" i="12"/>
  <c r="BI158" i="12"/>
  <c r="BH158" i="12"/>
  <c r="BG158" i="12"/>
  <c r="BE158" i="12"/>
  <c r="T158" i="12"/>
  <c r="R158" i="12"/>
  <c r="P158" i="12"/>
  <c r="J158" i="12"/>
  <c r="BF158" i="12" s="1"/>
  <c r="BK157" i="12"/>
  <c r="BI157" i="12"/>
  <c r="BH157" i="12"/>
  <c r="BG157" i="12"/>
  <c r="BE157" i="12"/>
  <c r="T157" i="12"/>
  <c r="R157" i="12"/>
  <c r="P157" i="12"/>
  <c r="J157" i="12"/>
  <c r="BF157" i="12" s="1"/>
  <c r="BK156" i="12"/>
  <c r="BI156" i="12"/>
  <c r="BH156" i="12"/>
  <c r="BG156" i="12"/>
  <c r="BE156" i="12"/>
  <c r="T156" i="12"/>
  <c r="R156" i="12"/>
  <c r="P156" i="12"/>
  <c r="J156" i="12"/>
  <c r="BF156" i="12" s="1"/>
  <c r="BK155" i="12"/>
  <c r="BI155" i="12"/>
  <c r="BH155" i="12"/>
  <c r="BG155" i="12"/>
  <c r="BE155" i="12"/>
  <c r="T155" i="12"/>
  <c r="R155" i="12"/>
  <c r="P155" i="12"/>
  <c r="J155" i="12"/>
  <c r="BF155" i="12" s="1"/>
  <c r="BK154" i="12"/>
  <c r="BI154" i="12"/>
  <c r="BH154" i="12"/>
  <c r="BG154" i="12"/>
  <c r="BE154" i="12"/>
  <c r="T154" i="12"/>
  <c r="R154" i="12"/>
  <c r="P154" i="12"/>
  <c r="J154" i="12"/>
  <c r="BF154" i="12" s="1"/>
  <c r="BK153" i="12"/>
  <c r="BI153" i="12"/>
  <c r="BH153" i="12"/>
  <c r="BG153" i="12"/>
  <c r="BE153" i="12"/>
  <c r="T153" i="12"/>
  <c r="R153" i="12"/>
  <c r="P153" i="12"/>
  <c r="J153" i="12"/>
  <c r="BF153" i="12" s="1"/>
  <c r="BK152" i="12"/>
  <c r="BI152" i="12"/>
  <c r="BH152" i="12"/>
  <c r="BG152" i="12"/>
  <c r="BE152" i="12"/>
  <c r="T152" i="12"/>
  <c r="R152" i="12"/>
  <c r="P152" i="12"/>
  <c r="J152" i="12"/>
  <c r="BF152" i="12" s="1"/>
  <c r="BK151" i="12"/>
  <c r="BI151" i="12"/>
  <c r="BH151" i="12"/>
  <c r="BG151" i="12"/>
  <c r="BE151" i="12"/>
  <c r="T151" i="12"/>
  <c r="R151" i="12"/>
  <c r="P151" i="12"/>
  <c r="J151" i="12"/>
  <c r="BF151" i="12" s="1"/>
  <c r="BK150" i="12"/>
  <c r="BI150" i="12"/>
  <c r="BH150" i="12"/>
  <c r="BG150" i="12"/>
  <c r="BE150" i="12"/>
  <c r="T150" i="12"/>
  <c r="R150" i="12"/>
  <c r="P150" i="12"/>
  <c r="J150" i="12"/>
  <c r="BF150" i="12" s="1"/>
  <c r="BK149" i="12"/>
  <c r="BI149" i="12"/>
  <c r="BH149" i="12"/>
  <c r="BG149" i="12"/>
  <c r="BE149" i="12"/>
  <c r="T149" i="12"/>
  <c r="R149" i="12"/>
  <c r="P149" i="12"/>
  <c r="J149" i="12"/>
  <c r="BF149" i="12" s="1"/>
  <c r="BK148" i="12"/>
  <c r="BI148" i="12"/>
  <c r="BH148" i="12"/>
  <c r="BG148" i="12"/>
  <c r="BE148" i="12"/>
  <c r="T148" i="12"/>
  <c r="R148" i="12"/>
  <c r="P148" i="12"/>
  <c r="J148" i="12"/>
  <c r="BF148" i="12" s="1"/>
  <c r="BK147" i="12"/>
  <c r="BI147" i="12"/>
  <c r="BH147" i="12"/>
  <c r="BG147" i="12"/>
  <c r="BE147" i="12"/>
  <c r="T147" i="12"/>
  <c r="R147" i="12"/>
  <c r="P147" i="12"/>
  <c r="J147" i="12"/>
  <c r="BF147" i="12" s="1"/>
  <c r="BK146" i="12"/>
  <c r="BI146" i="12"/>
  <c r="BH146" i="12"/>
  <c r="BG146" i="12"/>
  <c r="BE146" i="12"/>
  <c r="T146" i="12"/>
  <c r="T144" i="12" s="1"/>
  <c r="R146" i="12"/>
  <c r="P146" i="12"/>
  <c r="P144" i="12" s="1"/>
  <c r="J146" i="12"/>
  <c r="BF146" i="12" s="1"/>
  <c r="BK145" i="12"/>
  <c r="BK144" i="12" s="1"/>
  <c r="J144" i="12" s="1"/>
  <c r="BI145" i="12"/>
  <c r="BH145" i="12"/>
  <c r="BG145" i="12"/>
  <c r="BE145" i="12"/>
  <c r="T145" i="12"/>
  <c r="R145" i="12"/>
  <c r="P145" i="12"/>
  <c r="J145" i="12"/>
  <c r="BF145" i="12" s="1"/>
  <c r="BK143" i="12"/>
  <c r="BI143" i="12"/>
  <c r="BH143" i="12"/>
  <c r="BG143" i="12"/>
  <c r="BE143" i="12"/>
  <c r="T143" i="12"/>
  <c r="R143" i="12"/>
  <c r="P143" i="12"/>
  <c r="J143" i="12"/>
  <c r="BF143" i="12" s="1"/>
  <c r="BK142" i="12"/>
  <c r="BI142" i="12"/>
  <c r="BH142" i="12"/>
  <c r="BG142" i="12"/>
  <c r="BE142" i="12"/>
  <c r="T142" i="12"/>
  <c r="R142" i="12"/>
  <c r="P142" i="12"/>
  <c r="J142" i="12"/>
  <c r="BF142" i="12" s="1"/>
  <c r="BK141" i="12"/>
  <c r="BI141" i="12"/>
  <c r="BH141" i="12"/>
  <c r="BG141" i="12"/>
  <c r="BE141" i="12"/>
  <c r="T141" i="12"/>
  <c r="R141" i="12"/>
  <c r="P141" i="12"/>
  <c r="J141" i="12"/>
  <c r="BF141" i="12" s="1"/>
  <c r="BK140" i="12"/>
  <c r="BI140" i="12"/>
  <c r="BH140" i="12"/>
  <c r="BG140" i="12"/>
  <c r="BE140" i="12"/>
  <c r="T140" i="12"/>
  <c r="R140" i="12"/>
  <c r="P140" i="12"/>
  <c r="J140" i="12"/>
  <c r="BF140" i="12" s="1"/>
  <c r="BK139" i="12"/>
  <c r="BI139" i="12"/>
  <c r="BH139" i="12"/>
  <c r="BG139" i="12"/>
  <c r="BE139" i="12"/>
  <c r="T139" i="12"/>
  <c r="R139" i="12"/>
  <c r="P139" i="12"/>
  <c r="J139" i="12"/>
  <c r="BF139" i="12" s="1"/>
  <c r="BK138" i="12"/>
  <c r="BI138" i="12"/>
  <c r="BH138" i="12"/>
  <c r="BG138" i="12"/>
  <c r="BE138" i="12"/>
  <c r="T138" i="12"/>
  <c r="R138" i="12"/>
  <c r="P138" i="12"/>
  <c r="J138" i="12"/>
  <c r="BF138" i="12" s="1"/>
  <c r="BK137" i="12"/>
  <c r="BI137" i="12"/>
  <c r="BH137" i="12"/>
  <c r="BG137" i="12"/>
  <c r="BE137" i="12"/>
  <c r="T137" i="12"/>
  <c r="R137" i="12"/>
  <c r="P137" i="12"/>
  <c r="J137" i="12"/>
  <c r="BF137" i="12" s="1"/>
  <c r="BK136" i="12"/>
  <c r="BI136" i="12"/>
  <c r="BH136" i="12"/>
  <c r="BG136" i="12"/>
  <c r="BE136" i="12"/>
  <c r="T136" i="12"/>
  <c r="R136" i="12"/>
  <c r="P136" i="12"/>
  <c r="J136" i="12"/>
  <c r="BF136" i="12" s="1"/>
  <c r="BK135" i="12"/>
  <c r="BI135" i="12"/>
  <c r="BH135" i="12"/>
  <c r="BG135" i="12"/>
  <c r="BE135" i="12"/>
  <c r="T135" i="12"/>
  <c r="R135" i="12"/>
  <c r="P135" i="12"/>
  <c r="J135" i="12"/>
  <c r="BF135" i="12" s="1"/>
  <c r="BK134" i="12"/>
  <c r="BI134" i="12"/>
  <c r="BH134" i="12"/>
  <c r="BG134" i="12"/>
  <c r="BE134" i="12"/>
  <c r="T134" i="12"/>
  <c r="R134" i="12"/>
  <c r="P134" i="12"/>
  <c r="J134" i="12"/>
  <c r="BF134" i="12" s="1"/>
  <c r="BK133" i="12"/>
  <c r="BI133" i="12"/>
  <c r="BH133" i="12"/>
  <c r="BG133" i="12"/>
  <c r="BE133" i="12"/>
  <c r="T133" i="12"/>
  <c r="R133" i="12"/>
  <c r="P133" i="12"/>
  <c r="J133" i="12"/>
  <c r="BF133" i="12" s="1"/>
  <c r="BK132" i="12"/>
  <c r="BI132" i="12"/>
  <c r="BH132" i="12"/>
  <c r="BG132" i="12"/>
  <c r="BE132" i="12"/>
  <c r="T132" i="12"/>
  <c r="R132" i="12"/>
  <c r="P132" i="12"/>
  <c r="J132" i="12"/>
  <c r="BF132" i="12" s="1"/>
  <c r="BK131" i="12"/>
  <c r="BI131" i="12"/>
  <c r="BH131" i="12"/>
  <c r="BG131" i="12"/>
  <c r="BE131" i="12"/>
  <c r="T131" i="12"/>
  <c r="R131" i="12"/>
  <c r="P131" i="12"/>
  <c r="J131" i="12"/>
  <c r="BF131" i="12" s="1"/>
  <c r="BK130" i="12"/>
  <c r="BI130" i="12"/>
  <c r="BH130" i="12"/>
  <c r="BG130" i="12"/>
  <c r="BE130" i="12"/>
  <c r="T130" i="12"/>
  <c r="R130" i="12"/>
  <c r="P130" i="12"/>
  <c r="J130" i="12"/>
  <c r="BF130" i="12" s="1"/>
  <c r="BK129" i="12"/>
  <c r="BI129" i="12"/>
  <c r="BH129" i="12"/>
  <c r="BG129" i="12"/>
  <c r="BE129" i="12"/>
  <c r="T129" i="12"/>
  <c r="R129" i="12"/>
  <c r="P129" i="12"/>
  <c r="J129" i="12"/>
  <c r="BF129" i="12" s="1"/>
  <c r="BK128" i="12"/>
  <c r="BI128" i="12"/>
  <c r="BH128" i="12"/>
  <c r="BG128" i="12"/>
  <c r="BE128" i="12"/>
  <c r="T128" i="12"/>
  <c r="R128" i="12"/>
  <c r="P128" i="12"/>
  <c r="J128" i="12"/>
  <c r="BF128" i="12" s="1"/>
  <c r="BK127" i="12"/>
  <c r="BI127" i="12"/>
  <c r="BH127" i="12"/>
  <c r="BG127" i="12"/>
  <c r="BE127" i="12"/>
  <c r="T127" i="12"/>
  <c r="R127" i="12"/>
  <c r="P127" i="12"/>
  <c r="J127" i="12"/>
  <c r="BF127" i="12" s="1"/>
  <c r="BK126" i="12"/>
  <c r="BI126" i="12"/>
  <c r="BH126" i="12"/>
  <c r="BG126" i="12"/>
  <c r="BE126" i="12"/>
  <c r="T126" i="12"/>
  <c r="R126" i="12"/>
  <c r="P126" i="12"/>
  <c r="J126" i="12"/>
  <c r="BF126" i="12" s="1"/>
  <c r="BK125" i="12"/>
  <c r="BI125" i="12"/>
  <c r="BH125" i="12"/>
  <c r="BG125" i="12"/>
  <c r="BE125" i="12"/>
  <c r="T125" i="12"/>
  <c r="R125" i="12"/>
  <c r="P125" i="12"/>
  <c r="J125" i="12"/>
  <c r="BF125" i="12" s="1"/>
  <c r="BK124" i="12"/>
  <c r="BI124" i="12"/>
  <c r="BH124" i="12"/>
  <c r="BG124" i="12"/>
  <c r="BE124" i="12"/>
  <c r="T124" i="12"/>
  <c r="R124" i="12"/>
  <c r="P124" i="12"/>
  <c r="J124" i="12"/>
  <c r="BF124" i="12" s="1"/>
  <c r="BK123" i="12"/>
  <c r="BI123" i="12"/>
  <c r="BH123" i="12"/>
  <c r="BG123" i="12"/>
  <c r="BE123" i="12"/>
  <c r="T123" i="12"/>
  <c r="R123" i="12"/>
  <c r="P123" i="12"/>
  <c r="J123" i="12"/>
  <c r="BF123" i="12" s="1"/>
  <c r="BK122" i="12"/>
  <c r="BI122" i="12"/>
  <c r="BH122" i="12"/>
  <c r="BG122" i="12"/>
  <c r="BE122" i="12"/>
  <c r="T122" i="12"/>
  <c r="R122" i="12"/>
  <c r="P122" i="12"/>
  <c r="J122" i="12"/>
  <c r="BF122" i="12" s="1"/>
  <c r="BK121" i="12"/>
  <c r="BI121" i="12"/>
  <c r="BH121" i="12"/>
  <c r="BG121" i="12"/>
  <c r="BE121" i="12"/>
  <c r="T121" i="12"/>
  <c r="R121" i="12"/>
  <c r="P121" i="12"/>
  <c r="J121" i="12"/>
  <c r="BF121" i="12" s="1"/>
  <c r="BK120" i="12"/>
  <c r="BI120" i="12"/>
  <c r="BH120" i="12"/>
  <c r="BG120" i="12"/>
  <c r="BE120" i="12"/>
  <c r="T120" i="12"/>
  <c r="R120" i="12"/>
  <c r="P120" i="12"/>
  <c r="J120" i="12"/>
  <c r="BF120" i="12" s="1"/>
  <c r="BK119" i="12"/>
  <c r="BI119" i="12"/>
  <c r="BH119" i="12"/>
  <c r="BG119" i="12"/>
  <c r="BE119" i="12"/>
  <c r="T119" i="12"/>
  <c r="T118" i="12" s="1"/>
  <c r="R119" i="12"/>
  <c r="P119" i="12"/>
  <c r="J119" i="12"/>
  <c r="BF119" i="12" s="1"/>
  <c r="BK118" i="12"/>
  <c r="J118" i="12" s="1"/>
  <c r="R118" i="12"/>
  <c r="BK117" i="12"/>
  <c r="BI117" i="12"/>
  <c r="BH117" i="12"/>
  <c r="BG117" i="12"/>
  <c r="BE117" i="12"/>
  <c r="T117" i="12"/>
  <c r="R117" i="12"/>
  <c r="P117" i="12"/>
  <c r="J117" i="12"/>
  <c r="BF117" i="12" s="1"/>
  <c r="BK116" i="12"/>
  <c r="BI116" i="12"/>
  <c r="BH116" i="12"/>
  <c r="BG116" i="12"/>
  <c r="BE116" i="12"/>
  <c r="T116" i="12"/>
  <c r="R116" i="12"/>
  <c r="P116" i="12"/>
  <c r="J116" i="12"/>
  <c r="BF116" i="12" s="1"/>
  <c r="BK115" i="12"/>
  <c r="BI115" i="12"/>
  <c r="BH115" i="12"/>
  <c r="BG115" i="12"/>
  <c r="BE115" i="12"/>
  <c r="T115" i="12"/>
  <c r="R115" i="12"/>
  <c r="P115" i="12"/>
  <c r="J115" i="12"/>
  <c r="BF115" i="12" s="1"/>
  <c r="BK114" i="12"/>
  <c r="BI114" i="12"/>
  <c r="BH114" i="12"/>
  <c r="BG114" i="12"/>
  <c r="BE114" i="12"/>
  <c r="T114" i="12"/>
  <c r="R114" i="12"/>
  <c r="P114" i="12"/>
  <c r="J114" i="12"/>
  <c r="BF114" i="12" s="1"/>
  <c r="BK113" i="12"/>
  <c r="BI113" i="12"/>
  <c r="BH113" i="12"/>
  <c r="BG113" i="12"/>
  <c r="BE113" i="12"/>
  <c r="T113" i="12"/>
  <c r="R113" i="12"/>
  <c r="P113" i="12"/>
  <c r="J113" i="12"/>
  <c r="BF113" i="12" s="1"/>
  <c r="BK112" i="12"/>
  <c r="BI112" i="12"/>
  <c r="BH112" i="12"/>
  <c r="BG112" i="12"/>
  <c r="BE112" i="12"/>
  <c r="T112" i="12"/>
  <c r="R112" i="12"/>
  <c r="P112" i="12"/>
  <c r="J112" i="12"/>
  <c r="BF112" i="12" s="1"/>
  <c r="BK111" i="12"/>
  <c r="BI111" i="12"/>
  <c r="BH111" i="12"/>
  <c r="BG111" i="12"/>
  <c r="BE111" i="12"/>
  <c r="T111" i="12"/>
  <c r="R111" i="12"/>
  <c r="P111" i="12"/>
  <c r="J111" i="12"/>
  <c r="BF111" i="12" s="1"/>
  <c r="BK110" i="12"/>
  <c r="BI110" i="12"/>
  <c r="BH110" i="12"/>
  <c r="BG110" i="12"/>
  <c r="BE110" i="12"/>
  <c r="T110" i="12"/>
  <c r="R110" i="12"/>
  <c r="P110" i="12"/>
  <c r="J110" i="12"/>
  <c r="BF110" i="12" s="1"/>
  <c r="BK109" i="12"/>
  <c r="BI109" i="12"/>
  <c r="BH109" i="12"/>
  <c r="BG109" i="12"/>
  <c r="BE109" i="12"/>
  <c r="T109" i="12"/>
  <c r="R109" i="12"/>
  <c r="P109" i="12"/>
  <c r="J109" i="12"/>
  <c r="BF109" i="12" s="1"/>
  <c r="BK108" i="12"/>
  <c r="BI108" i="12"/>
  <c r="BH108" i="12"/>
  <c r="BG108" i="12"/>
  <c r="BE108" i="12"/>
  <c r="T108" i="12"/>
  <c r="R108" i="12"/>
  <c r="P108" i="12"/>
  <c r="J108" i="12"/>
  <c r="BF108" i="12" s="1"/>
  <c r="BK107" i="12"/>
  <c r="BI107" i="12"/>
  <c r="BH107" i="12"/>
  <c r="BG107" i="12"/>
  <c r="BE107" i="12"/>
  <c r="T107" i="12"/>
  <c r="R107" i="12"/>
  <c r="P107" i="12"/>
  <c r="J107" i="12"/>
  <c r="BF107" i="12" s="1"/>
  <c r="BK106" i="12"/>
  <c r="BI106" i="12"/>
  <c r="BH106" i="12"/>
  <c r="BG106" i="12"/>
  <c r="BE106" i="12"/>
  <c r="T106" i="12"/>
  <c r="R106" i="12"/>
  <c r="P106" i="12"/>
  <c r="J106" i="12"/>
  <c r="BF106" i="12" s="1"/>
  <c r="BK105" i="12"/>
  <c r="BI105" i="12"/>
  <c r="BH105" i="12"/>
  <c r="BG105" i="12"/>
  <c r="BE105" i="12"/>
  <c r="T105" i="12"/>
  <c r="R105" i="12"/>
  <c r="P105" i="12"/>
  <c r="J105" i="12"/>
  <c r="BF105" i="12" s="1"/>
  <c r="BK104" i="12"/>
  <c r="BI104" i="12"/>
  <c r="F39" i="12" s="1"/>
  <c r="BD101" i="6" s="1"/>
  <c r="BH104" i="12"/>
  <c r="BG104" i="12"/>
  <c r="F37" i="12" s="1"/>
  <c r="BB101" i="6" s="1"/>
  <c r="BE104" i="12"/>
  <c r="T104" i="12"/>
  <c r="T102" i="12" s="1"/>
  <c r="R104" i="12"/>
  <c r="P104" i="12"/>
  <c r="P102" i="12" s="1"/>
  <c r="J104" i="12"/>
  <c r="BF104" i="12" s="1"/>
  <c r="BK103" i="12"/>
  <c r="BK102" i="12" s="1"/>
  <c r="BI103" i="12"/>
  <c r="BH103" i="12"/>
  <c r="F38" i="12" s="1"/>
  <c r="BC101" i="6" s="1"/>
  <c r="BG103" i="12"/>
  <c r="BE103" i="12"/>
  <c r="J35" i="12" s="1"/>
  <c r="AV101" i="6" s="1"/>
  <c r="T103" i="12"/>
  <c r="R103" i="12"/>
  <c r="P103" i="12"/>
  <c r="J103" i="12"/>
  <c r="BF103" i="12" s="1"/>
  <c r="F94" i="12"/>
  <c r="E92" i="12"/>
  <c r="J39" i="12"/>
  <c r="J38" i="12"/>
  <c r="AY101" i="6" s="1"/>
  <c r="J37" i="12"/>
  <c r="F35" i="12"/>
  <c r="J26" i="12"/>
  <c r="E26" i="12"/>
  <c r="J97" i="12" s="1"/>
  <c r="J25" i="12"/>
  <c r="J23" i="12"/>
  <c r="E23" i="12"/>
  <c r="J96" i="12" s="1"/>
  <c r="J22" i="12"/>
  <c r="J20" i="12"/>
  <c r="E20" i="12"/>
  <c r="F97" i="12" s="1"/>
  <c r="J19" i="12"/>
  <c r="J17" i="12"/>
  <c r="E17" i="12"/>
  <c r="F96" i="12" s="1"/>
  <c r="J16" i="12"/>
  <c r="J14" i="12"/>
  <c r="J94" i="12" s="1"/>
  <c r="E7" i="12"/>
  <c r="E88" i="12" s="1"/>
  <c r="BK160" i="11"/>
  <c r="BI160" i="11"/>
  <c r="BH160" i="11"/>
  <c r="BG160" i="11"/>
  <c r="BE160" i="11"/>
  <c r="T160" i="11"/>
  <c r="R160" i="11"/>
  <c r="P160" i="11"/>
  <c r="J160" i="11"/>
  <c r="BF160" i="11" s="1"/>
  <c r="BK159" i="11"/>
  <c r="BI159" i="11"/>
  <c r="BH159" i="11"/>
  <c r="BG159" i="11"/>
  <c r="BE159" i="11"/>
  <c r="T159" i="11"/>
  <c r="R159" i="11"/>
  <c r="P159" i="11"/>
  <c r="J159" i="11"/>
  <c r="BF159" i="11" s="1"/>
  <c r="BK158" i="11"/>
  <c r="BI158" i="11"/>
  <c r="BH158" i="11"/>
  <c r="BG158" i="11"/>
  <c r="BE158" i="11"/>
  <c r="T158" i="11"/>
  <c r="R158" i="11"/>
  <c r="P158" i="11"/>
  <c r="J158" i="11"/>
  <c r="BF158" i="11" s="1"/>
  <c r="BK157" i="11"/>
  <c r="BI157" i="11"/>
  <c r="BH157" i="11"/>
  <c r="BG157" i="11"/>
  <c r="BE157" i="11"/>
  <c r="T157" i="11"/>
  <c r="T156" i="11" s="1"/>
  <c r="R157" i="11"/>
  <c r="P157" i="11"/>
  <c r="J157" i="11"/>
  <c r="BF157" i="11" s="1"/>
  <c r="BK156" i="11"/>
  <c r="J156" i="11" s="1"/>
  <c r="R156" i="11"/>
  <c r="BK155" i="11"/>
  <c r="BI155" i="11"/>
  <c r="BH155" i="11"/>
  <c r="BG155" i="11"/>
  <c r="BE155" i="11"/>
  <c r="T155" i="11"/>
  <c r="R155" i="11"/>
  <c r="P155" i="11"/>
  <c r="J155" i="11"/>
  <c r="BF155" i="11" s="1"/>
  <c r="BK154" i="11"/>
  <c r="BI154" i="11"/>
  <c r="BH154" i="11"/>
  <c r="BG154" i="11"/>
  <c r="BE154" i="11"/>
  <c r="T154" i="11"/>
  <c r="T153" i="11" s="1"/>
  <c r="R154" i="11"/>
  <c r="P154" i="11"/>
  <c r="J154" i="11"/>
  <c r="BF154" i="11" s="1"/>
  <c r="BK153" i="11"/>
  <c r="J153" i="11" s="1"/>
  <c r="P153" i="11"/>
  <c r="BK152" i="11"/>
  <c r="BI152" i="11"/>
  <c r="BH152" i="11"/>
  <c r="BG152" i="11"/>
  <c r="BF152" i="11"/>
  <c r="BE152" i="11"/>
  <c r="T152" i="11"/>
  <c r="R152" i="11"/>
  <c r="P152" i="11"/>
  <c r="J152" i="11"/>
  <c r="BK151" i="11"/>
  <c r="BI151" i="11"/>
  <c r="BH151" i="11"/>
  <c r="BG151" i="11"/>
  <c r="BF151" i="11"/>
  <c r="BE151" i="11"/>
  <c r="T151" i="11"/>
  <c r="R151" i="11"/>
  <c r="P151" i="11"/>
  <c r="J151" i="11"/>
  <c r="BK150" i="11"/>
  <c r="BK149" i="11" s="1"/>
  <c r="J149" i="11" s="1"/>
  <c r="BI150" i="11"/>
  <c r="BH150" i="11"/>
  <c r="BG150" i="11"/>
  <c r="BF150" i="11"/>
  <c r="BE150" i="11"/>
  <c r="T150" i="11"/>
  <c r="R150" i="11"/>
  <c r="P150" i="11"/>
  <c r="P149" i="11" s="1"/>
  <c r="J150" i="11"/>
  <c r="R149" i="11"/>
  <c r="BK148" i="11"/>
  <c r="BI148" i="11"/>
  <c r="BH148" i="11"/>
  <c r="BG148" i="11"/>
  <c r="BE148" i="11"/>
  <c r="T148" i="11"/>
  <c r="R148" i="11"/>
  <c r="P148" i="11"/>
  <c r="P146" i="11" s="1"/>
  <c r="J148" i="11"/>
  <c r="BF148" i="11" s="1"/>
  <c r="BK147" i="11"/>
  <c r="BK146" i="11" s="1"/>
  <c r="J146" i="11" s="1"/>
  <c r="BI147" i="11"/>
  <c r="BH147" i="11"/>
  <c r="BG147" i="11"/>
  <c r="BE147" i="11"/>
  <c r="T147" i="11"/>
  <c r="R147" i="11"/>
  <c r="R146" i="11" s="1"/>
  <c r="P147" i="11"/>
  <c r="J147" i="11"/>
  <c r="BF147" i="11" s="1"/>
  <c r="T146" i="11"/>
  <c r="BK145" i="11"/>
  <c r="BI145" i="11"/>
  <c r="BH145" i="11"/>
  <c r="BG145" i="11"/>
  <c r="BE145" i="11"/>
  <c r="T145" i="11"/>
  <c r="R145" i="11"/>
  <c r="P145" i="11"/>
  <c r="J145" i="11"/>
  <c r="BF145" i="11" s="1"/>
  <c r="BK144" i="11"/>
  <c r="BI144" i="11"/>
  <c r="BH144" i="11"/>
  <c r="BG144" i="11"/>
  <c r="BE144" i="11"/>
  <c r="T144" i="11"/>
  <c r="R144" i="11"/>
  <c r="P144" i="11"/>
  <c r="J144" i="11"/>
  <c r="BF144" i="11" s="1"/>
  <c r="BK143" i="11"/>
  <c r="BI143" i="11"/>
  <c r="BH143" i="11"/>
  <c r="BG143" i="11"/>
  <c r="BE143" i="11"/>
  <c r="T143" i="11"/>
  <c r="R143" i="11"/>
  <c r="P143" i="11"/>
  <c r="J143" i="11"/>
  <c r="BF143" i="11" s="1"/>
  <c r="BK142" i="11"/>
  <c r="BI142" i="11"/>
  <c r="BH142" i="11"/>
  <c r="BG142" i="11"/>
  <c r="BE142" i="11"/>
  <c r="T142" i="11"/>
  <c r="T141" i="11" s="1"/>
  <c r="R142" i="11"/>
  <c r="R141" i="11" s="1"/>
  <c r="P142" i="11"/>
  <c r="J142" i="11"/>
  <c r="BF142" i="11" s="1"/>
  <c r="BK140" i="11"/>
  <c r="BK139" i="11" s="1"/>
  <c r="J139" i="11" s="1"/>
  <c r="BI140" i="11"/>
  <c r="BH140" i="11"/>
  <c r="BG140" i="11"/>
  <c r="BE140" i="11"/>
  <c r="T140" i="11"/>
  <c r="R140" i="11"/>
  <c r="R139" i="11" s="1"/>
  <c r="P140" i="11"/>
  <c r="J140" i="11"/>
  <c r="BF140" i="11" s="1"/>
  <c r="T139" i="11"/>
  <c r="P139" i="11"/>
  <c r="BK138" i="11"/>
  <c r="BI138" i="11"/>
  <c r="BH138" i="11"/>
  <c r="BG138" i="11"/>
  <c r="BE138" i="11"/>
  <c r="T138" i="11"/>
  <c r="R138" i="11"/>
  <c r="P138" i="11"/>
  <c r="J138" i="11"/>
  <c r="BF138" i="11" s="1"/>
  <c r="BK137" i="11"/>
  <c r="BI137" i="11"/>
  <c r="BH137" i="11"/>
  <c r="BG137" i="11"/>
  <c r="BE137" i="11"/>
  <c r="T137" i="11"/>
  <c r="R137" i="11"/>
  <c r="P137" i="11"/>
  <c r="J137" i="11"/>
  <c r="BF137" i="11" s="1"/>
  <c r="BK136" i="11"/>
  <c r="BI136" i="11"/>
  <c r="BH136" i="11"/>
  <c r="BG136" i="11"/>
  <c r="BE136" i="11"/>
  <c r="T136" i="11"/>
  <c r="R136" i="11"/>
  <c r="P136" i="11"/>
  <c r="J136" i="11"/>
  <c r="BF136" i="11" s="1"/>
  <c r="BK135" i="11"/>
  <c r="BI135" i="11"/>
  <c r="BH135" i="11"/>
  <c r="BG135" i="11"/>
  <c r="BE135" i="11"/>
  <c r="T135" i="11"/>
  <c r="R135" i="11"/>
  <c r="P135" i="11"/>
  <c r="J135" i="11"/>
  <c r="BF135" i="11" s="1"/>
  <c r="BK134" i="11"/>
  <c r="BI134" i="11"/>
  <c r="BH134" i="11"/>
  <c r="BG134" i="11"/>
  <c r="BE134" i="11"/>
  <c r="T134" i="11"/>
  <c r="R134" i="11"/>
  <c r="P134" i="11"/>
  <c r="J134" i="11"/>
  <c r="BF134" i="11" s="1"/>
  <c r="BK133" i="11"/>
  <c r="BK132" i="11" s="1"/>
  <c r="BI133" i="11"/>
  <c r="BH133" i="11"/>
  <c r="BG133" i="11"/>
  <c r="BE133" i="11"/>
  <c r="T133" i="11"/>
  <c r="R133" i="11"/>
  <c r="R132" i="11" s="1"/>
  <c r="P133" i="11"/>
  <c r="P132" i="11" s="1"/>
  <c r="J133" i="11"/>
  <c r="BF133" i="11" s="1"/>
  <c r="BK131" i="11"/>
  <c r="BK130" i="11" s="1"/>
  <c r="J130" i="11" s="1"/>
  <c r="BI131" i="11"/>
  <c r="BH131" i="11"/>
  <c r="BG131" i="11"/>
  <c r="BE131" i="11"/>
  <c r="T131" i="11"/>
  <c r="R131" i="11"/>
  <c r="R130" i="11" s="1"/>
  <c r="P131" i="11"/>
  <c r="J131" i="11"/>
  <c r="BF131" i="11" s="1"/>
  <c r="T130" i="11"/>
  <c r="P130" i="11"/>
  <c r="BK129" i="11"/>
  <c r="BI129" i="11"/>
  <c r="BH129" i="11"/>
  <c r="BG129" i="11"/>
  <c r="BE129" i="11"/>
  <c r="T129" i="11"/>
  <c r="R129" i="11"/>
  <c r="P129" i="11"/>
  <c r="J129" i="11"/>
  <c r="BF129" i="11" s="1"/>
  <c r="BK128" i="11"/>
  <c r="BI128" i="11"/>
  <c r="BH128" i="11"/>
  <c r="BG128" i="11"/>
  <c r="BE128" i="11"/>
  <c r="T128" i="11"/>
  <c r="R128" i="11"/>
  <c r="P128" i="11"/>
  <c r="J128" i="11"/>
  <c r="BF128" i="11" s="1"/>
  <c r="BK127" i="11"/>
  <c r="BI127" i="11"/>
  <c r="BH127" i="11"/>
  <c r="BG127" i="11"/>
  <c r="BE127" i="11"/>
  <c r="T127" i="11"/>
  <c r="R127" i="11"/>
  <c r="P127" i="11"/>
  <c r="J127" i="11"/>
  <c r="BF127" i="11" s="1"/>
  <c r="BK126" i="11"/>
  <c r="BI126" i="11"/>
  <c r="BH126" i="11"/>
  <c r="BG126" i="11"/>
  <c r="BE126" i="11"/>
  <c r="T126" i="11"/>
  <c r="R126" i="11"/>
  <c r="R124" i="11" s="1"/>
  <c r="P126" i="11"/>
  <c r="J126" i="11"/>
  <c r="BF126" i="11" s="1"/>
  <c r="BK125" i="11"/>
  <c r="BK124" i="11" s="1"/>
  <c r="J124" i="11" s="1"/>
  <c r="BI125" i="11"/>
  <c r="BH125" i="11"/>
  <c r="BG125" i="11"/>
  <c r="BE125" i="11"/>
  <c r="T125" i="11"/>
  <c r="R125" i="11"/>
  <c r="P125" i="11"/>
  <c r="P124" i="11" s="1"/>
  <c r="J125" i="11"/>
  <c r="BF125" i="11" s="1"/>
  <c r="BK123" i="11"/>
  <c r="BK121" i="11" s="1"/>
  <c r="J121" i="11" s="1"/>
  <c r="BI123" i="11"/>
  <c r="BH123" i="11"/>
  <c r="BG123" i="11"/>
  <c r="BE123" i="11"/>
  <c r="T123" i="11"/>
  <c r="R123" i="11"/>
  <c r="P123" i="11"/>
  <c r="J123" i="11"/>
  <c r="BF123" i="11" s="1"/>
  <c r="BK122" i="11"/>
  <c r="BI122" i="11"/>
  <c r="BH122" i="11"/>
  <c r="BG122" i="11"/>
  <c r="BE122" i="11"/>
  <c r="T122" i="11"/>
  <c r="T121" i="11" s="1"/>
  <c r="R122" i="11"/>
  <c r="P122" i="11"/>
  <c r="J122" i="11"/>
  <c r="BF122" i="11" s="1"/>
  <c r="P121" i="11"/>
  <c r="BK119" i="11"/>
  <c r="BK118" i="11" s="1"/>
  <c r="J118" i="11" s="1"/>
  <c r="BI119" i="11"/>
  <c r="BH119" i="11"/>
  <c r="BG119" i="11"/>
  <c r="BE119" i="11"/>
  <c r="T119" i="11"/>
  <c r="R119" i="11"/>
  <c r="R118" i="11" s="1"/>
  <c r="P119" i="11"/>
  <c r="J119" i="11"/>
  <c r="BF119" i="11" s="1"/>
  <c r="T118" i="11"/>
  <c r="P118" i="11"/>
  <c r="BK117" i="11"/>
  <c r="BI117" i="11"/>
  <c r="BH117" i="11"/>
  <c r="BG117" i="11"/>
  <c r="BE117" i="11"/>
  <c r="T117" i="11"/>
  <c r="R117" i="11"/>
  <c r="P117" i="11"/>
  <c r="J117" i="11"/>
  <c r="BF117" i="11" s="1"/>
  <c r="BK116" i="11"/>
  <c r="BI116" i="11"/>
  <c r="BH116" i="11"/>
  <c r="BG116" i="11"/>
  <c r="BE116" i="11"/>
  <c r="T116" i="11"/>
  <c r="R116" i="11"/>
  <c r="P116" i="11"/>
  <c r="J116" i="11"/>
  <c r="BF116" i="11" s="1"/>
  <c r="BK115" i="11"/>
  <c r="BI115" i="11"/>
  <c r="BH115" i="11"/>
  <c r="BG115" i="11"/>
  <c r="BE115" i="11"/>
  <c r="T115" i="11"/>
  <c r="R115" i="11"/>
  <c r="P115" i="11"/>
  <c r="J115" i="11"/>
  <c r="BF115" i="11" s="1"/>
  <c r="BK114" i="11"/>
  <c r="BI114" i="11"/>
  <c r="BH114" i="11"/>
  <c r="BG114" i="11"/>
  <c r="BE114" i="11"/>
  <c r="T114" i="11"/>
  <c r="T113" i="11" s="1"/>
  <c r="R114" i="11"/>
  <c r="R113" i="11" s="1"/>
  <c r="P114" i="11"/>
  <c r="J114" i="11"/>
  <c r="BF114" i="11" s="1"/>
  <c r="BK112" i="11"/>
  <c r="BI112" i="11"/>
  <c r="BH112" i="11"/>
  <c r="BG112" i="11"/>
  <c r="BE112" i="11"/>
  <c r="T112" i="11"/>
  <c r="R112" i="11"/>
  <c r="P112" i="11"/>
  <c r="J112" i="11"/>
  <c r="BF112" i="11" s="1"/>
  <c r="BK111" i="11"/>
  <c r="BI111" i="11"/>
  <c r="BH111" i="11"/>
  <c r="BG111" i="11"/>
  <c r="BE111" i="11"/>
  <c r="T111" i="11"/>
  <c r="R111" i="11"/>
  <c r="P111" i="11"/>
  <c r="J111" i="11"/>
  <c r="BF111" i="11" s="1"/>
  <c r="BK110" i="11"/>
  <c r="BI110" i="11"/>
  <c r="BH110" i="11"/>
  <c r="BG110" i="11"/>
  <c r="BE110" i="11"/>
  <c r="T110" i="11"/>
  <c r="R110" i="11"/>
  <c r="P110" i="11"/>
  <c r="J110" i="11"/>
  <c r="BF110" i="11" s="1"/>
  <c r="BK109" i="11"/>
  <c r="BI109" i="11"/>
  <c r="BH109" i="11"/>
  <c r="BG109" i="11"/>
  <c r="BE109" i="11"/>
  <c r="T109" i="11"/>
  <c r="R109" i="11"/>
  <c r="P109" i="11"/>
  <c r="J109" i="11"/>
  <c r="BF109" i="11" s="1"/>
  <c r="BK108" i="11"/>
  <c r="BI108" i="11"/>
  <c r="BH108" i="11"/>
  <c r="BG108" i="11"/>
  <c r="BE108" i="11"/>
  <c r="T108" i="11"/>
  <c r="R108" i="11"/>
  <c r="P108" i="11"/>
  <c r="J108" i="11"/>
  <c r="BF108" i="11" s="1"/>
  <c r="BK107" i="11"/>
  <c r="BI107" i="11"/>
  <c r="BH107" i="11"/>
  <c r="BG107" i="11"/>
  <c r="BE107" i="11"/>
  <c r="T107" i="11"/>
  <c r="R107" i="11"/>
  <c r="P107" i="11"/>
  <c r="J107" i="11"/>
  <c r="BF107" i="11" s="1"/>
  <c r="BK106" i="11"/>
  <c r="BI106" i="11"/>
  <c r="BH106" i="11"/>
  <c r="BG106" i="11"/>
  <c r="BE106" i="11"/>
  <c r="T106" i="11"/>
  <c r="R106" i="11"/>
  <c r="P106" i="11"/>
  <c r="J106" i="11"/>
  <c r="BF106" i="11" s="1"/>
  <c r="BK105" i="11"/>
  <c r="BI105" i="11"/>
  <c r="F39" i="11" s="1"/>
  <c r="BD100" i="6" s="1"/>
  <c r="BH105" i="11"/>
  <c r="BG105" i="11"/>
  <c r="BE105" i="11"/>
  <c r="T105" i="11"/>
  <c r="R105" i="11"/>
  <c r="P105" i="11"/>
  <c r="J105" i="11"/>
  <c r="BF105" i="11" s="1"/>
  <c r="BK104" i="11"/>
  <c r="BK102" i="11" s="1"/>
  <c r="J102" i="11" s="1"/>
  <c r="BI104" i="11"/>
  <c r="BH104" i="11"/>
  <c r="BG104" i="11"/>
  <c r="BE104" i="11"/>
  <c r="F35" i="11" s="1"/>
  <c r="AZ100" i="6" s="1"/>
  <c r="T104" i="11"/>
  <c r="R104" i="11"/>
  <c r="P104" i="11"/>
  <c r="J104" i="11"/>
  <c r="BF104" i="11" s="1"/>
  <c r="BK103" i="11"/>
  <c r="BI103" i="11"/>
  <c r="BH103" i="11"/>
  <c r="BG103" i="11"/>
  <c r="F37" i="11" s="1"/>
  <c r="BB100" i="6" s="1"/>
  <c r="BE103" i="11"/>
  <c r="T103" i="11"/>
  <c r="T102" i="11" s="1"/>
  <c r="T101" i="11" s="1"/>
  <c r="R103" i="11"/>
  <c r="P103" i="11"/>
  <c r="P102" i="11" s="1"/>
  <c r="J103" i="11"/>
  <c r="BF103" i="11" s="1"/>
  <c r="J97" i="11"/>
  <c r="F94" i="11"/>
  <c r="E92" i="11"/>
  <c r="J39" i="11"/>
  <c r="J38" i="11"/>
  <c r="F38" i="11"/>
  <c r="BC100" i="6" s="1"/>
  <c r="J37" i="11"/>
  <c r="J26" i="11"/>
  <c r="E26" i="11"/>
  <c r="J25" i="11"/>
  <c r="J23" i="11"/>
  <c r="E23" i="11"/>
  <c r="J96" i="11" s="1"/>
  <c r="J22" i="11"/>
  <c r="J20" i="11"/>
  <c r="E20" i="11"/>
  <c r="F97" i="11" s="1"/>
  <c r="J19" i="11"/>
  <c r="J17" i="11"/>
  <c r="E17" i="11"/>
  <c r="F96" i="11" s="1"/>
  <c r="J16" i="11"/>
  <c r="J14" i="11"/>
  <c r="J94" i="11" s="1"/>
  <c r="E7" i="11"/>
  <c r="E88" i="11" s="1"/>
  <c r="BK133" i="10"/>
  <c r="BI133" i="10"/>
  <c r="BH133" i="10"/>
  <c r="BG133" i="10"/>
  <c r="BF133" i="10"/>
  <c r="BE133" i="10"/>
  <c r="T133" i="10"/>
  <c r="R133" i="10"/>
  <c r="P133" i="10"/>
  <c r="J133" i="10"/>
  <c r="BK132" i="10"/>
  <c r="BI132" i="10"/>
  <c r="BH132" i="10"/>
  <c r="BG132" i="10"/>
  <c r="BF132" i="10"/>
  <c r="BE132" i="10"/>
  <c r="T132" i="10"/>
  <c r="R132" i="10"/>
  <c r="P132" i="10"/>
  <c r="J132" i="10"/>
  <c r="BK131" i="10"/>
  <c r="BI131" i="10"/>
  <c r="BH131" i="10"/>
  <c r="BG131" i="10"/>
  <c r="BF131" i="10"/>
  <c r="BE131" i="10"/>
  <c r="T131" i="10"/>
  <c r="T130" i="10" s="1"/>
  <c r="R131" i="10"/>
  <c r="P131" i="10"/>
  <c r="J131" i="10"/>
  <c r="R130" i="10"/>
  <c r="BK129" i="10"/>
  <c r="BI129" i="10"/>
  <c r="BH129" i="10"/>
  <c r="BG129" i="10"/>
  <c r="BE129" i="10"/>
  <c r="T129" i="10"/>
  <c r="R129" i="10"/>
  <c r="P129" i="10"/>
  <c r="J129" i="10"/>
  <c r="BF129" i="10" s="1"/>
  <c r="BK128" i="10"/>
  <c r="BI128" i="10"/>
  <c r="BH128" i="10"/>
  <c r="BG128" i="10"/>
  <c r="BE128" i="10"/>
  <c r="T128" i="10"/>
  <c r="R128" i="10"/>
  <c r="P128" i="10"/>
  <c r="J128" i="10"/>
  <c r="BF128" i="10" s="1"/>
  <c r="BK127" i="10"/>
  <c r="BI127" i="10"/>
  <c r="BH127" i="10"/>
  <c r="BG127" i="10"/>
  <c r="BE127" i="10"/>
  <c r="T127" i="10"/>
  <c r="T125" i="10" s="1"/>
  <c r="R127" i="10"/>
  <c r="P127" i="10"/>
  <c r="P125" i="10" s="1"/>
  <c r="J127" i="10"/>
  <c r="BF127" i="10" s="1"/>
  <c r="BK126" i="10"/>
  <c r="BK125" i="10" s="1"/>
  <c r="J125" i="10" s="1"/>
  <c r="BI126" i="10"/>
  <c r="BH126" i="10"/>
  <c r="BG126" i="10"/>
  <c r="BE126" i="10"/>
  <c r="T126" i="10"/>
  <c r="R126" i="10"/>
  <c r="P126" i="10"/>
  <c r="J126" i="10"/>
  <c r="BF126" i="10" s="1"/>
  <c r="BK124" i="10"/>
  <c r="BI124" i="10"/>
  <c r="BH124" i="10"/>
  <c r="BG124" i="10"/>
  <c r="BE124" i="10"/>
  <c r="T124" i="10"/>
  <c r="R124" i="10"/>
  <c r="R122" i="10" s="1"/>
  <c r="P124" i="10"/>
  <c r="J124" i="10"/>
  <c r="BF124" i="10" s="1"/>
  <c r="BK123" i="10"/>
  <c r="BK122" i="10" s="1"/>
  <c r="J122" i="10" s="1"/>
  <c r="BI123" i="10"/>
  <c r="BH123" i="10"/>
  <c r="BG123" i="10"/>
  <c r="BE123" i="10"/>
  <c r="T123" i="10"/>
  <c r="R123" i="10"/>
  <c r="P123" i="10"/>
  <c r="P122" i="10" s="1"/>
  <c r="J123" i="10"/>
  <c r="BF123" i="10" s="1"/>
  <c r="BK121" i="10"/>
  <c r="BK119" i="10" s="1"/>
  <c r="J119" i="10" s="1"/>
  <c r="BI121" i="10"/>
  <c r="BH121" i="10"/>
  <c r="BG121" i="10"/>
  <c r="BE121" i="10"/>
  <c r="T121" i="10"/>
  <c r="R121" i="10"/>
  <c r="P121" i="10"/>
  <c r="J121" i="10"/>
  <c r="BF121" i="10" s="1"/>
  <c r="BK120" i="10"/>
  <c r="BI120" i="10"/>
  <c r="BH120" i="10"/>
  <c r="BG120" i="10"/>
  <c r="BE120" i="10"/>
  <c r="T120" i="10"/>
  <c r="T119" i="10" s="1"/>
  <c r="R120" i="10"/>
  <c r="P120" i="10"/>
  <c r="J120" i="10"/>
  <c r="BF120" i="10" s="1"/>
  <c r="P119" i="10"/>
  <c r="BK117" i="10"/>
  <c r="BK116" i="10" s="1"/>
  <c r="J116" i="10" s="1"/>
  <c r="BI117" i="10"/>
  <c r="BH117" i="10"/>
  <c r="BG117" i="10"/>
  <c r="BE117" i="10"/>
  <c r="T117" i="10"/>
  <c r="R117" i="10"/>
  <c r="R116" i="10" s="1"/>
  <c r="P117" i="10"/>
  <c r="J117" i="10"/>
  <c r="BF117" i="10" s="1"/>
  <c r="T116" i="10"/>
  <c r="P116" i="10"/>
  <c r="BK115" i="10"/>
  <c r="BI115" i="10"/>
  <c r="BH115" i="10"/>
  <c r="BG115" i="10"/>
  <c r="BE115" i="10"/>
  <c r="T115" i="10"/>
  <c r="R115" i="10"/>
  <c r="P115" i="10"/>
  <c r="J115" i="10"/>
  <c r="BF115" i="10" s="1"/>
  <c r="BK114" i="10"/>
  <c r="BI114" i="10"/>
  <c r="BH114" i="10"/>
  <c r="BG114" i="10"/>
  <c r="BE114" i="10"/>
  <c r="T114" i="10"/>
  <c r="R114" i="10"/>
  <c r="R112" i="10" s="1"/>
  <c r="P114" i="10"/>
  <c r="J114" i="10"/>
  <c r="BF114" i="10" s="1"/>
  <c r="BK113" i="10"/>
  <c r="BK112" i="10" s="1"/>
  <c r="J112" i="10" s="1"/>
  <c r="BI113" i="10"/>
  <c r="BH113" i="10"/>
  <c r="BG113" i="10"/>
  <c r="BE113" i="10"/>
  <c r="T113" i="10"/>
  <c r="R113" i="10"/>
  <c r="P113" i="10"/>
  <c r="P112" i="10" s="1"/>
  <c r="J113" i="10"/>
  <c r="BF113" i="10" s="1"/>
  <c r="BK111" i="10"/>
  <c r="BI111" i="10"/>
  <c r="BH111" i="10"/>
  <c r="BG111" i="10"/>
  <c r="BE111" i="10"/>
  <c r="T111" i="10"/>
  <c r="R111" i="10"/>
  <c r="P111" i="10"/>
  <c r="J111" i="10"/>
  <c r="BF111" i="10" s="1"/>
  <c r="BK110" i="10"/>
  <c r="BI110" i="10"/>
  <c r="BH110" i="10"/>
  <c r="BG110" i="10"/>
  <c r="BE110" i="10"/>
  <c r="T110" i="10"/>
  <c r="R110" i="10"/>
  <c r="P110" i="10"/>
  <c r="J110" i="10"/>
  <c r="BF110" i="10" s="1"/>
  <c r="BK109" i="10"/>
  <c r="BI109" i="10"/>
  <c r="BH109" i="10"/>
  <c r="BG109" i="10"/>
  <c r="BE109" i="10"/>
  <c r="T109" i="10"/>
  <c r="R109" i="10"/>
  <c r="P109" i="10"/>
  <c r="J109" i="10"/>
  <c r="BF109" i="10" s="1"/>
  <c r="BK108" i="10"/>
  <c r="BI108" i="10"/>
  <c r="BH108" i="10"/>
  <c r="BG108" i="10"/>
  <c r="BE108" i="10"/>
  <c r="T108" i="10"/>
  <c r="R108" i="10"/>
  <c r="P108" i="10"/>
  <c r="J108" i="10"/>
  <c r="BF108" i="10" s="1"/>
  <c r="BK107" i="10"/>
  <c r="BI107" i="10"/>
  <c r="BH107" i="10"/>
  <c r="BG107" i="10"/>
  <c r="BE107" i="10"/>
  <c r="T107" i="10"/>
  <c r="R107" i="10"/>
  <c r="P107" i="10"/>
  <c r="J107" i="10"/>
  <c r="BF107" i="10" s="1"/>
  <c r="BK106" i="10"/>
  <c r="BI106" i="10"/>
  <c r="BH106" i="10"/>
  <c r="BG106" i="10"/>
  <c r="BE106" i="10"/>
  <c r="T106" i="10"/>
  <c r="R106" i="10"/>
  <c r="P106" i="10"/>
  <c r="J106" i="10"/>
  <c r="BF106" i="10" s="1"/>
  <c r="BK105" i="10"/>
  <c r="BI105" i="10"/>
  <c r="BH105" i="10"/>
  <c r="BG105" i="10"/>
  <c r="BE105" i="10"/>
  <c r="T105" i="10"/>
  <c r="R105" i="10"/>
  <c r="P105" i="10"/>
  <c r="J105" i="10"/>
  <c r="BF105" i="10" s="1"/>
  <c r="BK104" i="10"/>
  <c r="BI104" i="10"/>
  <c r="F39" i="10" s="1"/>
  <c r="BD99" i="6" s="1"/>
  <c r="BH104" i="10"/>
  <c r="BG104" i="10"/>
  <c r="F37" i="10" s="1"/>
  <c r="BB99" i="6" s="1"/>
  <c r="BE104" i="10"/>
  <c r="T104" i="10"/>
  <c r="T102" i="10" s="1"/>
  <c r="R104" i="10"/>
  <c r="P104" i="10"/>
  <c r="P102" i="10" s="1"/>
  <c r="P101" i="10" s="1"/>
  <c r="J104" i="10"/>
  <c r="BF104" i="10" s="1"/>
  <c r="BK103" i="10"/>
  <c r="BK102" i="10" s="1"/>
  <c r="BI103" i="10"/>
  <c r="BH103" i="10"/>
  <c r="F38" i="10" s="1"/>
  <c r="BC99" i="6" s="1"/>
  <c r="BG103" i="10"/>
  <c r="BE103" i="10"/>
  <c r="J35" i="10" s="1"/>
  <c r="AV99" i="6" s="1"/>
  <c r="T103" i="10"/>
  <c r="R103" i="10"/>
  <c r="P103" i="10"/>
  <c r="J103" i="10"/>
  <c r="BF103" i="10" s="1"/>
  <c r="F94" i="10"/>
  <c r="E92" i="10"/>
  <c r="J39" i="10"/>
  <c r="J38" i="10"/>
  <c r="AY99" i="6" s="1"/>
  <c r="J37" i="10"/>
  <c r="F35" i="10"/>
  <c r="J26" i="10"/>
  <c r="E26" i="10"/>
  <c r="J97" i="10" s="1"/>
  <c r="J25" i="10"/>
  <c r="J23" i="10"/>
  <c r="E23" i="10"/>
  <c r="J96" i="10" s="1"/>
  <c r="J22" i="10"/>
  <c r="J20" i="10"/>
  <c r="E20" i="10"/>
  <c r="F97" i="10" s="1"/>
  <c r="J19" i="10"/>
  <c r="J17" i="10"/>
  <c r="E17" i="10"/>
  <c r="F96" i="10" s="1"/>
  <c r="J16" i="10"/>
  <c r="J14" i="10"/>
  <c r="J94" i="10" s="1"/>
  <c r="E7" i="10"/>
  <c r="E88" i="10" s="1"/>
  <c r="BK126" i="9"/>
  <c r="BI126" i="9"/>
  <c r="BH126" i="9"/>
  <c r="BG126" i="9"/>
  <c r="BE126" i="9"/>
  <c r="T126" i="9"/>
  <c r="R126" i="9"/>
  <c r="P126" i="9"/>
  <c r="J126" i="9"/>
  <c r="BF126" i="9" s="1"/>
  <c r="BK125" i="9"/>
  <c r="BI125" i="9"/>
  <c r="BH125" i="9"/>
  <c r="BG125" i="9"/>
  <c r="BE125" i="9"/>
  <c r="T125" i="9"/>
  <c r="T124" i="9" s="1"/>
  <c r="R125" i="9"/>
  <c r="R124" i="9" s="1"/>
  <c r="P125" i="9"/>
  <c r="J125" i="9"/>
  <c r="BF125" i="9" s="1"/>
  <c r="BK124" i="9"/>
  <c r="J124" i="9" s="1"/>
  <c r="BK123" i="9"/>
  <c r="BI123" i="9"/>
  <c r="BH123" i="9"/>
  <c r="BG123" i="9"/>
  <c r="BE123" i="9"/>
  <c r="T123" i="9"/>
  <c r="R123" i="9"/>
  <c r="P123" i="9"/>
  <c r="J123" i="9"/>
  <c r="BF123" i="9" s="1"/>
  <c r="BK122" i="9"/>
  <c r="BI122" i="9"/>
  <c r="BH122" i="9"/>
  <c r="BG122" i="9"/>
  <c r="BE122" i="9"/>
  <c r="T122" i="9"/>
  <c r="T121" i="9" s="1"/>
  <c r="R122" i="9"/>
  <c r="P122" i="9"/>
  <c r="J122" i="9"/>
  <c r="BF122" i="9" s="1"/>
  <c r="BK121" i="9"/>
  <c r="J121" i="9" s="1"/>
  <c r="P121" i="9"/>
  <c r="BK120" i="9"/>
  <c r="BI120" i="9"/>
  <c r="BH120" i="9"/>
  <c r="BG120" i="9"/>
  <c r="BF120" i="9"/>
  <c r="BE120" i="9"/>
  <c r="T120" i="9"/>
  <c r="R120" i="9"/>
  <c r="P120" i="9"/>
  <c r="J120" i="9"/>
  <c r="BK119" i="9"/>
  <c r="BI119" i="9"/>
  <c r="BH119" i="9"/>
  <c r="BG119" i="9"/>
  <c r="BF119" i="9"/>
  <c r="BE119" i="9"/>
  <c r="T119" i="9"/>
  <c r="R119" i="9"/>
  <c r="P119" i="9"/>
  <c r="J119" i="9"/>
  <c r="BK118" i="9"/>
  <c r="BI118" i="9"/>
  <c r="BH118" i="9"/>
  <c r="BG118" i="9"/>
  <c r="BF118" i="9"/>
  <c r="BE118" i="9"/>
  <c r="T118" i="9"/>
  <c r="R118" i="9"/>
  <c r="P118" i="9"/>
  <c r="J118" i="9"/>
  <c r="BK117" i="9"/>
  <c r="BI117" i="9"/>
  <c r="BH117" i="9"/>
  <c r="BG117" i="9"/>
  <c r="BF117" i="9"/>
  <c r="BE117" i="9"/>
  <c r="T117" i="9"/>
  <c r="R117" i="9"/>
  <c r="P117" i="9"/>
  <c r="J117" i="9"/>
  <c r="BK116" i="9"/>
  <c r="BK115" i="9" s="1"/>
  <c r="J115" i="9" s="1"/>
  <c r="BI116" i="9"/>
  <c r="BH116" i="9"/>
  <c r="BG116" i="9"/>
  <c r="BF116" i="9"/>
  <c r="BE116" i="9"/>
  <c r="T116" i="9"/>
  <c r="R116" i="9"/>
  <c r="P116" i="9"/>
  <c r="P115" i="9" s="1"/>
  <c r="J116" i="9"/>
  <c r="R115" i="9"/>
  <c r="BK114" i="9"/>
  <c r="BI114" i="9"/>
  <c r="BH114" i="9"/>
  <c r="BG114" i="9"/>
  <c r="BE114" i="9"/>
  <c r="T114" i="9"/>
  <c r="R114" i="9"/>
  <c r="P114" i="9"/>
  <c r="J114" i="9"/>
  <c r="BF114" i="9" s="1"/>
  <c r="BK113" i="9"/>
  <c r="BI113" i="9"/>
  <c r="BH113" i="9"/>
  <c r="BG113" i="9"/>
  <c r="BE113" i="9"/>
  <c r="T113" i="9"/>
  <c r="R113" i="9"/>
  <c r="P113" i="9"/>
  <c r="J113" i="9"/>
  <c r="BF113" i="9" s="1"/>
  <c r="BK112" i="9"/>
  <c r="BI112" i="9"/>
  <c r="BH112" i="9"/>
  <c r="BG112" i="9"/>
  <c r="BE112" i="9"/>
  <c r="T112" i="9"/>
  <c r="R112" i="9"/>
  <c r="P112" i="9"/>
  <c r="J112" i="9"/>
  <c r="BF112" i="9" s="1"/>
  <c r="BK111" i="9"/>
  <c r="BI111" i="9"/>
  <c r="BH111" i="9"/>
  <c r="BG111" i="9"/>
  <c r="BE111" i="9"/>
  <c r="T111" i="9"/>
  <c r="R111" i="9"/>
  <c r="P111" i="9"/>
  <c r="J111" i="9"/>
  <c r="BF111" i="9" s="1"/>
  <c r="BK110" i="9"/>
  <c r="BI110" i="9"/>
  <c r="BH110" i="9"/>
  <c r="BG110" i="9"/>
  <c r="BE110" i="9"/>
  <c r="T110" i="9"/>
  <c r="R110" i="9"/>
  <c r="P110" i="9"/>
  <c r="J110" i="9"/>
  <c r="BF110" i="9" s="1"/>
  <c r="BK109" i="9"/>
  <c r="BI109" i="9"/>
  <c r="BH109" i="9"/>
  <c r="BG109" i="9"/>
  <c r="BE109" i="9"/>
  <c r="T109" i="9"/>
  <c r="R109" i="9"/>
  <c r="P109" i="9"/>
  <c r="J109" i="9"/>
  <c r="BF109" i="9" s="1"/>
  <c r="BK108" i="9"/>
  <c r="BI108" i="9"/>
  <c r="BH108" i="9"/>
  <c r="BG108" i="9"/>
  <c r="BE108" i="9"/>
  <c r="T108" i="9"/>
  <c r="T106" i="9" s="1"/>
  <c r="R108" i="9"/>
  <c r="P108" i="9"/>
  <c r="P106" i="9" s="1"/>
  <c r="J108" i="9"/>
  <c r="BF108" i="9" s="1"/>
  <c r="BK107" i="9"/>
  <c r="BK106" i="9" s="1"/>
  <c r="J106" i="9" s="1"/>
  <c r="BI107" i="9"/>
  <c r="BH107" i="9"/>
  <c r="BG107" i="9"/>
  <c r="BE107" i="9"/>
  <c r="T107" i="9"/>
  <c r="R107" i="9"/>
  <c r="P107" i="9"/>
  <c r="J107" i="9"/>
  <c r="BF107" i="9" s="1"/>
  <c r="BK105" i="9"/>
  <c r="BI105" i="9"/>
  <c r="BH105" i="9"/>
  <c r="BG105" i="9"/>
  <c r="BE105" i="9"/>
  <c r="T105" i="9"/>
  <c r="R105" i="9"/>
  <c r="P105" i="9"/>
  <c r="J105" i="9"/>
  <c r="BF105" i="9" s="1"/>
  <c r="BK104" i="9"/>
  <c r="BI104" i="9"/>
  <c r="BH104" i="9"/>
  <c r="BG104" i="9"/>
  <c r="BE104" i="9"/>
  <c r="T104" i="9"/>
  <c r="R104" i="9"/>
  <c r="P104" i="9"/>
  <c r="J104" i="9"/>
  <c r="BF104" i="9" s="1"/>
  <c r="BK103" i="9"/>
  <c r="BI103" i="9"/>
  <c r="BH103" i="9"/>
  <c r="BG103" i="9"/>
  <c r="BE103" i="9"/>
  <c r="J35" i="9" s="1"/>
  <c r="AV98" i="6" s="1"/>
  <c r="T103" i="9"/>
  <c r="T102" i="9" s="1"/>
  <c r="R103" i="9"/>
  <c r="P103" i="9"/>
  <c r="J103" i="9"/>
  <c r="BF103" i="9" s="1"/>
  <c r="BK102" i="9"/>
  <c r="R102" i="9"/>
  <c r="F94" i="9"/>
  <c r="E92" i="9"/>
  <c r="J39" i="9"/>
  <c r="J38" i="9"/>
  <c r="J37" i="9"/>
  <c r="AX98" i="6" s="1"/>
  <c r="J26" i="9"/>
  <c r="E26" i="9"/>
  <c r="J97" i="9" s="1"/>
  <c r="J25" i="9"/>
  <c r="J23" i="9"/>
  <c r="E23" i="9"/>
  <c r="J96" i="9" s="1"/>
  <c r="J22" i="9"/>
  <c r="J20" i="9"/>
  <c r="E20" i="9"/>
  <c r="F97" i="9" s="1"/>
  <c r="J19" i="9"/>
  <c r="J17" i="9"/>
  <c r="E17" i="9"/>
  <c r="F96" i="9" s="1"/>
  <c r="J16" i="9"/>
  <c r="J14" i="9"/>
  <c r="J94" i="9" s="1"/>
  <c r="E7" i="9"/>
  <c r="E88" i="9" s="1"/>
  <c r="BK142" i="8"/>
  <c r="BK141" i="8" s="1"/>
  <c r="J141" i="8" s="1"/>
  <c r="BI142" i="8"/>
  <c r="BH142" i="8"/>
  <c r="BG142" i="8"/>
  <c r="BE142" i="8"/>
  <c r="T142" i="8"/>
  <c r="R142" i="8"/>
  <c r="R141" i="8" s="1"/>
  <c r="P142" i="8"/>
  <c r="J142" i="8"/>
  <c r="BF142" i="8" s="1"/>
  <c r="T141" i="8"/>
  <c r="P141" i="8"/>
  <c r="BK140" i="8"/>
  <c r="BK139" i="8" s="1"/>
  <c r="J139" i="8" s="1"/>
  <c r="BI140" i="8"/>
  <c r="BH140" i="8"/>
  <c r="BG140" i="8"/>
  <c r="BE140" i="8"/>
  <c r="T140" i="8"/>
  <c r="T139" i="8" s="1"/>
  <c r="R140" i="8"/>
  <c r="R139" i="8" s="1"/>
  <c r="P140" i="8"/>
  <c r="P139" i="8" s="1"/>
  <c r="J140" i="8"/>
  <c r="BF140" i="8" s="1"/>
  <c r="BK138" i="8"/>
  <c r="BI138" i="8"/>
  <c r="BH138" i="8"/>
  <c r="BG138" i="8"/>
  <c r="BE138" i="8"/>
  <c r="T138" i="8"/>
  <c r="R138" i="8"/>
  <c r="P138" i="8"/>
  <c r="J138" i="8"/>
  <c r="BF138" i="8" s="1"/>
  <c r="BK137" i="8"/>
  <c r="BI137" i="8"/>
  <c r="BH137" i="8"/>
  <c r="BG137" i="8"/>
  <c r="BE137" i="8"/>
  <c r="T137" i="8"/>
  <c r="R137" i="8"/>
  <c r="P137" i="8"/>
  <c r="J137" i="8"/>
  <c r="BF137" i="8" s="1"/>
  <c r="BK136" i="8"/>
  <c r="BI136" i="8"/>
  <c r="BH136" i="8"/>
  <c r="BG136" i="8"/>
  <c r="BE136" i="8"/>
  <c r="T136" i="8"/>
  <c r="R136" i="8"/>
  <c r="P136" i="8"/>
  <c r="J136" i="8"/>
  <c r="BF136" i="8" s="1"/>
  <c r="BK135" i="8"/>
  <c r="BI135" i="8"/>
  <c r="BH135" i="8"/>
  <c r="BG135" i="8"/>
  <c r="BE135" i="8"/>
  <c r="T135" i="8"/>
  <c r="T133" i="8" s="1"/>
  <c r="R135" i="8"/>
  <c r="P135" i="8"/>
  <c r="P133" i="8" s="1"/>
  <c r="J135" i="8"/>
  <c r="BF135" i="8" s="1"/>
  <c r="BK134" i="8"/>
  <c r="BK133" i="8" s="1"/>
  <c r="J133" i="8" s="1"/>
  <c r="BI134" i="8"/>
  <c r="BH134" i="8"/>
  <c r="BG134" i="8"/>
  <c r="BE134" i="8"/>
  <c r="T134" i="8"/>
  <c r="R134" i="8"/>
  <c r="P134" i="8"/>
  <c r="J134" i="8"/>
  <c r="BF134" i="8" s="1"/>
  <c r="BK132" i="8"/>
  <c r="BI132" i="8"/>
  <c r="BH132" i="8"/>
  <c r="BG132" i="8"/>
  <c r="BE132" i="8"/>
  <c r="T132" i="8"/>
  <c r="R132" i="8"/>
  <c r="P132" i="8"/>
  <c r="J132" i="8"/>
  <c r="BF132" i="8" s="1"/>
  <c r="BK131" i="8"/>
  <c r="BI131" i="8"/>
  <c r="BH131" i="8"/>
  <c r="BG131" i="8"/>
  <c r="BE131" i="8"/>
  <c r="T131" i="8"/>
  <c r="R131" i="8"/>
  <c r="P131" i="8"/>
  <c r="J131" i="8"/>
  <c r="BF131" i="8" s="1"/>
  <c r="BK130" i="8"/>
  <c r="BI130" i="8"/>
  <c r="BH130" i="8"/>
  <c r="BG130" i="8"/>
  <c r="BE130" i="8"/>
  <c r="T130" i="8"/>
  <c r="R130" i="8"/>
  <c r="P130" i="8"/>
  <c r="J130" i="8"/>
  <c r="BF130" i="8" s="1"/>
  <c r="BK129" i="8"/>
  <c r="BI129" i="8"/>
  <c r="BH129" i="8"/>
  <c r="BG129" i="8"/>
  <c r="BE129" i="8"/>
  <c r="T129" i="8"/>
  <c r="R129" i="8"/>
  <c r="P129" i="8"/>
  <c r="J129" i="8"/>
  <c r="BF129" i="8" s="1"/>
  <c r="BK128" i="8"/>
  <c r="BI128" i="8"/>
  <c r="BH128" i="8"/>
  <c r="BG128" i="8"/>
  <c r="BE128" i="8"/>
  <c r="T128" i="8"/>
  <c r="R128" i="8"/>
  <c r="P128" i="8"/>
  <c r="J128" i="8"/>
  <c r="BF128" i="8" s="1"/>
  <c r="BK127" i="8"/>
  <c r="BI127" i="8"/>
  <c r="BH127" i="8"/>
  <c r="BG127" i="8"/>
  <c r="BE127" i="8"/>
  <c r="T127" i="8"/>
  <c r="R127" i="8"/>
  <c r="P127" i="8"/>
  <c r="J127" i="8"/>
  <c r="BF127" i="8" s="1"/>
  <c r="BK126" i="8"/>
  <c r="BI126" i="8"/>
  <c r="BH126" i="8"/>
  <c r="BG126" i="8"/>
  <c r="BE126" i="8"/>
  <c r="T126" i="8"/>
  <c r="R126" i="8"/>
  <c r="P126" i="8"/>
  <c r="J126" i="8"/>
  <c r="BF126" i="8" s="1"/>
  <c r="BK125" i="8"/>
  <c r="BI125" i="8"/>
  <c r="BH125" i="8"/>
  <c r="BG125" i="8"/>
  <c r="BE125" i="8"/>
  <c r="T125" i="8"/>
  <c r="R125" i="8"/>
  <c r="P125" i="8"/>
  <c r="J125" i="8"/>
  <c r="BF125" i="8" s="1"/>
  <c r="BK124" i="8"/>
  <c r="BI124" i="8"/>
  <c r="BH124" i="8"/>
  <c r="BG124" i="8"/>
  <c r="BE124" i="8"/>
  <c r="T124" i="8"/>
  <c r="R124" i="8"/>
  <c r="P124" i="8"/>
  <c r="J124" i="8"/>
  <c r="BF124" i="8" s="1"/>
  <c r="BK123" i="8"/>
  <c r="BI123" i="8"/>
  <c r="BH123" i="8"/>
  <c r="BG123" i="8"/>
  <c r="BE123" i="8"/>
  <c r="T123" i="8"/>
  <c r="R123" i="8"/>
  <c r="P123" i="8"/>
  <c r="J123" i="8"/>
  <c r="BF123" i="8" s="1"/>
  <c r="BK122" i="8"/>
  <c r="BI122" i="8"/>
  <c r="BH122" i="8"/>
  <c r="BG122" i="8"/>
  <c r="BE122" i="8"/>
  <c r="T122" i="8"/>
  <c r="R122" i="8"/>
  <c r="P122" i="8"/>
  <c r="J122" i="8"/>
  <c r="BF122" i="8" s="1"/>
  <c r="BK121" i="8"/>
  <c r="BI121" i="8"/>
  <c r="BH121" i="8"/>
  <c r="BG121" i="8"/>
  <c r="BE121" i="8"/>
  <c r="T121" i="8"/>
  <c r="R121" i="8"/>
  <c r="P121" i="8"/>
  <c r="J121" i="8"/>
  <c r="BF121" i="8" s="1"/>
  <c r="BK120" i="8"/>
  <c r="BI120" i="8"/>
  <c r="BH120" i="8"/>
  <c r="BG120" i="8"/>
  <c r="BE120" i="8"/>
  <c r="T120" i="8"/>
  <c r="R120" i="8"/>
  <c r="P120" i="8"/>
  <c r="J120" i="8"/>
  <c r="BF120" i="8" s="1"/>
  <c r="BK119" i="8"/>
  <c r="BI119" i="8"/>
  <c r="BH119" i="8"/>
  <c r="BG119" i="8"/>
  <c r="BE119" i="8"/>
  <c r="T119" i="8"/>
  <c r="R119" i="8"/>
  <c r="P119" i="8"/>
  <c r="J119" i="8"/>
  <c r="BF119" i="8" s="1"/>
  <c r="BK118" i="8"/>
  <c r="BI118" i="8"/>
  <c r="BH118" i="8"/>
  <c r="BG118" i="8"/>
  <c r="BE118" i="8"/>
  <c r="T118" i="8"/>
  <c r="R118" i="8"/>
  <c r="P118" i="8"/>
  <c r="J118" i="8"/>
  <c r="BF118" i="8" s="1"/>
  <c r="BK117" i="8"/>
  <c r="BI117" i="8"/>
  <c r="BH117" i="8"/>
  <c r="BG117" i="8"/>
  <c r="BE117" i="8"/>
  <c r="T117" i="8"/>
  <c r="R117" i="8"/>
  <c r="P117" i="8"/>
  <c r="J117" i="8"/>
  <c r="BF117" i="8" s="1"/>
  <c r="BK116" i="8"/>
  <c r="BI116" i="8"/>
  <c r="BH116" i="8"/>
  <c r="BG116" i="8"/>
  <c r="BE116" i="8"/>
  <c r="T116" i="8"/>
  <c r="R116" i="8"/>
  <c r="R114" i="8" s="1"/>
  <c r="P116" i="8"/>
  <c r="J116" i="8"/>
  <c r="BF116" i="8" s="1"/>
  <c r="BK115" i="8"/>
  <c r="BK114" i="8" s="1"/>
  <c r="J114" i="8" s="1"/>
  <c r="BI115" i="8"/>
  <c r="BH115" i="8"/>
  <c r="BG115" i="8"/>
  <c r="BE115" i="8"/>
  <c r="T115" i="8"/>
  <c r="R115" i="8"/>
  <c r="P115" i="8"/>
  <c r="P114" i="8" s="1"/>
  <c r="J115" i="8"/>
  <c r="BF115" i="8" s="1"/>
  <c r="BK113" i="8"/>
  <c r="BI113" i="8"/>
  <c r="BH113" i="8"/>
  <c r="BG113" i="8"/>
  <c r="BE113" i="8"/>
  <c r="T113" i="8"/>
  <c r="R113" i="8"/>
  <c r="P113" i="8"/>
  <c r="J113" i="8"/>
  <c r="BF113" i="8" s="1"/>
  <c r="BK112" i="8"/>
  <c r="BI112" i="8"/>
  <c r="BH112" i="8"/>
  <c r="BG112" i="8"/>
  <c r="BE112" i="8"/>
  <c r="T112" i="8"/>
  <c r="R112" i="8"/>
  <c r="P112" i="8"/>
  <c r="J112" i="8"/>
  <c r="BF112" i="8" s="1"/>
  <c r="BK111" i="8"/>
  <c r="BI111" i="8"/>
  <c r="BH111" i="8"/>
  <c r="BG111" i="8"/>
  <c r="BE111" i="8"/>
  <c r="T111" i="8"/>
  <c r="R111" i="8"/>
  <c r="P111" i="8"/>
  <c r="J111" i="8"/>
  <c r="BF111" i="8" s="1"/>
  <c r="BK110" i="8"/>
  <c r="BI110" i="8"/>
  <c r="BH110" i="8"/>
  <c r="BG110" i="8"/>
  <c r="BE110" i="8"/>
  <c r="T110" i="8"/>
  <c r="R110" i="8"/>
  <c r="P110" i="8"/>
  <c r="J110" i="8"/>
  <c r="BF110" i="8" s="1"/>
  <c r="BK109" i="8"/>
  <c r="BI109" i="8"/>
  <c r="BH109" i="8"/>
  <c r="BG109" i="8"/>
  <c r="BE109" i="8"/>
  <c r="T109" i="8"/>
  <c r="R109" i="8"/>
  <c r="P109" i="8"/>
  <c r="J109" i="8"/>
  <c r="BF109" i="8" s="1"/>
  <c r="BK108" i="8"/>
  <c r="BI108" i="8"/>
  <c r="BH108" i="8"/>
  <c r="BG108" i="8"/>
  <c r="BE108" i="8"/>
  <c r="T108" i="8"/>
  <c r="R108" i="8"/>
  <c r="P108" i="8"/>
  <c r="J108" i="8"/>
  <c r="BF108" i="8" s="1"/>
  <c r="BK107" i="8"/>
  <c r="BI107" i="8"/>
  <c r="BH107" i="8"/>
  <c r="BG107" i="8"/>
  <c r="BE107" i="8"/>
  <c r="T107" i="8"/>
  <c r="R107" i="8"/>
  <c r="P107" i="8"/>
  <c r="J107" i="8"/>
  <c r="BF107" i="8" s="1"/>
  <c r="BK106" i="8"/>
  <c r="BI106" i="8"/>
  <c r="BH106" i="8"/>
  <c r="BG106" i="8"/>
  <c r="BE106" i="8"/>
  <c r="T106" i="8"/>
  <c r="R106" i="8"/>
  <c r="P106" i="8"/>
  <c r="J106" i="8"/>
  <c r="BF106" i="8" s="1"/>
  <c r="BK105" i="8"/>
  <c r="BI105" i="8"/>
  <c r="BH105" i="8"/>
  <c r="BG105" i="8"/>
  <c r="BE105" i="8"/>
  <c r="T105" i="8"/>
  <c r="R105" i="8"/>
  <c r="P105" i="8"/>
  <c r="P102" i="8" s="1"/>
  <c r="J105" i="8"/>
  <c r="BF105" i="8" s="1"/>
  <c r="BK104" i="8"/>
  <c r="BI104" i="8"/>
  <c r="BH104" i="8"/>
  <c r="F38" i="8" s="1"/>
  <c r="BC97" i="6" s="1"/>
  <c r="BG104" i="8"/>
  <c r="BF104" i="8"/>
  <c r="BE104" i="8"/>
  <c r="T104" i="8"/>
  <c r="R104" i="8"/>
  <c r="P104" i="8"/>
  <c r="J104" i="8"/>
  <c r="BK103" i="8"/>
  <c r="BK102" i="8" s="1"/>
  <c r="BI103" i="8"/>
  <c r="BH103" i="8"/>
  <c r="BG103" i="8"/>
  <c r="BE103" i="8"/>
  <c r="J35" i="8" s="1"/>
  <c r="AV97" i="6" s="1"/>
  <c r="T103" i="8"/>
  <c r="R103" i="8"/>
  <c r="P103" i="8"/>
  <c r="J103" i="8"/>
  <c r="BF103" i="8" s="1"/>
  <c r="F97" i="8"/>
  <c r="F94" i="8"/>
  <c r="E92" i="8"/>
  <c r="J39" i="8"/>
  <c r="F39" i="8"/>
  <c r="BD97" i="6" s="1"/>
  <c r="J38" i="8"/>
  <c r="J37" i="8"/>
  <c r="F37" i="8"/>
  <c r="BB97" i="6" s="1"/>
  <c r="J26" i="8"/>
  <c r="E26" i="8"/>
  <c r="J97" i="8" s="1"/>
  <c r="J25" i="8"/>
  <c r="J23" i="8"/>
  <c r="E23" i="8"/>
  <c r="J96" i="8" s="1"/>
  <c r="J22" i="8"/>
  <c r="J20" i="8"/>
  <c r="E20" i="8"/>
  <c r="J19" i="8"/>
  <c r="J17" i="8"/>
  <c r="E17" i="8"/>
  <c r="F96" i="8" s="1"/>
  <c r="J16" i="8"/>
  <c r="J14" i="8"/>
  <c r="J94" i="8" s="1"/>
  <c r="E7" i="8"/>
  <c r="E88" i="8" s="1"/>
  <c r="BK135" i="7"/>
  <c r="BI135" i="7"/>
  <c r="BH135" i="7"/>
  <c r="BG135" i="7"/>
  <c r="BE135" i="7"/>
  <c r="T135" i="7"/>
  <c r="R135" i="7"/>
  <c r="P135" i="7"/>
  <c r="J135" i="7"/>
  <c r="BF135" i="7" s="1"/>
  <c r="BK134" i="7"/>
  <c r="BI134" i="7"/>
  <c r="BH134" i="7"/>
  <c r="BG134" i="7"/>
  <c r="BE134" i="7"/>
  <c r="T134" i="7"/>
  <c r="R134" i="7"/>
  <c r="P134" i="7"/>
  <c r="J134" i="7"/>
  <c r="BF134" i="7" s="1"/>
  <c r="BK133" i="7"/>
  <c r="BI133" i="7"/>
  <c r="BH133" i="7"/>
  <c r="BG133" i="7"/>
  <c r="BF133" i="7"/>
  <c r="BE133" i="7"/>
  <c r="T133" i="7"/>
  <c r="R133" i="7"/>
  <c r="P133" i="7"/>
  <c r="J133" i="7"/>
  <c r="BK132" i="7"/>
  <c r="BI132" i="7"/>
  <c r="BH132" i="7"/>
  <c r="BG132" i="7"/>
  <c r="BE132" i="7"/>
  <c r="T132" i="7"/>
  <c r="R132" i="7"/>
  <c r="R130" i="7" s="1"/>
  <c r="R129" i="7" s="1"/>
  <c r="P132" i="7"/>
  <c r="J132" i="7"/>
  <c r="BF132" i="7" s="1"/>
  <c r="BK131" i="7"/>
  <c r="BK130" i="7" s="1"/>
  <c r="BI131" i="7"/>
  <c r="BH131" i="7"/>
  <c r="BG131" i="7"/>
  <c r="BE131" i="7"/>
  <c r="T131" i="7"/>
  <c r="R131" i="7"/>
  <c r="P131" i="7"/>
  <c r="J131" i="7"/>
  <c r="BF131" i="7" s="1"/>
  <c r="BK128" i="7"/>
  <c r="BK127" i="7" s="1"/>
  <c r="J127" i="7" s="1"/>
  <c r="BI128" i="7"/>
  <c r="BH128" i="7"/>
  <c r="BG128" i="7"/>
  <c r="BF128" i="7"/>
  <c r="BE128" i="7"/>
  <c r="T128" i="7"/>
  <c r="T127" i="7" s="1"/>
  <c r="R128" i="7"/>
  <c r="P128" i="7"/>
  <c r="P127" i="7" s="1"/>
  <c r="J128" i="7"/>
  <c r="R127" i="7"/>
  <c r="BK126" i="7"/>
  <c r="BI126" i="7"/>
  <c r="BH126" i="7"/>
  <c r="BG126" i="7"/>
  <c r="BE126" i="7"/>
  <c r="T126" i="7"/>
  <c r="R126" i="7"/>
  <c r="P126" i="7"/>
  <c r="P123" i="7" s="1"/>
  <c r="J126" i="7"/>
  <c r="BF126" i="7" s="1"/>
  <c r="BK125" i="7"/>
  <c r="BI125" i="7"/>
  <c r="BH125" i="7"/>
  <c r="BG125" i="7"/>
  <c r="BE125" i="7"/>
  <c r="T125" i="7"/>
  <c r="R125" i="7"/>
  <c r="R123" i="7" s="1"/>
  <c r="P125" i="7"/>
  <c r="J125" i="7"/>
  <c r="BF125" i="7" s="1"/>
  <c r="BK124" i="7"/>
  <c r="BI124" i="7"/>
  <c r="BH124" i="7"/>
  <c r="BG124" i="7"/>
  <c r="BE124" i="7"/>
  <c r="T124" i="7"/>
  <c r="T123" i="7" s="1"/>
  <c r="R124" i="7"/>
  <c r="P124" i="7"/>
  <c r="J124" i="7"/>
  <c r="BF124" i="7" s="1"/>
  <c r="BK122" i="7"/>
  <c r="BI122" i="7"/>
  <c r="BH122" i="7"/>
  <c r="BG122" i="7"/>
  <c r="BE122" i="7"/>
  <c r="T122" i="7"/>
  <c r="R122" i="7"/>
  <c r="P122" i="7"/>
  <c r="J122" i="7"/>
  <c r="BF122" i="7" s="1"/>
  <c r="BK121" i="7"/>
  <c r="BI121" i="7"/>
  <c r="BH121" i="7"/>
  <c r="BG121" i="7"/>
  <c r="BF121" i="7"/>
  <c r="BE121" i="7"/>
  <c r="T121" i="7"/>
  <c r="R121" i="7"/>
  <c r="P121" i="7"/>
  <c r="J121" i="7"/>
  <c r="BK120" i="7"/>
  <c r="BI120" i="7"/>
  <c r="BH120" i="7"/>
  <c r="BG120" i="7"/>
  <c r="BE120" i="7"/>
  <c r="T120" i="7"/>
  <c r="R120" i="7"/>
  <c r="P120" i="7"/>
  <c r="J120" i="7"/>
  <c r="BF120" i="7" s="1"/>
  <c r="BK119" i="7"/>
  <c r="BI119" i="7"/>
  <c r="BH119" i="7"/>
  <c r="BG119" i="7"/>
  <c r="BE119" i="7"/>
  <c r="T119" i="7"/>
  <c r="R119" i="7"/>
  <c r="P119" i="7"/>
  <c r="J119" i="7"/>
  <c r="BF119" i="7" s="1"/>
  <c r="BK118" i="7"/>
  <c r="BI118" i="7"/>
  <c r="BH118" i="7"/>
  <c r="BG118" i="7"/>
  <c r="BE118" i="7"/>
  <c r="T118" i="7"/>
  <c r="R118" i="7"/>
  <c r="P118" i="7"/>
  <c r="J118" i="7"/>
  <c r="BF118" i="7" s="1"/>
  <c r="BK117" i="7"/>
  <c r="BI117" i="7"/>
  <c r="BH117" i="7"/>
  <c r="BG117" i="7"/>
  <c r="BF117" i="7"/>
  <c r="BE117" i="7"/>
  <c r="T117" i="7"/>
  <c r="R117" i="7"/>
  <c r="P117" i="7"/>
  <c r="J117" i="7"/>
  <c r="BK116" i="7"/>
  <c r="BI116" i="7"/>
  <c r="BH116" i="7"/>
  <c r="BG116" i="7"/>
  <c r="BF116" i="7"/>
  <c r="BE116" i="7"/>
  <c r="T116" i="7"/>
  <c r="R116" i="7"/>
  <c r="R114" i="7" s="1"/>
  <c r="P116" i="7"/>
  <c r="J116" i="7"/>
  <c r="BK115" i="7"/>
  <c r="BI115" i="7"/>
  <c r="BH115" i="7"/>
  <c r="BG115" i="7"/>
  <c r="BF115" i="7"/>
  <c r="BE115" i="7"/>
  <c r="T115" i="7"/>
  <c r="T114" i="7" s="1"/>
  <c r="R115" i="7"/>
  <c r="P115" i="7"/>
  <c r="J115" i="7"/>
  <c r="BK114" i="7"/>
  <c r="J114" i="7" s="1"/>
  <c r="BK113" i="7"/>
  <c r="BI113" i="7"/>
  <c r="BH113" i="7"/>
  <c r="BG113" i="7"/>
  <c r="BE113" i="7"/>
  <c r="T113" i="7"/>
  <c r="R113" i="7"/>
  <c r="P113" i="7"/>
  <c r="J113" i="7"/>
  <c r="BF113" i="7" s="1"/>
  <c r="BK112" i="7"/>
  <c r="BI112" i="7"/>
  <c r="BH112" i="7"/>
  <c r="BG112" i="7"/>
  <c r="BE112" i="7"/>
  <c r="T112" i="7"/>
  <c r="R112" i="7"/>
  <c r="P112" i="7"/>
  <c r="J112" i="7"/>
  <c r="BF112" i="7" s="1"/>
  <c r="BK111" i="7"/>
  <c r="BI111" i="7"/>
  <c r="BH111" i="7"/>
  <c r="BG111" i="7"/>
  <c r="BE111" i="7"/>
  <c r="T111" i="7"/>
  <c r="R111" i="7"/>
  <c r="P111" i="7"/>
  <c r="J111" i="7"/>
  <c r="BF111" i="7" s="1"/>
  <c r="BK110" i="7"/>
  <c r="BI110" i="7"/>
  <c r="BH110" i="7"/>
  <c r="BG110" i="7"/>
  <c r="BE110" i="7"/>
  <c r="T110" i="7"/>
  <c r="R110" i="7"/>
  <c r="P110" i="7"/>
  <c r="J110" i="7"/>
  <c r="BF110" i="7" s="1"/>
  <c r="BK109" i="7"/>
  <c r="BI109" i="7"/>
  <c r="BH109" i="7"/>
  <c r="BG109" i="7"/>
  <c r="BE109" i="7"/>
  <c r="T109" i="7"/>
  <c r="R109" i="7"/>
  <c r="P109" i="7"/>
  <c r="J109" i="7"/>
  <c r="BF109" i="7" s="1"/>
  <c r="BK108" i="7"/>
  <c r="BI108" i="7"/>
  <c r="BH108" i="7"/>
  <c r="BG108" i="7"/>
  <c r="BE108" i="7"/>
  <c r="T108" i="7"/>
  <c r="R108" i="7"/>
  <c r="P108" i="7"/>
  <c r="J108" i="7"/>
  <c r="BF108" i="7" s="1"/>
  <c r="BK107" i="7"/>
  <c r="BI107" i="7"/>
  <c r="BH107" i="7"/>
  <c r="BG107" i="7"/>
  <c r="BE107" i="7"/>
  <c r="T107" i="7"/>
  <c r="R107" i="7"/>
  <c r="P107" i="7"/>
  <c r="J107" i="7"/>
  <c r="BF107" i="7" s="1"/>
  <c r="BK106" i="7"/>
  <c r="BI106" i="7"/>
  <c r="BH106" i="7"/>
  <c r="BG106" i="7"/>
  <c r="BE106" i="7"/>
  <c r="T106" i="7"/>
  <c r="R106" i="7"/>
  <c r="P106" i="7"/>
  <c r="J106" i="7"/>
  <c r="BF106" i="7" s="1"/>
  <c r="BK105" i="7"/>
  <c r="BI105" i="7"/>
  <c r="BH105" i="7"/>
  <c r="BG105" i="7"/>
  <c r="BE105" i="7"/>
  <c r="T105" i="7"/>
  <c r="R105" i="7"/>
  <c r="P105" i="7"/>
  <c r="J105" i="7"/>
  <c r="BF105" i="7" s="1"/>
  <c r="BK104" i="7"/>
  <c r="BI104" i="7"/>
  <c r="BH104" i="7"/>
  <c r="BG104" i="7"/>
  <c r="BE104" i="7"/>
  <c r="T104" i="7"/>
  <c r="T102" i="7" s="1"/>
  <c r="R104" i="7"/>
  <c r="P104" i="7"/>
  <c r="J104" i="7"/>
  <c r="BF104" i="7" s="1"/>
  <c r="BK103" i="7"/>
  <c r="BI103" i="7"/>
  <c r="BH103" i="7"/>
  <c r="F38" i="7" s="1"/>
  <c r="BC96" i="6" s="1"/>
  <c r="BG103" i="7"/>
  <c r="BE103" i="7"/>
  <c r="T103" i="7"/>
  <c r="R103" i="7"/>
  <c r="R102" i="7" s="1"/>
  <c r="P103" i="7"/>
  <c r="J103" i="7"/>
  <c r="BF103" i="7" s="1"/>
  <c r="F94" i="7"/>
  <c r="E92" i="7"/>
  <c r="J39" i="7"/>
  <c r="F39" i="7"/>
  <c r="BD96" i="6" s="1"/>
  <c r="J38" i="7"/>
  <c r="J37" i="7"/>
  <c r="F35" i="7"/>
  <c r="AZ96" i="6" s="1"/>
  <c r="J26" i="7"/>
  <c r="E26" i="7"/>
  <c r="J97" i="7" s="1"/>
  <c r="J25" i="7"/>
  <c r="J23" i="7"/>
  <c r="E23" i="7"/>
  <c r="J96" i="7" s="1"/>
  <c r="J22" i="7"/>
  <c r="J20" i="7"/>
  <c r="E20" i="7"/>
  <c r="F97" i="7" s="1"/>
  <c r="J19" i="7"/>
  <c r="J17" i="7"/>
  <c r="E17" i="7"/>
  <c r="F96" i="7" s="1"/>
  <c r="J16" i="7"/>
  <c r="J14" i="7"/>
  <c r="J94" i="7" s="1"/>
  <c r="E7" i="7"/>
  <c r="E88" i="7" s="1"/>
  <c r="BC136" i="6"/>
  <c r="AZ136" i="6"/>
  <c r="AY136" i="6"/>
  <c r="AX136" i="6"/>
  <c r="BD135" i="6"/>
  <c r="AZ135" i="6"/>
  <c r="AY135" i="6"/>
  <c r="AX135" i="6"/>
  <c r="BC134" i="6"/>
  <c r="AY134" i="6"/>
  <c r="AX134" i="6"/>
  <c r="BD133" i="6"/>
  <c r="BC133" i="6"/>
  <c r="BB133" i="6"/>
  <c r="AZ133" i="6"/>
  <c r="AY133" i="6"/>
  <c r="AX133" i="6"/>
  <c r="BD132" i="6"/>
  <c r="BC132" i="6"/>
  <c r="AZ132" i="6"/>
  <c r="AY132" i="6"/>
  <c r="AX132" i="6"/>
  <c r="AV132" i="6"/>
  <c r="BB131" i="6"/>
  <c r="BA131" i="6"/>
  <c r="AZ131" i="6"/>
  <c r="AY131" i="6"/>
  <c r="AX131" i="6"/>
  <c r="AS130" i="6"/>
  <c r="BD129" i="6"/>
  <c r="BB129" i="6"/>
  <c r="AZ129" i="6"/>
  <c r="AY129" i="6"/>
  <c r="AX129" i="6"/>
  <c r="AV129" i="6"/>
  <c r="BD128" i="6"/>
  <c r="BB128" i="6"/>
  <c r="AZ128" i="6"/>
  <c r="AY128" i="6"/>
  <c r="AX128" i="6"/>
  <c r="AV128" i="6"/>
  <c r="BD127" i="6"/>
  <c r="AY127" i="6"/>
  <c r="AX127" i="6"/>
  <c r="AV127" i="6"/>
  <c r="AY126" i="6"/>
  <c r="AX126" i="6"/>
  <c r="AW126" i="6"/>
  <c r="AS125" i="6"/>
  <c r="AY124" i="6"/>
  <c r="AX124" i="6"/>
  <c r="AY123" i="6"/>
  <c r="AX123" i="6"/>
  <c r="BC122" i="6"/>
  <c r="AY122" i="6"/>
  <c r="AX122" i="6"/>
  <c r="AY121" i="6"/>
  <c r="AX121" i="6"/>
  <c r="BC120" i="6"/>
  <c r="AY120" i="6"/>
  <c r="AX120" i="6"/>
  <c r="AS119" i="6"/>
  <c r="BC118" i="6"/>
  <c r="BB118" i="6"/>
  <c r="AY118" i="6"/>
  <c r="AX118" i="6"/>
  <c r="AV118" i="6"/>
  <c r="BC117" i="6"/>
  <c r="AY117" i="6"/>
  <c r="AX117" i="6"/>
  <c r="AU117" i="6"/>
  <c r="BD116" i="6"/>
  <c r="BC116" i="6"/>
  <c r="AY116" i="6"/>
  <c r="AX116" i="6"/>
  <c r="BD115" i="6"/>
  <c r="BC115" i="6"/>
  <c r="AY115" i="6"/>
  <c r="AX115" i="6"/>
  <c r="BB114" i="6"/>
  <c r="AZ114" i="6"/>
  <c r="AY114" i="6"/>
  <c r="AX114" i="6"/>
  <c r="BD113" i="6"/>
  <c r="BC113" i="6"/>
  <c r="BB113" i="6"/>
  <c r="AY113" i="6"/>
  <c r="AX113" i="6"/>
  <c r="AV113" i="6"/>
  <c r="AU113" i="6"/>
  <c r="BD112" i="6"/>
  <c r="BC112" i="6"/>
  <c r="BB112" i="6"/>
  <c r="AZ112" i="6"/>
  <c r="AY112" i="6"/>
  <c r="AX112" i="6"/>
  <c r="AS111" i="6"/>
  <c r="BD110" i="6"/>
  <c r="BC110" i="6"/>
  <c r="BB110" i="6"/>
  <c r="AZ110" i="6"/>
  <c r="AY110" i="6"/>
  <c r="AX110" i="6"/>
  <c r="AV110" i="6"/>
  <c r="BD109" i="6"/>
  <c r="BC109" i="6"/>
  <c r="BB109" i="6"/>
  <c r="AZ109" i="6"/>
  <c r="AY109" i="6"/>
  <c r="AX109" i="6"/>
  <c r="BD108" i="6"/>
  <c r="BC108" i="6"/>
  <c r="BB108" i="6"/>
  <c r="AZ108" i="6"/>
  <c r="AY108" i="6"/>
  <c r="AX108" i="6"/>
  <c r="BD107" i="6"/>
  <c r="BC107" i="6"/>
  <c r="BB107" i="6"/>
  <c r="AZ107" i="6"/>
  <c r="AY107" i="6"/>
  <c r="AX107" i="6"/>
  <c r="BD106" i="6"/>
  <c r="AY106" i="6"/>
  <c r="AX106" i="6"/>
  <c r="AV106" i="6"/>
  <c r="BD105" i="6"/>
  <c r="AY105" i="6"/>
  <c r="AX105" i="6"/>
  <c r="AY104" i="6"/>
  <c r="AX104" i="6"/>
  <c r="AS103" i="6"/>
  <c r="AY102" i="6"/>
  <c r="AX102" i="6"/>
  <c r="AZ101" i="6"/>
  <c r="AX101" i="6"/>
  <c r="AY100" i="6"/>
  <c r="AX100" i="6"/>
  <c r="AZ99" i="6"/>
  <c r="AX99" i="6"/>
  <c r="AY98" i="6"/>
  <c r="AY97" i="6"/>
  <c r="AX97" i="6"/>
  <c r="AY96" i="6"/>
  <c r="AX96" i="6"/>
  <c r="AS95" i="6"/>
  <c r="AS94" i="6" s="1"/>
  <c r="AM90" i="6"/>
  <c r="L90" i="6"/>
  <c r="AM89" i="6"/>
  <c r="L89" i="6"/>
  <c r="AM87" i="6"/>
  <c r="L87" i="6"/>
  <c r="L85" i="6"/>
  <c r="L84" i="6"/>
  <c r="E34" i="5"/>
  <c r="F34" i="5" s="1"/>
  <c r="F33" i="5"/>
  <c r="G33" i="5" s="1"/>
  <c r="F32" i="5"/>
  <c r="G32" i="5" s="1"/>
  <c r="F31" i="5"/>
  <c r="G31" i="5" s="1"/>
  <c r="F30" i="5"/>
  <c r="G30" i="5" s="1"/>
  <c r="F29" i="5"/>
  <c r="G29" i="5" s="1"/>
  <c r="F28" i="5"/>
  <c r="G28" i="5" s="1"/>
  <c r="F27" i="5"/>
  <c r="G27" i="5" s="1"/>
  <c r="F26" i="5"/>
  <c r="G26" i="5" s="1"/>
  <c r="F25" i="5"/>
  <c r="G25" i="5" s="1"/>
  <c r="F24" i="5"/>
  <c r="G24" i="5" s="1"/>
  <c r="F23" i="5"/>
  <c r="G23" i="5" s="1"/>
  <c r="F22" i="5"/>
  <c r="G22" i="5" s="1"/>
  <c r="F21" i="5"/>
  <c r="G21" i="5" s="1"/>
  <c r="F20" i="5"/>
  <c r="G20" i="5" s="1"/>
  <c r="F19" i="5"/>
  <c r="G19" i="5" s="1"/>
  <c r="F18" i="5"/>
  <c r="G18" i="5" s="1"/>
  <c r="F17" i="5"/>
  <c r="G17" i="5" s="1"/>
  <c r="F16" i="5"/>
  <c r="G16" i="5" s="1"/>
  <c r="F15" i="5"/>
  <c r="G15" i="5" s="1"/>
  <c r="F14" i="5"/>
  <c r="G14" i="5" s="1"/>
  <c r="F13" i="5"/>
  <c r="G13" i="5" s="1"/>
  <c r="F12" i="5"/>
  <c r="G12" i="5" s="1"/>
  <c r="F11" i="5"/>
  <c r="G11" i="5" s="1"/>
  <c r="F10" i="5"/>
  <c r="G10" i="5" s="1"/>
  <c r="F9" i="5"/>
  <c r="G9" i="5" s="1"/>
  <c r="F8" i="5"/>
  <c r="G8" i="5" s="1"/>
  <c r="F7" i="5"/>
  <c r="G7" i="5" s="1"/>
  <c r="F6" i="5"/>
  <c r="G6" i="5" s="1"/>
  <c r="D8" i="4"/>
  <c r="E7" i="4"/>
  <c r="F7" i="4" s="1"/>
  <c r="E6" i="4"/>
  <c r="E8" i="4" s="1"/>
  <c r="T100" i="32" l="1"/>
  <c r="T99" i="32" s="1"/>
  <c r="T98" i="32" s="1"/>
  <c r="F33" i="32"/>
  <c r="AZ124" i="6" s="1"/>
  <c r="R101" i="7"/>
  <c r="R100" i="7" s="1"/>
  <c r="BK129" i="7"/>
  <c r="J129" i="7" s="1"/>
  <c r="J130" i="7"/>
  <c r="BK101" i="8"/>
  <c r="J102" i="8"/>
  <c r="F36" i="9"/>
  <c r="BA98" i="6" s="1"/>
  <c r="BK101" i="10"/>
  <c r="J101" i="10" s="1"/>
  <c r="J102" i="10"/>
  <c r="BK101" i="12"/>
  <c r="J102" i="12"/>
  <c r="F35" i="9"/>
  <c r="AZ98" i="6" s="1"/>
  <c r="BK101" i="17"/>
  <c r="J101" i="17" s="1"/>
  <c r="J116" i="17"/>
  <c r="BK123" i="7"/>
  <c r="J123" i="7" s="1"/>
  <c r="P130" i="7"/>
  <c r="P129" i="7" s="1"/>
  <c r="P101" i="8"/>
  <c r="P100" i="8" s="1"/>
  <c r="AU97" i="6" s="1"/>
  <c r="BK101" i="9"/>
  <c r="F38" i="9"/>
  <c r="BC98" i="6" s="1"/>
  <c r="BC95" i="6" s="1"/>
  <c r="AY95" i="6" s="1"/>
  <c r="F37" i="9"/>
  <c r="BB98" i="6" s="1"/>
  <c r="R119" i="10"/>
  <c r="R102" i="11"/>
  <c r="R101" i="11" s="1"/>
  <c r="R121" i="11"/>
  <c r="J35" i="13"/>
  <c r="AV102" i="6" s="1"/>
  <c r="J102" i="18"/>
  <c r="BK101" i="18"/>
  <c r="BK120" i="18"/>
  <c r="J120" i="18" s="1"/>
  <c r="J124" i="18"/>
  <c r="R102" i="8"/>
  <c r="R101" i="8" s="1"/>
  <c r="R100" i="8" s="1"/>
  <c r="R133" i="8"/>
  <c r="R106" i="9"/>
  <c r="J36" i="9"/>
  <c r="AW98" i="6" s="1"/>
  <c r="AT98" i="6" s="1"/>
  <c r="T115" i="9"/>
  <c r="R102" i="10"/>
  <c r="R101" i="10" s="1"/>
  <c r="R125" i="10"/>
  <c r="P130" i="10"/>
  <c r="BK130" i="10"/>
  <c r="T149" i="11"/>
  <c r="R102" i="12"/>
  <c r="R144" i="12"/>
  <c r="T169" i="12"/>
  <c r="T101" i="12" s="1"/>
  <c r="T100" i="12" s="1"/>
  <c r="BK148" i="13"/>
  <c r="J148" i="13" s="1"/>
  <c r="T152" i="13"/>
  <c r="J35" i="14"/>
  <c r="AV104" i="6" s="1"/>
  <c r="BK102" i="14"/>
  <c r="J102" i="14" s="1"/>
  <c r="F39" i="14"/>
  <c r="BD104" i="6" s="1"/>
  <c r="BD103" i="6" s="1"/>
  <c r="P114" i="14"/>
  <c r="P101" i="14" s="1"/>
  <c r="P100" i="14" s="1"/>
  <c r="AU104" i="6" s="1"/>
  <c r="BK114" i="14"/>
  <c r="R123" i="14"/>
  <c r="F35" i="15"/>
  <c r="AZ105" i="6" s="1"/>
  <c r="AZ103" i="6" s="1"/>
  <c r="AV103" i="6" s="1"/>
  <c r="P102" i="16"/>
  <c r="BK102" i="16"/>
  <c r="BK101" i="19"/>
  <c r="J102" i="19"/>
  <c r="J102" i="20"/>
  <c r="BK101" i="20"/>
  <c r="T101" i="24"/>
  <c r="T101" i="7"/>
  <c r="J35" i="7"/>
  <c r="AV96" i="6" s="1"/>
  <c r="BK102" i="7"/>
  <c r="P114" i="7"/>
  <c r="F35" i="8"/>
  <c r="AZ97" i="6" s="1"/>
  <c r="AZ95" i="6" s="1"/>
  <c r="AV95" i="6" s="1"/>
  <c r="F6" i="4"/>
  <c r="F8" i="4" s="1"/>
  <c r="P102" i="7"/>
  <c r="F37" i="7"/>
  <c r="BB96" i="6" s="1"/>
  <c r="BB95" i="6" s="1"/>
  <c r="T130" i="7"/>
  <c r="T129" i="7" s="1"/>
  <c r="T102" i="8"/>
  <c r="T101" i="8" s="1"/>
  <c r="T100" i="8" s="1"/>
  <c r="T114" i="8"/>
  <c r="J102" i="9"/>
  <c r="P102" i="9"/>
  <c r="F39" i="9"/>
  <c r="BD98" i="6" s="1"/>
  <c r="BD95" i="6" s="1"/>
  <c r="R121" i="9"/>
  <c r="P124" i="9"/>
  <c r="T112" i="10"/>
  <c r="T101" i="10" s="1"/>
  <c r="T100" i="10" s="1"/>
  <c r="T122" i="10"/>
  <c r="J35" i="11"/>
  <c r="AV100" i="6" s="1"/>
  <c r="P113" i="11"/>
  <c r="BK113" i="11"/>
  <c r="T124" i="11"/>
  <c r="T132" i="11"/>
  <c r="P141" i="11"/>
  <c r="BK141" i="11"/>
  <c r="J141" i="11" s="1"/>
  <c r="R153" i="11"/>
  <c r="P156" i="11"/>
  <c r="P118" i="12"/>
  <c r="P101" i="12" s="1"/>
  <c r="P100" i="12" s="1"/>
  <c r="AU101" i="6" s="1"/>
  <c r="R102" i="13"/>
  <c r="R101" i="13" s="1"/>
  <c r="R100" i="13" s="1"/>
  <c r="F37" i="14"/>
  <c r="BB104" i="6" s="1"/>
  <c r="R114" i="14"/>
  <c r="R101" i="14" s="1"/>
  <c r="R100" i="14" s="1"/>
  <c r="P130" i="14"/>
  <c r="P129" i="14" s="1"/>
  <c r="F38" i="15"/>
  <c r="BC105" i="6" s="1"/>
  <c r="BC103" i="6" s="1"/>
  <c r="AY103" i="6" s="1"/>
  <c r="F37" i="15"/>
  <c r="BB105" i="6" s="1"/>
  <c r="J102" i="15"/>
  <c r="BK101" i="15"/>
  <c r="R114" i="15"/>
  <c r="T133" i="15"/>
  <c r="T101" i="19"/>
  <c r="T100" i="19" s="1"/>
  <c r="F36" i="23"/>
  <c r="BA114" i="6" s="1"/>
  <c r="BK130" i="14"/>
  <c r="T114" i="15"/>
  <c r="T101" i="15" s="1"/>
  <c r="T100" i="15" s="1"/>
  <c r="R106" i="16"/>
  <c r="T115" i="16"/>
  <c r="R102" i="17"/>
  <c r="R125" i="17"/>
  <c r="R146" i="18"/>
  <c r="P149" i="18"/>
  <c r="J35" i="19"/>
  <c r="AV109" i="6" s="1"/>
  <c r="P169" i="19"/>
  <c r="J35" i="21"/>
  <c r="AV112" i="6" s="1"/>
  <c r="P130" i="21"/>
  <c r="P129" i="21" s="1"/>
  <c r="BK130" i="21"/>
  <c r="F39" i="23"/>
  <c r="BD114" i="6" s="1"/>
  <c r="P149" i="25"/>
  <c r="BK149" i="25"/>
  <c r="J149" i="25" s="1"/>
  <c r="F39" i="26"/>
  <c r="BD117" i="6" s="1"/>
  <c r="T118" i="26"/>
  <c r="T101" i="26" s="1"/>
  <c r="T100" i="26" s="1"/>
  <c r="P101" i="27"/>
  <c r="P100" i="27" s="1"/>
  <c r="AU118" i="6" s="1"/>
  <c r="J35" i="28"/>
  <c r="AV120" i="6" s="1"/>
  <c r="F38" i="29"/>
  <c r="BC121" i="6" s="1"/>
  <c r="BC119" i="6" s="1"/>
  <c r="AY119" i="6" s="1"/>
  <c r="J102" i="30"/>
  <c r="BK101" i="30"/>
  <c r="BK100" i="30" s="1"/>
  <c r="J100" i="30" s="1"/>
  <c r="J32" i="30" s="1"/>
  <c r="R100" i="32"/>
  <c r="P124" i="32"/>
  <c r="P100" i="21"/>
  <c r="AU112" i="6" s="1"/>
  <c r="R102" i="24"/>
  <c r="R101" i="24" s="1"/>
  <c r="F37" i="24"/>
  <c r="BB115" i="6" s="1"/>
  <c r="BB111" i="6" s="1"/>
  <c r="AX111" i="6" s="1"/>
  <c r="R125" i="24"/>
  <c r="J35" i="25"/>
  <c r="AV116" i="6" s="1"/>
  <c r="BK101" i="25"/>
  <c r="R121" i="25"/>
  <c r="R100" i="31"/>
  <c r="R99" i="31" s="1"/>
  <c r="R98" i="31" s="1"/>
  <c r="J35" i="33"/>
  <c r="AV126" i="6" s="1"/>
  <c r="AT126" i="6" s="1"/>
  <c r="F36" i="35"/>
  <c r="BA128" i="6" s="1"/>
  <c r="BK101" i="35"/>
  <c r="J102" i="35"/>
  <c r="R101" i="16"/>
  <c r="R100" i="16" s="1"/>
  <c r="J36" i="16"/>
  <c r="AW106" i="6" s="1"/>
  <c r="AT106" i="6" s="1"/>
  <c r="F35" i="16"/>
  <c r="AZ106" i="6" s="1"/>
  <c r="J35" i="17"/>
  <c r="AV107" i="6" s="1"/>
  <c r="P118" i="17"/>
  <c r="R102" i="19"/>
  <c r="R101" i="19" s="1"/>
  <c r="R100" i="19" s="1"/>
  <c r="R144" i="19"/>
  <c r="R102" i="21"/>
  <c r="R101" i="21" s="1"/>
  <c r="R100" i="21" s="1"/>
  <c r="J35" i="23"/>
  <c r="AV114" i="6" s="1"/>
  <c r="BK101" i="27"/>
  <c r="F37" i="28"/>
  <c r="BB120" i="6" s="1"/>
  <c r="J36" i="38"/>
  <c r="AW132" i="6" s="1"/>
  <c r="AT132" i="6" s="1"/>
  <c r="T123" i="13"/>
  <c r="T101" i="13" s="1"/>
  <c r="T100" i="13" s="1"/>
  <c r="P152" i="13"/>
  <c r="P101" i="13" s="1"/>
  <c r="P100" i="13" s="1"/>
  <c r="AU102" i="6" s="1"/>
  <c r="T114" i="14"/>
  <c r="T101" i="14" s="1"/>
  <c r="T100" i="14" s="1"/>
  <c r="J35" i="15"/>
  <c r="AV105" i="6" s="1"/>
  <c r="R133" i="15"/>
  <c r="T102" i="16"/>
  <c r="T101" i="16" s="1"/>
  <c r="T100" i="16" s="1"/>
  <c r="F38" i="16"/>
  <c r="BC106" i="6" s="1"/>
  <c r="F37" i="16"/>
  <c r="BB106" i="6" s="1"/>
  <c r="T124" i="16"/>
  <c r="P112" i="17"/>
  <c r="P101" i="17" s="1"/>
  <c r="P100" i="17" s="1"/>
  <c r="AU107" i="6" s="1"/>
  <c r="R119" i="17"/>
  <c r="R118" i="17" s="1"/>
  <c r="P122" i="17"/>
  <c r="J35" i="18"/>
  <c r="AV108" i="6" s="1"/>
  <c r="T113" i="18"/>
  <c r="T101" i="18" s="1"/>
  <c r="T100" i="18" s="1"/>
  <c r="T124" i="18"/>
  <c r="P132" i="18"/>
  <c r="P141" i="18"/>
  <c r="R153" i="18"/>
  <c r="R120" i="18" s="1"/>
  <c r="R100" i="18" s="1"/>
  <c r="P156" i="18"/>
  <c r="P118" i="19"/>
  <c r="P101" i="19" s="1"/>
  <c r="P100" i="19" s="1"/>
  <c r="AU109" i="6" s="1"/>
  <c r="R102" i="20"/>
  <c r="R101" i="20" s="1"/>
  <c r="R100" i="20" s="1"/>
  <c r="T123" i="20"/>
  <c r="T101" i="20" s="1"/>
  <c r="T100" i="20" s="1"/>
  <c r="P152" i="20"/>
  <c r="P101" i="20" s="1"/>
  <c r="P100" i="20" s="1"/>
  <c r="AU110" i="6" s="1"/>
  <c r="T114" i="21"/>
  <c r="T101" i="21" s="1"/>
  <c r="T100" i="21" s="1"/>
  <c r="F35" i="22"/>
  <c r="AZ113" i="6" s="1"/>
  <c r="R102" i="22"/>
  <c r="R101" i="22" s="1"/>
  <c r="R100" i="22" s="1"/>
  <c r="P102" i="23"/>
  <c r="BK102" i="23"/>
  <c r="F38" i="23"/>
  <c r="BC114" i="6" s="1"/>
  <c r="BC111" i="6" s="1"/>
  <c r="AY111" i="6" s="1"/>
  <c r="P124" i="23"/>
  <c r="BK124" i="23"/>
  <c r="J124" i="23" s="1"/>
  <c r="J35" i="24"/>
  <c r="AV115" i="6" s="1"/>
  <c r="P130" i="24"/>
  <c r="P118" i="24" s="1"/>
  <c r="P100" i="24" s="1"/>
  <c r="AU115" i="6" s="1"/>
  <c r="R102" i="25"/>
  <c r="R101" i="25" s="1"/>
  <c r="F37" i="25"/>
  <c r="BB116" i="6" s="1"/>
  <c r="J113" i="25"/>
  <c r="P113" i="25"/>
  <c r="P124" i="25"/>
  <c r="BK124" i="25"/>
  <c r="T132" i="25"/>
  <c r="T120" i="25" s="1"/>
  <c r="T100" i="25" s="1"/>
  <c r="T141" i="25"/>
  <c r="R153" i="25"/>
  <c r="T156" i="25"/>
  <c r="R102" i="26"/>
  <c r="R101" i="26" s="1"/>
  <c r="R100" i="26" s="1"/>
  <c r="F37" i="26"/>
  <c r="BB117" i="6" s="1"/>
  <c r="J102" i="27"/>
  <c r="T152" i="27"/>
  <c r="T101" i="27" s="1"/>
  <c r="T100" i="27" s="1"/>
  <c r="R124" i="28"/>
  <c r="R101" i="28" s="1"/>
  <c r="R100" i="28" s="1"/>
  <c r="R131" i="28"/>
  <c r="BK101" i="29"/>
  <c r="F37" i="29"/>
  <c r="BB121" i="6" s="1"/>
  <c r="F36" i="29"/>
  <c r="BA121" i="6" s="1"/>
  <c r="F35" i="29"/>
  <c r="AZ121" i="6" s="1"/>
  <c r="J35" i="29"/>
  <c r="AV121" i="6" s="1"/>
  <c r="F39" i="29"/>
  <c r="BD121" i="6" s="1"/>
  <c r="BK149" i="29"/>
  <c r="J149" i="29" s="1"/>
  <c r="F34" i="31"/>
  <c r="BA123" i="6" s="1"/>
  <c r="J33" i="31"/>
  <c r="AV123" i="6" s="1"/>
  <c r="BK147" i="33"/>
  <c r="J147" i="33" s="1"/>
  <c r="J148" i="33"/>
  <c r="J102" i="37"/>
  <c r="P101" i="34"/>
  <c r="P100" i="34" s="1"/>
  <c r="AU127" i="6" s="1"/>
  <c r="BK101" i="38"/>
  <c r="R148" i="27"/>
  <c r="R101" i="27" s="1"/>
  <c r="R100" i="27" s="1"/>
  <c r="F37" i="30"/>
  <c r="BB122" i="6" s="1"/>
  <c r="F37" i="31"/>
  <c r="BD123" i="6" s="1"/>
  <c r="F36" i="32"/>
  <c r="BC124" i="6" s="1"/>
  <c r="F35" i="32"/>
  <c r="BB124" i="6" s="1"/>
  <c r="J33" i="32"/>
  <c r="AV124" i="6" s="1"/>
  <c r="BK101" i="33"/>
  <c r="F38" i="33"/>
  <c r="BC126" i="6" s="1"/>
  <c r="F39" i="33"/>
  <c r="BD126" i="6" s="1"/>
  <c r="BD125" i="6" s="1"/>
  <c r="R101" i="34"/>
  <c r="F35" i="34"/>
  <c r="AZ127" i="6" s="1"/>
  <c r="R154" i="35"/>
  <c r="R153" i="35" s="1"/>
  <c r="R101" i="36"/>
  <c r="R100" i="36" s="1"/>
  <c r="J36" i="36"/>
  <c r="AW129" i="6" s="1"/>
  <c r="AT129" i="6" s="1"/>
  <c r="J35" i="37"/>
  <c r="AV131" i="6" s="1"/>
  <c r="F39" i="37"/>
  <c r="BD131" i="6" s="1"/>
  <c r="R143" i="37"/>
  <c r="R101" i="37" s="1"/>
  <c r="R100" i="37" s="1"/>
  <c r="J35" i="39"/>
  <c r="AV133" i="6" s="1"/>
  <c r="T113" i="41"/>
  <c r="T100" i="42"/>
  <c r="T99" i="42" s="1"/>
  <c r="T98" i="42" s="1"/>
  <c r="F37" i="42"/>
  <c r="BD136" i="6" s="1"/>
  <c r="F35" i="42"/>
  <c r="BB136" i="6" s="1"/>
  <c r="F33" i="31"/>
  <c r="AZ123" i="6" s="1"/>
  <c r="R124" i="32"/>
  <c r="F35" i="33"/>
  <c r="AZ126" i="6" s="1"/>
  <c r="AZ125" i="6" s="1"/>
  <c r="AV125" i="6" s="1"/>
  <c r="T102" i="34"/>
  <c r="T101" i="34" s="1"/>
  <c r="F38" i="34"/>
  <c r="BC127" i="6" s="1"/>
  <c r="F37" i="34"/>
  <c r="BB127" i="6" s="1"/>
  <c r="T120" i="34"/>
  <c r="R154" i="34"/>
  <c r="R153" i="34" s="1"/>
  <c r="T102" i="36"/>
  <c r="T101" i="36" s="1"/>
  <c r="F38" i="36"/>
  <c r="BC129" i="6" s="1"/>
  <c r="P120" i="36"/>
  <c r="P101" i="36" s="1"/>
  <c r="P100" i="36" s="1"/>
  <c r="AU129" i="6" s="1"/>
  <c r="BK154" i="36"/>
  <c r="T102" i="37"/>
  <c r="T101" i="37" s="1"/>
  <c r="T100" i="37" s="1"/>
  <c r="F38" i="37"/>
  <c r="BC131" i="6" s="1"/>
  <c r="BC130" i="6" s="1"/>
  <c r="AY130" i="6" s="1"/>
  <c r="P122" i="37"/>
  <c r="P101" i="37" s="1"/>
  <c r="P100" i="37" s="1"/>
  <c r="AU131" i="6" s="1"/>
  <c r="BK122" i="37"/>
  <c r="J122" i="37" s="1"/>
  <c r="J102" i="38"/>
  <c r="F37" i="38"/>
  <c r="BB132" i="6" s="1"/>
  <c r="T119" i="38"/>
  <c r="T101" i="38" s="1"/>
  <c r="T100" i="38" s="1"/>
  <c r="R119" i="38"/>
  <c r="R101" i="38" s="1"/>
  <c r="R100" i="38" s="1"/>
  <c r="T136" i="38"/>
  <c r="R102" i="39"/>
  <c r="R101" i="39" s="1"/>
  <c r="R100" i="39" s="1"/>
  <c r="R119" i="39"/>
  <c r="F34" i="42"/>
  <c r="BA136" i="6" s="1"/>
  <c r="J34" i="42"/>
  <c r="AW136" i="6" s="1"/>
  <c r="F19" i="43"/>
  <c r="G19" i="43" s="1"/>
  <c r="J35" i="26"/>
  <c r="AV117" i="6" s="1"/>
  <c r="F39" i="27"/>
  <c r="BD118" i="6" s="1"/>
  <c r="F39" i="28"/>
  <c r="BD120" i="6" s="1"/>
  <c r="P124" i="28"/>
  <c r="P101" i="28" s="1"/>
  <c r="P100" i="28" s="1"/>
  <c r="AU120" i="6" s="1"/>
  <c r="BK124" i="28"/>
  <c r="T131" i="28"/>
  <c r="T137" i="29"/>
  <c r="T101" i="29" s="1"/>
  <c r="T100" i="29" s="1"/>
  <c r="T145" i="29"/>
  <c r="J36" i="30"/>
  <c r="AW122" i="6" s="1"/>
  <c r="J35" i="30"/>
  <c r="AV122" i="6" s="1"/>
  <c r="AT122" i="6" s="1"/>
  <c r="F39" i="30"/>
  <c r="BD122" i="6" s="1"/>
  <c r="R120" i="30"/>
  <c r="F35" i="31"/>
  <c r="BB123" i="6" s="1"/>
  <c r="P120" i="31"/>
  <c r="P99" i="31" s="1"/>
  <c r="P98" i="31" s="1"/>
  <c r="AU123" i="6" s="1"/>
  <c r="P100" i="32"/>
  <c r="P99" i="32" s="1"/>
  <c r="P98" i="32" s="1"/>
  <c r="AU124" i="6" s="1"/>
  <c r="BK100" i="32"/>
  <c r="J100" i="32" s="1"/>
  <c r="F37" i="32"/>
  <c r="BD124" i="6" s="1"/>
  <c r="J102" i="33"/>
  <c r="P102" i="33"/>
  <c r="F37" i="33"/>
  <c r="BB126" i="6" s="1"/>
  <c r="BB125" i="6" s="1"/>
  <c r="AX125" i="6" s="1"/>
  <c r="T119" i="33"/>
  <c r="T101" i="33" s="1"/>
  <c r="T100" i="33" s="1"/>
  <c r="T102" i="35"/>
  <c r="F38" i="35"/>
  <c r="BC128" i="6" s="1"/>
  <c r="P120" i="35"/>
  <c r="P101" i="35" s="1"/>
  <c r="P100" i="35" s="1"/>
  <c r="AU128" i="6" s="1"/>
  <c r="BK154" i="35"/>
  <c r="P102" i="40"/>
  <c r="BK102" i="40"/>
  <c r="T99" i="41"/>
  <c r="T98" i="41" s="1"/>
  <c r="F35" i="41"/>
  <c r="BB135" i="6" s="1"/>
  <c r="J33" i="42"/>
  <c r="AV136" i="6" s="1"/>
  <c r="AT136" i="6" s="1"/>
  <c r="F35" i="45"/>
  <c r="AZ96" i="44" s="1"/>
  <c r="R100" i="47"/>
  <c r="R99" i="47" s="1"/>
  <c r="J35" i="50"/>
  <c r="AV101" i="44" s="1"/>
  <c r="AT101" i="44" s="1"/>
  <c r="F35" i="50"/>
  <c r="AZ101" i="44" s="1"/>
  <c r="F35" i="51"/>
  <c r="AZ102" i="44" s="1"/>
  <c r="J35" i="51"/>
  <c r="AV102" i="44" s="1"/>
  <c r="P99" i="52"/>
  <c r="P98" i="52" s="1"/>
  <c r="AU104" i="44" s="1"/>
  <c r="F35" i="48"/>
  <c r="AZ99" i="44" s="1"/>
  <c r="F39" i="48"/>
  <c r="BD99" i="44" s="1"/>
  <c r="F37" i="48"/>
  <c r="BB99" i="44" s="1"/>
  <c r="J36" i="48"/>
  <c r="AW99" i="44" s="1"/>
  <c r="F36" i="48"/>
  <c r="BA99" i="44" s="1"/>
  <c r="F36" i="55"/>
  <c r="BC107" i="44" s="1"/>
  <c r="BK100" i="56"/>
  <c r="T138" i="39"/>
  <c r="T101" i="39" s="1"/>
  <c r="T100" i="39" s="1"/>
  <c r="T102" i="40"/>
  <c r="T101" i="40" s="1"/>
  <c r="T100" i="40" s="1"/>
  <c r="F39" i="40"/>
  <c r="BD134" i="6" s="1"/>
  <c r="R102" i="40"/>
  <c r="R101" i="40" s="1"/>
  <c r="R100" i="40" s="1"/>
  <c r="F37" i="40"/>
  <c r="BB134" i="6" s="1"/>
  <c r="J33" i="41"/>
  <c r="AV135" i="6" s="1"/>
  <c r="R113" i="41"/>
  <c r="P100" i="42"/>
  <c r="P99" i="42" s="1"/>
  <c r="P98" i="42" s="1"/>
  <c r="AU136" i="6" s="1"/>
  <c r="BK100" i="42"/>
  <c r="T102" i="45"/>
  <c r="F38" i="45"/>
  <c r="BC96" i="44" s="1"/>
  <c r="J36" i="45"/>
  <c r="AW96" i="44" s="1"/>
  <c r="AT96" i="44" s="1"/>
  <c r="R130" i="45"/>
  <c r="R129" i="45" s="1"/>
  <c r="F36" i="46"/>
  <c r="BA97" i="44" s="1"/>
  <c r="F39" i="47"/>
  <c r="BD98" i="44" s="1"/>
  <c r="F37" i="47"/>
  <c r="BB98" i="44" s="1"/>
  <c r="P105" i="47"/>
  <c r="P100" i="47" s="1"/>
  <c r="P99" i="47" s="1"/>
  <c r="AU98" i="44" s="1"/>
  <c r="J36" i="47"/>
  <c r="AW98" i="44" s="1"/>
  <c r="BK105" i="47"/>
  <c r="R125" i="48"/>
  <c r="T130" i="48"/>
  <c r="J35" i="49"/>
  <c r="AV100" i="44" s="1"/>
  <c r="AT100" i="44" s="1"/>
  <c r="F39" i="49"/>
  <c r="BD100" i="44" s="1"/>
  <c r="R156" i="49"/>
  <c r="R102" i="50"/>
  <c r="BK103" i="54"/>
  <c r="BK143" i="37"/>
  <c r="J143" i="37" s="1"/>
  <c r="F36" i="38"/>
  <c r="BA132" i="6" s="1"/>
  <c r="P102" i="39"/>
  <c r="P119" i="39"/>
  <c r="J35" i="40"/>
  <c r="AV134" i="6" s="1"/>
  <c r="P138" i="40"/>
  <c r="R100" i="41"/>
  <c r="P109" i="41"/>
  <c r="P99" i="41" s="1"/>
  <c r="P98" i="41" s="1"/>
  <c r="AU135" i="6" s="1"/>
  <c r="BK109" i="41"/>
  <c r="F36" i="41"/>
  <c r="BC135" i="6" s="1"/>
  <c r="T114" i="45"/>
  <c r="P101" i="48"/>
  <c r="R102" i="48"/>
  <c r="T112" i="48"/>
  <c r="T101" i="48" s="1"/>
  <c r="R118" i="48"/>
  <c r="P144" i="50"/>
  <c r="BK144" i="50"/>
  <c r="J36" i="52"/>
  <c r="AW104" i="44" s="1"/>
  <c r="F39" i="54"/>
  <c r="BD106" i="44" s="1"/>
  <c r="J33" i="57"/>
  <c r="AV109" i="44" s="1"/>
  <c r="F33" i="57"/>
  <c r="AZ109" i="44" s="1"/>
  <c r="F37" i="57"/>
  <c r="BD109" i="44" s="1"/>
  <c r="F35" i="57"/>
  <c r="BB109" i="44" s="1"/>
  <c r="BK143" i="52"/>
  <c r="J143" i="52" s="1"/>
  <c r="T100" i="53"/>
  <c r="R137" i="53"/>
  <c r="T117" i="54"/>
  <c r="F38" i="54"/>
  <c r="BC106" i="44" s="1"/>
  <c r="J36" i="54"/>
  <c r="AW106" i="44" s="1"/>
  <c r="T125" i="54"/>
  <c r="J33" i="55"/>
  <c r="AV107" i="44" s="1"/>
  <c r="P143" i="55"/>
  <c r="T101" i="56"/>
  <c r="R118" i="57"/>
  <c r="T122" i="57"/>
  <c r="T126" i="57"/>
  <c r="F34" i="59"/>
  <c r="BA111" i="44" s="1"/>
  <c r="J34" i="59"/>
  <c r="AW111" i="44" s="1"/>
  <c r="P123" i="45"/>
  <c r="BK123" i="45"/>
  <c r="J123" i="45" s="1"/>
  <c r="F39" i="46"/>
  <c r="BD97" i="44" s="1"/>
  <c r="BD95" i="44" s="1"/>
  <c r="F37" i="46"/>
  <c r="BB97" i="44" s="1"/>
  <c r="BB95" i="44" s="1"/>
  <c r="P114" i="46"/>
  <c r="J36" i="46"/>
  <c r="AW97" i="44" s="1"/>
  <c r="BK114" i="46"/>
  <c r="F38" i="46"/>
  <c r="BC97" i="44" s="1"/>
  <c r="P120" i="47"/>
  <c r="BK120" i="47"/>
  <c r="J120" i="47" s="1"/>
  <c r="R102" i="49"/>
  <c r="R101" i="49" s="1"/>
  <c r="BK120" i="49"/>
  <c r="J120" i="49" s="1"/>
  <c r="J121" i="49"/>
  <c r="R124" i="49"/>
  <c r="R141" i="49"/>
  <c r="T146" i="49"/>
  <c r="T118" i="50"/>
  <c r="T101" i="50" s="1"/>
  <c r="T100" i="50" s="1"/>
  <c r="F38" i="50"/>
  <c r="BC101" i="44" s="1"/>
  <c r="F36" i="50"/>
  <c r="BA101" i="44" s="1"/>
  <c r="R123" i="51"/>
  <c r="P148" i="51"/>
  <c r="BK148" i="51"/>
  <c r="J148" i="51" s="1"/>
  <c r="R134" i="53"/>
  <c r="P100" i="55"/>
  <c r="F34" i="55"/>
  <c r="BA107" i="44" s="1"/>
  <c r="J34" i="55"/>
  <c r="AW107" i="44" s="1"/>
  <c r="AT107" i="44" s="1"/>
  <c r="BK100" i="55"/>
  <c r="R142" i="58"/>
  <c r="T164" i="57"/>
  <c r="T163" i="57" s="1"/>
  <c r="J33" i="58"/>
  <c r="AV110" i="44" s="1"/>
  <c r="AT110" i="44" s="1"/>
  <c r="F37" i="58"/>
  <c r="BD110" i="44" s="1"/>
  <c r="P119" i="58"/>
  <c r="BK119" i="58"/>
  <c r="J119" i="58" s="1"/>
  <c r="T100" i="59"/>
  <c r="T122" i="48"/>
  <c r="T118" i="48" s="1"/>
  <c r="T102" i="49"/>
  <c r="T101" i="49" s="1"/>
  <c r="F38" i="49"/>
  <c r="BC100" i="44" s="1"/>
  <c r="T121" i="49"/>
  <c r="T120" i="49" s="1"/>
  <c r="T153" i="49"/>
  <c r="R144" i="50"/>
  <c r="T169" i="50"/>
  <c r="P102" i="51"/>
  <c r="P101" i="51" s="1"/>
  <c r="P100" i="51" s="1"/>
  <c r="AU102" i="44" s="1"/>
  <c r="F36" i="51"/>
  <c r="BA102" i="44" s="1"/>
  <c r="R152" i="51"/>
  <c r="R125" i="52"/>
  <c r="J35" i="52"/>
  <c r="AV104" i="44" s="1"/>
  <c r="AT104" i="44" s="1"/>
  <c r="F39" i="53"/>
  <c r="BD105" i="44" s="1"/>
  <c r="F37" i="53"/>
  <c r="BB105" i="44" s="1"/>
  <c r="BB103" i="44" s="1"/>
  <c r="AX103" i="44" s="1"/>
  <c r="P134" i="53"/>
  <c r="J36" i="53"/>
  <c r="AW105" i="44" s="1"/>
  <c r="BK134" i="53"/>
  <c r="T144" i="53"/>
  <c r="R125" i="54"/>
  <c r="P118" i="55"/>
  <c r="R100" i="56"/>
  <c r="R98" i="56" s="1"/>
  <c r="F35" i="56"/>
  <c r="BB108" i="44" s="1"/>
  <c r="F36" i="57"/>
  <c r="BC109" i="44" s="1"/>
  <c r="J34" i="57"/>
  <c r="AW109" i="44" s="1"/>
  <c r="F34" i="58"/>
  <c r="BA110" i="44" s="1"/>
  <c r="J33" i="59"/>
  <c r="AV111" i="44" s="1"/>
  <c r="F37" i="59"/>
  <c r="BD111" i="44" s="1"/>
  <c r="F35" i="59"/>
  <c r="BB111" i="44" s="1"/>
  <c r="P101" i="49"/>
  <c r="P100" i="49" s="1"/>
  <c r="AU100" i="44" s="1"/>
  <c r="F36" i="49"/>
  <c r="BA100" i="44" s="1"/>
  <c r="P120" i="49"/>
  <c r="P101" i="50"/>
  <c r="P100" i="50" s="1"/>
  <c r="AU101" i="44" s="1"/>
  <c r="BK101" i="51"/>
  <c r="T101" i="51"/>
  <c r="T100" i="51" s="1"/>
  <c r="F38" i="51"/>
  <c r="BC102" i="44" s="1"/>
  <c r="J36" i="51"/>
  <c r="AW102" i="44" s="1"/>
  <c r="P103" i="54"/>
  <c r="P102" i="54" s="1"/>
  <c r="AU106" i="44" s="1"/>
  <c r="F33" i="55"/>
  <c r="AZ107" i="44" s="1"/>
  <c r="F37" i="55"/>
  <c r="BD107" i="44" s="1"/>
  <c r="F35" i="55"/>
  <c r="BB107" i="44" s="1"/>
  <c r="F33" i="56"/>
  <c r="AZ108" i="44" s="1"/>
  <c r="F37" i="56"/>
  <c r="BD108" i="44" s="1"/>
  <c r="T123" i="56"/>
  <c r="F36" i="56"/>
  <c r="BC108" i="44" s="1"/>
  <c r="J34" i="56"/>
  <c r="AW108" i="44" s="1"/>
  <c r="AT108" i="44" s="1"/>
  <c r="J100" i="57"/>
  <c r="P100" i="57"/>
  <c r="P99" i="57" s="1"/>
  <c r="P98" i="57" s="1"/>
  <c r="AU109" i="44" s="1"/>
  <c r="F34" i="57"/>
  <c r="BA109" i="44" s="1"/>
  <c r="BK118" i="57"/>
  <c r="J118" i="57" s="1"/>
  <c r="T160" i="57"/>
  <c r="T99" i="57" s="1"/>
  <c r="T98" i="57" s="1"/>
  <c r="T100" i="58"/>
  <c r="T99" i="58" s="1"/>
  <c r="T98" i="58" s="1"/>
  <c r="F36" i="58"/>
  <c r="BC110" i="44" s="1"/>
  <c r="R123" i="58"/>
  <c r="R99" i="58" s="1"/>
  <c r="R98" i="58" s="1"/>
  <c r="F35" i="58"/>
  <c r="BB110" i="44" s="1"/>
  <c r="P142" i="58"/>
  <c r="P99" i="58" s="1"/>
  <c r="P98" i="58" s="1"/>
  <c r="AU110" i="44" s="1"/>
  <c r="BK142" i="58"/>
  <c r="J142" i="58" s="1"/>
  <c r="R107" i="59"/>
  <c r="AX95" i="6"/>
  <c r="F36" i="8"/>
  <c r="BA97" i="6" s="1"/>
  <c r="J36" i="8"/>
  <c r="AW97" i="6" s="1"/>
  <c r="AT97" i="6" s="1"/>
  <c r="P101" i="7"/>
  <c r="P100" i="7" s="1"/>
  <c r="AU96" i="6" s="1"/>
  <c r="BK101" i="7"/>
  <c r="J102" i="7"/>
  <c r="J36" i="7"/>
  <c r="AW96" i="6" s="1"/>
  <c r="AT96" i="6" s="1"/>
  <c r="F36" i="7"/>
  <c r="BA96" i="6" s="1"/>
  <c r="J101" i="8"/>
  <c r="BK100" i="8"/>
  <c r="J100" i="8" s="1"/>
  <c r="J32" i="8" s="1"/>
  <c r="G34" i="5"/>
  <c r="R101" i="9"/>
  <c r="R100" i="9" s="1"/>
  <c r="F36" i="10"/>
  <c r="BA99" i="6" s="1"/>
  <c r="J36" i="10"/>
  <c r="AW99" i="6" s="1"/>
  <c r="AT99" i="6" s="1"/>
  <c r="P118" i="10"/>
  <c r="P100" i="10" s="1"/>
  <c r="AU99" i="6" s="1"/>
  <c r="P101" i="11"/>
  <c r="P120" i="11"/>
  <c r="F36" i="12"/>
  <c r="BA101" i="6" s="1"/>
  <c r="J36" i="12"/>
  <c r="AW101" i="6" s="1"/>
  <c r="AT101" i="6" s="1"/>
  <c r="F36" i="14"/>
  <c r="BA104" i="6" s="1"/>
  <c r="J36" i="14"/>
  <c r="AW104" i="6" s="1"/>
  <c r="AT104" i="6" s="1"/>
  <c r="J130" i="14"/>
  <c r="BK129" i="14"/>
  <c r="J129" i="14" s="1"/>
  <c r="P101" i="15"/>
  <c r="P100" i="15" s="1"/>
  <c r="AU105" i="6" s="1"/>
  <c r="T100" i="17"/>
  <c r="R101" i="17"/>
  <c r="R100" i="17" s="1"/>
  <c r="J130" i="17"/>
  <c r="BK118" i="17"/>
  <c r="J118" i="17" s="1"/>
  <c r="P120" i="18"/>
  <c r="P100" i="18" s="1"/>
  <c r="AU108" i="6" s="1"/>
  <c r="F36" i="19"/>
  <c r="BA109" i="6" s="1"/>
  <c r="J36" i="19"/>
  <c r="AW109" i="6" s="1"/>
  <c r="AT109" i="6" s="1"/>
  <c r="F36" i="21"/>
  <c r="BA112" i="6" s="1"/>
  <c r="J36" i="21"/>
  <c r="AW112" i="6" s="1"/>
  <c r="AT112" i="6" s="1"/>
  <c r="J130" i="21"/>
  <c r="BK129" i="21"/>
  <c r="J129" i="21" s="1"/>
  <c r="T101" i="9"/>
  <c r="T100" i="9" s="1"/>
  <c r="T118" i="10"/>
  <c r="R118" i="10"/>
  <c r="T120" i="11"/>
  <c r="T100" i="11" s="1"/>
  <c r="R120" i="11"/>
  <c r="R100" i="11" s="1"/>
  <c r="J132" i="11"/>
  <c r="BK120" i="11"/>
  <c r="J120" i="11" s="1"/>
  <c r="F36" i="13"/>
  <c r="BA102" i="6" s="1"/>
  <c r="J36" i="13"/>
  <c r="AW102" i="6" s="1"/>
  <c r="AT102" i="6" s="1"/>
  <c r="J114" i="14"/>
  <c r="BK101" i="14"/>
  <c r="R101" i="15"/>
  <c r="R100" i="15" s="1"/>
  <c r="P101" i="16"/>
  <c r="P100" i="16" s="1"/>
  <c r="AU106" i="6" s="1"/>
  <c r="F36" i="16"/>
  <c r="BA106" i="6" s="1"/>
  <c r="T120" i="18"/>
  <c r="F36" i="20"/>
  <c r="BA110" i="6" s="1"/>
  <c r="J36" i="20"/>
  <c r="AW110" i="6" s="1"/>
  <c r="AT110" i="6" s="1"/>
  <c r="J114" i="21"/>
  <c r="BK101" i="21"/>
  <c r="J36" i="22"/>
  <c r="AW113" i="6" s="1"/>
  <c r="AT113" i="6" s="1"/>
  <c r="F36" i="22"/>
  <c r="BA113" i="6" s="1"/>
  <c r="R100" i="10"/>
  <c r="J130" i="10"/>
  <c r="BK118" i="10"/>
  <c r="J118" i="10" s="1"/>
  <c r="F36" i="17"/>
  <c r="BA107" i="6" s="1"/>
  <c r="J36" i="17"/>
  <c r="AW107" i="6" s="1"/>
  <c r="AT107" i="6" s="1"/>
  <c r="BK100" i="10"/>
  <c r="J100" i="10" s="1"/>
  <c r="J32" i="10" s="1"/>
  <c r="F36" i="11"/>
  <c r="BA100" i="6" s="1"/>
  <c r="J36" i="11"/>
  <c r="AW100" i="6" s="1"/>
  <c r="AT100" i="6" s="1"/>
  <c r="J113" i="11"/>
  <c r="BK101" i="11"/>
  <c r="J36" i="15"/>
  <c r="AW105" i="6" s="1"/>
  <c r="AT105" i="6" s="1"/>
  <c r="F36" i="15"/>
  <c r="BA105" i="6" s="1"/>
  <c r="F36" i="18"/>
  <c r="BA108" i="6" s="1"/>
  <c r="J36" i="18"/>
  <c r="AW108" i="6" s="1"/>
  <c r="AT108" i="6" s="1"/>
  <c r="BK101" i="22"/>
  <c r="J141" i="22"/>
  <c r="BK118" i="24"/>
  <c r="J118" i="24" s="1"/>
  <c r="J122" i="24"/>
  <c r="P120" i="25"/>
  <c r="T101" i="28"/>
  <c r="T100" i="28" s="1"/>
  <c r="T102" i="23"/>
  <c r="T101" i="23" s="1"/>
  <c r="T100" i="23" s="1"/>
  <c r="F36" i="25"/>
  <c r="BA116" i="6" s="1"/>
  <c r="J36" i="25"/>
  <c r="AW116" i="6" s="1"/>
  <c r="AT116" i="6" s="1"/>
  <c r="J101" i="25"/>
  <c r="F36" i="26"/>
  <c r="BA117" i="6" s="1"/>
  <c r="J36" i="26"/>
  <c r="AW117" i="6" s="1"/>
  <c r="AT117" i="6" s="1"/>
  <c r="J124" i="28"/>
  <c r="BK101" i="28"/>
  <c r="J36" i="23"/>
  <c r="AW114" i="6" s="1"/>
  <c r="AT114" i="6" s="1"/>
  <c r="R106" i="23"/>
  <c r="R101" i="23" s="1"/>
  <c r="R100" i="23" s="1"/>
  <c r="J112" i="24"/>
  <c r="BK101" i="24"/>
  <c r="T118" i="24"/>
  <c r="T100" i="24" s="1"/>
  <c r="R118" i="24"/>
  <c r="R100" i="24" s="1"/>
  <c r="P101" i="25"/>
  <c r="J118" i="26"/>
  <c r="BK101" i="26"/>
  <c r="F36" i="27"/>
  <c r="BA118" i="6" s="1"/>
  <c r="J36" i="27"/>
  <c r="AW118" i="6" s="1"/>
  <c r="AT118" i="6" s="1"/>
  <c r="F36" i="28"/>
  <c r="BA120" i="6" s="1"/>
  <c r="J36" i="28"/>
  <c r="AW120" i="6" s="1"/>
  <c r="AT120" i="6" s="1"/>
  <c r="J102" i="23"/>
  <c r="BK101" i="23"/>
  <c r="F36" i="24"/>
  <c r="BA115" i="6" s="1"/>
  <c r="J36" i="24"/>
  <c r="AW115" i="6" s="1"/>
  <c r="AT115" i="6" s="1"/>
  <c r="BK120" i="25"/>
  <c r="J120" i="25" s="1"/>
  <c r="J124" i="25"/>
  <c r="R102" i="29"/>
  <c r="R149" i="29"/>
  <c r="F35" i="30"/>
  <c r="AZ122" i="6" s="1"/>
  <c r="J101" i="30"/>
  <c r="P128" i="30"/>
  <c r="P101" i="30" s="1"/>
  <c r="P100" i="30" s="1"/>
  <c r="AU122" i="6" s="1"/>
  <c r="BK101" i="34"/>
  <c r="T100" i="34"/>
  <c r="J36" i="34"/>
  <c r="AW127" i="6" s="1"/>
  <c r="AT127" i="6" s="1"/>
  <c r="R101" i="35"/>
  <c r="R100" i="35" s="1"/>
  <c r="J36" i="35"/>
  <c r="AW128" i="6" s="1"/>
  <c r="AT128" i="6" s="1"/>
  <c r="BK101" i="36"/>
  <c r="T100" i="36"/>
  <c r="BK153" i="36"/>
  <c r="J153" i="36" s="1"/>
  <c r="J154" i="36"/>
  <c r="J36" i="37"/>
  <c r="AW131" i="6" s="1"/>
  <c r="AT131" i="6" s="1"/>
  <c r="F35" i="24"/>
  <c r="AZ115" i="6" s="1"/>
  <c r="F35" i="25"/>
  <c r="AZ116" i="6" s="1"/>
  <c r="F35" i="26"/>
  <c r="AZ117" i="6" s="1"/>
  <c r="F35" i="27"/>
  <c r="AZ118" i="6" s="1"/>
  <c r="F35" i="28"/>
  <c r="AZ120" i="6" s="1"/>
  <c r="AZ119" i="6" s="1"/>
  <c r="AV119" i="6" s="1"/>
  <c r="P145" i="29"/>
  <c r="F36" i="30"/>
  <c r="BA122" i="6" s="1"/>
  <c r="T101" i="30"/>
  <c r="T100" i="30" s="1"/>
  <c r="R102" i="30"/>
  <c r="R101" i="30" s="1"/>
  <c r="R100" i="30" s="1"/>
  <c r="T100" i="31"/>
  <c r="T99" i="31" s="1"/>
  <c r="T98" i="31" s="1"/>
  <c r="F36" i="31"/>
  <c r="BC123" i="6" s="1"/>
  <c r="F34" i="32"/>
  <c r="BA124" i="6" s="1"/>
  <c r="P101" i="33"/>
  <c r="P100" i="33" s="1"/>
  <c r="AU126" i="6" s="1"/>
  <c r="F36" i="33"/>
  <c r="BA126" i="6" s="1"/>
  <c r="J101" i="35"/>
  <c r="T101" i="35"/>
  <c r="T100" i="35" s="1"/>
  <c r="J154" i="35"/>
  <c r="BK153" i="35"/>
  <c r="J153" i="35" s="1"/>
  <c r="J36" i="29"/>
  <c r="AW121" i="6" s="1"/>
  <c r="AT121" i="6" s="1"/>
  <c r="J34" i="31"/>
  <c r="AW123" i="6" s="1"/>
  <c r="AT123" i="6" s="1"/>
  <c r="J34" i="32"/>
  <c r="AW124" i="6" s="1"/>
  <c r="AT124" i="6" s="1"/>
  <c r="F36" i="34"/>
  <c r="BA127" i="6" s="1"/>
  <c r="BK153" i="34"/>
  <c r="J153" i="34" s="1"/>
  <c r="J154" i="34"/>
  <c r="F36" i="36"/>
  <c r="BA129" i="6" s="1"/>
  <c r="P101" i="29"/>
  <c r="P100" i="29" s="1"/>
  <c r="AU121" i="6" s="1"/>
  <c r="J100" i="31"/>
  <c r="BK99" i="31"/>
  <c r="BK100" i="33"/>
  <c r="J100" i="33" s="1"/>
  <c r="J32" i="33" s="1"/>
  <c r="J101" i="33"/>
  <c r="P101" i="39"/>
  <c r="P100" i="39" s="1"/>
  <c r="AU133" i="6" s="1"/>
  <c r="F36" i="40"/>
  <c r="BA134" i="6" s="1"/>
  <c r="J36" i="40"/>
  <c r="AW134" i="6" s="1"/>
  <c r="AT134" i="6" s="1"/>
  <c r="R99" i="41"/>
  <c r="R98" i="41" s="1"/>
  <c r="BK99" i="41"/>
  <c r="J109" i="41"/>
  <c r="BC95" i="44"/>
  <c r="J36" i="39"/>
  <c r="AW133" i="6" s="1"/>
  <c r="AT133" i="6" s="1"/>
  <c r="F36" i="39"/>
  <c r="BA133" i="6" s="1"/>
  <c r="P101" i="38"/>
  <c r="P100" i="38" s="1"/>
  <c r="AU132" i="6" s="1"/>
  <c r="P101" i="40"/>
  <c r="P100" i="40" s="1"/>
  <c r="AU134" i="6" s="1"/>
  <c r="J34" i="41"/>
  <c r="AW135" i="6" s="1"/>
  <c r="AT135" i="6" s="1"/>
  <c r="F34" i="41"/>
  <c r="BA135" i="6" s="1"/>
  <c r="J101" i="38"/>
  <c r="BK100" i="38"/>
  <c r="J100" i="38" s="1"/>
  <c r="J32" i="38" s="1"/>
  <c r="BK101" i="39"/>
  <c r="J117" i="39"/>
  <c r="J100" i="42"/>
  <c r="BK99" i="42"/>
  <c r="R114" i="45"/>
  <c r="R101" i="45" s="1"/>
  <c r="R100" i="45" s="1"/>
  <c r="T123" i="45"/>
  <c r="T101" i="45" s="1"/>
  <c r="T100" i="45" s="1"/>
  <c r="P101" i="46"/>
  <c r="P100" i="46" s="1"/>
  <c r="AU97" i="44" s="1"/>
  <c r="R133" i="46"/>
  <c r="T100" i="47"/>
  <c r="T99" i="47" s="1"/>
  <c r="R101" i="48"/>
  <c r="R100" i="48" s="1"/>
  <c r="R120" i="49"/>
  <c r="R101" i="50"/>
  <c r="R100" i="50" s="1"/>
  <c r="BK101" i="50"/>
  <c r="J144" i="50"/>
  <c r="BK99" i="52"/>
  <c r="J100" i="52"/>
  <c r="F35" i="40"/>
  <c r="AZ134" i="6" s="1"/>
  <c r="AZ130" i="6" s="1"/>
  <c r="AV130" i="6" s="1"/>
  <c r="F36" i="45"/>
  <c r="BA96" i="44" s="1"/>
  <c r="BA95" i="44" s="1"/>
  <c r="P102" i="45"/>
  <c r="P101" i="45" s="1"/>
  <c r="P100" i="45" s="1"/>
  <c r="AU96" i="44" s="1"/>
  <c r="R102" i="46"/>
  <c r="R101" i="46" s="1"/>
  <c r="R100" i="46" s="1"/>
  <c r="T114" i="46"/>
  <c r="T101" i="46" s="1"/>
  <c r="T100" i="46" s="1"/>
  <c r="R100" i="49"/>
  <c r="F35" i="47"/>
  <c r="AZ98" i="44" s="1"/>
  <c r="J35" i="47"/>
  <c r="AV98" i="44" s="1"/>
  <c r="AT98" i="44" s="1"/>
  <c r="J105" i="47"/>
  <c r="BK100" i="47"/>
  <c r="J112" i="48"/>
  <c r="BK101" i="48"/>
  <c r="P118" i="48"/>
  <c r="P100" i="48" s="1"/>
  <c r="AU99" i="44" s="1"/>
  <c r="R101" i="51"/>
  <c r="R100" i="51" s="1"/>
  <c r="BK101" i="45"/>
  <c r="F35" i="46"/>
  <c r="AZ97" i="44" s="1"/>
  <c r="J35" i="46"/>
  <c r="AV97" i="44" s="1"/>
  <c r="AT97" i="44" s="1"/>
  <c r="J114" i="46"/>
  <c r="BK101" i="46"/>
  <c r="J122" i="48"/>
  <c r="BK118" i="48"/>
  <c r="J118" i="48" s="1"/>
  <c r="J102" i="49"/>
  <c r="BK101" i="49"/>
  <c r="BK100" i="51"/>
  <c r="J100" i="51" s="1"/>
  <c r="J32" i="51" s="1"/>
  <c r="J101" i="51"/>
  <c r="J35" i="48"/>
  <c r="AV99" i="44" s="1"/>
  <c r="AT99" i="44" s="1"/>
  <c r="P144" i="53"/>
  <c r="P99" i="53" s="1"/>
  <c r="P98" i="53" s="1"/>
  <c r="AU105" i="44" s="1"/>
  <c r="AU103" i="44" s="1"/>
  <c r="T103" i="54"/>
  <c r="T102" i="54" s="1"/>
  <c r="R104" i="54"/>
  <c r="R103" i="54" s="1"/>
  <c r="R102" i="54" s="1"/>
  <c r="J103" i="54"/>
  <c r="BK102" i="54"/>
  <c r="J102" i="54" s="1"/>
  <c r="J32" i="54" s="1"/>
  <c r="P99" i="55"/>
  <c r="P98" i="55" s="1"/>
  <c r="AU107" i="44" s="1"/>
  <c r="J100" i="55"/>
  <c r="BK99" i="55"/>
  <c r="P100" i="56"/>
  <c r="P98" i="56" s="1"/>
  <c r="AU108" i="44" s="1"/>
  <c r="R99" i="57"/>
  <c r="R98" i="57" s="1"/>
  <c r="R99" i="59"/>
  <c r="R98" i="59" s="1"/>
  <c r="T99" i="59"/>
  <c r="T98" i="59" s="1"/>
  <c r="F35" i="53"/>
  <c r="AZ105" i="44" s="1"/>
  <c r="J35" i="53"/>
  <c r="AV105" i="44" s="1"/>
  <c r="AT105" i="44" s="1"/>
  <c r="J134" i="53"/>
  <c r="BK99" i="53"/>
  <c r="J100" i="58"/>
  <c r="BK99" i="58"/>
  <c r="F35" i="49"/>
  <c r="AZ100" i="44" s="1"/>
  <c r="R99" i="52"/>
  <c r="R98" i="52" s="1"/>
  <c r="F39" i="52"/>
  <c r="BD104" i="44" s="1"/>
  <c r="BD103" i="44" s="1"/>
  <c r="F35" i="54"/>
  <c r="AZ106" i="44" s="1"/>
  <c r="J35" i="54"/>
  <c r="AV106" i="44" s="1"/>
  <c r="AT106" i="44" s="1"/>
  <c r="R99" i="55"/>
  <c r="R98" i="55" s="1"/>
  <c r="T99" i="55"/>
  <c r="T98" i="55" s="1"/>
  <c r="J164" i="57"/>
  <c r="BK163" i="57"/>
  <c r="J163" i="57" s="1"/>
  <c r="P99" i="59"/>
  <c r="P98" i="59" s="1"/>
  <c r="AU111" i="44" s="1"/>
  <c r="J100" i="59"/>
  <c r="BK99" i="59"/>
  <c r="T100" i="52"/>
  <c r="F38" i="52"/>
  <c r="BC104" i="44" s="1"/>
  <c r="BC103" i="44" s="1"/>
  <c r="AY103" i="44" s="1"/>
  <c r="T143" i="52"/>
  <c r="R100" i="53"/>
  <c r="R99" i="53" s="1"/>
  <c r="R98" i="53" s="1"/>
  <c r="T134" i="53"/>
  <c r="T99" i="53" s="1"/>
  <c r="T98" i="53" s="1"/>
  <c r="F34" i="56"/>
  <c r="BA108" i="44" s="1"/>
  <c r="F33" i="58"/>
  <c r="AZ110" i="44" s="1"/>
  <c r="F33" i="59"/>
  <c r="AZ111" i="44" s="1"/>
  <c r="BK99" i="32" l="1"/>
  <c r="BK98" i="32" s="1"/>
  <c r="J98" i="32" s="1"/>
  <c r="J30" i="32" s="1"/>
  <c r="AX95" i="44"/>
  <c r="BB94" i="44"/>
  <c r="T100" i="48"/>
  <c r="AZ103" i="44"/>
  <c r="AV103" i="44" s="1"/>
  <c r="AT103" i="44" s="1"/>
  <c r="AZ95" i="44"/>
  <c r="AU125" i="6"/>
  <c r="AN105" i="6"/>
  <c r="T100" i="49"/>
  <c r="AT109" i="44"/>
  <c r="BD130" i="6"/>
  <c r="R100" i="34"/>
  <c r="BK100" i="29"/>
  <c r="J100" i="29" s="1"/>
  <c r="J32" i="29" s="1"/>
  <c r="AG121" i="6" s="1"/>
  <c r="J101" i="29"/>
  <c r="R100" i="25"/>
  <c r="BB119" i="6"/>
  <c r="AX119" i="6" s="1"/>
  <c r="R120" i="25"/>
  <c r="R99" i="32"/>
  <c r="R98" i="32" s="1"/>
  <c r="BB103" i="6"/>
  <c r="BK100" i="20"/>
  <c r="J100" i="20" s="1"/>
  <c r="J32" i="20" s="1"/>
  <c r="AG110" i="6" s="1"/>
  <c r="AN110" i="6" s="1"/>
  <c r="J101" i="20"/>
  <c r="BK101" i="16"/>
  <c r="J102" i="16"/>
  <c r="BK100" i="18"/>
  <c r="J100" i="18" s="1"/>
  <c r="J32" i="18" s="1"/>
  <c r="AG108" i="6" s="1"/>
  <c r="J101" i="18"/>
  <c r="BK100" i="12"/>
  <c r="J100" i="12" s="1"/>
  <c r="J32" i="12" s="1"/>
  <c r="J101" i="12"/>
  <c r="BD94" i="44"/>
  <c r="W33" i="44" s="1"/>
  <c r="AN121" i="6"/>
  <c r="BK100" i="35"/>
  <c r="J100" i="35" s="1"/>
  <c r="J32" i="35" s="1"/>
  <c r="J41" i="35" s="1"/>
  <c r="BK101" i="40"/>
  <c r="J102" i="40"/>
  <c r="BD119" i="6"/>
  <c r="BK101" i="37"/>
  <c r="J41" i="30"/>
  <c r="AG122" i="6"/>
  <c r="AN122" i="6" s="1"/>
  <c r="P101" i="9"/>
  <c r="P100" i="9" s="1"/>
  <c r="AU98" i="6" s="1"/>
  <c r="AU95" i="6" s="1"/>
  <c r="T100" i="7"/>
  <c r="R101" i="12"/>
  <c r="R100" i="12" s="1"/>
  <c r="J101" i="9"/>
  <c r="BK100" i="9"/>
  <c r="J100" i="9" s="1"/>
  <c r="J32" i="9" s="1"/>
  <c r="AT111" i="44"/>
  <c r="BK98" i="56"/>
  <c r="J98" i="56" s="1"/>
  <c r="J30" i="56" s="1"/>
  <c r="J100" i="56"/>
  <c r="AT102" i="44"/>
  <c r="BB130" i="6"/>
  <c r="AX130" i="6" s="1"/>
  <c r="BC125" i="6"/>
  <c r="AY125" i="6" s="1"/>
  <c r="BK100" i="15"/>
  <c r="J100" i="15" s="1"/>
  <c r="J32" i="15" s="1"/>
  <c r="AG105" i="6" s="1"/>
  <c r="J101" i="15"/>
  <c r="BK101" i="13"/>
  <c r="AT130" i="6"/>
  <c r="BA130" i="6"/>
  <c r="AW130" i="6" s="1"/>
  <c r="AN108" i="6"/>
  <c r="BK99" i="57"/>
  <c r="J99" i="57" s="1"/>
  <c r="T100" i="56"/>
  <c r="T98" i="56" s="1"/>
  <c r="P101" i="23"/>
  <c r="P100" i="23" s="1"/>
  <c r="AU114" i="6" s="1"/>
  <c r="BK100" i="27"/>
  <c r="J100" i="27" s="1"/>
  <c r="J32" i="27" s="1"/>
  <c r="J101" i="27"/>
  <c r="BD111" i="6"/>
  <c r="BD94" i="6" s="1"/>
  <c r="W33" i="6" s="1"/>
  <c r="BK100" i="19"/>
  <c r="J100" i="19" s="1"/>
  <c r="J32" i="19" s="1"/>
  <c r="J101" i="19"/>
  <c r="AV95" i="44"/>
  <c r="J99" i="58"/>
  <c r="BK98" i="58"/>
  <c r="J98" i="58" s="1"/>
  <c r="J30" i="58" s="1"/>
  <c r="J99" i="53"/>
  <c r="BK98" i="53"/>
  <c r="J98" i="53" s="1"/>
  <c r="J32" i="53" s="1"/>
  <c r="J99" i="55"/>
  <c r="BK98" i="55"/>
  <c r="J98" i="55" s="1"/>
  <c r="J30" i="55" s="1"/>
  <c r="J101" i="46"/>
  <c r="BK100" i="46"/>
  <c r="J100" i="46" s="1"/>
  <c r="J32" i="46" s="1"/>
  <c r="J101" i="45"/>
  <c r="BK100" i="45"/>
  <c r="J100" i="45" s="1"/>
  <c r="J32" i="45" s="1"/>
  <c r="J101" i="39"/>
  <c r="BK100" i="39"/>
  <c r="J100" i="39" s="1"/>
  <c r="J32" i="39" s="1"/>
  <c r="AU130" i="6"/>
  <c r="AY95" i="44"/>
  <c r="BC94" i="44"/>
  <c r="J99" i="31"/>
  <c r="BK98" i="31"/>
  <c r="J98" i="31" s="1"/>
  <c r="J30" i="31" s="1"/>
  <c r="BK100" i="34"/>
  <c r="J100" i="34" s="1"/>
  <c r="J32" i="34" s="1"/>
  <c r="J101" i="34"/>
  <c r="J101" i="23"/>
  <c r="BK100" i="23"/>
  <c r="J100" i="23" s="1"/>
  <c r="J32" i="23" s="1"/>
  <c r="P100" i="25"/>
  <c r="AU116" i="6" s="1"/>
  <c r="AU111" i="6" s="1"/>
  <c r="BK100" i="25"/>
  <c r="J100" i="25" s="1"/>
  <c r="J32" i="25" s="1"/>
  <c r="BK100" i="17"/>
  <c r="J100" i="17" s="1"/>
  <c r="J32" i="17" s="1"/>
  <c r="J101" i="14"/>
  <c r="BK100" i="14"/>
  <c r="J100" i="14" s="1"/>
  <c r="J32" i="14" s="1"/>
  <c r="P100" i="11"/>
  <c r="AU100" i="6" s="1"/>
  <c r="BA95" i="6"/>
  <c r="J101" i="7"/>
  <c r="BK100" i="7"/>
  <c r="J100" i="7" s="1"/>
  <c r="J32" i="7" s="1"/>
  <c r="T99" i="52"/>
  <c r="T98" i="52" s="1"/>
  <c r="J100" i="47"/>
  <c r="BK99" i="47"/>
  <c r="J99" i="47" s="1"/>
  <c r="J32" i="47" s="1"/>
  <c r="AU95" i="44"/>
  <c r="AU94" i="44" s="1"/>
  <c r="J99" i="52"/>
  <c r="BK98" i="52"/>
  <c r="J98" i="52" s="1"/>
  <c r="J32" i="52" s="1"/>
  <c r="J41" i="38"/>
  <c r="AG132" i="6"/>
  <c r="AN132" i="6" s="1"/>
  <c r="J99" i="32"/>
  <c r="BA111" i="6"/>
  <c r="AW111" i="6" s="1"/>
  <c r="J99" i="59"/>
  <c r="BK98" i="59"/>
  <c r="J98" i="59" s="1"/>
  <c r="J30" i="59" s="1"/>
  <c r="J41" i="51"/>
  <c r="AG102" i="44"/>
  <c r="BA94" i="44"/>
  <c r="AW95" i="44"/>
  <c r="AX94" i="44"/>
  <c r="W31" i="44"/>
  <c r="AU119" i="6"/>
  <c r="AZ111" i="6"/>
  <c r="R101" i="29"/>
  <c r="R100" i="29" s="1"/>
  <c r="J101" i="26"/>
  <c r="BK100" i="26"/>
  <c r="J100" i="26" s="1"/>
  <c r="J32" i="26" s="1"/>
  <c r="J101" i="22"/>
  <c r="BK100" i="22"/>
  <c r="J100" i="22" s="1"/>
  <c r="J32" i="22" s="1"/>
  <c r="J101" i="21"/>
  <c r="BK100" i="21"/>
  <c r="J100" i="21" s="1"/>
  <c r="J32" i="21" s="1"/>
  <c r="J41" i="20"/>
  <c r="J41" i="8"/>
  <c r="AG97" i="6"/>
  <c r="AN97" i="6" s="1"/>
  <c r="BK98" i="57"/>
  <c r="J98" i="57" s="1"/>
  <c r="J30" i="57" s="1"/>
  <c r="J41" i="54"/>
  <c r="AG106" i="44"/>
  <c r="AN106" i="44" s="1"/>
  <c r="J101" i="49"/>
  <c r="BK100" i="49"/>
  <c r="J100" i="49" s="1"/>
  <c r="J32" i="49" s="1"/>
  <c r="J101" i="48"/>
  <c r="BK100" i="48"/>
  <c r="J100" i="48" s="1"/>
  <c r="J32" i="48" s="1"/>
  <c r="J101" i="50"/>
  <c r="BK100" i="50"/>
  <c r="J100" i="50" s="1"/>
  <c r="J32" i="50" s="1"/>
  <c r="BK98" i="42"/>
  <c r="J98" i="42" s="1"/>
  <c r="J30" i="42" s="1"/>
  <c r="J99" i="42"/>
  <c r="J99" i="41"/>
  <c r="BK98" i="41"/>
  <c r="J98" i="41" s="1"/>
  <c r="J30" i="41" s="1"/>
  <c r="J41" i="33"/>
  <c r="AG126" i="6"/>
  <c r="BA125" i="6"/>
  <c r="AW125" i="6" s="1"/>
  <c r="AT125" i="6" s="1"/>
  <c r="BK100" i="36"/>
  <c r="J100" i="36" s="1"/>
  <c r="J32" i="36" s="1"/>
  <c r="J101" i="36"/>
  <c r="J41" i="29"/>
  <c r="BA119" i="6"/>
  <c r="AW119" i="6" s="1"/>
  <c r="AT119" i="6" s="1"/>
  <c r="J101" i="24"/>
  <c r="BK100" i="24"/>
  <c r="J100" i="24" s="1"/>
  <c r="J32" i="24" s="1"/>
  <c r="J101" i="28"/>
  <c r="BK100" i="28"/>
  <c r="J100" i="28" s="1"/>
  <c r="J32" i="28" s="1"/>
  <c r="J101" i="11"/>
  <c r="BK100" i="11"/>
  <c r="J100" i="11" s="1"/>
  <c r="J32" i="11" s="1"/>
  <c r="J41" i="10"/>
  <c r="AG99" i="6"/>
  <c r="AN99" i="6" s="1"/>
  <c r="J41" i="15"/>
  <c r="AU103" i="6"/>
  <c r="BA103" i="6"/>
  <c r="AW103" i="6" s="1"/>
  <c r="AT103" i="6" s="1"/>
  <c r="J41" i="9" l="1"/>
  <c r="AG98" i="6"/>
  <c r="AN98" i="6" s="1"/>
  <c r="AX103" i="6"/>
  <c r="BB94" i="6"/>
  <c r="BC94" i="6"/>
  <c r="AN102" i="44"/>
  <c r="AG128" i="6"/>
  <c r="AN128" i="6" s="1"/>
  <c r="J41" i="18"/>
  <c r="AZ94" i="44"/>
  <c r="AG118" i="6"/>
  <c r="AN118" i="6" s="1"/>
  <c r="J41" i="27"/>
  <c r="AG108" i="44"/>
  <c r="AN108" i="44" s="1"/>
  <c r="J39" i="56"/>
  <c r="BK100" i="40"/>
  <c r="J100" i="40" s="1"/>
  <c r="J32" i="40" s="1"/>
  <c r="J101" i="40"/>
  <c r="AG101" i="6"/>
  <c r="AN101" i="6" s="1"/>
  <c r="J41" i="12"/>
  <c r="J101" i="16"/>
  <c r="BK100" i="16"/>
  <c r="J100" i="16" s="1"/>
  <c r="J32" i="16" s="1"/>
  <c r="AG109" i="6"/>
  <c r="AN109" i="6" s="1"/>
  <c r="J41" i="19"/>
  <c r="BK100" i="13"/>
  <c r="J100" i="13" s="1"/>
  <c r="J32" i="13" s="1"/>
  <c r="J101" i="13"/>
  <c r="J101" i="37"/>
  <c r="BK100" i="37"/>
  <c r="J100" i="37" s="1"/>
  <c r="J32" i="37" s="1"/>
  <c r="J41" i="11"/>
  <c r="AG100" i="6"/>
  <c r="AN100" i="6" s="1"/>
  <c r="J41" i="28"/>
  <c r="AG120" i="6"/>
  <c r="AW94" i="44"/>
  <c r="AK30" i="44" s="1"/>
  <c r="W30" i="44"/>
  <c r="J41" i="17"/>
  <c r="AG107" i="6"/>
  <c r="AN107" i="6" s="1"/>
  <c r="J41" i="34"/>
  <c r="AG127" i="6"/>
  <c r="AN127" i="6" s="1"/>
  <c r="J41" i="45"/>
  <c r="AG96" i="44"/>
  <c r="J39" i="55"/>
  <c r="AG107" i="44"/>
  <c r="AN107" i="44" s="1"/>
  <c r="J39" i="58"/>
  <c r="AG110" i="44"/>
  <c r="AN110" i="44" s="1"/>
  <c r="AN126" i="6"/>
  <c r="J41" i="48"/>
  <c r="AG99" i="44"/>
  <c r="AN99" i="44" s="1"/>
  <c r="J41" i="22"/>
  <c r="AG113" i="6"/>
  <c r="AN113" i="6" s="1"/>
  <c r="AU94" i="6"/>
  <c r="AG96" i="6"/>
  <c r="J41" i="7"/>
  <c r="J41" i="23"/>
  <c r="AG114" i="6"/>
  <c r="AN114" i="6" s="1"/>
  <c r="J41" i="24"/>
  <c r="AG115" i="6"/>
  <c r="AN115" i="6" s="1"/>
  <c r="J39" i="42"/>
  <c r="AG136" i="6"/>
  <c r="AN136" i="6" s="1"/>
  <c r="AV111" i="6"/>
  <c r="AT111" i="6" s="1"/>
  <c r="AZ94" i="6"/>
  <c r="J41" i="47"/>
  <c r="AG98" i="44"/>
  <c r="AN98" i="44" s="1"/>
  <c r="J41" i="14"/>
  <c r="AG104" i="6"/>
  <c r="J41" i="39"/>
  <c r="AG133" i="6"/>
  <c r="AN133" i="6" s="1"/>
  <c r="AG97" i="44"/>
  <c r="AN97" i="44" s="1"/>
  <c r="J41" i="46"/>
  <c r="J41" i="53"/>
  <c r="AG105" i="44"/>
  <c r="AN105" i="44" s="1"/>
  <c r="AV94" i="44"/>
  <c r="W29" i="44"/>
  <c r="J41" i="36"/>
  <c r="AG129" i="6"/>
  <c r="AN129" i="6" s="1"/>
  <c r="J39" i="41"/>
  <c r="AG135" i="6"/>
  <c r="AN135" i="6" s="1"/>
  <c r="J41" i="50"/>
  <c r="AG101" i="44"/>
  <c r="AN101" i="44" s="1"/>
  <c r="J41" i="49"/>
  <c r="AG100" i="44"/>
  <c r="AN100" i="44" s="1"/>
  <c r="J39" i="57"/>
  <c r="AG109" i="44"/>
  <c r="AN109" i="44" s="1"/>
  <c r="J41" i="21"/>
  <c r="AG112" i="6"/>
  <c r="J41" i="26"/>
  <c r="AG117" i="6"/>
  <c r="AN117" i="6" s="1"/>
  <c r="J39" i="59"/>
  <c r="AG111" i="44"/>
  <c r="AN111" i="44" s="1"/>
  <c r="J39" i="32"/>
  <c r="AG124" i="6"/>
  <c r="AN124" i="6" s="1"/>
  <c r="J41" i="52"/>
  <c r="AG104" i="44"/>
  <c r="AW95" i="6"/>
  <c r="AT95" i="6" s="1"/>
  <c r="BA94" i="6"/>
  <c r="J41" i="25"/>
  <c r="AG116" i="6"/>
  <c r="AN116" i="6" s="1"/>
  <c r="J39" i="31"/>
  <c r="AG123" i="6"/>
  <c r="AN123" i="6" s="1"/>
  <c r="W32" i="44"/>
  <c r="AY94" i="44"/>
  <c r="AT95" i="44"/>
  <c r="W31" i="6" l="1"/>
  <c r="AX94" i="6"/>
  <c r="AG106" i="6"/>
  <c r="AN106" i="6" s="1"/>
  <c r="J41" i="16"/>
  <c r="AG102" i="6"/>
  <c r="AN102" i="6" s="1"/>
  <c r="J41" i="13"/>
  <c r="J41" i="40"/>
  <c r="AG134" i="6"/>
  <c r="AN134" i="6" s="1"/>
  <c r="J41" i="37"/>
  <c r="AG131" i="6"/>
  <c r="AN131" i="6" s="1"/>
  <c r="W32" i="6"/>
  <c r="AY94" i="6"/>
  <c r="AG111" i="6"/>
  <c r="AN111" i="6" s="1"/>
  <c r="AN112" i="6"/>
  <c r="AG125" i="6"/>
  <c r="AN125" i="6" s="1"/>
  <c r="AN96" i="6"/>
  <c r="AG95" i="6"/>
  <c r="AG95" i="44"/>
  <c r="AN96" i="44"/>
  <c r="AG119" i="6"/>
  <c r="AN119" i="6" s="1"/>
  <c r="AN120" i="6"/>
  <c r="AN104" i="6"/>
  <c r="AV94" i="6"/>
  <c r="W29" i="6"/>
  <c r="AT94" i="44"/>
  <c r="AK29" i="44"/>
  <c r="AG103" i="44"/>
  <c r="AN103" i="44" s="1"/>
  <c r="AN104" i="44"/>
  <c r="AW94" i="6"/>
  <c r="AK30" i="6" s="1"/>
  <c r="W30" i="6"/>
  <c r="AG130" i="6"/>
  <c r="AN130" i="6" s="1"/>
  <c r="AG103" i="6" l="1"/>
  <c r="AN103" i="6" s="1"/>
  <c r="AK29" i="6"/>
  <c r="AT94" i="6"/>
  <c r="AN95" i="44"/>
  <c r="AG94" i="44"/>
  <c r="AG94" i="6"/>
  <c r="AN95" i="6"/>
  <c r="AK26" i="44" l="1"/>
  <c r="AK35" i="44" s="1"/>
  <c r="AN94" i="44"/>
  <c r="AN94" i="6"/>
  <c r="AK26" i="6"/>
  <c r="AK35" i="6" s="1"/>
</calcChain>
</file>

<file path=xl/sharedStrings.xml><?xml version="1.0" encoding="utf-8"?>
<sst xmlns="http://schemas.openxmlformats.org/spreadsheetml/2006/main" count="33749" uniqueCount="2377">
  <si>
    <t>Prestupné bývanie v obci Jarovnice</t>
  </si>
  <si>
    <t>REKAPITULÁCIA</t>
  </si>
  <si>
    <t>P.č.</t>
  </si>
  <si>
    <t xml:space="preserve">Názov </t>
  </si>
  <si>
    <t>Počet MJ</t>
  </si>
  <si>
    <t>Celková cena (EUR) bez DPH</t>
  </si>
  <si>
    <t>Celková cena DPH</t>
  </si>
  <si>
    <t>Celková cena spolu s DPH</t>
  </si>
  <si>
    <t>Prestupné bývanie v obci Jarovnice 3x12 b.j. (Dom A1, A2, A3), vrátane technickej vybavenosti</t>
  </si>
  <si>
    <t>Prestupné bývanie v obci Jarovnice, časť Močidľany, 1x12 b.j. (Dom B1),  vrátane technickej vybavenosti</t>
  </si>
  <si>
    <t>CENA CELKOM :</t>
  </si>
  <si>
    <t xml:space="preserve">Zhotoviteľ :   </t>
  </si>
  <si>
    <t>Dátum :</t>
  </si>
  <si>
    <t>Pečiatka, podpis :</t>
  </si>
  <si>
    <t>Prestupné bývanie v obci Jarovnice 3x12 b.j.</t>
  </si>
  <si>
    <t>Fakturačný formulár</t>
  </si>
  <si>
    <t>Názov fakturačného celku</t>
  </si>
  <si>
    <t>Špecifikácia fakturačného celku</t>
  </si>
  <si>
    <t xml:space="preserve">Fakturačný celkok 1 </t>
  </si>
  <si>
    <t>Obsahuje činnosti uvedené vo formulári Špecifikácia položiek - fakturačný celok č.1, vrátane všetkých činnosti v týchto činnostiach priamo neuvedených, ale buď "rozpustených" alebo  zahrnutých v nich, alebo vyplývajúcich z predmetu zákazky a prisluchajúcim k činnostiam vo formulári Špecifikácia položiek č. 1 a vyplývajúcim z projektovej dokumentácie - SO 01 A1 - ASR Spodná stavba</t>
  </si>
  <si>
    <t>Fakturačný celkok 2</t>
  </si>
  <si>
    <t>Obsahuje činnosti uvedené vo formulári Špecifikácia položiek - fakturačný celok č.2, vrátane všetkých činnosti v týchto činnostiach priamo neuvedených, ale buď "rozpustených" alebo  zahrnutých v nich, alebo vyplývajúcich z predmetu zákazky a prisluchajúcim k činnostiam vo formulári Špecifikácia položiek č. 2 a vyplývajúcim z projektovej dokumentácie - SO 01 A1 - ASR Hrubá stavba</t>
  </si>
  <si>
    <t>Fakturačný celkok 3</t>
  </si>
  <si>
    <t>Obsahuje činnosti uvedené vo formulári Špecifikácia položiek - fakturačný celok č.3, vrátane všetkých činnosti v týchto činnostiach priamo neuvedených, ale buď "rozpustených" alebo  zahrnutých v nich, alebo vyplývajúcich z predmetu zákazky a prisluchajúcim k činnostiam vo formulári Špecifikácia položiek č. 3 a vyplývajúcim z projektovej dokumentácie - SO 01 A1 - ASR Strecha</t>
  </si>
  <si>
    <t>Fakturačný celkok 4</t>
  </si>
  <si>
    <t>Obsahuje činnosti uvedené vo formulári Špecifikácia položiek - fakturačný celok č.4, vrátane všetkých činnosti v týchto činnostiach priamo neuvedených, ale buď "rozpustených" alebo  zahrnutých v nich, alebo vyplývajúcich z predmetu zákazky a prisluchajúcim k činnostiam vo formulári Špecifikácia položiek č. 4 a vyplývajúcim z projektovej dokumentácie - SO 01 A1 - ASR Okná a fasáda</t>
  </si>
  <si>
    <t>Fakturačný celkok 5</t>
  </si>
  <si>
    <t>Obsahuje činnosti uvedené vo formulári Špecifikácia položiek - fakturačný celok č.5, vrátane všetkých činnosti v týchto činnostiach priamo neuvedených, ale buď "rozpustených" alebo  zahrnutých v nich, alebo vyplývajúcich z predmetu zákazky a prisluchajúcim k činnostiam vo formulári Špecifikácia položiek č. 5 a vyplývajúcim z projektovej dokumentácie - SO 01 A1 - ASR Ostatné</t>
  </si>
  <si>
    <t>Fakturačný celkok 6</t>
  </si>
  <si>
    <t>Obsahuje činnosti uvedené vo formulári Špecifikácia položiek - fakturačný celok č.6, vrátane všetkých činnosti v týchto činnostiach priamo neuvedených, ale buď "rozpustených" alebo  zahrnutých v nich, alebo vyplývajúcich z predmetu zákazky a prisluchajúcim k činnostiam vo formulári Špecifikácia položiek č. 6 a vyplývajúcim z projektovej dokumentácie - SO 01 A1 - ZTI a UK NV</t>
  </si>
  <si>
    <t>Fakturačný celkok 7</t>
  </si>
  <si>
    <t>Obsahuje činnosti uvedené vo formulári Špecifikácia položiek - fakturačný celok č.7, vrátane všetkých činnosti v týchto činnostiach priamo neuvedených, ale buď "rozpustených" alebo  zahrnutých v nich, alebo vyplývajúcich z predmetu zákazky a prisluchajúcim k činnostiam vo formulári Špecifikácia položiek č. 7 a vyplývajúcim z projektovej dokumentácie - SO 01 A1 - ELI</t>
  </si>
  <si>
    <t>Fakturačný celkok 8</t>
  </si>
  <si>
    <t>Obsahuje činnosti uvedené vo formulári Špecifikácia položiek - fakturačný celok č.8, vrátane všetkých činnosti v týchto činnostiach priamo neuvedených, ale buď "rozpustených" alebo  zahrnutých v nich, alebo vyplývajúcich z predmetu zákazky a prisluchajúcim k činnostiam vo formulári Špecifikácia položiek č. 8 a vyplývajúcim z projektovej dokumentácie - SO 01 A2 - ASR Spodná stavba</t>
  </si>
  <si>
    <t>Fakturačný celkok 9</t>
  </si>
  <si>
    <t>Obsahuje činnosti uvedené vo formulári Špecifikácia položiek - fakturačný celok č.9, vrátane všetkých činnosti v týchto činnostiach priamo neuvedených, ale buď "rozpustených" alebo  zahrnutých v nich, alebo vyplývajúcich z predmetu zákazky a prisluchajúcim k činnostiam vo formulári Špecifikácia položiek č. 9 a vyplývajúcim z projektovej dokumentácie - SO 01 A2 - ASR Hrubá stavba</t>
  </si>
  <si>
    <t>Fakturačný celkok 10</t>
  </si>
  <si>
    <t>Obsahuje činnosti uvedené vo formulári Špecifikácia položiek - fakturačný celok č.10, vrátane všetkých činnosti v týchto činnostiach priamo neuvedených, ale buď "rozpustených" alebo  zahrnutých v nich, alebo vyplývajúcich z predmetu zákazky a prisluchajúcim k činnostiam vo formulári Špecifikácia položiek č. 10 a vyplývajúcim z projektovej dokumentácie - SO 01 A2 - ASR Strecha</t>
  </si>
  <si>
    <t>Fakturačný celkok 11</t>
  </si>
  <si>
    <t>Obsahuje činnosti uvedené vo formulári Špecifikácia položiek - fakturačný celok č.11, vrátane všetkých činnosti v týchto činnostiach priamo neuvedených, ale buď "rozpustených" alebo  zahrnutých v nich, alebo vyplývajúcich z predmetu zákazky a prisluchajúcim k činnostiam vo formulári Špecifikácia položiek č. 11 a vyplývajúcim z projektovej dokumentácie - SO 01 A2 - ASR Okná a fasáda</t>
  </si>
  <si>
    <t>Fakturačný celkok 12</t>
  </si>
  <si>
    <t>Obsahuje činnosti uvedené vo formulári Špecifikácia položiek - fakturačný celok č.12, vrátane všetkých činnosti v týchto činnostiach priamo neuvedených, ale buď "rozpustených" alebo  zahrnutých v nich, alebo vyplývajúcich z predmetu zákazky a prisluchajúcim k činnostiam vo formulári Špecifikácia položiek č. 12 a vyplývajúcim z projektovej dokumentácie - SO 01 A2 - ASR Ostatné</t>
  </si>
  <si>
    <t>Fakturačný celkok 13</t>
  </si>
  <si>
    <t>Obsahuje činnosti uvedené vo formulári Špecifikácia položiek - fakturačný celok č.13, vrátane všetkých činnosti v týchto činnostiach priamo neuvedených, ale buď "rozpustených" alebo  zahrnutých v nich, alebo vyplývajúcich z predmetu zákazky a prisluchajúcim k činnostiam vo formulári Špecifikácia položiek č. 13 a vyplývajúcim z projektovej dokumentácie - SO 01 A2 - ZTI a UK NV</t>
  </si>
  <si>
    <t>Fakturačný celkok 14</t>
  </si>
  <si>
    <t>Obsahuje činnosti uvedené vo formulári Špecifikácia položiek - fakturačný celok č.14, vrátane všetkých činnosti v týchto činnostiach priamo neuvedených, ale buď "rozpustených" alebo  zahrnutých v nich, alebo vyplývajúcich z predmetu zákazky a prisluchajúcim k činnostiam vo formulári Špecifikácia položiek č. 14 a vyplývajúcim z projektovej dokumentácie - SO 01 A2 - ELI</t>
  </si>
  <si>
    <t>Fakturačný celkok 15</t>
  </si>
  <si>
    <t>Obsahuje činnosti uvedené vo formulári Špecifikácia položiek - fakturačný celok č.15, vrátane všetkých činnosti v týchto činnostiach priamo neuvedených, ale buď "rozpustených" alebo  zahrnutých v nich, alebo vyplývajúcich z predmetu zákazky a prisluchajúcim k činnostiam vo formulári Špecifikácia položiek č. 15 a vyplývajúcim z projektovej dokumentácie - SO 01 A3 - ASR Spodná stavba</t>
  </si>
  <si>
    <t>Fakturačný celkok 16</t>
  </si>
  <si>
    <t>Obsahuje činnosti uvedené vo formulári Špecifikácia položiek - fakturačný celok č.16, vrátane všetkých činnosti v týchto činnostiach priamo neuvedených, ale buď "rozpustených" alebo  zahrnutých v nich, alebo vyplývajúcich z predmetu zákazky a prisluchajúcim k činnostiam vo formulári Špecifikácia položiek č. 16 a vyplývajúcim z projektovej dokumentácie - SO 01 A3 - ASR Hrubá stavba</t>
  </si>
  <si>
    <t>Fakturačný celkok 17</t>
  </si>
  <si>
    <t>Obsahuje činnosti uvedené vo formulári Špecifikácia položiek - fakturačný celok č.17, vrátane všetkých činnosti v týchto činnostiach priamo neuvedených, ale buď "rozpustených" alebo  zahrnutých v nich, alebo vyplývajúcich z predmetu zákazky a prisluchajúcim k činnostiam vo formulári Špecifikácia položiek č. 17 a vyplývajúcim z projektovej dokumentácie - SO 01 A3 - ASR Strecha</t>
  </si>
  <si>
    <t>Fakturačný celkok 18</t>
  </si>
  <si>
    <t>Obsahuje činnosti uvedené vo formulári Špecifikácia položiek - fakturačný celok č.18, vrátane všetkých činnosti v týchto činnostiach priamo neuvedených, ale buď "rozpustených" alebo  zahrnutých v nich, alebo vyplývajúcich z predmetu zákazky a prisluchajúcim k činnostiam vo formulári Špecifikácia položiek č. 18 a vyplývajúcim z projektovej dokumentácie - SO 01 A3 - ASR Okná a fasáda</t>
  </si>
  <si>
    <t>Fakturačný celkok 19</t>
  </si>
  <si>
    <t>Obsahuje činnosti uvedené vo formulári Špecifikácia položiek - fakturačný celok č.19, vrátane všetkých činnosti v týchto činnostiach priamo neuvedených, ale buď "rozpustených" alebo  zahrnutých v nich, alebo vyplývajúcich z predmetu zákazky a prisluchajúcim k činnostiam vo formulári Špecifikácia položiek č. 19 a vyplývajúcim z projektovej dokumentácie - SO 01 A3 - ASR Ostatné</t>
  </si>
  <si>
    <t>Fakturačný celkok 20</t>
  </si>
  <si>
    <t>Obsahuje činnosti uvedené vo formulári Špecifikácia položiek - fakturačný celok č.20, vrátane všetkých činnosti v týchto činnostiach priamo neuvedených, ale buď "rozpustených" alebo  zahrnutých v nich, alebo vyplývajúcich z predmetu zákazky a prisluchajúcim k činnostiam vo formulári Špecifikácia položiek č. 20 a vyplývajúcim z projektovej dokumentácie - SO 01 A3 - ZTI a UK NV</t>
  </si>
  <si>
    <t>Fakturačný celkok 21</t>
  </si>
  <si>
    <t>Obsahuje činnosti uvedené vo formulári Špecifikácia položiek - fakturačný celok č.21, vrátane všetkých činnosti v týchto činnostiach priamo neuvedených, ale buď "rozpustených" alebo  zahrnutých v nich, alebo vyplývajúcich z predmetu zákazky a prisluchajúcim k činnostiam vo formulári Špecifikácia položiek č. 21 a vyplývajúcim z projektovej dokumentácie - SO 01 A3 - ELI</t>
  </si>
  <si>
    <t>Fakturačný celkok 22</t>
  </si>
  <si>
    <t>Obsahuje činnosti uvedené vo formulári Špecifikácia položiek - fakturačný celok č.22, vrátane všetkých činnosti v týchto činnostiach priamo neuvedených, ale buď "rozpustených" alebo  zahrnutých v nich, alebo vyplývajúcich z predmetu zákazky a prisluchajúcim k činnostiam vo formulári Špecifikácia položiek č. 22 a vyplývajúcim z projektovej dokumentácie - SO 02 Prístupová komunikácia, SO 03 Parkovisko, SO 04 Komunikácie pre peších</t>
  </si>
  <si>
    <t>Fakturačný celkok 23</t>
  </si>
  <si>
    <t>Obsahuje činnosti uvedené vo formulári Špecifikácia položiek - fakturačný celok č.23, vrátane všetkých činnosti v týchto činnostiach priamo neuvedených, ale buď "rozpustených" alebo  zahrnutých v nich, alebo vyplývajúcich z predmetu zákazky a prisluchajúcim k činnostiam vo formulári Špecifikácia položiek č. 23 a vyplývajúcim z projektovej dokumentácie - SO 05 Kanalizácia dažďová</t>
  </si>
  <si>
    <t>Fakturačný celkok 24</t>
  </si>
  <si>
    <t>Obsahuje činnosti uvedené vo formulári Špecifikácia položiek - fakturačný celok č.24, vrátane všetkých činnosti v týchto činnostiach priamo neuvedených, ale buď "rozpustených" alebo  zahrnutých v nich, alebo vyplývajúcich z predmetu zákazky a prisluchajúcim k činnostiam vo formulári Špecifikácia položiek č. 24 a vyplývajúcim z projektovej dokumentácie - SO 06 Verejné osvetlenie</t>
  </si>
  <si>
    <t>Fakturačný celkok 25</t>
  </si>
  <si>
    <t>Obsahuje činnosti uvedené vo formulári Špecifikácia položiek - fakturačný celok č.25, vrátane všetkých činnosti v týchto činnostiach priamo neuvedených, ale buď "rozpustených" alebo  zahrnutých v nich, alebo vyplývajúcich z predmetu zákazky a prisluchajúcim k činnostiam vo formulári Špecifikácia položiek č. 25 a vyplývajúcim z projektovej dokumentácie - SO 07  Verejná vodovodná sieť, SO  07 A1 Vodovodná prípojka A1, SO 07 A2 Vodovodná prípojka A2, SO 07 A3 Vodovodná prípojka A3</t>
  </si>
  <si>
    <t>Fakturačný celkok 26</t>
  </si>
  <si>
    <t>Obsahuje činnosti uvedené vo formulári Špecifikácia položiek - fakturačný celok č.26, vrátane všetkých činnosti v týchto činnostiach priamo neuvedených, ale buď "rozpustených" alebo  zahrnutých v nich, alebo vyplývajúcich z predmetu zákazky a prisluchajúcim k činnostiam vo formulári Špecifikácia položiek č. 26 a vyplývajúcim z projektovej dokumentácie - SO 08 Verejná kanalizácia splašková, SO 08 A1  Kanalizácia splašková A1, SO 08 A2 Kanalizácia splašková A2, SO 08 A3 Kanalizácia splašková A3</t>
  </si>
  <si>
    <t>Fakturačný celkok 27</t>
  </si>
  <si>
    <t>Obsahuje činnosti uvedené vo formulári Špecifikácia položiek - fakturačný celok č.27, vrátane všetkých činnosti v týchto činnostiach priamo neuvedených, ale buď "rozpustených" alebo  zahrnutých v nich, alebo vyplývajúcich z predmetu zákazky a prisluchajúcim k činnostiam vo formulári Špecifikácia položiek č. 27 a vyplývajúcim z projektovej dokumentácie - SO 09 NN prípojka</t>
  </si>
  <si>
    <t>Fakturačný celkok 28</t>
  </si>
  <si>
    <t>Obsahuje činnosti uvedené vo formulári Špecifikácia položiek - fakturačný celok č.28, vrátane všetkých činnosti v týchto činnostiach priamo neuvedených, ale buď "rozpustených" alebo  zahrnutých v nich, alebo vyplývajúcich z predmetu zákazky a prisluchajúcim k činnostiam vo formulári Špecifikácia položiek č. 28 a vyplývajúcim z projektovej dokumentácie - SO 10 Hrubé terénne úpravy</t>
  </si>
  <si>
    <t>Spolu :</t>
  </si>
  <si>
    <t>Export Komplet</t>
  </si>
  <si>
    <t/>
  </si>
  <si>
    <t>2.0</t>
  </si>
  <si>
    <t>False</t>
  </si>
  <si>
    <t>{e26e662d-7bb9-4224-a486-398912eed5b8}</t>
  </si>
  <si>
    <t>&gt;&gt;  skryté stĺpce  &lt;&lt;</t>
  </si>
  <si>
    <t>0,01</t>
  </si>
  <si>
    <t>20</t>
  </si>
  <si>
    <t>REKAPITULÁCIA STAVBY</t>
  </si>
  <si>
    <t>v ---  nižšie sa nachádzajú doplnkové a pomocné údaje k zostavám  --- v</t>
  </si>
  <si>
    <t>0,001</t>
  </si>
  <si>
    <t>Kód:</t>
  </si>
  <si>
    <t>Stavba:</t>
  </si>
  <si>
    <t>JKSO:</t>
  </si>
  <si>
    <t>KS:</t>
  </si>
  <si>
    <t>Miesto:</t>
  </si>
  <si>
    <t xml:space="preserve"> </t>
  </si>
  <si>
    <t>Dátum:</t>
  </si>
  <si>
    <t>Objednávateľ:</t>
  </si>
  <si>
    <t>IČO:</t>
  </si>
  <si>
    <t>IČ DPH:</t>
  </si>
  <si>
    <t>Zhotoviteľ:</t>
  </si>
  <si>
    <t>Projektant:</t>
  </si>
  <si>
    <t>True</t>
  </si>
  <si>
    <t>Spracovateľ:</t>
  </si>
  <si>
    <t>Poznámka:</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</si>
  <si>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</si>
  <si>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</si>
  <si>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</si>
  <si>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</si>
  <si>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</si>
  <si>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</si>
  <si>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</si>
  <si>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</si>
  <si>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</si>
  <si>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</si>
  <si>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</si>
  <si>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</si>
  <si>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</si>
  <si>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</si>
  <si>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</si>
  <si>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</si>
  <si>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</si>
  <si>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</si>
  <si>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</si>
  <si>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</si>
  <si>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</si>
  <si>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</si>
  <si>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</si>
  <si>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</si>
  <si>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</si>
  <si>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</si>
  <si>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</si>
  <si>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</si>
  <si>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</si>
  <si>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</si>
  <si>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</si>
  <si>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</si>
  <si>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</si>
  <si>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</si>
  <si>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</si>
  <si>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</si>
  <si>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</si>
  <si>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</si>
  <si>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</si>
  <si>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</si>
  <si>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</si>
  <si>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</si>
  <si>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</si>
  <si>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</si>
  <si>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01 A1</t>
  </si>
  <si>
    <t>SO 01 A1 Bytový dom 12 b.j.</t>
  </si>
  <si>
    <t>STA</t>
  </si>
  <si>
    <t>1</t>
  </si>
  <si>
    <t>{d34b1367-d1c8-4eca-858f-37f33283bc8d}</t>
  </si>
  <si>
    <t>/</t>
  </si>
  <si>
    <t>FC 01</t>
  </si>
  <si>
    <t>FC 01 SO 01 A1 - ASR - Spodná savba</t>
  </si>
  <si>
    <t>Časť</t>
  </si>
  <si>
    <t>2</t>
  </si>
  <si>
    <t>{98f4c942-2c36-40af-bdf1-771c11004442}</t>
  </si>
  <si>
    <t>FC 02</t>
  </si>
  <si>
    <t>FC 02 SO 01 A1 - ASR - Hrubá stavba</t>
  </si>
  <si>
    <t>{14aa836a-10c6-4a28-9aad-c13f8d7df08d}</t>
  </si>
  <si>
    <t>FC 03</t>
  </si>
  <si>
    <t>FC 03 SO 01 A1 - ASR - Strecha</t>
  </si>
  <si>
    <t>{1ac01c88-c47e-4b60-8827-bb3ae32a8a29}</t>
  </si>
  <si>
    <t>FC 04</t>
  </si>
  <si>
    <t>FC 04 SO 01 A1 - ASR - Okná a fasáda</t>
  </si>
  <si>
    <t>{8ec68b25-42a5-4cc6-82f0-b6558fe0df4c}</t>
  </si>
  <si>
    <t>FC 05</t>
  </si>
  <si>
    <t>FC 05 SO 01 A1 - ASR - Ostatné</t>
  </si>
  <si>
    <t>{79f834e0-be9f-492f-b86a-3d61ac99b023}</t>
  </si>
  <si>
    <t>FC 06</t>
  </si>
  <si>
    <t>FC 06 SO 01 A1 - ZTI a UK NV</t>
  </si>
  <si>
    <t>{5ff73798-e58d-4bfb-aa5f-e04eaf0014ef}</t>
  </si>
  <si>
    <t>FC 07</t>
  </si>
  <si>
    <t>FC 07 SO 01 A1 - ELI</t>
  </si>
  <si>
    <t>{0d1d506f-6d9c-44b0-af71-a2a46acff362}</t>
  </si>
  <si>
    <t>SO 01 A2</t>
  </si>
  <si>
    <t>SO 01 A2 Bytový dom 12 b.j.</t>
  </si>
  <si>
    <t>{b20e39a0-96b5-43bf-806d-1e87b3c85073}</t>
  </si>
  <si>
    <t>FC 08</t>
  </si>
  <si>
    <t>FC 08 SO 01 A2 - ASR - Spodná savba</t>
  </si>
  <si>
    <t>{1f613bb1-bead-40a7-9599-467cbde04787}</t>
  </si>
  <si>
    <t>FC 09</t>
  </si>
  <si>
    <t>FC 09 SO 01 A2 - ASR - Hrubá stavba</t>
  </si>
  <si>
    <t>{6d495e3e-4371-41d9-9c45-6ced402e5e44}</t>
  </si>
  <si>
    <t>FC 10</t>
  </si>
  <si>
    <t>FC 10 SO 01 A2 - ASR - Strecha</t>
  </si>
  <si>
    <t>{cc9277eb-aa9a-44fc-8896-2e8998961a20}</t>
  </si>
  <si>
    <t>FC 11</t>
  </si>
  <si>
    <t>FC 11 SO 01 A2 - ASR - Okná a fasáda</t>
  </si>
  <si>
    <t>{84e58bc7-ddda-49f9-bb3c-391440077f8a}</t>
  </si>
  <si>
    <t>FC 12</t>
  </si>
  <si>
    <t>FC 12 SO 01 A2 - ASR - Ostatné</t>
  </si>
  <si>
    <t>{2027ea6a-9b57-4ce7-9c3b-e333d9bc23b4}</t>
  </si>
  <si>
    <t>FC 13</t>
  </si>
  <si>
    <t>FC 13 SO 01 A2 - ZTI a UK NV</t>
  </si>
  <si>
    <t>{b3f1bb85-ee15-453b-80e0-4f218a2df661}</t>
  </si>
  <si>
    <t>FC 14</t>
  </si>
  <si>
    <t>FC 14 SO 01 A2 - ELI</t>
  </si>
  <si>
    <t>{daa6a41a-828f-4c3a-94a0-2e53268cbec4}</t>
  </si>
  <si>
    <t>SO 01 A3</t>
  </si>
  <si>
    <t>SO 01 A3 Bytový dom 12 b.j.</t>
  </si>
  <si>
    <t>{3a74ffcd-09fc-41d4-b4ce-76f7e768d999}</t>
  </si>
  <si>
    <t>FC 15</t>
  </si>
  <si>
    <t>FC 15 SO 01 A3 - ASR - Spodná savba</t>
  </si>
  <si>
    <t>{1e8dce52-cef4-42d0-a5ba-05bbcafd6391}</t>
  </si>
  <si>
    <t>FC 16</t>
  </si>
  <si>
    <t>FC 16 SO 01 A3 - ASR - Hrubá stavba</t>
  </si>
  <si>
    <t>{c0bee8f7-23c4-4b87-be1c-2536277e1499}</t>
  </si>
  <si>
    <t>FC 17</t>
  </si>
  <si>
    <t>FC 17 SO 01 A3 - ASR - Strecha</t>
  </si>
  <si>
    <t>{0999bef9-18c2-47dc-aa32-90f657acc0ed}</t>
  </si>
  <si>
    <t>FC 18</t>
  </si>
  <si>
    <t>FC 18 SO 01 A3 - ASR - Okná a fasáda</t>
  </si>
  <si>
    <t>{57fb4903-1a3a-44f7-a481-3c0d12d759f6}</t>
  </si>
  <si>
    <t>FC 19</t>
  </si>
  <si>
    <t>FC 19 SO 01 A3 - ASR - Ostatné</t>
  </si>
  <si>
    <t>{0ec62ccc-a88b-4d3c-9930-29c471088529}</t>
  </si>
  <si>
    <t>FC 20</t>
  </si>
  <si>
    <t>FC 20 SO 01 A3 - ZTI a UK NV</t>
  </si>
  <si>
    <t>{f08bfccb-d35d-4de9-bbae-686d91f5caf1}</t>
  </si>
  <si>
    <t>FC 21</t>
  </si>
  <si>
    <t>FC 21 SO 01 A3 - ELI</t>
  </si>
  <si>
    <t>{203f6144-11da-4f70-b32c-998899fcba64}</t>
  </si>
  <si>
    <t>SO 02,03,04</t>
  </si>
  <si>
    <t>FC 22 SO 02, 03, 04  Spevnené plochy</t>
  </si>
  <si>
    <t>{ddd3348c-5b75-4774-b4be-e6c645518c39}</t>
  </si>
  <si>
    <t>SO 02</t>
  </si>
  <si>
    <t>FC 22 SO 02 Prístupová komunikácia</t>
  </si>
  <si>
    <t>{582de81e-3718-47d7-bcc8-fc693d1024d8}</t>
  </si>
  <si>
    <t>SO 03</t>
  </si>
  <si>
    <t>FC 22 SO 03 Parkovisko</t>
  </si>
  <si>
    <t>{881059cf-bc82-45ad-82fc-70a1dd7b4ab1}</t>
  </si>
  <si>
    <t>SO 04</t>
  </si>
  <si>
    <t>FC 22 SO 04 Komunikácie pre peších</t>
  </si>
  <si>
    <t>{5ce60f47-f76b-44bc-89f4-c4fd187ccc5e}</t>
  </si>
  <si>
    <t>SO 05</t>
  </si>
  <si>
    <t>FC 23 SO 05 Kanalizácia dažďová</t>
  </si>
  <si>
    <t>{2d0a6277-9a43-4972-b2c1-d8f800895fd4}</t>
  </si>
  <si>
    <t>SO 06</t>
  </si>
  <si>
    <t>FC 24 SO 06 Verejné osvetlenie</t>
  </si>
  <si>
    <t>{5f8068b3-f2db-4647-83d6-53b0e6b5d261}</t>
  </si>
  <si>
    <t>SO 07</t>
  </si>
  <si>
    <t>FC 25 SO 07 Vodovodná sieť</t>
  </si>
  <si>
    <t>{7b7a68b3-c89b-45ed-8dee-d162b7762a58}</t>
  </si>
  <si>
    <t>SO 07.</t>
  </si>
  <si>
    <t>FC 25 SO 07 Verejná vodovodná sieť</t>
  </si>
  <si>
    <t>{038a9965-0661-4853-8b6a-e4a9f255fd07}</t>
  </si>
  <si>
    <t>SO 07 A1</t>
  </si>
  <si>
    <t>FC 25 SO 07 A1 Vodovodná prípojka A1</t>
  </si>
  <si>
    <t>{d42b623b-de47-41ba-b1ac-fcaff4032bb5}</t>
  </si>
  <si>
    <t>SO 07 A2</t>
  </si>
  <si>
    <t>FC 25 SO 07 A2 Vodovodná prípojka A2</t>
  </si>
  <si>
    <t>{15d20848-a5f1-4387-8046-d8141383852b}</t>
  </si>
  <si>
    <t>SO 07 A3</t>
  </si>
  <si>
    <t>FC 25 SO 07 A3 Vodovodná prípojka A3</t>
  </si>
  <si>
    <t>{a8a6b577-dc53-48cd-9765-a0dc575a314e}</t>
  </si>
  <si>
    <t>SO 08</t>
  </si>
  <si>
    <t>FC 26 SO 08 Kanalizácia splašková</t>
  </si>
  <si>
    <t>{5e1b6f5e-d442-4c77-b489-38775c652247}</t>
  </si>
  <si>
    <t>SO 08.</t>
  </si>
  <si>
    <t>FC 26 SO 08 Verejná kanalizácia splašková</t>
  </si>
  <si>
    <t>{03ef5b02-78b7-40a0-af0a-8a451a389b45}</t>
  </si>
  <si>
    <t>SO 08 A1</t>
  </si>
  <si>
    <t>FC 26 SO 08 A1 Kanalizácia splašková A1</t>
  </si>
  <si>
    <t>{0c5199c5-7764-4ad4-9988-0162572cd2e1}</t>
  </si>
  <si>
    <t>SO 08 A2</t>
  </si>
  <si>
    <t>FC 26 SO 08 A2 Kanalizácia splašková A2</t>
  </si>
  <si>
    <t>{4a3e9d34-21f9-4522-8c5a-9a3ba583f299}</t>
  </si>
  <si>
    <t>SO 08 A3</t>
  </si>
  <si>
    <t>FC 26 SO 08 A3 Kanalizácia splašková A3</t>
  </si>
  <si>
    <t>{3bdb4287-6981-4b01-9d10-bc13238bc149}</t>
  </si>
  <si>
    <t>SO 09</t>
  </si>
  <si>
    <t>FC 27 SO 09 NN prípojka</t>
  </si>
  <si>
    <t>{b058b8a1-26ba-448f-a43e-9a736e24d5e1}</t>
  </si>
  <si>
    <t>SO 10</t>
  </si>
  <si>
    <t>FC 28 SO 10 Hrubé terénne úpravy</t>
  </si>
  <si>
    <t>{a19f19d1-88d0-40f3-9000-78c3ad1abd23}</t>
  </si>
  <si>
    <t>KRYCÍ LIST ROZPOČTU</t>
  </si>
  <si>
    <t>Objekt:</t>
  </si>
  <si>
    <t>SO 01 A1 - SO 01 A1 Bytový dom 12 b.j.</t>
  </si>
  <si>
    <t>Časť:</t>
  </si>
  <si>
    <t>FC 01 - FC 01 SO 01 A1 - ASR - Spodná savba</t>
  </si>
  <si>
    <t>ROZPOČET</t>
  </si>
  <si>
    <t>PČ</t>
  </si>
  <si>
    <t>MJ</t>
  </si>
  <si>
    <t>Množstvo</t>
  </si>
  <si>
    <t>J.cena [EUR]</t>
  </si>
  <si>
    <t>Cena celkom [EUR]</t>
  </si>
  <si>
    <t>Cenová sústava</t>
  </si>
  <si>
    <t>J. Nh [h]</t>
  </si>
  <si>
    <t>Nh celkom [h]</t>
  </si>
  <si>
    <t>J. hmotnosť [t]</t>
  </si>
  <si>
    <t>Hmotnosť celkom [t]</t>
  </si>
  <si>
    <t>J. suť [t]</t>
  </si>
  <si>
    <t>Suť Celkom [t]</t>
  </si>
  <si>
    <t>Náklady z rozpočtu</t>
  </si>
  <si>
    <t>-1</t>
  </si>
  <si>
    <t>Práce a dodávky HSV</t>
  </si>
  <si>
    <t>ROZPOCET</t>
  </si>
  <si>
    <t>Zemné práce</t>
  </si>
  <si>
    <t>K</t>
  </si>
  <si>
    <t>Odkopávka a prekopávka nezapažená v hornine 3, do 100 m3</t>
  </si>
  <si>
    <t>m3</t>
  </si>
  <si>
    <t>4</t>
  </si>
  <si>
    <t>-487391497</t>
  </si>
  <si>
    <t>Odkopávky a prekopávky nezapažené. Príplatok k cenám za lepivosť horniny 3</t>
  </si>
  <si>
    <t>-2018264418</t>
  </si>
  <si>
    <t>3</t>
  </si>
  <si>
    <t>Výkop ryhy šírky 600-2000mm horn.3 od 100 do 1000 m3</t>
  </si>
  <si>
    <t>-101555798</t>
  </si>
  <si>
    <t>Príplatok k cenám za lepivosť pri hĺbení rýh š. nad 600 do 2 000 mm zapaž. i nezapažených, s urovnaním dna v hornine 3</t>
  </si>
  <si>
    <t>1573219108</t>
  </si>
  <si>
    <t>5</t>
  </si>
  <si>
    <t>Vodorovné premiestnenie výkopku po spevnenej ceste z horniny tr.1-4, do 100 m3 na vzdialenosť do 500 m</t>
  </si>
  <si>
    <t>-689297056</t>
  </si>
  <si>
    <t>6</t>
  </si>
  <si>
    <t>Nakladanie neuľahnutého výkopku z hornín tr.1-4 nad 100 do 1000 m3</t>
  </si>
  <si>
    <t>753488932</t>
  </si>
  <si>
    <t>7</t>
  </si>
  <si>
    <t>Uloženie sypaniny na skládky nad 100 do 1000 m3</t>
  </si>
  <si>
    <t>-1366093742</t>
  </si>
  <si>
    <t>8</t>
  </si>
  <si>
    <t>Zásyp sypaninou so zhutnením jám, šachiet, rýh, zárezov alebo okolo objektov nad 100 do 1000 m3</t>
  </si>
  <si>
    <t>715067954</t>
  </si>
  <si>
    <t>9</t>
  </si>
  <si>
    <t>M</t>
  </si>
  <si>
    <t>Štrkopiesok</t>
  </si>
  <si>
    <t>t</t>
  </si>
  <si>
    <t>-1535373814</t>
  </si>
  <si>
    <t>10</t>
  </si>
  <si>
    <t>Obsyp objektov sypaninou z vhodných hornín 1 až 4 s prehodením sypaniny</t>
  </si>
  <si>
    <t>715834893</t>
  </si>
  <si>
    <t>11</t>
  </si>
  <si>
    <t>Kamenivo ťažené</t>
  </si>
  <si>
    <t>906967835</t>
  </si>
  <si>
    <t>Zakladanie</t>
  </si>
  <si>
    <t>12</t>
  </si>
  <si>
    <t>Zhutnenie podložia z rastlej horniny 1 až 4 pod násypy, z hornina súdržných do 92 % PS a nesúdržných</t>
  </si>
  <si>
    <t>m2</t>
  </si>
  <si>
    <t>-653688724</t>
  </si>
  <si>
    <t>13</t>
  </si>
  <si>
    <t>Násyp pod základové  konštrukcie so zhutnením zo štrkopiesku fr.0-32 mm</t>
  </si>
  <si>
    <t>1853386954</t>
  </si>
  <si>
    <t>14</t>
  </si>
  <si>
    <t>Murivo základových pásov DT  s betónovou výplňou C 16/20 hr. 250 mm</t>
  </si>
  <si>
    <t>-538660289</t>
  </si>
  <si>
    <t>15</t>
  </si>
  <si>
    <t>Murivo základových pásov DT  s betónovou výplňou C 16/20 hr. 300 mm</t>
  </si>
  <si>
    <t>-1952567294</t>
  </si>
  <si>
    <t>16</t>
  </si>
  <si>
    <t>Betón základových pásov, prostý tr. C 12/15</t>
  </si>
  <si>
    <t>-974500998</t>
  </si>
  <si>
    <t>17</t>
  </si>
  <si>
    <t>Debnenie stien základových pásov, zhotovenie-tradičné</t>
  </si>
  <si>
    <t>-1995784934</t>
  </si>
  <si>
    <t>18</t>
  </si>
  <si>
    <t>Debnenie stien základových pásov, odstránenie-tradičné</t>
  </si>
  <si>
    <t>887885210</t>
  </si>
  <si>
    <t>19</t>
  </si>
  <si>
    <t>Výstuž pre murivo základových pásov DT s betónovou výplňou z ocele 10505</t>
  </si>
  <si>
    <t>1139719288</t>
  </si>
  <si>
    <t>Úpravy povrchov, podlahy, osadenie</t>
  </si>
  <si>
    <t>61</t>
  </si>
  <si>
    <t>Mazanina z betónu prostého (m3) tr. C 16/20 hr.nad 120 do 240 mm</t>
  </si>
  <si>
    <t>-1811158694</t>
  </si>
  <si>
    <t>62</t>
  </si>
  <si>
    <t>Príplatok za strhnutie povrchu mazaniny latou pre hr. obidvoch vrstiev mazaniny nad 120 do 240 mm</t>
  </si>
  <si>
    <t>-1143273976</t>
  </si>
  <si>
    <t>65</t>
  </si>
  <si>
    <t>Výstuž mazanín z betónov (z kameniva) a z ľahkých betónov zo zváraných sietí z drôtov typu KARI</t>
  </si>
  <si>
    <t>-417118629</t>
  </si>
  <si>
    <t>Presun hmôt HSV</t>
  </si>
  <si>
    <t>83</t>
  </si>
  <si>
    <t>Presun hmôt pre budovy (801, 803, 812), zvislá konštr. z tehál, tvárnic, z kovu výšky do 12 m</t>
  </si>
  <si>
    <t>-1781118816</t>
  </si>
  <si>
    <t>Práce a dodávky PSV</t>
  </si>
  <si>
    <t>Izolácie proti vode a vlhkosti</t>
  </si>
  <si>
    <t>84</t>
  </si>
  <si>
    <t>Zhotovenie izolácie proti zemnej vlhkosti vodorovná náterom penetračným za studena</t>
  </si>
  <si>
    <t>235371325</t>
  </si>
  <si>
    <t>85</t>
  </si>
  <si>
    <t>Lak asfaltový ALP-PENETRAL SN v sudoch (alebo ekvivalent)</t>
  </si>
  <si>
    <t>32</t>
  </si>
  <si>
    <t>1235820426</t>
  </si>
  <si>
    <t>86</t>
  </si>
  <si>
    <t>Zhotovenie  izolácie proti zemnej vlhkosti a tlakovej vode vodorovná NAIP pritavením</t>
  </si>
  <si>
    <t>-1605165781</t>
  </si>
  <si>
    <t>87</t>
  </si>
  <si>
    <t>Pás asfaltový GLASBIT G 200 S 40 pre spodné vrstvy hydroizolačných systémov (alebo ekvivalent)</t>
  </si>
  <si>
    <t>-1505953257</t>
  </si>
  <si>
    <t>88</t>
  </si>
  <si>
    <t>Nopová folia D+M</t>
  </si>
  <si>
    <t>-951542927</t>
  </si>
  <si>
    <t>Pokiaľ je v zadávacích dokladoch uvedený konkrétny výrobok alebo výrobca, uchádzač môže vo svojej ponuke ponúknuť výrobok od iného výrobcu (ekvivalentný výrobok), pričom však musia byť zachované minimálne (alebo lepšie) technické parametre a vlastnosti, ako majú  výrobky uvedené v týchto zadávacích dokladoch. Ak sa takýto konkrétny prípad vyskytuje, tak len z dôvodu určenia/stanovenia minimálnych kvalitatívnych parametrov, pričom nebolo možné túto skutočnosť opísať iným vhodnejším vyčerpávajúcim spôsobom.</t>
  </si>
  <si>
    <t>Uchádzač je povinný pri každom ním ponúkanom výrobku uviesť/doplniť do tabuľky špecifikácie položiek daného fakturačného celku výrobcu, konkrétny obchodný názov výrobku, ako aj katalógové číslo ponúkaného výrobku podľa katalógu výrobcu.                                                                                                                                                                                                                                                                                                                                               Vpisovaný text výrazne odlišiť od pôvodného textu (napr. červená farba).</t>
  </si>
  <si>
    <t>Uchádzač je povinný oceniť každú položku, pričom nie je možné uvedené položky zlučovať a oceňovať ich jednou jednotkovou cenou. Množstvá vypočítať na základe poskytnutých grafických a textových príloh k súťažným podkladom a obhliadky staveniska. Jednotkové ceny uviesť v € na 2 desatinné miesta, výsledné ceny jednotlivých položiek špecifikácie zaokrúhliť príkazom round tiež na 2 (dve) desatinné miesta a s nastavením presnosti zobrazenia cien na 2 desatinné miesta!!!</t>
  </si>
  <si>
    <t>Svojím podpisom potvrdzujem, že pri vypĺňaní formulára špecifikácie položiek, som sa riadil vyššie uvedenými pokynmi.</t>
  </si>
  <si>
    <t>V ..................................  dňa ...........................</t>
  </si>
  <si>
    <t xml:space="preserve">   </t>
  </si>
  <si>
    <t>FC 02 - FC 02 SO 01 A1 - ASR - Hrubá stavba</t>
  </si>
  <si>
    <t>Zvislé a kompletné konštrukcie</t>
  </si>
  <si>
    <t>Murivo nosné z tvárnic porobeton l hr. 250 mm</t>
  </si>
  <si>
    <t>-87911956</t>
  </si>
  <si>
    <t>21</t>
  </si>
  <si>
    <t>Murivo nosné z tvárnic porobeton  hr. 300 mm</t>
  </si>
  <si>
    <t>-141033162</t>
  </si>
  <si>
    <t>22</t>
  </si>
  <si>
    <t>Komínová zostava dvojprieduchová vr.doplnkov s osadením</t>
  </si>
  <si>
    <t>ks</t>
  </si>
  <si>
    <t>-444701967</t>
  </si>
  <si>
    <t>23</t>
  </si>
  <si>
    <t>Prekladový trámec  porobeton  šírky 150 mm, výšky 124 mm, dĺžky 1500 mm</t>
  </si>
  <si>
    <t>-763457788</t>
  </si>
  <si>
    <t>24</t>
  </si>
  <si>
    <t>Nosný preklad  porobeton šírky 250 mm, výšky 249 mm, dĺžky 2000 mm</t>
  </si>
  <si>
    <t>-1376635924</t>
  </si>
  <si>
    <t>25</t>
  </si>
  <si>
    <t>Nosný preklad  porobeton  šírky 300 mm, výšky 249 mm, dĺžky 1250 mm</t>
  </si>
  <si>
    <t>11271474</t>
  </si>
  <si>
    <t>26</t>
  </si>
  <si>
    <t>Nosný preklad porobeton šírky 300 mm, výšky 249 mm, dĺžky 1500 mm</t>
  </si>
  <si>
    <t>1234290199</t>
  </si>
  <si>
    <t>27</t>
  </si>
  <si>
    <t>Nosný preklad porobeton  šírky 300 mm, výšky 249 mm, dĺžky 2000 mm</t>
  </si>
  <si>
    <t>561575420</t>
  </si>
  <si>
    <t>28</t>
  </si>
  <si>
    <t>Priečky z tvárnic  porobetonových  hr. 100 mm</t>
  </si>
  <si>
    <t>-460749073</t>
  </si>
  <si>
    <t>29</t>
  </si>
  <si>
    <t>Priečky z tvárnic porobetónových hr. 150 mm</t>
  </si>
  <si>
    <t>1934979410</t>
  </si>
  <si>
    <t>30</t>
  </si>
  <si>
    <t>Priečky z tvárnic porobetónových hr. 200 mm</t>
  </si>
  <si>
    <t>-73577547</t>
  </si>
  <si>
    <t>Vodorovné konštrukcie</t>
  </si>
  <si>
    <t>31</t>
  </si>
  <si>
    <t>Betón stropov doskových a trámových,  železový tr. C 20/25</t>
  </si>
  <si>
    <t>-1793418494</t>
  </si>
  <si>
    <t>Debnenie stropov doskových zhotovenie-dielce</t>
  </si>
  <si>
    <t>2123724882</t>
  </si>
  <si>
    <t>33</t>
  </si>
  <si>
    <t>Debnenie stropov doskových odstránenie-dielce</t>
  </si>
  <si>
    <t>-677537641</t>
  </si>
  <si>
    <t>34</t>
  </si>
  <si>
    <t>Podporná konštrukcia stropov výšky do 4 m pre zaťaženie do 12 kPa zhotovenie</t>
  </si>
  <si>
    <t>1521862825</t>
  </si>
  <si>
    <t>35</t>
  </si>
  <si>
    <t>Podporná konštrukcia stropov výšky do 4 m pre zaťaženie do 12 kPa odstránenie</t>
  </si>
  <si>
    <t>824527582</t>
  </si>
  <si>
    <t>36</t>
  </si>
  <si>
    <t>Výstuž stropov doskových, trámových, vložkových,konzolových alebo balkónových, 10505</t>
  </si>
  <si>
    <t>-434231698</t>
  </si>
  <si>
    <t>37</t>
  </si>
  <si>
    <t>Betón stužujúcich pásov a vencov železový tr. C 20/25</t>
  </si>
  <si>
    <t>929532392</t>
  </si>
  <si>
    <t>38</t>
  </si>
  <si>
    <t>Debnenie bočníc stužujúcich pásov a vencov vrátane vzpier zhotovenie</t>
  </si>
  <si>
    <t>1302820382</t>
  </si>
  <si>
    <t>39</t>
  </si>
  <si>
    <t>Debnenie bočníc stužujúcich pásov a vencov vrátane vzpier odstránenie</t>
  </si>
  <si>
    <t>-1413339613</t>
  </si>
  <si>
    <t>40</t>
  </si>
  <si>
    <t>Výstuž stužujúcich pásov a vencov z betonárskej ocele 10505</t>
  </si>
  <si>
    <t>-820233134</t>
  </si>
  <si>
    <t>41</t>
  </si>
  <si>
    <t>Montáž obkladu betónových konštrukcií vykonaný súčasne s betónovaním extrudovaným polystyrénom</t>
  </si>
  <si>
    <t>-482793697</t>
  </si>
  <si>
    <t>42</t>
  </si>
  <si>
    <t>Doska polystyren XPS hr. 50 mm</t>
  </si>
  <si>
    <t>-11487393</t>
  </si>
  <si>
    <t>43</t>
  </si>
  <si>
    <t>Schodiskové konštrukcie, betón železový tr. C 20/25</t>
  </si>
  <si>
    <t>-1762526720</t>
  </si>
  <si>
    <t>44</t>
  </si>
  <si>
    <t>Výstuž schodiskových konštrukcií z betonárskej ocele 10505</t>
  </si>
  <si>
    <t>1590137980</t>
  </si>
  <si>
    <t>45</t>
  </si>
  <si>
    <t>Debnenie do 4 m výšky - podest a podstupňových dosiek pôdorysne priamočiarych zhotovenie</t>
  </si>
  <si>
    <t>312603696</t>
  </si>
  <si>
    <t>46</t>
  </si>
  <si>
    <t>Debnenie do 4 m výšky - podest a podstupňových dosiek pôdorysne priamočiarych odstránenie</t>
  </si>
  <si>
    <t>-1709822660</t>
  </si>
  <si>
    <t>47</t>
  </si>
  <si>
    <t>Debnenie stupňov na podstupňovej doske alebo na teréne pôdorysne priamočiarych zhotovenie</t>
  </si>
  <si>
    <t>1870400570</t>
  </si>
  <si>
    <t>48</t>
  </si>
  <si>
    <t>Debnenie stupňov na podstupňovej doske alebo na teréne pôdorysne priamočiarych odstránenie</t>
  </si>
  <si>
    <t>469241005</t>
  </si>
  <si>
    <t>63</t>
  </si>
  <si>
    <t>Debnenie stien, rýh a otvorov v podlahách zhotovenie</t>
  </si>
  <si>
    <t>-301841882</t>
  </si>
  <si>
    <t>64</t>
  </si>
  <si>
    <t>Debnenie stien, rýh a otvorov v podlahách odstránenie</t>
  </si>
  <si>
    <t>-1657095058</t>
  </si>
  <si>
    <t>73</t>
  </si>
  <si>
    <t>Osadenie oceľovej dverovej zárubne alebo rámu, plochy otvoru do 2,5 m2</t>
  </si>
  <si>
    <t>1526558820</t>
  </si>
  <si>
    <t>74</t>
  </si>
  <si>
    <t>Zárubňa oceľová CgU šxvxhr 600x1970</t>
  </si>
  <si>
    <t>-1350139604</t>
  </si>
  <si>
    <t>75</t>
  </si>
  <si>
    <t>Zárubňa oceľová CgU šxvxhr 800x1970</t>
  </si>
  <si>
    <t>-434536558</t>
  </si>
  <si>
    <t>Ostatné konštrukcie a práce-búranie</t>
  </si>
  <si>
    <t>81</t>
  </si>
  <si>
    <t>Lešenie ľahké pracovné pomocné, s výškou lešeňovej podlahy do 1,20 m</t>
  </si>
  <si>
    <t>-659461306</t>
  </si>
  <si>
    <t>-1253646578</t>
  </si>
  <si>
    <t>FC 03 - FC 03 SO 01 A1 - ASR - Strecha</t>
  </si>
  <si>
    <t>PSV</t>
  </si>
  <si>
    <t>Izolácie tepelné</t>
  </si>
  <si>
    <t>97</t>
  </si>
  <si>
    <t>Montáž tepelnej izolácie stien PUR penou hr. 300 mm</t>
  </si>
  <si>
    <t>-1189925415</t>
  </si>
  <si>
    <t>98</t>
  </si>
  <si>
    <t>tepelná izolácia  polyuretanová hr.300 mm</t>
  </si>
  <si>
    <t>89575071</t>
  </si>
  <si>
    <t>100</t>
  </si>
  <si>
    <t>Izolácie tepelné,paropriepustná folia  d+m</t>
  </si>
  <si>
    <t>1767045303</t>
  </si>
  <si>
    <t>Konštrukcie tesárske</t>
  </si>
  <si>
    <t>101</t>
  </si>
  <si>
    <t>Montáž viazaných konštrukcií krovov striech z reziva priemernej plochy 120-224 cm2</t>
  </si>
  <si>
    <t>m</t>
  </si>
  <si>
    <t>1461381474</t>
  </si>
  <si>
    <t>102</t>
  </si>
  <si>
    <t>Montáž latovania jednoduchých striech pre sklon do 60°</t>
  </si>
  <si>
    <t>-1665358629</t>
  </si>
  <si>
    <t>103</t>
  </si>
  <si>
    <t>Montáž kontralát pre sklon od 22° do 35°</t>
  </si>
  <si>
    <t>199189589</t>
  </si>
  <si>
    <t>104</t>
  </si>
  <si>
    <t>Rezivo SM/JD</t>
  </si>
  <si>
    <t>361809215</t>
  </si>
  <si>
    <t>105</t>
  </si>
  <si>
    <t>Spojovacie prostriedky pre viazané konštrukcie krovov, debnenie a laťovanie, nadstrešné konštr., spádové kliny - svorky, dosky, klince, pásová oceľ, vruty</t>
  </si>
  <si>
    <t>1640510932</t>
  </si>
  <si>
    <t>106</t>
  </si>
  <si>
    <t>Montáž obloženia stropov, podkladový rošt</t>
  </si>
  <si>
    <t>-1978571555</t>
  </si>
  <si>
    <t>107</t>
  </si>
  <si>
    <t>podkladný rošt</t>
  </si>
  <si>
    <t>-2121777845</t>
  </si>
  <si>
    <t>108</t>
  </si>
  <si>
    <t>Záklop stropov z dosiek CETRIS (alebo ekvivalent) dvojvrstvových skrutkovaných na rošt na zraz hr. dosky 12+12 mm</t>
  </si>
  <si>
    <t>96364225</t>
  </si>
  <si>
    <t>Konštrukcie klampiarske</t>
  </si>
  <si>
    <t>110</t>
  </si>
  <si>
    <t>Krytina strešná plechová- s povr.upravou  vratane kotv.,spoj.a všetkých systémových prvkov s osadením</t>
  </si>
  <si>
    <t>1451712065</t>
  </si>
  <si>
    <t>111</t>
  </si>
  <si>
    <t>Lemovanie z pozinkovaného farbeného PZf plechu, komínov</t>
  </si>
  <si>
    <t>-1842691545</t>
  </si>
  <si>
    <t>112</t>
  </si>
  <si>
    <t>Žľaby z plechu povr.uprav, pododkvapové polkruhové vr.hakov.čiel</t>
  </si>
  <si>
    <t>1078803785</t>
  </si>
  <si>
    <t>113</t>
  </si>
  <si>
    <t>Kotlík kónický z pozinkovaného farbeného PZf plechu, pre rúry s priemerom od 100 do 125 mm</t>
  </si>
  <si>
    <t>-281066935</t>
  </si>
  <si>
    <t>115</t>
  </si>
  <si>
    <t>Oplechovanie muriva a atík z plechu pvrch.uprav., vrátane rohov r.š. 590 mm</t>
  </si>
  <si>
    <t>1394724041</t>
  </si>
  <si>
    <t>Konštrukcie doplnkové kovové</t>
  </si>
  <si>
    <t>130</t>
  </si>
  <si>
    <t>Montáž ostatných atypických kovových stavebných doplnkových konštrukcií nad 500 kg</t>
  </si>
  <si>
    <t>kg</t>
  </si>
  <si>
    <t>1231339973</t>
  </si>
  <si>
    <t>131</t>
  </si>
  <si>
    <t>Nosniky z valc.profilov HEA 140 vr.kotv.platničiek</t>
  </si>
  <si>
    <t>1567942404</t>
  </si>
  <si>
    <t>Nátery</t>
  </si>
  <si>
    <t>143</t>
  </si>
  <si>
    <t>Nátery tesárskych konštrukcií povrchová impregnácia napr. Fungal V 1350 (alebo ekvivalent)</t>
  </si>
  <si>
    <t>-608768597</t>
  </si>
  <si>
    <t>144</t>
  </si>
  <si>
    <t>Nátery tesárskych konštrukcií plamor (alebo ekvivalent)</t>
  </si>
  <si>
    <t>-463918211</t>
  </si>
  <si>
    <t>FC 04 - FC 04 SO 01 A1 - ASR - Okná a fasáda</t>
  </si>
  <si>
    <t>52</t>
  </si>
  <si>
    <t>Vonkajšia omietka podhľadov akrylatova  hladená, hr. 1,5 mm</t>
  </si>
  <si>
    <t>-1572722112</t>
  </si>
  <si>
    <t>53</t>
  </si>
  <si>
    <t>Potiahnutie vonkajších podhľadov sklotextílnou mriežkou s celoplošným prilepením</t>
  </si>
  <si>
    <t>-1380039620</t>
  </si>
  <si>
    <t>54</t>
  </si>
  <si>
    <t>Vonkajšia omietka stien  akrylátová</t>
  </si>
  <si>
    <t>-1499798279</t>
  </si>
  <si>
    <t>55</t>
  </si>
  <si>
    <t>Vonkajšia omietka stien mozaiková, ručné miešanie a nanášanie</t>
  </si>
  <si>
    <t>-2139943363</t>
  </si>
  <si>
    <t>56</t>
  </si>
  <si>
    <t>Systém hydroizolácie balkonov a pavlači hr. podlahového polystyrénu 20 mm</t>
  </si>
  <si>
    <t>-105920120</t>
  </si>
  <si>
    <t>57</t>
  </si>
  <si>
    <t>Kontaktný zatepľovací systém z XPS hr. 100 mm, vr.líšt</t>
  </si>
  <si>
    <t>1066380147</t>
  </si>
  <si>
    <t>58</t>
  </si>
  <si>
    <t>Kontaktný zatepľovací systém z minerálnej vlny hr. 50 mm, vr.líšt.</t>
  </si>
  <si>
    <t>-950677420</t>
  </si>
  <si>
    <t>59</t>
  </si>
  <si>
    <t>Kontaktný zatepľovací systém z minerálnej vlny hr. 160 mm, vr.líšt</t>
  </si>
  <si>
    <t>1020952942</t>
  </si>
  <si>
    <t>60</t>
  </si>
  <si>
    <t>Kontaktný zatepľovací systém ostenia z minerálnej vlny hr. 30 mm vr.líšt</t>
  </si>
  <si>
    <t>643635588</t>
  </si>
  <si>
    <t>78</t>
  </si>
  <si>
    <t>Montáž lešenia ľahkého pracovného radového s podlahami šírky nad 1,00 do 1,20 m, výšky nad 10 do 30 m</t>
  </si>
  <si>
    <t>2069412980</t>
  </si>
  <si>
    <t>79</t>
  </si>
  <si>
    <t>Príplatok za prvý a každý ďalší i začatý mesiac použitia lešenia ľahkého pracovného radového s podlahami šírky nad 1,00 do 1,20 m, v. nad 10 do 30 m</t>
  </si>
  <si>
    <t>-563146668</t>
  </si>
  <si>
    <t>80</t>
  </si>
  <si>
    <t>Demontáž lešenia ľahkého pracovného radového bez podláh šírky nad 1,00 do 1,20 m, výšky nad 10 do 30 m</t>
  </si>
  <si>
    <t>-1906805256</t>
  </si>
  <si>
    <t>-931353400</t>
  </si>
  <si>
    <t>95</t>
  </si>
  <si>
    <t>Montáž tepelnej izolácie podzemných stien a základov polystyrénom kotvením a lepením</t>
  </si>
  <si>
    <t>-400002197</t>
  </si>
  <si>
    <t>96</t>
  </si>
  <si>
    <t>polystyren doska  XPS  hr. 100 mm</t>
  </si>
  <si>
    <t>1689099371</t>
  </si>
  <si>
    <t>114</t>
  </si>
  <si>
    <t>Oplechovanie parapetov z  plechu povrch.uprav , vrátane rohov</t>
  </si>
  <si>
    <t>-1539136291</t>
  </si>
  <si>
    <t>116</t>
  </si>
  <si>
    <t>Zvodové rúry z  plechu povrch.uprav., kruhové priemer 120 mm vr,kolien.objímok</t>
  </si>
  <si>
    <t>-56706946</t>
  </si>
  <si>
    <t>Konštrukcie stolárske</t>
  </si>
  <si>
    <t>122</t>
  </si>
  <si>
    <t>Plastové okno OS2  roz.1500x1500 mm vr.nut.parapetu s osadením</t>
  </si>
  <si>
    <t>1056487758</t>
  </si>
  <si>
    <t>123</t>
  </si>
  <si>
    <t>Plastové okno OS1  roz 900x600 mm vr.nut.parapetu s osadením</t>
  </si>
  <si>
    <t>-1173865546</t>
  </si>
  <si>
    <t>124</t>
  </si>
  <si>
    <t>Okno drevené protipožiarne EW 30/D3 roz.1500x1500 mm vr.nut.parapetu s osadením</t>
  </si>
  <si>
    <t>1265931833</t>
  </si>
  <si>
    <t>125</t>
  </si>
  <si>
    <t>Plastové okno OS2  roz.1500x1450 mm vr.nut.parapetu s osadením</t>
  </si>
  <si>
    <t>222948946</t>
  </si>
  <si>
    <t>127</t>
  </si>
  <si>
    <t>Montáž rebríkov do muriva s bočnicami z profilovej ocele, z rúrok alebo z tenkostenných profilov</t>
  </si>
  <si>
    <t>-2139471936</t>
  </si>
  <si>
    <t>128</t>
  </si>
  <si>
    <t>Montáž ochranného koša skrutkovaním</t>
  </si>
  <si>
    <t>-1850848076</t>
  </si>
  <si>
    <t>129</t>
  </si>
  <si>
    <t>Rebrík s ochr.košom dl.7,3 mm vr.povrchovej upravy a osadenia</t>
  </si>
  <si>
    <t>-1935452715</t>
  </si>
  <si>
    <t>FC 05 - FC 05 SO 01 A1 - ASR - Ostatné</t>
  </si>
  <si>
    <t>49</t>
  </si>
  <si>
    <t>Vnútorná omietka stropov vápennocementová jadrová (hrubá), hr. 10 mm</t>
  </si>
  <si>
    <t>-809439234</t>
  </si>
  <si>
    <t>50</t>
  </si>
  <si>
    <t>Vnútorná omietka stien vápennocementová jadrová (hrubá), hr. 10 mm</t>
  </si>
  <si>
    <t>88782688</t>
  </si>
  <si>
    <t>51</t>
  </si>
  <si>
    <t>Potiahnutie vnútorných stien sklotextílnou mriežkou s celoplošným prilepením</t>
  </si>
  <si>
    <t>582983954</t>
  </si>
  <si>
    <t>66</t>
  </si>
  <si>
    <t>Zhotovenie separačnej fólie v podlahových vrstvách z PE</t>
  </si>
  <si>
    <t>226030293</t>
  </si>
  <si>
    <t>67</t>
  </si>
  <si>
    <t>Separačná fólia</t>
  </si>
  <si>
    <t>1557299934</t>
  </si>
  <si>
    <t>68</t>
  </si>
  <si>
    <t>penetračný náter pre potery d+m</t>
  </si>
  <si>
    <t>227049688</t>
  </si>
  <si>
    <t>Cementový poter hr. 50 mm</t>
  </si>
  <si>
    <t>-1915763014</t>
  </si>
  <si>
    <t>70</t>
  </si>
  <si>
    <t>Cementový poter, pevnosti v tlaku 20 MPa, hr. 55 mm</t>
  </si>
  <si>
    <t>-347176686</t>
  </si>
  <si>
    <t>71</t>
  </si>
  <si>
    <t>Cementový poter ( vhodný aj ako spádový), pevnosti v tlaku 25 MPa, hr. 75 mm</t>
  </si>
  <si>
    <t>1944835682</t>
  </si>
  <si>
    <t>72</t>
  </si>
  <si>
    <t>Cementová samonivelizačná stierka</t>
  </si>
  <si>
    <t>1128024008</t>
  </si>
  <si>
    <t>76</t>
  </si>
  <si>
    <t>Osadenie chodník. obrubníka betónového stojatého do lôžka z betónu prosteho tr. C 12/15 bez bočnej opory</t>
  </si>
  <si>
    <t>-2045984468</t>
  </si>
  <si>
    <t>77</t>
  </si>
  <si>
    <t>Obrubník betónový</t>
  </si>
  <si>
    <t>-1917910496</t>
  </si>
  <si>
    <t>2089441104</t>
  </si>
  <si>
    <t>82</t>
  </si>
  <si>
    <t>Vyčistenie budov pri výške podlaží do 4m</t>
  </si>
  <si>
    <t>758172953</t>
  </si>
  <si>
    <t>-1096964132</t>
  </si>
  <si>
    <t>89</t>
  </si>
  <si>
    <t>Zhotovenie ochrannej vrstvy izolácie z textílie na ploche vodorovnej, pre izolácie proti zemnej vlhkosti, podpovrchovej a tlakovej vode</t>
  </si>
  <si>
    <t>1661126194</t>
  </si>
  <si>
    <t>90</t>
  </si>
  <si>
    <t>separačná ochranná textilia</t>
  </si>
  <si>
    <t>-1161915303</t>
  </si>
  <si>
    <t>91</t>
  </si>
  <si>
    <t>Zakrývanie tepelnej izolácie podláh separačnou  fóliou D+M</t>
  </si>
  <si>
    <t>998934535</t>
  </si>
  <si>
    <t>92</t>
  </si>
  <si>
    <t>Montáž tepelnej izolácie podláh polystyrénom, kladeným voľne v jednej vrstve</t>
  </si>
  <si>
    <t>-1895665701</t>
  </si>
  <si>
    <t>93</t>
  </si>
  <si>
    <t>izolačná doska na baze garfitovej dosky hr.150 mm</t>
  </si>
  <si>
    <t>1287938670</t>
  </si>
  <si>
    <t>94</t>
  </si>
  <si>
    <t>doska z tvrdeneho polystyrenu  hr. 20 mm</t>
  </si>
  <si>
    <t>-690636911</t>
  </si>
  <si>
    <t>99</t>
  </si>
  <si>
    <t>Izolácie tepelné  parozabrana d+m</t>
  </si>
  <si>
    <t>-1250424513</t>
  </si>
  <si>
    <t>Konštrukcie - drevostavby</t>
  </si>
  <si>
    <t>109</t>
  </si>
  <si>
    <t>SDK podhľad kca profil montažný CD a nosný UD, dosky RF hr.2x 12,5 mm</t>
  </si>
  <si>
    <t>23954902</t>
  </si>
  <si>
    <t>117</t>
  </si>
  <si>
    <t>Montáž dverového krídla otočného jednokrídlového poldrážkového, do existujúcej zárubne, vrátane kovania</t>
  </si>
  <si>
    <t>-1054850282</t>
  </si>
  <si>
    <t>118</t>
  </si>
  <si>
    <t>Dvere vnútorné   roz. 60x197 cm vr.kovania</t>
  </si>
  <si>
    <t>1284128967</t>
  </si>
  <si>
    <t>119</t>
  </si>
  <si>
    <t>Dvere vnútorné roz. 80x197 cm vr.kovania</t>
  </si>
  <si>
    <t>1285541809</t>
  </si>
  <si>
    <t>120</t>
  </si>
  <si>
    <t>Dvere  protipožiarne drevené EW 30 D3 900x2100 mm vr.zarubne,kovania s osadením</t>
  </si>
  <si>
    <t>-1802149455</t>
  </si>
  <si>
    <t>121</t>
  </si>
  <si>
    <t>Plastové vonk. dvere roz.900x2100 mm s osadením</t>
  </si>
  <si>
    <t>702596891</t>
  </si>
  <si>
    <t>126</t>
  </si>
  <si>
    <t>prechodová lišta/ prah  D+M</t>
  </si>
  <si>
    <t>-1566628842</t>
  </si>
  <si>
    <t>132</t>
  </si>
  <si>
    <t>Oc.zábradlie v= 1100 mm vratane  kotv.a soj.prvkov s povrch.upravou s osadením  z1 - pavlač ,schodisko</t>
  </si>
  <si>
    <t>1780648278</t>
  </si>
  <si>
    <t>Podlahy z dlaždíc</t>
  </si>
  <si>
    <t>133</t>
  </si>
  <si>
    <t>Montáž soklíkov do tmelu</t>
  </si>
  <si>
    <t>1410148647</t>
  </si>
  <si>
    <t>134</t>
  </si>
  <si>
    <t>Montáž podláh z dlaždíc keramických do tmelu</t>
  </si>
  <si>
    <t>-692408039</t>
  </si>
  <si>
    <t>135</t>
  </si>
  <si>
    <t>príplatok za šp.hmotu</t>
  </si>
  <si>
    <t>-2112533560</t>
  </si>
  <si>
    <t>136</t>
  </si>
  <si>
    <t>Dlaždice keramické protišmykové</t>
  </si>
  <si>
    <t>-323487713</t>
  </si>
  <si>
    <t>Podlahy povlakové</t>
  </si>
  <si>
    <t>137</t>
  </si>
  <si>
    <t>Podlahovina PVC vr.soklikov D+M</t>
  </si>
  <si>
    <t>152026946</t>
  </si>
  <si>
    <t>138</t>
  </si>
  <si>
    <t>Penetrovanie podkladu pred kladením povlakových podláh</t>
  </si>
  <si>
    <t>1790944783</t>
  </si>
  <si>
    <t>Obklady</t>
  </si>
  <si>
    <t>139</t>
  </si>
  <si>
    <t>Montáž obkladov vnútor. stien z obkladačiek kladených do tmelu</t>
  </si>
  <si>
    <t>-1820191820</t>
  </si>
  <si>
    <t>140</t>
  </si>
  <si>
    <t>pripl.za šparovaciu hmotu</t>
  </si>
  <si>
    <t>-426187466</t>
  </si>
  <si>
    <t>141</t>
  </si>
  <si>
    <t>Obkladačky keramicke</t>
  </si>
  <si>
    <t>959875761</t>
  </si>
  <si>
    <t>142</t>
  </si>
  <si>
    <t>Nátery kov.stav.doplnk.konštr. syntetické farby  na vzduchu schnúce dvojnásobné</t>
  </si>
  <si>
    <t>-378063291</t>
  </si>
  <si>
    <t>145</t>
  </si>
  <si>
    <t>Náter  sadrokartón. stropov 2x</t>
  </si>
  <si>
    <t>694940605</t>
  </si>
  <si>
    <t>Maľby</t>
  </si>
  <si>
    <t>146</t>
  </si>
  <si>
    <t>Penetrovanie jednonásobné jemnozrnných podkladov výšky do 3,80 m</t>
  </si>
  <si>
    <t>710100346</t>
  </si>
  <si>
    <t>147</t>
  </si>
  <si>
    <t>Maľby z maliarskych zmesí dvojnásobné</t>
  </si>
  <si>
    <t>-63732114</t>
  </si>
  <si>
    <t>148</t>
  </si>
  <si>
    <t>Stierka stien na podklad jemnozrnný výšky do 3,80 m</t>
  </si>
  <si>
    <t>1205049083</t>
  </si>
  <si>
    <t>149</t>
  </si>
  <si>
    <t>Stierka stropov na podklad jemnozrnný výšky do 3,80 m</t>
  </si>
  <si>
    <t>1497597590</t>
  </si>
  <si>
    <t>FC 06 - FC 06 SO 01 A1 - ZTI a UK NV</t>
  </si>
  <si>
    <t>Zdravotechnika - vnútorná kanalizácia</t>
  </si>
  <si>
    <t>Potrubie kanal. z PVC-U rúr hrdlových odpadné D 75x1,8</t>
  </si>
  <si>
    <t>-665923533</t>
  </si>
  <si>
    <t>Potrubie kanal. z PVC-U rúr hrdlových odpadné D 125x3,2</t>
  </si>
  <si>
    <t>-1144157525</t>
  </si>
  <si>
    <t>Potrubie kanalizačné z PP odpadové DN 70</t>
  </si>
  <si>
    <t>1654656944</t>
  </si>
  <si>
    <t>Potrubie kanalizačné z PP odpadové DN 100</t>
  </si>
  <si>
    <t>-843639217</t>
  </si>
  <si>
    <t>Potrubie kanalizačné z PP pripojovacie DN 40</t>
  </si>
  <si>
    <t>2034673016</t>
  </si>
  <si>
    <t>Potrubie kanalizačné z PP pripojovacie DN 50</t>
  </si>
  <si>
    <t>412973910</t>
  </si>
  <si>
    <t>Vyvedenie a upevnenie kanal. výpustiek D 40x1.8</t>
  </si>
  <si>
    <t>kus</t>
  </si>
  <si>
    <t>-394289431</t>
  </si>
  <si>
    <t>Vyvedenie a upevnenie kanal. výpustiek D 50x1.8</t>
  </si>
  <si>
    <t>-251514572</t>
  </si>
  <si>
    <t>Vyvedenie a upevnenie kanal. výpustiek D 110x2.3</t>
  </si>
  <si>
    <t>-804629407</t>
  </si>
  <si>
    <t>Zápachová uzávierka sprchových vaní s guľovým kĺbom na odtoku DN 40/50</t>
  </si>
  <si>
    <t>1091064282</t>
  </si>
  <si>
    <t>Montáž ventilačných hlavíc iných typov DN 100</t>
  </si>
  <si>
    <t>581692172</t>
  </si>
  <si>
    <t>Hlavica ventilová  HL 810  DN 100 (alebo ekvivalent)</t>
  </si>
  <si>
    <t>1666070852</t>
  </si>
  <si>
    <t>Skúška tesnosti kanalizácie vodou do DN 125</t>
  </si>
  <si>
    <t>457658637</t>
  </si>
  <si>
    <t>Vnútrost. prem. vybúr. kanaliz. vodor. do 100m v obj. do 6m</t>
  </si>
  <si>
    <t>192684369</t>
  </si>
  <si>
    <t>Vnútorná kanalizácia - vrtacie a sekacie práce</t>
  </si>
  <si>
    <t>hod</t>
  </si>
  <si>
    <t>-97451821</t>
  </si>
  <si>
    <t>Zdravotechnika - vnútorný vodovod</t>
  </si>
  <si>
    <t>Opr. vodov. potrubia z PE, spojky pre rúrky z rPE K285 G 3/4</t>
  </si>
  <si>
    <t>1766307911</t>
  </si>
  <si>
    <t>Potrubie vodov. z rúrok PE rad ťažk. rPE D 25/4,2</t>
  </si>
  <si>
    <t>1458997459</t>
  </si>
  <si>
    <t>Potrubie vodovodné plastové PPR zvar polyfúzia PN 20 D 20 x 3,4 mm</t>
  </si>
  <si>
    <t>844327479</t>
  </si>
  <si>
    <t>Potrubie vodovodné plastové PPR zvar polyfúzia PN 20 D 25 x 4,2 mm</t>
  </si>
  <si>
    <t>765016460</t>
  </si>
  <si>
    <t>Ochrana potrubia izoláciou Mirelon DN 16</t>
  </si>
  <si>
    <t>-450783946</t>
  </si>
  <si>
    <t>Ochrana potrubia izoláciou Mirelon DN 20</t>
  </si>
  <si>
    <t>-1492376018</t>
  </si>
  <si>
    <t>Prípojky vod. ocel. rúrky záv. poz. 11353 pevné pripoj. DN 20</t>
  </si>
  <si>
    <t>-362263587</t>
  </si>
  <si>
    <t>Nástenka závitová plastová PPR PN 20 DN 20 x G 1/2</t>
  </si>
  <si>
    <t>567530537</t>
  </si>
  <si>
    <t>Nástenný komplet plastový PPR PN 20 DN 20 x G 1/2</t>
  </si>
  <si>
    <t>-1003342103</t>
  </si>
  <si>
    <t>Prechodka dGK PPR PN 20 D 20 x G 1/2 s kovovým vnútorným závitom</t>
  </si>
  <si>
    <t>-806315355</t>
  </si>
  <si>
    <t>Prechodka dGK PPR PN 20 D 25 x G 3/4 s kovovým vnútorným závitom</t>
  </si>
  <si>
    <t>-313938029</t>
  </si>
  <si>
    <t>Kohút napúšťací alebo vypúšťací G 1/2 PN 10 s jedným závitom</t>
  </si>
  <si>
    <t>1524019850</t>
  </si>
  <si>
    <t>Montáž vodov. armatúr ostatných s 1 závitom G 1/2</t>
  </si>
  <si>
    <t>1256023081</t>
  </si>
  <si>
    <t>Armat. vodov. s 2 závitmi, ventil spätný V 3038 G 3/4</t>
  </si>
  <si>
    <t>1009187063</t>
  </si>
  <si>
    <t>Armat. vod. s 2 závit. ventil poistný priamy ON 137030 G1/2</t>
  </si>
  <si>
    <t>1515972685</t>
  </si>
  <si>
    <t>Kohút guľový priamy G 3/4 PN 42 do 185°C vnútorný závit</t>
  </si>
  <si>
    <t>1926388092</t>
  </si>
  <si>
    <t>Kohút guľový rohový G 3/4 PN 42 do 185°C plnoprietokový s vonkajším a vnútorným závitom</t>
  </si>
  <si>
    <t>-694388550</t>
  </si>
  <si>
    <t>Filter mosadzný G 3/4 PN 16 do 120°C s 2x vnútorným závitom</t>
  </si>
  <si>
    <t>1658340290</t>
  </si>
  <si>
    <t>Montáž vodov. armatúr s 2 závitmi G 3/4</t>
  </si>
  <si>
    <t>146779131</t>
  </si>
  <si>
    <t>Montáž vodomera pre vodu do 30° C závitového G 3/4</t>
  </si>
  <si>
    <t>-1532662800</t>
  </si>
  <si>
    <t>Vodomer pre vodu závit jednovtok suchob do 40 °C G 1/2 x 80 mm Qn 1,5 m3/s horiz</t>
  </si>
  <si>
    <t>659086569</t>
  </si>
  <si>
    <t>Tlakové skúšky vodov. potrubia závitového do DN 50</t>
  </si>
  <si>
    <t>1182426328</t>
  </si>
  <si>
    <t>Preplachovanie a dezinfekcia vodov. potrubia do DN 80</t>
  </si>
  <si>
    <t>240236007</t>
  </si>
  <si>
    <t>Vnútrost. prem. vybúr. vodovodu vodor. do 100m v obj. do 6m</t>
  </si>
  <si>
    <t>-142026156</t>
  </si>
  <si>
    <t>Vnútorný vodovod HZS T5- vrtacie a sekacie práce</t>
  </si>
  <si>
    <t>-1441094353</t>
  </si>
  <si>
    <t>Zdravotechnika - zariaďovacie predmety</t>
  </si>
  <si>
    <t>Záchodová misa z diturvitu kompletná, štandardná kvalita</t>
  </si>
  <si>
    <t>1038474970</t>
  </si>
  <si>
    <t>Montáž záchodovým mís kombinovaných</t>
  </si>
  <si>
    <t>653354410</t>
  </si>
  <si>
    <t>Príplatok za použitie silikónového tmelu 0,30 kg/kus</t>
  </si>
  <si>
    <t>1693377258</t>
  </si>
  <si>
    <t>Umývadlo z diturvitu so zápach. uzáv. štandardná kvalita</t>
  </si>
  <si>
    <t>1819900405</t>
  </si>
  <si>
    <t>Montáž umývadiel keramických so záp. uzáv. na skrutky</t>
  </si>
  <si>
    <t>-263304714</t>
  </si>
  <si>
    <t>Vanička sprchová keramická švrtkruhová 900x900 mm</t>
  </si>
  <si>
    <t>1727762007</t>
  </si>
  <si>
    <t>Montáž sprchovej vaničky</t>
  </si>
  <si>
    <t>-1726271031</t>
  </si>
  <si>
    <t>Montáž sprchových kútov</t>
  </si>
  <si>
    <t>-1319149239</t>
  </si>
  <si>
    <t>Kút sprchovací</t>
  </si>
  <si>
    <t>403878370</t>
  </si>
  <si>
    <t>Montáž tlakových zásobníkov ostatných typov 80 l</t>
  </si>
  <si>
    <t>-5311601</t>
  </si>
  <si>
    <t>Ohrievač vody ležatý kombinovaný</t>
  </si>
  <si>
    <t>-82337132</t>
  </si>
  <si>
    <t>Hadica uni.flex.F-F 1/2", 50 cm - HF.OL.050.015 (alebo ekvivalent)</t>
  </si>
  <si>
    <t>-839440726</t>
  </si>
  <si>
    <t>Ventil zach.s fil.roh.1/2 x 3/8"- VP.00.FIL.010 (alebo ekvivalent)</t>
  </si>
  <si>
    <t>1671948483</t>
  </si>
  <si>
    <t>Ventil bat.s fil.roh.1/2 x 1/2"- VP.00.FIL.015 (alebo ekvivalent)</t>
  </si>
  <si>
    <t>461220163</t>
  </si>
  <si>
    <t>Montáž ventilov rohových G 1/2</t>
  </si>
  <si>
    <t>683073303</t>
  </si>
  <si>
    <t>Batéria drezová jednopáková do 1 otvoru štandardná kvalita</t>
  </si>
  <si>
    <t>127847082</t>
  </si>
  <si>
    <t>Batéria umývadlová jednopáková do 1 otvoru štandardná kvalita</t>
  </si>
  <si>
    <t>-245148539</t>
  </si>
  <si>
    <t>Montáž batérie umývadlovej jednopákovej do 1 otvoru</t>
  </si>
  <si>
    <t>-1146106575</t>
  </si>
  <si>
    <t>Montáž batérie drezovej 1-pákovej do 1 otvoru</t>
  </si>
  <si>
    <t>-914008213</t>
  </si>
  <si>
    <t>Batéria sprchová nástenná G 1/2 štandardná kvalita</t>
  </si>
  <si>
    <t>893548451</t>
  </si>
  <si>
    <t>Montáž batérií sprch. násten. s nastav. výškou</t>
  </si>
  <si>
    <t>-774816098</t>
  </si>
  <si>
    <t>Montáž nastaviteľného držiaka sprchy</t>
  </si>
  <si>
    <t>17984872</t>
  </si>
  <si>
    <t>Montáž zápach. uzávierok umývadlových D 40</t>
  </si>
  <si>
    <t>1756006803</t>
  </si>
  <si>
    <t>Montáž zápachových uzávierok sprchových DN 40/50</t>
  </si>
  <si>
    <t>-190487999</t>
  </si>
  <si>
    <t>Lokálne kúrenie</t>
  </si>
  <si>
    <t>Umiestnenie a osadenie prenosných sporákov na pevné palivo s hmotn. nad 100 do 250 kg</t>
  </si>
  <si>
    <t>-819042396</t>
  </si>
  <si>
    <t>výhrevné teleso na tuhé palivo vr.prísl.pre napojenie</t>
  </si>
  <si>
    <t>544577864</t>
  </si>
  <si>
    <t>FC 07 - FC 07 SO 01 A1 - ELI</t>
  </si>
  <si>
    <t>Práce a dodávky M</t>
  </si>
  <si>
    <t>Elektomontáže</t>
  </si>
  <si>
    <t>Kábel silový CYKY-J 3x4mm2</t>
  </si>
  <si>
    <t>-112140457</t>
  </si>
  <si>
    <t>Kábel silový CYKY-J 3x2,5mm2</t>
  </si>
  <si>
    <t>-746944349</t>
  </si>
  <si>
    <t>Kábel silový CYKY-J 3x1,5mm2</t>
  </si>
  <si>
    <t>-1693520235</t>
  </si>
  <si>
    <t>Vodič CY 6mm2 ZŽ</t>
  </si>
  <si>
    <t>602582136</t>
  </si>
  <si>
    <t>Trubka FXP 16</t>
  </si>
  <si>
    <t>1007337933</t>
  </si>
  <si>
    <t>Zásuvka 230V</t>
  </si>
  <si>
    <t>390444736</t>
  </si>
  <si>
    <t>Prepínač zapustený rad. 5</t>
  </si>
  <si>
    <t>-540550466</t>
  </si>
  <si>
    <t>svietidlo stropné LED</t>
  </si>
  <si>
    <t>1174601549</t>
  </si>
  <si>
    <t>Svietidlo nástenné LED</t>
  </si>
  <si>
    <t>-1696538595</t>
  </si>
  <si>
    <t>Hlavný rozvádzač</t>
  </si>
  <si>
    <t>1156534755</t>
  </si>
  <si>
    <t>-16680578</t>
  </si>
  <si>
    <t>-227473112</t>
  </si>
  <si>
    <t>1327932998</t>
  </si>
  <si>
    <t>861597879</t>
  </si>
  <si>
    <t>191320763</t>
  </si>
  <si>
    <t>-173197238</t>
  </si>
  <si>
    <t>948533986</t>
  </si>
  <si>
    <t>353879103</t>
  </si>
  <si>
    <t>1445472673</t>
  </si>
  <si>
    <t>1568205943</t>
  </si>
  <si>
    <t>Bleskozvod montáž</t>
  </si>
  <si>
    <t>Podpera vedenia HR PV</t>
  </si>
  <si>
    <t>-1921074518</t>
  </si>
  <si>
    <t>Okapová svorka HR SO</t>
  </si>
  <si>
    <t>-2035001210</t>
  </si>
  <si>
    <t>Vodič FeZn 8 /1m=0,4kg</t>
  </si>
  <si>
    <t>-819020555</t>
  </si>
  <si>
    <t>Vodič FeZn 30/4 /1m=0,952kg</t>
  </si>
  <si>
    <t>1844003800</t>
  </si>
  <si>
    <t>Odbočná spojovacia svorka HR SR</t>
  </si>
  <si>
    <t>-1533307743</t>
  </si>
  <si>
    <t>Zachytávacia tyč</t>
  </si>
  <si>
    <t>577208770</t>
  </si>
  <si>
    <t>Skúšobná svorka HR SZ</t>
  </si>
  <si>
    <t>958155454</t>
  </si>
  <si>
    <t>Uzemňovacia svorka HR SR03</t>
  </si>
  <si>
    <t>-1174605670</t>
  </si>
  <si>
    <t>Pripájacia svorka kovových súčastí HR SP1</t>
  </si>
  <si>
    <t>-1154697765</t>
  </si>
  <si>
    <t>Spojovacia svorka HR SS</t>
  </si>
  <si>
    <t>807494010</t>
  </si>
  <si>
    <t>Inštalačná kmrabica KO 125</t>
  </si>
  <si>
    <t>1089050987</t>
  </si>
  <si>
    <t>Trubka netrieštivá samozhášavá FXP 25</t>
  </si>
  <si>
    <t>-1349388320</t>
  </si>
  <si>
    <t>-1557969290</t>
  </si>
  <si>
    <t>-1206082619</t>
  </si>
  <si>
    <t>-1582683507</t>
  </si>
  <si>
    <t>1218809244</t>
  </si>
  <si>
    <t>1649198209</t>
  </si>
  <si>
    <t>-1718351816</t>
  </si>
  <si>
    <t>1848012695</t>
  </si>
  <si>
    <t>-1099651356</t>
  </si>
  <si>
    <t>-1471828228</t>
  </si>
  <si>
    <t>-1409635622</t>
  </si>
  <si>
    <t>2076559054</t>
  </si>
  <si>
    <t>-991536997</t>
  </si>
  <si>
    <t>Káblová ryha širky 0,5m, hĺbky 1,2m výkop a zahoz</t>
  </si>
  <si>
    <t>-277885912</t>
  </si>
  <si>
    <t>Káblové lôžko v ryhe</t>
  </si>
  <si>
    <t>-1290538853</t>
  </si>
  <si>
    <t>Káblové lôžko - materiál</t>
  </si>
  <si>
    <t>-1192769353</t>
  </si>
  <si>
    <t>Ostatné</t>
  </si>
  <si>
    <t>Revízia zariadenia</t>
  </si>
  <si>
    <t>-1435861280</t>
  </si>
  <si>
    <t>Drobné stavebné úpravy</t>
  </si>
  <si>
    <t>-230314409</t>
  </si>
  <si>
    <t>Zapojenie inšt. a ukončenie káblov</t>
  </si>
  <si>
    <t>2052013342</t>
  </si>
  <si>
    <t>Prepojenie inštalácie</t>
  </si>
  <si>
    <t>-777123889</t>
  </si>
  <si>
    <t>Pripojenie vodičov pospájania a uzemnenia</t>
  </si>
  <si>
    <t>63485865</t>
  </si>
  <si>
    <t>SO 01 A2 - SO 01 A2 Bytový dom 12 b.j.</t>
  </si>
  <si>
    <t>FC 08 - FC 08 SO 01 A2 - ASR - Spodná savba</t>
  </si>
  <si>
    <t>FC 09 - FC 09 SO 01 A2 - ASR - Hrubá stavba</t>
  </si>
  <si>
    <t>FC 10 - FC 10 SO 01 A2 - ASR - Strecha</t>
  </si>
  <si>
    <t>FC 11 - FC 11 SO 01 A2 - ASR - Okná a fasáda</t>
  </si>
  <si>
    <t>FC 12 - FC 12 SO 01 A2 - ASR - Ostatné</t>
  </si>
  <si>
    <t>FC 13 - FC 13 SO 01 A2 - ZTI a UK NV</t>
  </si>
  <si>
    <t>FC 14 - FC 14 SO 01 A2 - ELI</t>
  </si>
  <si>
    <t>SO 01 A3 - SO 01 A3 Bytový dom 12 b.j.</t>
  </si>
  <si>
    <t>FC 15 - FC 15 SO 01 A3 - ASR - Spodná savba</t>
  </si>
  <si>
    <t>FC 16 - FC 16 SO 01 A3 - ASR - Hrubá stavba</t>
  </si>
  <si>
    <t>FC 17 - FC 17 SO 01 A3 - ASR - Strecha</t>
  </si>
  <si>
    <t>FC 18 - FC 18 SO 01 A3 - ASR - Okná a fasáda</t>
  </si>
  <si>
    <t>FC 19 - FC 19 SO 01 A3 - ASR - Ostatné</t>
  </si>
  <si>
    <t>FC 20 - FC 20 SO 01 A3 - ZTI a UK NV</t>
  </si>
  <si>
    <t>FC 21 - FC 21 SO 01 A3 - ELI</t>
  </si>
  <si>
    <t>SO 02,03,04 - FC 22 SO 02, 03, 04  Spevnené plochy</t>
  </si>
  <si>
    <t>SO 02 - FC 22 SO 02 Prístupová komunikácia</t>
  </si>
  <si>
    <t xml:space="preserve">Práce a dodávky HSV   </t>
  </si>
  <si>
    <t xml:space="preserve">Zemné práce   </t>
  </si>
  <si>
    <t>Odstránenie ornice s premiestn. na hromady, so zložením na vzdialenosť do 100 m a do 10000 m3</t>
  </si>
  <si>
    <t>-796095790</t>
  </si>
  <si>
    <t>Odkopávka a prekopávka nezapažená v hornine 3, nad 10000 m3</t>
  </si>
  <si>
    <t>1444447996</t>
  </si>
  <si>
    <t>-999811222</t>
  </si>
  <si>
    <t>Výkop ryhy do šírky 600 mm v horn.3 do 100 m3</t>
  </si>
  <si>
    <t>348630697</t>
  </si>
  <si>
    <t>Príplatok k cene za lepivosť pri hĺbení rýh šírky do 600 mm zapažených i nezapažených s urovnaním dna v hornine 3</t>
  </si>
  <si>
    <t>1561274057</t>
  </si>
  <si>
    <t>-1284254280</t>
  </si>
  <si>
    <t>-770320449</t>
  </si>
  <si>
    <t>Vodorovné premiestnenie výkopku po spevnenej ceste z horniny tr.1-4, nad 10000 m3 na vzdialenosť do 3000 m</t>
  </si>
  <si>
    <t>-1911877793</t>
  </si>
  <si>
    <t>Vodorovné premiestnenie výkopku po spevnenej ceste z horniny tr.1-4, nad 10000 m3, príplatok k cene za každých ďalšich a začatých 1000 m</t>
  </si>
  <si>
    <t>-1361563501</t>
  </si>
  <si>
    <t>Nakladanie neuľahnutého výkopku z hornín tr.1-4 nad 1000 do 10000 m3</t>
  </si>
  <si>
    <t>1912757076</t>
  </si>
  <si>
    <t>Uloženie sypaniny do násypu  nesúdržných kamenistých hornín</t>
  </si>
  <si>
    <t>-937675378</t>
  </si>
  <si>
    <t>Kamenivo ťažené hrubé drvené frakcia 0-63 mm</t>
  </si>
  <si>
    <t>-1277043206</t>
  </si>
  <si>
    <t>Uloženie sypaniny do násypu  nesúdržných a súdržných hornín striedavo ukladaných</t>
  </si>
  <si>
    <t>-1135021369</t>
  </si>
  <si>
    <t>Uloženie sypaniny na skládky nad 1000 do 10000 m3</t>
  </si>
  <si>
    <t>1969055781</t>
  </si>
  <si>
    <t>Poplatok za skladovanie - zemina a kamenivo (17 05) ostatné</t>
  </si>
  <si>
    <t>-1311014138</t>
  </si>
  <si>
    <t>Zásyp sypaninou so zhutnením jám, šachiet, rýh, zárezov alebo okolo objektov  do 100 m3</t>
  </si>
  <si>
    <t>-1847137010</t>
  </si>
  <si>
    <t>Založenie trávnika lúčneho výsevom na svahu nad 1:2 do 1:1</t>
  </si>
  <si>
    <t>-1936297231</t>
  </si>
  <si>
    <t>Osivá tráv - semená parkovej zmesi</t>
  </si>
  <si>
    <t>-1862805645</t>
  </si>
  <si>
    <t>Úprava pláne v zárezoch v hornine 1-4 so zhutnením</t>
  </si>
  <si>
    <t>1498216507</t>
  </si>
  <si>
    <t>Svahovanie trvalých svahov v zárezoch v hornine triedy 1-4</t>
  </si>
  <si>
    <t>1025371902</t>
  </si>
  <si>
    <t>Rozprestretie ornice na svahu so sklonom nad 1:5, plocha nad 500 m2, hr.do 100 mm</t>
  </si>
  <si>
    <t>-1260413169</t>
  </si>
  <si>
    <t xml:space="preserve">Zakladanie   </t>
  </si>
  <si>
    <t>Lôžko pre trativod zo štrkopiesku triedeného</t>
  </si>
  <si>
    <t>2002446072</t>
  </si>
  <si>
    <t>Trativody z flexodrenážnych rúr DN 100</t>
  </si>
  <si>
    <t>764312143</t>
  </si>
  <si>
    <t>Zhotovenie vrstvy z geotextílie na upravenom povrchu v sklone do 1 : 5 , šírky nad 3 do 6 m</t>
  </si>
  <si>
    <t>-1617335265</t>
  </si>
  <si>
    <t>Geotextília, separačná, filtračná, spevňovacia</t>
  </si>
  <si>
    <t>232064001</t>
  </si>
  <si>
    <t xml:space="preserve">Vodorovné konštrukcie   </t>
  </si>
  <si>
    <t>Dosky, bloky, sedlá z betónu v otvorenom výkope tr.C 12/15</t>
  </si>
  <si>
    <t>690468954</t>
  </si>
  <si>
    <t xml:space="preserve">Komunikácie   </t>
  </si>
  <si>
    <t>Podklad zo štrkodrviny s rozprestretím a zhutnením, po zhutnení hr. 230 mm</t>
  </si>
  <si>
    <t>1469774215</t>
  </si>
  <si>
    <t>Podklad z mechanicky spevneného kameniva MSK s rozprestretím a zhutnením, po zhutnení hr. 180 mm</t>
  </si>
  <si>
    <t>-1144291138</t>
  </si>
  <si>
    <t>Postrek asfaltový infiltračný s posypom kamenivom z asfaltu cestného v množstve 0,80 kg/m2</t>
  </si>
  <si>
    <t>1035730274</t>
  </si>
  <si>
    <t>Postrek asfaltový spojovací bez posypu kamenivom z cestnej emulzie v množstve 0,50 kg/m2</t>
  </si>
  <si>
    <t>1716489722</t>
  </si>
  <si>
    <t>Asfaltový betón vrstva obrusná AC 11 O v pruhu š. nad 3 m z modifik. asfaltu tr. II, po zhutnení hr. 40 mm</t>
  </si>
  <si>
    <t>1739894970</t>
  </si>
  <si>
    <t>Asfaltový betón vrstva obrusná alebo ložná AC 16 v pruhu š. nad 3 m z modifik. asfaltu tr. II, po zhutnení hr. 60 mm</t>
  </si>
  <si>
    <t>634379447</t>
  </si>
  <si>
    <t>Asfaltová zálievka</t>
  </si>
  <si>
    <t>365502556</t>
  </si>
  <si>
    <t xml:space="preserve">Ostatné konštrukcie a práce-búranie   </t>
  </si>
  <si>
    <t>Dočasné dopravné značenie-prenajom</t>
  </si>
  <si>
    <t>-1107310293</t>
  </si>
  <si>
    <t>Osadenie a montáž cestnej zvislej dopravnej značky na stľpik, stľp,konzolu alebo objekt</t>
  </si>
  <si>
    <t>-562673542</t>
  </si>
  <si>
    <t>Montáž cestnej zvislej dopravnej značky základnej veľkosti do 1 m2 objímkami na stĺpiky alebo konzoly</t>
  </si>
  <si>
    <t>-359330911</t>
  </si>
  <si>
    <t>Značka upravujúca prednosť P1 (Daj prednosť v jazde!), rozmer 700 mm, fólia RA2, pozinkovaná</t>
  </si>
  <si>
    <t>851138483</t>
  </si>
  <si>
    <t>Značka upravujúca prednosť P8 (Hlavná cesta), rozmer 500x500 mm, fólia RA2, pozinkovaná</t>
  </si>
  <si>
    <t>-1120621202</t>
  </si>
  <si>
    <t>Informatívna prevádzková značka IP6 (Priechod pre chodcov), rozmer 500x500 mm, fólia RA2, pozinkovaná</t>
  </si>
  <si>
    <t>-2004819029</t>
  </si>
  <si>
    <t>Stĺpik Zn, d 60 mm, pre dopravné značky, dĺ.3,5m</t>
  </si>
  <si>
    <t>395860288</t>
  </si>
  <si>
    <t>Krytka stĺpika, d 60 mm, plastová</t>
  </si>
  <si>
    <t>-2051135581</t>
  </si>
  <si>
    <t>Úchyt na stĺpik, d 60 mm, križový, Zn</t>
  </si>
  <si>
    <t>1988932079</t>
  </si>
  <si>
    <t>Vodorovné dopravné značenie striekané farbou deliacich čiar súvislých šírky 125 mm biela retroreflexná</t>
  </si>
  <si>
    <t>-330330456</t>
  </si>
  <si>
    <t>Vodorovné dopravné značenie striekané farbou deliacich čiar prerušovaných šírky 125 mm biela retroreflexná</t>
  </si>
  <si>
    <t>1093021426</t>
  </si>
  <si>
    <t>Vodorovné dopravné značenie striekané farbou vodiacich čiar prerušovaných šírky 250 mm biela retroreflexná</t>
  </si>
  <si>
    <t>-275773286</t>
  </si>
  <si>
    <t>Vodorovné dopravné značenie striekané farbou prechodov pre chodcov, šípky, symboly a pod., biela retroreflexná</t>
  </si>
  <si>
    <t>-1087074828</t>
  </si>
  <si>
    <t>Predznačenie pre značenie striekané farbou z náterových hmôt deliace čiary, vodiace prúžky</t>
  </si>
  <si>
    <t>-2064024613</t>
  </si>
  <si>
    <t>Predznačenie pre vodorovné značenie striekané farbou alebo vykonávané z náterových hmôt</t>
  </si>
  <si>
    <t>-332710111</t>
  </si>
  <si>
    <t>Osadenie cestného obrubníka betónového stojatého do lôžka z betónu prostého tr. C 16/20 s bočnou oporou</t>
  </si>
  <si>
    <t>719753396</t>
  </si>
  <si>
    <t>Obrubník cestný so skosením, lxšxv 1000x150x250 mm, sivá ( alebo ekvivalent)</t>
  </si>
  <si>
    <t>1771218633</t>
  </si>
  <si>
    <t>Obrubník cestný, lxšxv 1000x100x200 mm ( alebo ekvivalent)</t>
  </si>
  <si>
    <t>579813988</t>
  </si>
  <si>
    <t>Obrubník cestný, oblúkový, vonkajší polomer 2 m, lxšxv 780x150x250 mm, sivá ( alebo ekvivalent)</t>
  </si>
  <si>
    <t>1357684610</t>
  </si>
  <si>
    <t>Obrubník cestný, oblúkový, vonkajší polomer 5 m, lxšxv 780x150x250 mm, sivá ( alebo ekvivalent)</t>
  </si>
  <si>
    <t>1176171525</t>
  </si>
  <si>
    <t>Obrubník cestný, oblúkový, vonkajší polomer 6 m, lxšxv 780x150x250 mm, sivá ( alebo ekvivalent)</t>
  </si>
  <si>
    <t>1797495271</t>
  </si>
  <si>
    <t>Obrubník cestný, oblúkový, vonkajší polomer 7 m, lxšxv 780x150x250 mm, sivá ( alebo ekvivalent)</t>
  </si>
  <si>
    <t>-1413437836</t>
  </si>
  <si>
    <t>Rezanie obrubnikov</t>
  </si>
  <si>
    <t>1252268879</t>
  </si>
  <si>
    <t>Osadenie vpustu pre odvodňovací betónový žľab univerzálny s ochrannou hranou vnútornej šírky 200 mm</t>
  </si>
  <si>
    <t>1577093350</t>
  </si>
  <si>
    <t>FASERFIX SUPER 200, odtoková vpusť 2-dielna, s pozink. košom na nečistoty, dxšxv=500x290x900 mm ( alebo ekvivalent)</t>
  </si>
  <si>
    <t>1592234737</t>
  </si>
  <si>
    <t>Osadenie odvodňovacieho betónového žľabu pre vysoké zaťaženie  s ochrannou hranou vnútornej šírky 200 mm a s roštom triedy D 400</t>
  </si>
  <si>
    <t>1771806933</t>
  </si>
  <si>
    <t>FASERFIX SUPER 200, odvodňovací žľab typ 01,bez spádu dna,  dxšxv=1000x290x305 mm ( alebo ekvivalent)</t>
  </si>
  <si>
    <t>-150369164</t>
  </si>
  <si>
    <t>FASERFIX SUPER 200, uzavretá čelná stena z pozink. ocele, typ 01, dxšxv=-x290x305 mm ( alebo ekvivalent)</t>
  </si>
  <si>
    <t>-1166480480</t>
  </si>
  <si>
    <t>FASERFIX SUPER 200, liat.kryt,štrbiny 170/18 mm,čierny,dxšxv=500x279x40 mm ( alebo ekvivalent)</t>
  </si>
  <si>
    <t>1683927041</t>
  </si>
  <si>
    <t>FASERFIX SUPER 100, skrutka so 6-hranou hlavou s ozubenou prírubou, Verbus Ripp M10 ( alebo ekvivalent)</t>
  </si>
  <si>
    <t>1656341423</t>
  </si>
  <si>
    <t xml:space="preserve">Presun hmôt HSV   </t>
  </si>
  <si>
    <t>Presun hmôt pre pozemnú komunikáciu a letisko s krytom asfaltovým akejkoľvek dĺžky objektu</t>
  </si>
  <si>
    <t>1871473066</t>
  </si>
  <si>
    <t>SO 03 - FC 22 SO 03 Parkovisko</t>
  </si>
  <si>
    <t>Odkopávka a prekopávka nezapažená v hornine 3, nad 1000 do 10000 m3</t>
  </si>
  <si>
    <t>-1436536118</t>
  </si>
  <si>
    <t>-159637143</t>
  </si>
  <si>
    <t>1724612967</t>
  </si>
  <si>
    <t>-1951180233</t>
  </si>
  <si>
    <t>Výkop ryhy šírky 600-2000mm horn.3 do 100m3</t>
  </si>
  <si>
    <t>1946412899</t>
  </si>
  <si>
    <t>984669250</t>
  </si>
  <si>
    <t>Vodorovné premiestnenie výkopku po spevnenej ceste z horniny tr.1-4, nad 1000 do 10000 m3 na vzdialenosť do 3000 m</t>
  </si>
  <si>
    <t>1238265612</t>
  </si>
  <si>
    <t>Vodorovné premiestnenie výkopku po spevnenej ceste z horniny tr.1-4, nad 1000 do 10000 m3, príplatok k cene za každých ďalšich a začatých 1000 m</t>
  </si>
  <si>
    <t>-1003950253</t>
  </si>
  <si>
    <t>777675992</t>
  </si>
  <si>
    <t>1333891527</t>
  </si>
  <si>
    <t>-361240316</t>
  </si>
  <si>
    <t>-317704973</t>
  </si>
  <si>
    <t>-1743409959</t>
  </si>
  <si>
    <t>2114368688</t>
  </si>
  <si>
    <t>-1133450807</t>
  </si>
  <si>
    <t>Hľbenie jamky v rovine alebo na svahu do 1:5,objem nad 0,40 do 1,00 m3</t>
  </si>
  <si>
    <t>1740999521</t>
  </si>
  <si>
    <t>Výsadba dreviny s balom na svahu nad 1:5 do 1:2, pri priemere balu nad 100 do 200 mm</t>
  </si>
  <si>
    <t>-1230016880</t>
  </si>
  <si>
    <t>Zakotvenie dreviny troma a viac kolmi pri priemere kolov do 100 mm pri dľžke kolov do 2 m do 3 m</t>
  </si>
  <si>
    <t>128178410</t>
  </si>
  <si>
    <t>Ošetrenie vysadených drevín, na svahu nad 1:5 do 1:2</t>
  </si>
  <si>
    <t>-858638636</t>
  </si>
  <si>
    <t>Ošetrenie vysadených drevín, v skupinách na svahu nad 1:5 do 1:2</t>
  </si>
  <si>
    <t>-474977427</t>
  </si>
  <si>
    <t>Hnojenie sadeníc s dopravou hnojiva zo vzd. do 200m, priemyslovými hnojivami do 0,25 kg/sad.</t>
  </si>
  <si>
    <t>-1934994344</t>
  </si>
  <si>
    <t>Mulčovanie rastlín pri hrúbke mulča nad 50 do 100 mm v rovine alebo na svahu do l:5</t>
  </si>
  <si>
    <t>1176991373</t>
  </si>
  <si>
    <t>Položenie mulčovacej textílie v rovine alebo na svahu do 1:5</t>
  </si>
  <si>
    <t>-1826383370</t>
  </si>
  <si>
    <t>Zaliatie rastlín vodou, plochy jednotlivo nad 20 m2</t>
  </si>
  <si>
    <t>2042981702</t>
  </si>
  <si>
    <t>Dovoz vody pre zálievku rastlín na vzdialenosť do 6000 m</t>
  </si>
  <si>
    <t>-609135744</t>
  </si>
  <si>
    <t>Javor mliečný - Acer platanoides, v. 2,0m; listnatý krík dekoratívny listom, drevom</t>
  </si>
  <si>
    <t>-1978336428</t>
  </si>
  <si>
    <t>Rašelina záhradnícka a kompostová</t>
  </si>
  <si>
    <t>l</t>
  </si>
  <si>
    <t>-1617859709</t>
  </si>
  <si>
    <t>Pôdný kondicionér</t>
  </si>
  <si>
    <t>-1171621228</t>
  </si>
  <si>
    <t>Upevňovací kolík 12cm k mulčovacej textílii, K12 100 Agrotex</t>
  </si>
  <si>
    <t>-527630036</t>
  </si>
  <si>
    <t>Koly ku stromom</t>
  </si>
  <si>
    <t>-1034629203</t>
  </si>
  <si>
    <t>Mulčovacia kôra</t>
  </si>
  <si>
    <t>-106372522</t>
  </si>
  <si>
    <t>Voda pre priemysel a služby</t>
  </si>
  <si>
    <t>1968536030</t>
  </si>
  <si>
    <t>Hnojivo tabletové</t>
  </si>
  <si>
    <t>404246743</t>
  </si>
  <si>
    <t>Popruhy ENGO k uviazaniu stromov</t>
  </si>
  <si>
    <t>-1028080959</t>
  </si>
  <si>
    <t>1989427531</t>
  </si>
  <si>
    <t>-1521635813</t>
  </si>
  <si>
    <t>-586989234</t>
  </si>
  <si>
    <t>-828846565</t>
  </si>
  <si>
    <t>1587771043</t>
  </si>
  <si>
    <t>Vyplnenie otvorov tvárnic alebo panelov uložených v sklone do 1:1 kamenivom hrubým ťaženým</t>
  </si>
  <si>
    <t>1567162301</t>
  </si>
  <si>
    <t>-1965403808</t>
  </si>
  <si>
    <t>Kladenie betónovej dlažby z vegetačných tvárnic hr. 80 mm, do lôžka z kameniva ťaženého, veľkosti do 0,25 m2, plochy nad 300 m2</t>
  </si>
  <si>
    <t>-1144406089</t>
  </si>
  <si>
    <t>Tvárnica zatrávňovacia betónová 60x40x8 ( alebo ekvivalent)</t>
  </si>
  <si>
    <t>-2081305421</t>
  </si>
  <si>
    <t>1142528135</t>
  </si>
  <si>
    <t>Informatívna prevádzková značka IP16 (Parkovisko – parkovacie miesta s vyhradeným státím), rozmer 500x700 mm, fólia RA2, pozinkovaná</t>
  </si>
  <si>
    <t>-1808235800</t>
  </si>
  <si>
    <t>-1627536811</t>
  </si>
  <si>
    <t>-1594701531</t>
  </si>
  <si>
    <t>-2053307145</t>
  </si>
  <si>
    <t>983951967</t>
  </si>
  <si>
    <t>118868178</t>
  </si>
  <si>
    <t>724334151</t>
  </si>
  <si>
    <t>-952018533</t>
  </si>
  <si>
    <t>-1427839492</t>
  </si>
  <si>
    <t>1226152194</t>
  </si>
  <si>
    <t>18537785</t>
  </si>
  <si>
    <t>671063711</t>
  </si>
  <si>
    <t>-1136118338</t>
  </si>
  <si>
    <t>1226852647</t>
  </si>
  <si>
    <t>1606138186</t>
  </si>
  <si>
    <t>-607102238</t>
  </si>
  <si>
    <t>-652503418</t>
  </si>
  <si>
    <t>-1873732288</t>
  </si>
  <si>
    <t>606702758</t>
  </si>
  <si>
    <t>SO 04 - FC 22 SO 04 Komunikácie pre peších</t>
  </si>
  <si>
    <t>-1982693803</t>
  </si>
  <si>
    <t>1156791812</t>
  </si>
  <si>
    <t>1891586778</t>
  </si>
  <si>
    <t>-1083927143</t>
  </si>
  <si>
    <t>1770015566</t>
  </si>
  <si>
    <t>-1764347113</t>
  </si>
  <si>
    <t>1637022031</t>
  </si>
  <si>
    <t>-1724802634</t>
  </si>
  <si>
    <t>1117909450</t>
  </si>
  <si>
    <t>1134658708</t>
  </si>
  <si>
    <t>1012334586</t>
  </si>
  <si>
    <t>1993711931</t>
  </si>
  <si>
    <t>-920745516</t>
  </si>
  <si>
    <t>-1319795781</t>
  </si>
  <si>
    <t>611600633</t>
  </si>
  <si>
    <t>1808407696</t>
  </si>
  <si>
    <t>Podklad zo štrkodrviny s rozprestretím a zhutnením, po zhutnení hr. 100 mm</t>
  </si>
  <si>
    <t>-1839598834</t>
  </si>
  <si>
    <t>Podklad z kameniva spevneného cementom, s rozprestrenm a zhutnením CBGM C 3/4, po zhutnení hr. 100 mm</t>
  </si>
  <si>
    <t>1031443165</t>
  </si>
  <si>
    <t>Kladenie betónovej zámkovej dlažby komunikácií pre peších hr. 60 mm pre peších nad 300 m2 so zriadením lôžka z kameniva hr. 30 mm</t>
  </si>
  <si>
    <t>-239915201</t>
  </si>
  <si>
    <t>Dlažba betónová hr.60 mm, sivá ( alebo ekvivalent)</t>
  </si>
  <si>
    <t>241132546</t>
  </si>
  <si>
    <t>Kladenie dlažby pre nevidiacich hr.60 mm do lôžka z kameniva ťaženého</t>
  </si>
  <si>
    <t>909745929</t>
  </si>
  <si>
    <t>Dlažba betónová nopková, pre nevidiacich, rozmer 200x200x60 mm, červená ( alebo ekvivalent)</t>
  </si>
  <si>
    <t>885114428</t>
  </si>
  <si>
    <t>Dopiľovanie betónovej zámkovej dlažby hr. do 60 mm</t>
  </si>
  <si>
    <t>1050864185</t>
  </si>
  <si>
    <t>Osadenie záhonového alebo parkového obrubníka betón., do lôžka z bet. pros. tr. C 16/20 s bočnou oporou</t>
  </si>
  <si>
    <t>926336782</t>
  </si>
  <si>
    <t>Obrubník parkový, lxšxv 100x80x200 mm ( alebo ekvivalent)</t>
  </si>
  <si>
    <t>-1197266262</t>
  </si>
  <si>
    <t>-436765563</t>
  </si>
  <si>
    <t>2052037662</t>
  </si>
  <si>
    <t>-163758251</t>
  </si>
  <si>
    <t>Presun hmôt pre pozemné komunikácie s krytom dláždeným (822 2.3, 822 5.3) akejkoľvek dĺžky objektu</t>
  </si>
  <si>
    <t>-1006887125</t>
  </si>
  <si>
    <t>SO 05 - FC 23 SO 05 Kanalizácia dažďová</t>
  </si>
  <si>
    <t>PRÁCE A DODÁVKY HSV</t>
  </si>
  <si>
    <t>ZEMNE PRÁCE</t>
  </si>
  <si>
    <t>Vytýčenie trasy inžinierkých sieti v rovine</t>
  </si>
  <si>
    <t>682311765</t>
  </si>
  <si>
    <t>Odstránenie podkl. alebo krytov živičných hr. nad 10 do 15 cm</t>
  </si>
  <si>
    <t>1693885657</t>
  </si>
  <si>
    <t>Hĺbenie rýh šírka do 2 m v horn. tr. 3 do 100 m3</t>
  </si>
  <si>
    <t>-380968594</t>
  </si>
  <si>
    <t>Príplatok za lepivosť horniny tr.3 v rýhach š. do 200 cm</t>
  </si>
  <si>
    <t>303687492</t>
  </si>
  <si>
    <t>Hĺbenie rýh šírka nad 60 cm v hornine 3 ručne</t>
  </si>
  <si>
    <t>-1327098203</t>
  </si>
  <si>
    <t>Príplatok za lepivosť horniny tr.3</t>
  </si>
  <si>
    <t>1643238089</t>
  </si>
  <si>
    <t>Hĺbenie šachiet horn. 3</t>
  </si>
  <si>
    <t>630041299</t>
  </si>
  <si>
    <t>Zhotovenie paženia rýh pre podz. vedenie príložné hl. do 2 m</t>
  </si>
  <si>
    <t>-745016391</t>
  </si>
  <si>
    <t>Odstránenie paženia rýh pre podz. vedenie príložné hl. do 2 m</t>
  </si>
  <si>
    <t>-484205313</t>
  </si>
  <si>
    <t>Zvislé premiestnenie výkopu horn. tr. 1-4 nad 1 m do 2,5 m</t>
  </si>
  <si>
    <t>-460594528</t>
  </si>
  <si>
    <t>Vodorovné premiestnenie výkopu do 1000 m horn. tr. 1-4</t>
  </si>
  <si>
    <t>-362934283</t>
  </si>
  <si>
    <t>Nakladanie výkopku do 100 m3 v horn. tr. 1-4</t>
  </si>
  <si>
    <t>667591716</t>
  </si>
  <si>
    <t>Uloženie sypaniny na skládku</t>
  </si>
  <si>
    <t>-1934162909</t>
  </si>
  <si>
    <t>Zásyp zhutnený jám, šachiet, rýh, zárezov alebo okolo objektov do 100 m3</t>
  </si>
  <si>
    <t>-1372486515</t>
  </si>
  <si>
    <t>Obsyp potrubia bez prehodenia sypaniny</t>
  </si>
  <si>
    <t>-96220795</t>
  </si>
  <si>
    <t>Obsyp potrubia príplatok za prehodenie sypaniny</t>
  </si>
  <si>
    <t>-422488959</t>
  </si>
  <si>
    <t>Úprava pláne zárezov v horn. tr. 1-4 so zhutnením</t>
  </si>
  <si>
    <t>1887852378</t>
  </si>
  <si>
    <t>VODOROVNÉ KONŠTRUKCIE</t>
  </si>
  <si>
    <t>Lôžko pod potrubie, stoky v otvorenom výkope z prehodenej zeminy</t>
  </si>
  <si>
    <t>1987978967</t>
  </si>
  <si>
    <t>RÚROVÉ VEDENIA</t>
  </si>
  <si>
    <t>Montáž potrubia z kanalizačných rúr z PVC v otvorenom výkope do 20% DN 150, tesnenie gum. krúžkami</t>
  </si>
  <si>
    <t>-1187441142</t>
  </si>
  <si>
    <t>Rúrka PVC odpadová hrdlová d 160x3,2x1000</t>
  </si>
  <si>
    <t>1732723538</t>
  </si>
  <si>
    <t>Rúrka PVC odpadová hrdlová d 160x3,2x4000</t>
  </si>
  <si>
    <t>33163216</t>
  </si>
  <si>
    <t>Rúrka PVC kanalizačná spoj gum. krúžkom 200x5,9x5000</t>
  </si>
  <si>
    <t>-2099034980</t>
  </si>
  <si>
    <t>Rúrka PVC kanalizačná spoj gum. krúžkom 315x9,2x5000</t>
  </si>
  <si>
    <t>555737724</t>
  </si>
  <si>
    <t>Koleno kanalizačné PVC d160/45°</t>
  </si>
  <si>
    <t>-682171458</t>
  </si>
  <si>
    <t>Presuvka kanalizačná PVC - šachtová d 160mm</t>
  </si>
  <si>
    <t>70805140</t>
  </si>
  <si>
    <t>Presuvka kanalizačná PVC - šachtová d 200mm</t>
  </si>
  <si>
    <t>-232912719</t>
  </si>
  <si>
    <t>Presuvka kanalizačná PVC - šachtová d 315mm</t>
  </si>
  <si>
    <t>-1138404364</t>
  </si>
  <si>
    <t>Spojka kanalizačná PVC d 160mm</t>
  </si>
  <si>
    <t>-2118551714</t>
  </si>
  <si>
    <t>Spojka kanalizačná PVC d 200mm</t>
  </si>
  <si>
    <t>-804410599</t>
  </si>
  <si>
    <t>Spojka kanalizačná PVC d 300</t>
  </si>
  <si>
    <t>1555278457</t>
  </si>
  <si>
    <t>Montáž potrubia z kanalizačných rúr z PVC v otvorenom výkope do 20% DN 200, tesnenie gum. krúžkami</t>
  </si>
  <si>
    <t>283021645</t>
  </si>
  <si>
    <t>Montáž potrubia z tlakových rúrok z tvrdého PVC d 315, tesnených gumovým krúžkom</t>
  </si>
  <si>
    <t>-464574536</t>
  </si>
  <si>
    <t>Skúška tesnosti kanalizačného potrubia DN do 200 vodou</t>
  </si>
  <si>
    <t>110158185</t>
  </si>
  <si>
    <t>Skúška tesnosti kanalizačného potrubia DN 300 vodou</t>
  </si>
  <si>
    <t>1627773149</t>
  </si>
  <si>
    <t>Zhotovenie šachiet z bet. dielcov, dno betón C 25/30 na potrubí DN do 200</t>
  </si>
  <si>
    <t>-25836792</t>
  </si>
  <si>
    <t>Zhotovenie šachiet z bet. dielcov, dno betón C 25/30 na potrubí DN nad 200 do 300</t>
  </si>
  <si>
    <t>2050189292</t>
  </si>
  <si>
    <t>Skruž prechodová TBS 13/824 60x100x12 ( alebo ekvivalent)</t>
  </si>
  <si>
    <t>494212654</t>
  </si>
  <si>
    <t>Prstenec vyrovnávací TBS 14/824 60x62,5x12 ( alebo ekvivalent)</t>
  </si>
  <si>
    <t>619502387</t>
  </si>
  <si>
    <t>Skruž šachtová TBS 1-30 (alebo ekvivalent)</t>
  </si>
  <si>
    <t>936427558</t>
  </si>
  <si>
    <t>Dno šachtové Prefa potrubie DN 1000,h=680-potrubie PVC DN 200 2 otvory</t>
  </si>
  <si>
    <t>24959253</t>
  </si>
  <si>
    <t>Dno šachtové Prefa potrubie DN 1000,h=930-potrubie PVC DN 300 3 otvory</t>
  </si>
  <si>
    <t>58532320</t>
  </si>
  <si>
    <t>Dno šachtové Prefa potrubie DN 1000,h=930-potrubie PVC DN 300 4 otvory</t>
  </si>
  <si>
    <t>-1250080051</t>
  </si>
  <si>
    <t>Poklop s rámom a zámkami B125vnútorný priemer 610mm</t>
  </si>
  <si>
    <t>-400701291</t>
  </si>
  <si>
    <t>Zhotovenie vpusti uličnej z betónových dielcov typ UV B-50</t>
  </si>
  <si>
    <t>-51966686</t>
  </si>
  <si>
    <t>Dno s kalovou priehlbinou TBV 2A 45x33x5 (alebo ekvivalent)</t>
  </si>
  <si>
    <t>-1902940209</t>
  </si>
  <si>
    <t>Skruž s výtokovým otvorom TBV 3A 45x35x5 (alebo ekvivalent)</t>
  </si>
  <si>
    <t>-2058462941</t>
  </si>
  <si>
    <t>Skruž horná TBV 5C 45x20x5 ( alebo ekvivalent)</t>
  </si>
  <si>
    <t>-1118948007</t>
  </si>
  <si>
    <t>Skruž stredová TBV 6B 45x20x5 ( alebo ekvivalent)</t>
  </si>
  <si>
    <t>-1464261962</t>
  </si>
  <si>
    <t>Prstenec vyrovnávací TBV 10A 39x6x5 ( alebo ekvivalent)</t>
  </si>
  <si>
    <t>1952082632</t>
  </si>
  <si>
    <t>Mreža zákrytová BEG 35x16 ( alebo ekvivalent)</t>
  </si>
  <si>
    <t>-940648218</t>
  </si>
  <si>
    <t>Kôš filtračná vložka CRC do uličnej vpuste- ORL ( alebo ekvivalent)</t>
  </si>
  <si>
    <t>-262912795</t>
  </si>
  <si>
    <t>Osadenie poklopov liatinových, oceľových s rámom do 50 kg</t>
  </si>
  <si>
    <t>671579721</t>
  </si>
  <si>
    <t>OSTATNÉ KONŠTRUKCIE A PRÁCE</t>
  </si>
  <si>
    <t>Rezanie stávajúceho živičného krytu alebo podkladu hr. 50-100 mm</t>
  </si>
  <si>
    <t>-478305666</t>
  </si>
  <si>
    <t>Presun hmôt pre potrubie z rúr plastových alebo sklolaminátových v otvorenom výkope</t>
  </si>
  <si>
    <t>-533221539</t>
  </si>
  <si>
    <t>SO 06 - FC 24 SO 06 Verejné osvetlenie</t>
  </si>
  <si>
    <t>Kábel silový AYKY-J 4x16mm2</t>
  </si>
  <si>
    <t>-1671796744</t>
  </si>
  <si>
    <t>Kábel silový H05VV-F 3G1,5mm2</t>
  </si>
  <si>
    <t>2029661733</t>
  </si>
  <si>
    <t>Vodič FeZn 8 /(1m=0,4kg)</t>
  </si>
  <si>
    <t>-741255842</t>
  </si>
  <si>
    <t>Oceľový pás FeZn 30x4 /(1m=0,952kg)</t>
  </si>
  <si>
    <t>1424433751</t>
  </si>
  <si>
    <t>Uzemňovacia svorka SR3b pás-drôt</t>
  </si>
  <si>
    <t>-740107669</t>
  </si>
  <si>
    <t>Stožiar osvetľovací výšky 6m s prislušenstvom</t>
  </si>
  <si>
    <t>-72135903</t>
  </si>
  <si>
    <t>Svietidlo uličné bez vyložníka</t>
  </si>
  <si>
    <t>974226076</t>
  </si>
  <si>
    <t>Montáž eketrovýzbroje 1 okruh</t>
  </si>
  <si>
    <t>-971644743</t>
  </si>
  <si>
    <t>Zabezpecenie pracoviska</t>
  </si>
  <si>
    <t>1367163133</t>
  </si>
  <si>
    <t>Úprava pôvodného rozvádzača</t>
  </si>
  <si>
    <t>136702977</t>
  </si>
  <si>
    <t>Napojenie nového zariadenia VO</t>
  </si>
  <si>
    <t>-2050868438</t>
  </si>
  <si>
    <t>Skúšanie nového zariadenia VO</t>
  </si>
  <si>
    <t>-414455565</t>
  </si>
  <si>
    <t>1929268394</t>
  </si>
  <si>
    <t>-1398242105</t>
  </si>
  <si>
    <t>Kábel silový H05VV-F 3G1,5mm2AYKY-J 4x16mm2</t>
  </si>
  <si>
    <t>-861766404</t>
  </si>
  <si>
    <t>-952760425</t>
  </si>
  <si>
    <t>1141863967</t>
  </si>
  <si>
    <t>608941263</t>
  </si>
  <si>
    <t>-1645195401</t>
  </si>
  <si>
    <t>Svietidlo uličné bez vyložníkaLED min 3500lm IPX3</t>
  </si>
  <si>
    <t>1348081259</t>
  </si>
  <si>
    <t>-1089764109</t>
  </si>
  <si>
    <t>-2074101149</t>
  </si>
  <si>
    <t>1589210144</t>
  </si>
  <si>
    <t>Vytýčenie trasy vonkajšieho vedenia</t>
  </si>
  <si>
    <t>589850856</t>
  </si>
  <si>
    <t>Jama pre osvetľovací stožiar</t>
  </si>
  <si>
    <t>-1909068354</t>
  </si>
  <si>
    <t>Vykop a zához ryhy 35/80cm</t>
  </si>
  <si>
    <t>328895036</t>
  </si>
  <si>
    <t>Vykop a zához ryhy 50/120cm</t>
  </si>
  <si>
    <t>586741839</t>
  </si>
  <si>
    <t>Pieskové lôžko do širky 50cm</t>
  </si>
  <si>
    <t>1834424846</t>
  </si>
  <si>
    <t>Výstražná fólia z PVC šírky 33cm</t>
  </si>
  <si>
    <t>1771828490</t>
  </si>
  <si>
    <t>Základ z betónu prostého C16/20</t>
  </si>
  <si>
    <t>-2020481895</t>
  </si>
  <si>
    <t>Chráncka pod komunikáciou 2xPE110</t>
  </si>
  <si>
    <t>946289361</t>
  </si>
  <si>
    <t>1580509855</t>
  </si>
  <si>
    <t>SO 07 - FC 25 SO 07 Vodovodná sieť</t>
  </si>
  <si>
    <t>SO 07. - FC 25 SO 07 Verejná vodovodná sieť</t>
  </si>
  <si>
    <t>Vytýčenie trasy inž.sieti v rovine</t>
  </si>
  <si>
    <t>158049283</t>
  </si>
  <si>
    <t>Príklop hydrantový</t>
  </si>
  <si>
    <t>846959128</t>
  </si>
  <si>
    <t>Odstránenie podkl. alebo krytov z betónu prost. hr. nad 15 do 30 cm</t>
  </si>
  <si>
    <t>-1065902800</t>
  </si>
  <si>
    <t>Hĺbenie jám nezapaž. v horn. tr. 3 do 100 m3</t>
  </si>
  <si>
    <t>1363298384</t>
  </si>
  <si>
    <t>-570894072</t>
  </si>
  <si>
    <t>-7176543</t>
  </si>
  <si>
    <t>-1922365017</t>
  </si>
  <si>
    <t>Zásyp zhutnený jám, rýh, šachiet alebo okolo objektu</t>
  </si>
  <si>
    <t>-629316482</t>
  </si>
  <si>
    <t>-1556059399</t>
  </si>
  <si>
    <t>Obsyp objektu bez prehodenia sypaniny</t>
  </si>
  <si>
    <t>274743648</t>
  </si>
  <si>
    <t>Prisypanie tesniacej fólie alebo geotext. bez zhut. v rovine</t>
  </si>
  <si>
    <t>-135739702</t>
  </si>
  <si>
    <t>Úprava pláne v zárezoch v horn. tr. 1-4 so zhutnením</t>
  </si>
  <si>
    <t>188710018</t>
  </si>
  <si>
    <t>1312885287</t>
  </si>
  <si>
    <t>Podkladové bloky z betónu prostého tr. C 12/15 v otvorenom výkope pod potrubie</t>
  </si>
  <si>
    <t>-72218013</t>
  </si>
  <si>
    <t>Debnenie podkladových dosiek a sedlových lôžok pod potrubie v otvorenom výkope</t>
  </si>
  <si>
    <t>-249048760</t>
  </si>
  <si>
    <t>Montáž tvaroviek liatinových 1-osových na potrubí prírubovom v otvorenom výkope DN 80</t>
  </si>
  <si>
    <t>1191298905</t>
  </si>
  <si>
    <t>Koleno prírubové s pätkou DN 80 tvárna liatina</t>
  </si>
  <si>
    <t>-469458191</t>
  </si>
  <si>
    <t>Výrez na potrubí D 110 + prepoj d 110</t>
  </si>
  <si>
    <t>1674851609</t>
  </si>
  <si>
    <t>Potrubie pre rozvody vody z PE 100 RC, vonk. priem. 90x8,2 mm -1375 PPt/k</t>
  </si>
  <si>
    <t>-835550703</t>
  </si>
  <si>
    <t>Montáž elektrotvaroviek na potrubí PE v otvorenom výkope, zvárané DN 90</t>
  </si>
  <si>
    <t>-1364780754</t>
  </si>
  <si>
    <t>Objímka so zarážkou MB - 612 687 d 90 ( alebo ekvivalent)</t>
  </si>
  <si>
    <t>374426646</t>
  </si>
  <si>
    <t>Nákružok lemový EFL 615 418 d/DN 90/80 ( alebo ekvivalent)</t>
  </si>
  <si>
    <t>-1555111857</t>
  </si>
  <si>
    <t>Montáž elektrotvarovky, klenutého dna PE100 SDR11/PN16 Elofit ECALE D 110</t>
  </si>
  <si>
    <t>1764512266</t>
  </si>
  <si>
    <t>Dno elektrotvarovkové klenuté MV - 612 032 d 90 ( alebo ekvivalent)</t>
  </si>
  <si>
    <t>1032139281</t>
  </si>
  <si>
    <t>Montáž tvarovky, T-kus PE100 SDR11/PN16 Elofit ETCE, D 110</t>
  </si>
  <si>
    <t>-1394354847</t>
  </si>
  <si>
    <t>T-kus T 612 166 d 90 ( alebo ekvivalent)</t>
  </si>
  <si>
    <t>-1086979464</t>
  </si>
  <si>
    <t>Montáž vodovodných posúvačov v otvorenom výkope alebo šachte so zemnou súpravou DN 80</t>
  </si>
  <si>
    <t>-1554344604</t>
  </si>
  <si>
    <t>Posúvač S15-111-616 PN16 DN 80 ( alebo ekvivalent)</t>
  </si>
  <si>
    <t>-757372421</t>
  </si>
  <si>
    <t>Súprava zemná teleskopická PATENT-Plus, DN 100-150, L = 0,90-1,3 m - W-0122513.TE0000V ( alebo ekvivalent)</t>
  </si>
  <si>
    <t>2077788308</t>
  </si>
  <si>
    <t>Montáž hydrantov podzemných DN 80</t>
  </si>
  <si>
    <t>-390525612</t>
  </si>
  <si>
    <t>Hydrant podzemný DN 80 PN16 DIN ( alebo ekvivalent)</t>
  </si>
  <si>
    <t>948562926</t>
  </si>
  <si>
    <t>1437664044</t>
  </si>
  <si>
    <t>Tlaková skúška vodovodného potrubia DN 100 alebo 125</t>
  </si>
  <si>
    <t>-284271736</t>
  </si>
  <si>
    <t>Preplachovanie a dezinfekcia vodovodného potrubia DN 80-125</t>
  </si>
  <si>
    <t>-782103006</t>
  </si>
  <si>
    <t>Zabezpečenie koncov vodovodného potrubia DN do 300</t>
  </si>
  <si>
    <t>880222007</t>
  </si>
  <si>
    <t>Osadenie poklopov liatinových posúvačových</t>
  </si>
  <si>
    <t>-622590241</t>
  </si>
  <si>
    <t>Osadenie poklopov liatinových hydrantových</t>
  </si>
  <si>
    <t>712433978</t>
  </si>
  <si>
    <t>Montáž výstražnej PVC fólie-biela vodovod hr.0,2-0,3 mm, š.200 do 300 mm na obsyp</t>
  </si>
  <si>
    <t>-494856705</t>
  </si>
  <si>
    <t>Výstražná PVC-P fólia hr.0,25mm,š.30cm bez potlače biela-vodovody</t>
  </si>
  <si>
    <t>982700419</t>
  </si>
  <si>
    <t>Presun hmôt pre lôžko a obsyp vonkajšieho vodovodného a kanalizačného potrubia</t>
  </si>
  <si>
    <t>-469144106</t>
  </si>
  <si>
    <t>1222846124</t>
  </si>
  <si>
    <t>PRÁCE A DODÁVKY M</t>
  </si>
  <si>
    <t>Vedenia rúrové vonkajšie - plynovody</t>
  </si>
  <si>
    <t>Vyhľadávací vodič na potrubí z PE D do 150</t>
  </si>
  <si>
    <t>255435474</t>
  </si>
  <si>
    <t>Montáž vývodu signalizačného vodiča</t>
  </si>
  <si>
    <t>1535643363</t>
  </si>
  <si>
    <t>SO 07 A1 - FC 25 SO 07 A1 Vodovodná prípojka A1</t>
  </si>
  <si>
    <t>Hĺbenie jám zapaž. v horn. tr. 4 do 100 m3</t>
  </si>
  <si>
    <t>1795654513</t>
  </si>
  <si>
    <t>Príplatok za lepivosť horn. tr. 4</t>
  </si>
  <si>
    <t>-2105582060</t>
  </si>
  <si>
    <t>Hĺbenie rýh šírka do 60 cm v horn. tr. 3 do 100 m3</t>
  </si>
  <si>
    <t>1163757177</t>
  </si>
  <si>
    <t>Príplatok za lepivosť horniny tr. 3 v rýhach š. do 60 cm</t>
  </si>
  <si>
    <t>-247238813</t>
  </si>
  <si>
    <t>Hĺbenie rýh šírka do 60 cm v hornine 3 ručne</t>
  </si>
  <si>
    <t>1840576521</t>
  </si>
  <si>
    <t>148310399</t>
  </si>
  <si>
    <t>Vodorovné premiestnenie výkopu do 5000 m horn. tr. 1-4</t>
  </si>
  <si>
    <t>1556679871</t>
  </si>
  <si>
    <t>-2000544175</t>
  </si>
  <si>
    <t>869662930</t>
  </si>
  <si>
    <t>-343550781</t>
  </si>
  <si>
    <t>-1497739301</t>
  </si>
  <si>
    <t>342271296</t>
  </si>
  <si>
    <t>305657684</t>
  </si>
  <si>
    <t>Obsyp objektu príplatok za prehodenie sypaniny</t>
  </si>
  <si>
    <t>266186193</t>
  </si>
  <si>
    <t>371335866</t>
  </si>
  <si>
    <t>-1420924189</t>
  </si>
  <si>
    <t>Montáž potrubia z tlakových rúrok polyetylénových d 25</t>
  </si>
  <si>
    <t>737281780</t>
  </si>
  <si>
    <t>Potrubie pre rozvody vody z PE 100+ RC, vonk. priem. 25x3,0 mm18</t>
  </si>
  <si>
    <t>1991235403</t>
  </si>
  <si>
    <t>Potrubie pre rozvody vody z PE 100+ RC, vonk. priem. 50x4,6 mm -1373 GCk</t>
  </si>
  <si>
    <t>-1720164859</t>
  </si>
  <si>
    <t>Montáž potrubia z tlakových rúrok polyetylénových d 50</t>
  </si>
  <si>
    <t>1512918026</t>
  </si>
  <si>
    <t>Príplatok za montáž vodovodných prípojok DN 32-80</t>
  </si>
  <si>
    <t>-914938827</t>
  </si>
  <si>
    <t>Montáž vodovodných ventilov hlavných pre prípojky DN 20</t>
  </si>
  <si>
    <t>690633335</t>
  </si>
  <si>
    <t>Montáž vodovodných armatúr v šachte do DN 40</t>
  </si>
  <si>
    <t>-1474782498</t>
  </si>
  <si>
    <t>Montáž vodovodných ventilov hlavných pre prípojky DN 40</t>
  </si>
  <si>
    <t>-1387368171</t>
  </si>
  <si>
    <t>Dno elektrotvarovkové klenuté MV - 612 029 d 50 ( alebo ekvivalent)</t>
  </si>
  <si>
    <t>-644085867</t>
  </si>
  <si>
    <t>Redukcia elektrotvarovková MR - 615 502 d1 32, d2 25 ( alebo ekvivalent)</t>
  </si>
  <si>
    <t>1022682170</t>
  </si>
  <si>
    <t>Koleno elektrotvarovkové W 45° 612 096 d 50 ( alebo ekvivalent)</t>
  </si>
  <si>
    <t>-866513865</t>
  </si>
  <si>
    <t>Ventil prípojkový DAV 615 955 d1 50, d2 32 ( alebo ekvivalent)</t>
  </si>
  <si>
    <t>316790369</t>
  </si>
  <si>
    <t>Ventil prípojkový DAV 615 346 d1 90, d2 50 ( alebo ekvivalent)</t>
  </si>
  <si>
    <t>-122869795</t>
  </si>
  <si>
    <t>Súprava zemná EBS 615 335 H 0,8-1,2 m (alebo ekvivalent)</t>
  </si>
  <si>
    <t>-1947674458</t>
  </si>
  <si>
    <t>Prechodka PE/oceľ USTN 612 584 d 50, R 1 1/2" (alebo ekvivalent)</t>
  </si>
  <si>
    <t>-628068104</t>
  </si>
  <si>
    <t>Fytinky ostatné (vsuvka, nátrubok, redukcia a pod..)</t>
  </si>
  <si>
    <t>-1955129497</t>
  </si>
  <si>
    <t>Skrutkovanie č. 330 138260 pozinkované DN 6/4 ( alebo ekvivalent)</t>
  </si>
  <si>
    <t>2021084746</t>
  </si>
  <si>
    <t>Vodomer na studenú užitk. vodu MNQN6 XN.EAH K.2,5 260mm ( alebo ekvivalent)</t>
  </si>
  <si>
    <t>-440541757</t>
  </si>
  <si>
    <t>Poklop ventilový s nápisom "PLYN", RAMBO, typ 530 - W-8705222 ( alebo ekvivalent)</t>
  </si>
  <si>
    <t>257192493</t>
  </si>
  <si>
    <t>Ventil spätný C09 402-040 DN 40 (alebo ekvivalent)</t>
  </si>
  <si>
    <t>25646045</t>
  </si>
  <si>
    <t>Filter D71 118-616 DN40 ( alebo ekvivalent)</t>
  </si>
  <si>
    <t>-447813139</t>
  </si>
  <si>
    <t>Ventil guľový DADO - páka, 1"1/2 - R910X027 ( alebo ekvivalent)</t>
  </si>
  <si>
    <t>-1801440198</t>
  </si>
  <si>
    <t>Uzáver guľový voda s odvodnením 6/4"- 8011112 ( alebo ekvivalent)</t>
  </si>
  <si>
    <t>-1228249772</t>
  </si>
  <si>
    <t>Tlaková skúška vodovodného potrubia DN do 80</t>
  </si>
  <si>
    <t>1814732547</t>
  </si>
  <si>
    <t>1627357618</t>
  </si>
  <si>
    <t>637049232</t>
  </si>
  <si>
    <t>Šachty armatúrne betónové, strop z dielcov, vnútorná plocha do 1.50 m2</t>
  </si>
  <si>
    <t>-2087772656</t>
  </si>
  <si>
    <t>1669549810</t>
  </si>
  <si>
    <t>Poklop oceľový vodotesný 60x60</t>
  </si>
  <si>
    <t>-120321576</t>
  </si>
  <si>
    <t>Uloženie výstražná PVC fólia-biela vodovod hr.0,3mm, š.200 mm na obsyp</t>
  </si>
  <si>
    <t>-833830972</t>
  </si>
  <si>
    <t>916841700</t>
  </si>
  <si>
    <t>Montáž elektrotvaroviek MR redukcia D32/25mm PE100 SDR11</t>
  </si>
  <si>
    <t>1437127957</t>
  </si>
  <si>
    <t>Montáž elektrotvaroviek W45° koleno PE100 SDR11 D50mm</t>
  </si>
  <si>
    <t>989530459</t>
  </si>
  <si>
    <t>Montáž DAV(Kit) prípoj ventil s navŕt.armatúrou s predĺž.odb.PE100 SDR11 50/32m</t>
  </si>
  <si>
    <t>463540412</t>
  </si>
  <si>
    <t>Montáž DAV(Kit) prípoj ventil s navŕt.armatúrou s predĺž.odb.PE100 SDR11 90/50mm</t>
  </si>
  <si>
    <t>-1656847906</t>
  </si>
  <si>
    <t>Montáž elektrotvaroviek MV klenuté dno PE100 SDR11, rúry vonk. pr. D50mm</t>
  </si>
  <si>
    <t>1887573407</t>
  </si>
  <si>
    <t>Montáž USTR prechodka PE/oceľ PE100 SDR11 D50/DN40mm</t>
  </si>
  <si>
    <t>-278982846</t>
  </si>
  <si>
    <t>Montáž USTN prechodka PE/oceľ s vonk. závitom PE100 SDR11 D50/1 1/2"</t>
  </si>
  <si>
    <t>435742366</t>
  </si>
  <si>
    <t>-50601714</t>
  </si>
  <si>
    <t>1426175231</t>
  </si>
  <si>
    <t>SO 07 A2 - FC 25 SO 07 A2 Vodovodná prípojka A2</t>
  </si>
  <si>
    <t>-615835011</t>
  </si>
  <si>
    <t>1787448673</t>
  </si>
  <si>
    <t>1413004181</t>
  </si>
  <si>
    <t>-94585801</t>
  </si>
  <si>
    <t>441048874</t>
  </si>
  <si>
    <t>-1274399123</t>
  </si>
  <si>
    <t>-9941236</t>
  </si>
  <si>
    <t>1681786377</t>
  </si>
  <si>
    <t>-1955047670</t>
  </si>
  <si>
    <t>775633530</t>
  </si>
  <si>
    <t>254981076</t>
  </si>
  <si>
    <t>284593163</t>
  </si>
  <si>
    <t>-903258329</t>
  </si>
  <si>
    <t>147398484</t>
  </si>
  <si>
    <t>-2138833357</t>
  </si>
  <si>
    <t>-1706363649</t>
  </si>
  <si>
    <t>2000018540</t>
  </si>
  <si>
    <t>-1518926665</t>
  </si>
  <si>
    <t>1388158987</t>
  </si>
  <si>
    <t>899009447</t>
  </si>
  <si>
    <t>1066819661</t>
  </si>
  <si>
    <t>-191098881</t>
  </si>
  <si>
    <t>1743438030</t>
  </si>
  <si>
    <t>1289045787</t>
  </si>
  <si>
    <t>1825887067</t>
  </si>
  <si>
    <t>-411260411</t>
  </si>
  <si>
    <t>-431600573</t>
  </si>
  <si>
    <t>Ventil prípojkový DAV 615 955 d1 50, d2 32 (alebo ekvivalent)</t>
  </si>
  <si>
    <t>-429127208</t>
  </si>
  <si>
    <t>2082664724</t>
  </si>
  <si>
    <t>Súprava zemná EBS 615 335 H 0,8-1,2 m ( alebo ekvivalent)</t>
  </si>
  <si>
    <t>2070831995</t>
  </si>
  <si>
    <t>Prechodka PE/oceľ USTN 612 584 d 50, R 1 1/2" ( alebo ekvivalent)</t>
  </si>
  <si>
    <t>-283796964</t>
  </si>
  <si>
    <t>-346806629</t>
  </si>
  <si>
    <t>-1740177672</t>
  </si>
  <si>
    <t>-1870941494</t>
  </si>
  <si>
    <t>-1787490559</t>
  </si>
  <si>
    <t>Ventil spätný C09 402-040 DN 40 ( alebo ekvivalent)</t>
  </si>
  <si>
    <t>1743462399</t>
  </si>
  <si>
    <t>-2000830242</t>
  </si>
  <si>
    <t>-936608198</t>
  </si>
  <si>
    <t>1648582346</t>
  </si>
  <si>
    <t>-1811605183</t>
  </si>
  <si>
    <t>1486062507</t>
  </si>
  <si>
    <t>-1232208016</t>
  </si>
  <si>
    <t>682433349</t>
  </si>
  <si>
    <t>-845150359</t>
  </si>
  <si>
    <t>-1252575285</t>
  </si>
  <si>
    <t>-1317312031</t>
  </si>
  <si>
    <t>-967951757</t>
  </si>
  <si>
    <t>1489513356</t>
  </si>
  <si>
    <t>209017656</t>
  </si>
  <si>
    <t>-213270264</t>
  </si>
  <si>
    <t>812998933</t>
  </si>
  <si>
    <t>-2044446834</t>
  </si>
  <si>
    <t>-1069294615</t>
  </si>
  <si>
    <t>-1602979116</t>
  </si>
  <si>
    <t>745698630</t>
  </si>
  <si>
    <t>2018513088</t>
  </si>
  <si>
    <t>SO 07 A3 - FC 25 SO 07 A3 Vodovodná prípojka A3</t>
  </si>
  <si>
    <t>-1702324283</t>
  </si>
  <si>
    <t>1017591527</t>
  </si>
  <si>
    <t>-979980501</t>
  </si>
  <si>
    <t>-1930847676</t>
  </si>
  <si>
    <t>-1646949320</t>
  </si>
  <si>
    <t>-721249742</t>
  </si>
  <si>
    <t>-1570377866</t>
  </si>
  <si>
    <t>-567192180</t>
  </si>
  <si>
    <t>1260632284</t>
  </si>
  <si>
    <t>-291416316</t>
  </si>
  <si>
    <t>1074977001</t>
  </si>
  <si>
    <t>100000714</t>
  </si>
  <si>
    <t>-1364199158</t>
  </si>
  <si>
    <t>-156972375</t>
  </si>
  <si>
    <t>1908587436</t>
  </si>
  <si>
    <t>-1055884270</t>
  </si>
  <si>
    <t>-463234320</t>
  </si>
  <si>
    <t>941036118</t>
  </si>
  <si>
    <t>375098693</t>
  </si>
  <si>
    <t>13380369</t>
  </si>
  <si>
    <t>408113904</t>
  </si>
  <si>
    <t>2046695934</t>
  </si>
  <si>
    <t>199561140</t>
  </si>
  <si>
    <t>-2058553703</t>
  </si>
  <si>
    <t>-385623740</t>
  </si>
  <si>
    <t>-630406186</t>
  </si>
  <si>
    <t>-110485508</t>
  </si>
  <si>
    <t>60409888</t>
  </si>
  <si>
    <t>-1665099362</t>
  </si>
  <si>
    <t>-40387819</t>
  </si>
  <si>
    <t>-1554527137</t>
  </si>
  <si>
    <t xml:space="preserve">Fytinky ostatné (vsuvka, nátrubok, redukcia a pod..) </t>
  </si>
  <si>
    <t>636804518</t>
  </si>
  <si>
    <t>-2137976210</t>
  </si>
  <si>
    <t>209245202</t>
  </si>
  <si>
    <t>Poklop ventilový s nápisom "PLYN", RAMBO, typ 530 - W-8705222( alebo ekvivalent)</t>
  </si>
  <si>
    <t>244380674</t>
  </si>
  <si>
    <t>1162888155</t>
  </si>
  <si>
    <t>-1395535652</t>
  </si>
  <si>
    <t>-541633402</t>
  </si>
  <si>
    <t>1686706428</t>
  </si>
  <si>
    <t>1220197631</t>
  </si>
  <si>
    <t>-2115537094</t>
  </si>
  <si>
    <t>1915175641</t>
  </si>
  <si>
    <t>-772885312</t>
  </si>
  <si>
    <t>417848207</t>
  </si>
  <si>
    <t>156645383</t>
  </si>
  <si>
    <t>806042349</t>
  </si>
  <si>
    <t>-2119511155</t>
  </si>
  <si>
    <t>66023971</t>
  </si>
  <si>
    <t>-649952076</t>
  </si>
  <si>
    <t>-1035660769</t>
  </si>
  <si>
    <t>1158751325</t>
  </si>
  <si>
    <t>-1564728256</t>
  </si>
  <si>
    <t>-497334275</t>
  </si>
  <si>
    <t>137512723</t>
  </si>
  <si>
    <t>819493696</t>
  </si>
  <si>
    <t>-8436740</t>
  </si>
  <si>
    <t>SO 08 - FC 26 SO 08 Kanalizácia splašková</t>
  </si>
  <si>
    <t>SO 08. - FC 26 SO 08 Verejná kanalizácia splašková</t>
  </si>
  <si>
    <t>-64459204</t>
  </si>
  <si>
    <t>1372515268</t>
  </si>
  <si>
    <t>759430263</t>
  </si>
  <si>
    <t>1047899332</t>
  </si>
  <si>
    <t>-237039384</t>
  </si>
  <si>
    <t>175041046</t>
  </si>
  <si>
    <t>287600797</t>
  </si>
  <si>
    <t>1370646144</t>
  </si>
  <si>
    <t>1481199453</t>
  </si>
  <si>
    <t>250377263</t>
  </si>
  <si>
    <t>1588146869</t>
  </si>
  <si>
    <t>-1192700853</t>
  </si>
  <si>
    <t>2019650495</t>
  </si>
  <si>
    <t>497259036</t>
  </si>
  <si>
    <t>-756553940</t>
  </si>
  <si>
    <t>-194811548</t>
  </si>
  <si>
    <t>-1106298294</t>
  </si>
  <si>
    <t>-1199552415</t>
  </si>
  <si>
    <t>-1258436464</t>
  </si>
  <si>
    <t>-1985298238</t>
  </si>
  <si>
    <t>614439720</t>
  </si>
  <si>
    <t>-1534362600</t>
  </si>
  <si>
    <t>-788568298</t>
  </si>
  <si>
    <t>99542951</t>
  </si>
  <si>
    <t>779176572</t>
  </si>
  <si>
    <t>814462529</t>
  </si>
  <si>
    <t>-1460461315</t>
  </si>
  <si>
    <t>-1689368243</t>
  </si>
  <si>
    <t>640994076</t>
  </si>
  <si>
    <t>852036313</t>
  </si>
  <si>
    <t>1633152591</t>
  </si>
  <si>
    <t>58875236</t>
  </si>
  <si>
    <t>Skruž šachtová TBS 1-30 ( alebo ekvivalent)</t>
  </si>
  <si>
    <t>861622599</t>
  </si>
  <si>
    <t>Dno šachtové Prefa potrubie DN 1000,h=680-potrubie PVC DN 200 2 otvory (alebo  ekvivalent)</t>
  </si>
  <si>
    <t>-1607052415</t>
  </si>
  <si>
    <t>Dno šachtové Prefa potrubie DN 1000,h=930-potrubie PVC DN 300 3 otvory ( alebo ekvivalent)</t>
  </si>
  <si>
    <t>-1848397871</t>
  </si>
  <si>
    <t>Poklop s rámom a zámkami B125vnútorný priemer 610mm ( alebo ekvivalent)</t>
  </si>
  <si>
    <t>-956605296</t>
  </si>
  <si>
    <t>-752136836</t>
  </si>
  <si>
    <t>-2094799907</t>
  </si>
  <si>
    <t>2031720470</t>
  </si>
  <si>
    <t>749033198</t>
  </si>
  <si>
    <t>-54696801</t>
  </si>
  <si>
    <t>SO 08 A1 - FC 26 SO 08 A1 Kanalizácia splašková A1</t>
  </si>
  <si>
    <t>Hĺbenie jám zapažených strojne do 100 m3</t>
  </si>
  <si>
    <t>-2104378892</t>
  </si>
  <si>
    <t>930626323</t>
  </si>
  <si>
    <t>-477660769</t>
  </si>
  <si>
    <t>1955756401</t>
  </si>
  <si>
    <t>544007757</t>
  </si>
  <si>
    <t>-612348084</t>
  </si>
  <si>
    <t>1782013594</t>
  </si>
  <si>
    <t>523663207</t>
  </si>
  <si>
    <t>-546167573</t>
  </si>
  <si>
    <t>1892329166</t>
  </si>
  <si>
    <t>494895210</t>
  </si>
  <si>
    <t>-2063642610</t>
  </si>
  <si>
    <t>-194037330</t>
  </si>
  <si>
    <t>-1906060008</t>
  </si>
  <si>
    <t>-793373663</t>
  </si>
  <si>
    <t>-724081654</t>
  </si>
  <si>
    <t>-1890701021</t>
  </si>
  <si>
    <t>Rúrka PVC odpadová hrdlová d 160x3,2x3000</t>
  </si>
  <si>
    <t>-1498035473</t>
  </si>
  <si>
    <t>1923568084</t>
  </si>
  <si>
    <t>Rúrka kanál KGEM-200x1000mm SN4</t>
  </si>
  <si>
    <t>1635907480</t>
  </si>
  <si>
    <t>-1305582245</t>
  </si>
  <si>
    <t>-1211630718</t>
  </si>
  <si>
    <t>1933865345</t>
  </si>
  <si>
    <t>-114744534</t>
  </si>
  <si>
    <t>Radukcia PVC nesúosová kanalizačná d200/160</t>
  </si>
  <si>
    <t>276662430</t>
  </si>
  <si>
    <t>Zátka kanalizačná vnútorná PVC d 200 - 4483</t>
  </si>
  <si>
    <t>2093769534</t>
  </si>
  <si>
    <t>594317220</t>
  </si>
  <si>
    <t>1759319022</t>
  </si>
  <si>
    <t>Šachta plastová DN 300 s poklopom výšky do 1,5m</t>
  </si>
  <si>
    <t>-963877429</t>
  </si>
  <si>
    <t>Montáž revíznej šachty z PVC, DN šachty 400, DN potrubia 160, tlak 40 t, hl. 1100 do 1500mm</t>
  </si>
  <si>
    <t>330145570</t>
  </si>
  <si>
    <t>Montáž revíznej šachty z PVC, DN šachty 400, DN potrubia 200, tlak 12,5 t, hl. 1200 do 1500mm</t>
  </si>
  <si>
    <t>-463261580</t>
  </si>
  <si>
    <t>1566462666</t>
  </si>
  <si>
    <t>781634623</t>
  </si>
  <si>
    <t>SO 08 A2 - FC 26 SO 08 A2 Kanalizácia splašková A2</t>
  </si>
  <si>
    <t>-1179412167</t>
  </si>
  <si>
    <t>-1846150974</t>
  </si>
  <si>
    <t>1415610979</t>
  </si>
  <si>
    <t>801810543</t>
  </si>
  <si>
    <t>2057160375</t>
  </si>
  <si>
    <t>539729773</t>
  </si>
  <si>
    <t>1888159757</t>
  </si>
  <si>
    <t>2034413963</t>
  </si>
  <si>
    <t>-1546534622</t>
  </si>
  <si>
    <t>-1637811527</t>
  </si>
  <si>
    <t>-1190872753</t>
  </si>
  <si>
    <t>327705334</t>
  </si>
  <si>
    <t>434169083</t>
  </si>
  <si>
    <t>1972004864</t>
  </si>
  <si>
    <t>-2118160965</t>
  </si>
  <si>
    <t>-740874273</t>
  </si>
  <si>
    <t>-1147183074</t>
  </si>
  <si>
    <t>-1499051538</t>
  </si>
  <si>
    <t>-1056855962</t>
  </si>
  <si>
    <t>1942887564</t>
  </si>
  <si>
    <t>Koleno kanalizačné PVC d140/45°</t>
  </si>
  <si>
    <t>-2051540078</t>
  </si>
  <si>
    <t>-2004617429</t>
  </si>
  <si>
    <t>-1214059711</t>
  </si>
  <si>
    <t>-1882593747</t>
  </si>
  <si>
    <t>-1715684937</t>
  </si>
  <si>
    <t>Radukcia PVC nesúosová kanalizačná d140/160</t>
  </si>
  <si>
    <t>-1870973245</t>
  </si>
  <si>
    <t>856287313</t>
  </si>
  <si>
    <t>625035602</t>
  </si>
  <si>
    <t>-1087419853</t>
  </si>
  <si>
    <t>-1801841258</t>
  </si>
  <si>
    <t>-1165024349</t>
  </si>
  <si>
    <t>Montáž revíznej šachty z PVC, DN šachty 400, DN potrubia 160, tlak 12,5 t, hl. 1100 do 1500mm</t>
  </si>
  <si>
    <t>412015286</t>
  </si>
  <si>
    <t>-910338578</t>
  </si>
  <si>
    <t>538701284</t>
  </si>
  <si>
    <t>-1293548145</t>
  </si>
  <si>
    <t>SO 08 A3 - FC 26 SO 08 A3 Kanalizácia splašková A3</t>
  </si>
  <si>
    <t>1912564883</t>
  </si>
  <si>
    <t>-1043856283</t>
  </si>
  <si>
    <t>2120017698</t>
  </si>
  <si>
    <t>-1865160888</t>
  </si>
  <si>
    <t>-1522967364</t>
  </si>
  <si>
    <t>-31152108</t>
  </si>
  <si>
    <t>1752113710</t>
  </si>
  <si>
    <t>476363549</t>
  </si>
  <si>
    <t>-452994961</t>
  </si>
  <si>
    <t>2030976586</t>
  </si>
  <si>
    <t>-2094911223</t>
  </si>
  <si>
    <t>1287573292</t>
  </si>
  <si>
    <t>1997864331</t>
  </si>
  <si>
    <t>-1199824436</t>
  </si>
  <si>
    <t>1948198168</t>
  </si>
  <si>
    <t>1204448257</t>
  </si>
  <si>
    <t>1561872813</t>
  </si>
  <si>
    <t>1086988194</t>
  </si>
  <si>
    <t>-1558467912</t>
  </si>
  <si>
    <t>1287277863</t>
  </si>
  <si>
    <t>-221071732</t>
  </si>
  <si>
    <t>Koleno kanalizačné PVC d200/30°</t>
  </si>
  <si>
    <t>491407214</t>
  </si>
  <si>
    <t>856480766</t>
  </si>
  <si>
    <t>795421224</t>
  </si>
  <si>
    <t>-1831917576</t>
  </si>
  <si>
    <t>188345827</t>
  </si>
  <si>
    <t>2042399164</t>
  </si>
  <si>
    <t>-846643925</t>
  </si>
  <si>
    <t>1811850097</t>
  </si>
  <si>
    <t>892122905</t>
  </si>
  <si>
    <t>1688592662</t>
  </si>
  <si>
    <t>-201461841</t>
  </si>
  <si>
    <t>-1328382208</t>
  </si>
  <si>
    <t>-573915577</t>
  </si>
  <si>
    <t>-1208606185</t>
  </si>
  <si>
    <t>SO 09 - FC 27 SO 09 NN prípojka</t>
  </si>
  <si>
    <t xml:space="preserve">Kábel silový NAYY-J 4x25mm2   </t>
  </si>
  <si>
    <t>1752801584</t>
  </si>
  <si>
    <t xml:space="preserve">Kábel silový NAYY-J 4x70mm2   </t>
  </si>
  <si>
    <t>492426996</t>
  </si>
  <si>
    <t xml:space="preserve">Rozvádzač RE-CDM   </t>
  </si>
  <si>
    <t>-2098843795</t>
  </si>
  <si>
    <t xml:space="preserve">Rozvádzač 12RE   </t>
  </si>
  <si>
    <t>901426200</t>
  </si>
  <si>
    <t>-1557524203</t>
  </si>
  <si>
    <t>676943113</t>
  </si>
  <si>
    <t>-1157989569</t>
  </si>
  <si>
    <t>1351896045</t>
  </si>
  <si>
    <t xml:space="preserve">Káblová ryha širky 0,5m, hĺbky 1,2m výkop a zahoz   </t>
  </si>
  <si>
    <t>-714230624</t>
  </si>
  <si>
    <t xml:space="preserve">Káblové lôžko v ryhe   </t>
  </si>
  <si>
    <t>-1990518102</t>
  </si>
  <si>
    <t>1650825439</t>
  </si>
  <si>
    <t xml:space="preserve">Ostatné   </t>
  </si>
  <si>
    <t xml:space="preserve">Revízia zariadenia   </t>
  </si>
  <si>
    <t>-636419378</t>
  </si>
  <si>
    <t xml:space="preserve">Drobné stavebné úpravy   </t>
  </si>
  <si>
    <t>-470657451</t>
  </si>
  <si>
    <t xml:space="preserve">Zapojenie inšt. a ukončenie káblov   </t>
  </si>
  <si>
    <t>-1621972744</t>
  </si>
  <si>
    <t xml:space="preserve">Prepojenie inštalácie   </t>
  </si>
  <si>
    <t>-1099839908</t>
  </si>
  <si>
    <t xml:space="preserve">Pripojenie vodičov pospájania a uzemnenia   </t>
  </si>
  <si>
    <t>-575486851</t>
  </si>
  <si>
    <t xml:space="preserve">Pomocné a nevyšpecifikované práce   </t>
  </si>
  <si>
    <t>-946765537</t>
  </si>
  <si>
    <t>SO 10 - FC 28 SO 10 Hrubé terénne úpravy</t>
  </si>
  <si>
    <t>Odkopávka a prekopávka v hornine 4, nad 10000 m3</t>
  </si>
  <si>
    <t>1105859145</t>
  </si>
  <si>
    <t>Odkopávky a prekopávky nezapažené. Príplatok za lepivosť horniny 4</t>
  </si>
  <si>
    <t>2010011744</t>
  </si>
  <si>
    <t>Zvislé premiestnenie výkopku</t>
  </si>
  <si>
    <t>-816410090</t>
  </si>
  <si>
    <t>Vodorovné premiestnenie výkopku po spevnenej ceste z horniny tr.1-4, nad 1000 do 10000 m3 na vzdialenosť nad 50 do 500 m</t>
  </si>
  <si>
    <t>1828904994</t>
  </si>
  <si>
    <t>444684487</t>
  </si>
  <si>
    <t>-1862382850</t>
  </si>
  <si>
    <t>Nakladanie neuľahnutého výkopku z hornín tr.1-4 nad 10000 m3</t>
  </si>
  <si>
    <t>-1968891470</t>
  </si>
  <si>
    <t>Uloženie sypaniny do násypu súdržnej horniny</t>
  </si>
  <si>
    <t>1863904871</t>
  </si>
  <si>
    <t>536637931</t>
  </si>
  <si>
    <t>93357444</t>
  </si>
  <si>
    <t>Úprava pláne v násypoch v hornine 1-4 so zhutnením</t>
  </si>
  <si>
    <t>87712553</t>
  </si>
  <si>
    <t>-1124599449</t>
  </si>
  <si>
    <t>Prestupné bývanie v obci Jarovnice časť Mičidľany 1x12 b.j.</t>
  </si>
  <si>
    <t>Obsahuje činnosti uvedené vo formulári Špecifikácia položiek - fakturačný celok č.8, vrátane všetkých činnosti v týchto činnostiach priamo neuvedených, ale buď "rozpustených" alebo  zahrnutých v nich, alebo vyplývajúcich z predmetu zákazky a prisluchajúcim k činnostiam vo formulári Špecifikácia položiek č. 8 a vyplývajúcim z projektovej dokumentácie - SO 02 Prístupová komunikácia, SO 03 Parkovisko, SO 04 Komunikácie pre peších</t>
  </si>
  <si>
    <t>Obsahuje činnosti uvedené vo formulári Špecifikácia položiek - fakturačný celok č.9, vrátane všetkých činnosti v týchto činnostiach priamo neuvedených, ale buď "rozpustených" alebo  zahrnutých v nich, alebo vyplývajúcich z predmetu zákazky a prisluchajúcim k činnostiam vo formulári Špecifikácia položiek č. 9 a vyplývajúcim z projektovej dokumentácie - SO 05 Kanalizácia dažďová</t>
  </si>
  <si>
    <t>Obsahuje činnosti uvedené vo formulári Špecifikácia položiek - fakturačný celok č.10, vrátane všetkých činnosti v týchto činnostiach priamo neuvedených, ale buď "rozpustených" alebo  zahrnutých v nich, alebo vyplývajúcich z predmetu zákazky a prisluchajúcim k činnostiam vo formulári Špecifikácia položiek č. 10a vyplývajúcim z projektovej dokumentácie - SO 06 Verejné osvetlenie</t>
  </si>
  <si>
    <t xml:space="preserve">Obsahuje činnosti uvedené vo formulári Špecifikácia položiek - fakturačný celok č.11, vrátane všetkých činnosti v týchto činnostiach priamo neuvedených, ale buď "rozpustených" alebo  zahrnutých v nich, alebo vyplývajúcich z predmetu zákazky a prisluchajúcim k činnostiam vo formulári Špecifikácia položiek č. 11 a vyplývajúcim z projektovej dokumentácie - SO 07  Vodovodná prípojka </t>
  </si>
  <si>
    <t xml:space="preserve">Obsahuje činnosti uvedené vo formulári Špecifikácia položiek - fakturačný celok č.12, vrátane všetkých činnosti v týchto činnostiach priamo neuvedených, ale buď "rozpustených" alebo  zahrnutých v nich, alebo vyplývajúcich z predmetu zákazky a prisluchajúcim k činnostiam vo formulári Špecifikácia položiek č. 12 a vyplývajúcim z projektovej dokumentácie - SO 08 Verejná kanalizácia splašková, SO 08 Kanalizácia splašková </t>
  </si>
  <si>
    <t>Obsahuje činnosti uvedené vo formulári Špecifikácia položiek - fakturačný celok č.13, vrátane všetkých činnosti v týchto činnostiach priamo neuvedených, ale buď "rozpustených" alebo  zahrnutých v nich, alebo vyplývajúcich z predmetu zákazky a prisluchajúcim k činnostiam vo formulári Špecifikácia položiek č. 13 a vyplývajúcim z projektovej dokumentácie - SO 09 NN prípojka</t>
  </si>
  <si>
    <t>{ee1eb2d5-b8bd-4d55-87eb-7c822e776748}</t>
  </si>
  <si>
    <t>Prestupné bývanie v obci Jarovnice časť  Močidľany 1x12 b.j.</t>
  </si>
  <si>
    <t>SO01 B1</t>
  </si>
  <si>
    <t>B1 Bytový dom 12 b.j.</t>
  </si>
  <si>
    <t>{6e0dbfe0-26d7-4c15-8554-c08d60873e72}</t>
  </si>
  <si>
    <t>FC 01 SO 01 B1 - ASR - Spodná savba</t>
  </si>
  <si>
    <t>{69fdc86d-83ec-4d7d-a5f5-9b159498d95c}</t>
  </si>
  <si>
    <t>FC 02 SO 01 B1 - ASR - Hrubá stavba</t>
  </si>
  <si>
    <t>{dabbddaf-040f-4d29-983e-5532e1dcd8f4}</t>
  </si>
  <si>
    <t>FC 03 SO 01 B1 - ASR Strecha</t>
  </si>
  <si>
    <t>{3f4dbca5-ef28-49a5-8b90-2a7c664f7dec}</t>
  </si>
  <si>
    <t>FC 04 SO 01 B1 - ASR - Okná a fasáda</t>
  </si>
  <si>
    <t>{295f78bc-fa8f-435d-9e66-09242efdadfa}</t>
  </si>
  <si>
    <t>FC 05 SO 01 B1 - ASR - Ostatné</t>
  </si>
  <si>
    <t>{a8a29410-f21f-4b09-b85b-fc29ee50889e}</t>
  </si>
  <si>
    <t>FC 06 SO 01 B1 - ZTI a UK NV</t>
  </si>
  <si>
    <t>{b954bae8-908a-43d5-b2a9-a17590e39d3d}</t>
  </si>
  <si>
    <t>FC 07 SO 01 B1 - ELI</t>
  </si>
  <si>
    <t>{d39df8ff-e003-4529-aa6e-940073b49ebd}</t>
  </si>
  <si>
    <t>FC 08 SO 02,03,04 Spevnené plochy</t>
  </si>
  <si>
    <t>{88b1ddf9-23c7-4052-a12b-a83c66698579}</t>
  </si>
  <si>
    <t>FC 08 SO 02 Prístupová komunikácia</t>
  </si>
  <si>
    <t>{196d6c51-290e-48bc-b156-f0d61db32293}</t>
  </si>
  <si>
    <t>FC 08 SO 03 Parkovisko</t>
  </si>
  <si>
    <t>{cc57272b-a2ac-44a1-a1ff-7c94594daad4}</t>
  </si>
  <si>
    <t>FC 08 SO 04 Komunikácie pre peších</t>
  </si>
  <si>
    <t>{fdc8cad4-0f56-4f88-89d8-53466a3ec09a}</t>
  </si>
  <si>
    <t>FC 09 SO 05 Kanalizácia dažďová</t>
  </si>
  <si>
    <t>{39d0cdbc-bb60-4987-8139-33d54ce0c6ce}</t>
  </si>
  <si>
    <t>FC 10 SO 06 Verejné osvetlenie</t>
  </si>
  <si>
    <t>{d2e489d9-eb02-49b9-b0f2-af143916236a}</t>
  </si>
  <si>
    <t>FC 11 SO 07 Vodovodná prípojka</t>
  </si>
  <si>
    <t>{2377d180-f64e-4e14-8e09-35a7dbafa260}</t>
  </si>
  <si>
    <t>FC 12 SO 08 Kanalizácia splašková</t>
  </si>
  <si>
    <t>{62913013-dd0a-499e-be0a-f94dac6f9164}</t>
  </si>
  <si>
    <t>FC 13 SO 09 NN prípojka</t>
  </si>
  <si>
    <t>{81b61000-9e78-4147-9a84-3e59557b6e5a}</t>
  </si>
  <si>
    <t>SO01 B1 - B1 Bytový dom 12 b.j.</t>
  </si>
  <si>
    <t>FC 01 - FC 01 SO 01 B1 - ASR - Spodná savba</t>
  </si>
  <si>
    <t xml:space="preserve">  </t>
  </si>
  <si>
    <t>129422804</t>
  </si>
  <si>
    <t>1193428238</t>
  </si>
  <si>
    <t>2060825843</t>
  </si>
  <si>
    <t>-1521068277</t>
  </si>
  <si>
    <t>-1853316278</t>
  </si>
  <si>
    <t>-1217774142</t>
  </si>
  <si>
    <t>-882988589</t>
  </si>
  <si>
    <t>2087186104</t>
  </si>
  <si>
    <t>-2092016409</t>
  </si>
  <si>
    <t>772093743</t>
  </si>
  <si>
    <t>-687732318</t>
  </si>
  <si>
    <t>598394413</t>
  </si>
  <si>
    <t>-1000356689</t>
  </si>
  <si>
    <t>-131827928</t>
  </si>
  <si>
    <t>-1625485897</t>
  </si>
  <si>
    <t>-192666085</t>
  </si>
  <si>
    <t>33365382</t>
  </si>
  <si>
    <t>-1136951456</t>
  </si>
  <si>
    <t>-1706417505</t>
  </si>
  <si>
    <t>-1936455531</t>
  </si>
  <si>
    <t>-2033006822</t>
  </si>
  <si>
    <t>-1905266409</t>
  </si>
  <si>
    <t>1202060211</t>
  </si>
  <si>
    <t>-480331186</t>
  </si>
  <si>
    <t>-1033721956</t>
  </si>
  <si>
    <t>1563371660</t>
  </si>
  <si>
    <t>-289022661</t>
  </si>
  <si>
    <t>2004976841</t>
  </si>
  <si>
    <t>FC 02 - FC 02 SO 01 B1 - ASR - Hrubá stavba</t>
  </si>
  <si>
    <t>-918776375</t>
  </si>
  <si>
    <t>-1624469778</t>
  </si>
  <si>
    <t>-117019174</t>
  </si>
  <si>
    <t>936647376</t>
  </si>
  <si>
    <t>1173101607</t>
  </si>
  <si>
    <t>723090608</t>
  </si>
  <si>
    <t>-71858113</t>
  </si>
  <si>
    <t>719367902</t>
  </si>
  <si>
    <t>684642938</t>
  </si>
  <si>
    <t>-64411367</t>
  </si>
  <si>
    <t>-2137515932</t>
  </si>
  <si>
    <t>-1966616993</t>
  </si>
  <si>
    <t>-75730546</t>
  </si>
  <si>
    <t>1539445056</t>
  </si>
  <si>
    <t>-50858455</t>
  </si>
  <si>
    <t>-1471217449</t>
  </si>
  <si>
    <t>1093079351</t>
  </si>
  <si>
    <t>-443512785</t>
  </si>
  <si>
    <t>517984765</t>
  </si>
  <si>
    <t>513078950</t>
  </si>
  <si>
    <t>959919989</t>
  </si>
  <si>
    <t>-772108836</t>
  </si>
  <si>
    <t>-173322195</t>
  </si>
  <si>
    <t>382969576</t>
  </si>
  <si>
    <t>749308221</t>
  </si>
  <si>
    <t>2017644889</t>
  </si>
  <si>
    <t>-142579040</t>
  </si>
  <si>
    <t>-226131310</t>
  </si>
  <si>
    <t>1175646690</t>
  </si>
  <si>
    <t>944076078</t>
  </si>
  <si>
    <t>-1328276481</t>
  </si>
  <si>
    <t>-1115291125</t>
  </si>
  <si>
    <t>877182527</t>
  </si>
  <si>
    <t>374478272</t>
  </si>
  <si>
    <t>-809531343</t>
  </si>
  <si>
    <t>-675878833</t>
  </si>
  <si>
    <t>FC 03 - FC 03 SO 01 B1 - ASR Strecha</t>
  </si>
  <si>
    <t>360205682</t>
  </si>
  <si>
    <t>-770157725</t>
  </si>
  <si>
    <t>-36375505</t>
  </si>
  <si>
    <t>1013790492</t>
  </si>
  <si>
    <t>-632726504</t>
  </si>
  <si>
    <t>1703953888</t>
  </si>
  <si>
    <t>591255492</t>
  </si>
  <si>
    <t>-1721257167</t>
  </si>
  <si>
    <t>-609387307</t>
  </si>
  <si>
    <t>117831984</t>
  </si>
  <si>
    <t>1768451667</t>
  </si>
  <si>
    <t>850945183</t>
  </si>
  <si>
    <t>-1252904804</t>
  </si>
  <si>
    <t>-1112761489</t>
  </si>
  <si>
    <t>-786360977</t>
  </si>
  <si>
    <t>2019373701</t>
  </si>
  <si>
    <t>-1096690219</t>
  </si>
  <si>
    <t>-1027377284</t>
  </si>
  <si>
    <t>-1680221251</t>
  </si>
  <si>
    <t>86028757</t>
  </si>
  <si>
    <t>FC 04 - FC 04 SO 01 B1 - ASR - Okná a fasáda</t>
  </si>
  <si>
    <t>-1370939899</t>
  </si>
  <si>
    <t>561955726</t>
  </si>
  <si>
    <t>-882121623</t>
  </si>
  <si>
    <t>443340899</t>
  </si>
  <si>
    <t>-512317865</t>
  </si>
  <si>
    <t>387503521</t>
  </si>
  <si>
    <t>-1498698415</t>
  </si>
  <si>
    <t>-603499283</t>
  </si>
  <si>
    <t>1710995004</t>
  </si>
  <si>
    <t>-1327289702</t>
  </si>
  <si>
    <t>370800786</t>
  </si>
  <si>
    <t>756938199</t>
  </si>
  <si>
    <t>-2071124198</t>
  </si>
  <si>
    <t>701688538</t>
  </si>
  <si>
    <t>932185648</t>
  </si>
  <si>
    <t>-1758385381</t>
  </si>
  <si>
    <t>670435629</t>
  </si>
  <si>
    <t>888758968</t>
  </si>
  <si>
    <t>-1605541199</t>
  </si>
  <si>
    <t>1585274639</t>
  </si>
  <si>
    <t>-1135124654</t>
  </si>
  <si>
    <t>1251914468</t>
  </si>
  <si>
    <t>605394758</t>
  </si>
  <si>
    <t>-1740970020</t>
  </si>
  <si>
    <t>FC 05 - FC 05 SO 01 B1 - ASR - Ostatné</t>
  </si>
  <si>
    <t>-1524886196</t>
  </si>
  <si>
    <t>-1722205233</t>
  </si>
  <si>
    <t>685334814</t>
  </si>
  <si>
    <t>-334322835</t>
  </si>
  <si>
    <t>-2009971104</t>
  </si>
  <si>
    <t>2000892023</t>
  </si>
  <si>
    <t>69</t>
  </si>
  <si>
    <t>2066190987</t>
  </si>
  <si>
    <t>-1662038359</t>
  </si>
  <si>
    <t>2119583552</t>
  </si>
  <si>
    <t>-275709843</t>
  </si>
  <si>
    <t>-1278408167</t>
  </si>
  <si>
    <t>-875906973</t>
  </si>
  <si>
    <t>-1008111275</t>
  </si>
  <si>
    <t>791588107</t>
  </si>
  <si>
    <t>767210620</t>
  </si>
  <si>
    <t>1198332289</t>
  </si>
  <si>
    <t>641327770</t>
  </si>
  <si>
    <t>1353122262</t>
  </si>
  <si>
    <t>1538685279</t>
  </si>
  <si>
    <t>1901657748</t>
  </si>
  <si>
    <t>-442081065</t>
  </si>
  <si>
    <t>2144531560</t>
  </si>
  <si>
    <t>-1620994449</t>
  </si>
  <si>
    <t>-1948263435</t>
  </si>
  <si>
    <t>-1301594346</t>
  </si>
  <si>
    <t>1708717466</t>
  </si>
  <si>
    <t>1637645361</t>
  </si>
  <si>
    <t>683487611</t>
  </si>
  <si>
    <t>407910788</t>
  </si>
  <si>
    <t>-1857774124</t>
  </si>
  <si>
    <t>1677663226</t>
  </si>
  <si>
    <t>-1502207477</t>
  </si>
  <si>
    <t>-1379277985</t>
  </si>
  <si>
    <t>1489954631</t>
  </si>
  <si>
    <t>-672504312</t>
  </si>
  <si>
    <t>637667577</t>
  </si>
  <si>
    <t>950884941</t>
  </si>
  <si>
    <t>-320445401</t>
  </si>
  <si>
    <t>327388801</t>
  </si>
  <si>
    <t>-613096009</t>
  </si>
  <si>
    <t>-306901162</t>
  </si>
  <si>
    <t>-1731226820</t>
  </si>
  <si>
    <t>1691389048</t>
  </si>
  <si>
    <t>896352472</t>
  </si>
  <si>
    <t>620776944</t>
  </si>
  <si>
    <t>FC 06 - FC 06 SO 01 B1 - ZTI a UK NV</t>
  </si>
  <si>
    <t>-117470560</t>
  </si>
  <si>
    <t>-1506078011</t>
  </si>
  <si>
    <t>113294364</t>
  </si>
  <si>
    <t>1459207272</t>
  </si>
  <si>
    <t>-216686395</t>
  </si>
  <si>
    <t>-489826550</t>
  </si>
  <si>
    <t>-1647706539</t>
  </si>
  <si>
    <t>-1436359260</t>
  </si>
  <si>
    <t>-997159928</t>
  </si>
  <si>
    <t>393136777</t>
  </si>
  <si>
    <t>1448352780</t>
  </si>
  <si>
    <t>323126631</t>
  </si>
  <si>
    <t>650273062</t>
  </si>
  <si>
    <t>-481286876</t>
  </si>
  <si>
    <t>988742125</t>
  </si>
  <si>
    <t>-1059481545</t>
  </si>
  <si>
    <t>557980896</t>
  </si>
  <si>
    <t>1918262451</t>
  </si>
  <si>
    <t>-1205664607</t>
  </si>
  <si>
    <t>490692833</t>
  </si>
  <si>
    <t>-1693872145</t>
  </si>
  <si>
    <t>611728795</t>
  </si>
  <si>
    <t>-1190494653</t>
  </si>
  <si>
    <t>-1232936152</t>
  </si>
  <si>
    <t>748842115</t>
  </si>
  <si>
    <t>-1678103324</t>
  </si>
  <si>
    <t>-656269749</t>
  </si>
  <si>
    <t>88704516</t>
  </si>
  <si>
    <t>706103309</t>
  </si>
  <si>
    <t>459443315</t>
  </si>
  <si>
    <t>-1274565965</t>
  </si>
  <si>
    <t>713932299</t>
  </si>
  <si>
    <t>-732281570</t>
  </si>
  <si>
    <t>961233127</t>
  </si>
  <si>
    <t>867175590</t>
  </si>
  <si>
    <t>-377398397</t>
  </si>
  <si>
    <t>63119634</t>
  </si>
  <si>
    <t>240718191</t>
  </si>
  <si>
    <t>201243610</t>
  </si>
  <si>
    <t>1626696735</t>
  </si>
  <si>
    <t>-575843825</t>
  </si>
  <si>
    <t>-1299131482</t>
  </si>
  <si>
    <t>388244761</t>
  </si>
  <si>
    <t>891307307</t>
  </si>
  <si>
    <t>-288169445</t>
  </si>
  <si>
    <t>-1738946113</t>
  </si>
  <si>
    <t>1838295197</t>
  </si>
  <si>
    <t>-1360542976</t>
  </si>
  <si>
    <t>58362424</t>
  </si>
  <si>
    <t>-2051277234</t>
  </si>
  <si>
    <t>1392014980</t>
  </si>
  <si>
    <t>-648662029</t>
  </si>
  <si>
    <t>1990334659</t>
  </si>
  <si>
    <t>-1716852314</t>
  </si>
  <si>
    <t>-1551849354</t>
  </si>
  <si>
    <t>-1195720528</t>
  </si>
  <si>
    <t>-816248564</t>
  </si>
  <si>
    <t>318255195</t>
  </si>
  <si>
    <t>-2000559259</t>
  </si>
  <si>
    <t>311906827</t>
  </si>
  <si>
    <t>-1036033307</t>
  </si>
  <si>
    <t>1036236757</t>
  </si>
  <si>
    <t>-118988154</t>
  </si>
  <si>
    <t>-1648605937</t>
  </si>
  <si>
    <t>448519261</t>
  </si>
  <si>
    <t>-497570577</t>
  </si>
  <si>
    <t>FC 07 - FC 07 SO 01 B1 - ELI</t>
  </si>
  <si>
    <t>-1682719314</t>
  </si>
  <si>
    <t>1557240894</t>
  </si>
  <si>
    <t>191425493</t>
  </si>
  <si>
    <t>1654591087</t>
  </si>
  <si>
    <t>847929161</t>
  </si>
  <si>
    <t>-226723064</t>
  </si>
  <si>
    <t>-1107998583</t>
  </si>
  <si>
    <t>-1735487974</t>
  </si>
  <si>
    <t>705368788</t>
  </si>
  <si>
    <t>1351007784</t>
  </si>
  <si>
    <t>-2063598236</t>
  </si>
  <si>
    <t>1337019378</t>
  </si>
  <si>
    <t>379021516</t>
  </si>
  <si>
    <t>281688545</t>
  </si>
  <si>
    <t>1976693464</t>
  </si>
  <si>
    <t>2019252474</t>
  </si>
  <si>
    <t>-191676845</t>
  </si>
  <si>
    <t>svietidlo stropné LED min 1500lm/18W IP20</t>
  </si>
  <si>
    <t>-1721027644</t>
  </si>
  <si>
    <t>Svietidlo nástenné LED min 1500lm18W IP20</t>
  </si>
  <si>
    <t>-1288570655</t>
  </si>
  <si>
    <t>816784098</t>
  </si>
  <si>
    <t>-1347055602</t>
  </si>
  <si>
    <t>124124863</t>
  </si>
  <si>
    <t>-677404669</t>
  </si>
  <si>
    <t>-242894281</t>
  </si>
  <si>
    <t>908648252</t>
  </si>
  <si>
    <t>-1039902703</t>
  </si>
  <si>
    <t>-339563143</t>
  </si>
  <si>
    <t>-1492511865</t>
  </si>
  <si>
    <t>-1317130002</t>
  </si>
  <si>
    <t>893728315</t>
  </si>
  <si>
    <t>1350843312</t>
  </si>
  <si>
    <t>1757247934</t>
  </si>
  <si>
    <t>1418669003</t>
  </si>
  <si>
    <t>-351361803</t>
  </si>
  <si>
    <t>-406411138</t>
  </si>
  <si>
    <t>1854813628</t>
  </si>
  <si>
    <t>-1550728158</t>
  </si>
  <si>
    <t>-1862784720</t>
  </si>
  <si>
    <t>-1122861246</t>
  </si>
  <si>
    <t>-572185467</t>
  </si>
  <si>
    <t>-1597879815</t>
  </si>
  <si>
    <t>2101219282</t>
  </si>
  <si>
    <t>-1778887480</t>
  </si>
  <si>
    <t>1229476338</t>
  </si>
  <si>
    <t>-1720101141</t>
  </si>
  <si>
    <t>-1673225331</t>
  </si>
  <si>
    <t>1798713890</t>
  </si>
  <si>
    <t>542082982</t>
  </si>
  <si>
    <t>1715452303</t>
  </si>
  <si>
    <t>-424109084</t>
  </si>
  <si>
    <t>-1331938012</t>
  </si>
  <si>
    <t>-1825737598</t>
  </si>
  <si>
    <t>SO 02,03,04 - FC 08 SO 02,03,04 Spevnené plochy</t>
  </si>
  <si>
    <t>SO 02 - FC 08 SO 02 Prístupová komunikácia</t>
  </si>
  <si>
    <t>Rozoberanie zámkovej dlažby všetkých druhov v ploche do 20 m2,  -0,2600 t</t>
  </si>
  <si>
    <t>Vytrhanie obrúb betónových, s vybúraním lôžka, z krajníkov alebo obrubníkov stojatých,  -0,14500t</t>
  </si>
  <si>
    <t>Vytrhanie obrúb betonových, s vybúraním lôžka, záhonových,  -0,04000t</t>
  </si>
  <si>
    <t>Odstránenie podkladu v ploche do 200 m2 z kameniva hrubého drveného, hr.100 do 200 mm,  -0,23500t</t>
  </si>
  <si>
    <t>Odstránenie krytu asfaltového v ploche nad 200 m2, hr. nad 50 do 100 mm,  -0,18100t</t>
  </si>
  <si>
    <t>Odkopávka a prekopávka nezapažená v hornine 3, nad 100 do 1000 m3</t>
  </si>
  <si>
    <t>Vodorovné premiestnenie výkopku po spevnenej ceste z horniny tr.1-4, nad 100 do 1000 m3 na vzdialenosť do 3000 m</t>
  </si>
  <si>
    <t>Vodorovné premiestnenie výkopku po spevnenej ceste z horniny tr.1-4, nad 100 do 1000 m3, príplatok k cene za každých ďalšich a začatých 1000 m</t>
  </si>
  <si>
    <t>Rozprestretie ornice na svahu so sklonom nad 1:5, plocha do 500 m2, hr.do 100 mm</t>
  </si>
  <si>
    <t>Podklad z kameniva spevneného cementom s rozprestretím a zhutnením, CBGM C 8/10 (C 6/8), po zhutnení hr. 200 mm</t>
  </si>
  <si>
    <t>Asfaltový betón vrstva obrusná AC 11 O v pruhu š. do 3 m z modifik. asfaltu tr. II, po zhutnení hr. 50 mm</t>
  </si>
  <si>
    <t>Asfaltový betón vrstva obrusná AC 11 O v pruhu š. do 3 m z modifik. asfaltu tr. I, po zhutnení hr. 60 mm</t>
  </si>
  <si>
    <t>Obrubník cestný, oblúkový, vonkajší polomer 3 m, lxšxv 780x150x250 mm, sivá ( alebo ekvivalent)</t>
  </si>
  <si>
    <t>Obrubník cestný, oblúkový, vonkajší polomer 4 m, lxšxv 780x150x250 mm, sivá ( alebo ekvivalent)</t>
  </si>
  <si>
    <t>Rezanie existujúceho betónového krytu alebo podkladu hĺbky nad 50 do 100 mm</t>
  </si>
  <si>
    <t>Vodorovná doprava sutiny so zložením a hrubým urovnaním na vzdialenosť do 1 km</t>
  </si>
  <si>
    <t>Príplatok k cene za každý ďalší aj začatý 1 km nad 1 km</t>
  </si>
  <si>
    <t>Poplatok za skladovanie - betón, tehly, dlaždice (17 01 ), ostatné</t>
  </si>
  <si>
    <t>Poplatok za skladovanie - bitúmenové zmesi, uholný decht, dechtové výrobky (17 03 ), ostatné</t>
  </si>
  <si>
    <t>SO 03 - FC 08 SO 03 Parkovisko</t>
  </si>
  <si>
    <t>SO 04 - FC 08 SO 04 Komunikácie pre peších</t>
  </si>
  <si>
    <t>SO 05 - FC 09 SO 05 Kanalizácia dažďová</t>
  </si>
  <si>
    <t>KOMUNIKÁCIE</t>
  </si>
  <si>
    <t>Vyspravenie podkladu po prekopoch kamenivom ťaženým alebo štrkopieskom</t>
  </si>
  <si>
    <t>Vyspravenie podkladov po prekopoch živičnými zmesami hr. 10 cm</t>
  </si>
  <si>
    <t>Vysprav. podkl. po prekopoch podkladným betónom hr. 15 cm</t>
  </si>
  <si>
    <t>Zátka kanalizačná vnútorná PVC d 160 - 4482</t>
  </si>
  <si>
    <t>Šachta plastová DN 300 s poklopom výškz do 1,5m</t>
  </si>
  <si>
    <t>Dno s kalovou priehlbinou TBV 2A 45x33x5 ( alebo ekvivalent)</t>
  </si>
  <si>
    <t>Skruž s výtokovým otvorom TBV 3A 45x35x5 ( alebo ekvivalent)</t>
  </si>
  <si>
    <t>SO 06 - FC 10 SO 06 Verejné osvetlenie</t>
  </si>
  <si>
    <t>elektrovýzbroj 1 okruh</t>
  </si>
  <si>
    <t>512716503</t>
  </si>
  <si>
    <t>-726014215</t>
  </si>
  <si>
    <t>1062877353</t>
  </si>
  <si>
    <t>-1362952394</t>
  </si>
  <si>
    <t>772947475</t>
  </si>
  <si>
    <t>1510115258</t>
  </si>
  <si>
    <t>Svietidlo uličné bez vyložníka LED min 3500lm IPX3</t>
  </si>
  <si>
    <t>2020366104</t>
  </si>
  <si>
    <t>-1184433449</t>
  </si>
  <si>
    <t>173176488</t>
  </si>
  <si>
    <t>-1682260901</t>
  </si>
  <si>
    <t>-735511767</t>
  </si>
  <si>
    <t>SO 07 - FC 11 SO 07 Vodovodná prípojka</t>
  </si>
  <si>
    <t>Príklop posúvačový nadzemný súprava 21 kg</t>
  </si>
  <si>
    <t>Ventil rohový pre domové prípojky - DN 6/4" - 3128</t>
  </si>
  <si>
    <t>Pás navŕtavací HACOM - DN 200-2" - 3370 ( alebo ekvivalent)</t>
  </si>
  <si>
    <t>Vyspravenie podkladu po prekopoch podkladným betónom</t>
  </si>
  <si>
    <t>Potrubie pre rozvody vody z PE 100 RC, vonk. priem. 50x4,6 mm -1373 PPt/k</t>
  </si>
  <si>
    <t>Montáž elektrotvaroviek na potrubí PE v otvorenom výkope, zvárané DN 50</t>
  </si>
  <si>
    <t>Súprava zemná teleskopická HAWLE č.9601 L = 0,90-1,3 m ( alebo ekvivalent)</t>
  </si>
  <si>
    <t>Koleno elektrotvarovkové W 90° 612 097 d 50 ( alebo ekvivalent)</t>
  </si>
  <si>
    <t>Prechodka PE/oceľ USTN 612 584 d 50, R 1 1/2"( alebo ekvivalent)</t>
  </si>
  <si>
    <t>Ventil guľový DADO - páka, 1"1/2 - R910X027 ( alebo ekvivalenit)</t>
  </si>
  <si>
    <t>Montáž elektrotvaroviek W90° koleno PE100 SDR11 D50mm</t>
  </si>
  <si>
    <t>SO 08 - FC 12 SO 08 Kanalizácia splašková</t>
  </si>
  <si>
    <t>Rúrka PVC kanalizačná spoj gum. krúžkom 125x3,2x1000</t>
  </si>
  <si>
    <t>Koleno kanalizačné PVC d 125/45°</t>
  </si>
  <si>
    <t>Koleno kanalizačné PVC d 200/45°</t>
  </si>
  <si>
    <t>Radukcia PVC nesúosová kanalizačná d125/160</t>
  </si>
  <si>
    <t>SO 09 - FC 13 SO 09 NN prípojka</t>
  </si>
  <si>
    <t>Kábel silový NAYY-J 4x25mm2</t>
  </si>
  <si>
    <t>Rozvádzač RE-CDM</t>
  </si>
  <si>
    <t>Rozvádzač 12RE</t>
  </si>
  <si>
    <t>1778136174</t>
  </si>
  <si>
    <t>1914531935</t>
  </si>
  <si>
    <t>862108454</t>
  </si>
  <si>
    <t>1053158346</t>
  </si>
  <si>
    <t>Pomocné a nevyšpecifikované práce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</si>
</sst>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numFmt numFmtId="165" formatCode="dd\.mm\.yyyy"/>
    <numFmt numFmtId="166" formatCode="#,##0.00000"/>
    <numFmt numFmtId="167" formatCode="#,##0.000"/>
    <numFmt numFmtId="168" formatCode="#,##0.000;\-#,##0.000"/>
  </numFmts>
  <fonts count="50">
    <font>
      <sz val="11"/>
      <color theme="1"/>
      <name val="Calibri"/>
      <family val="2"/>
      <charset val="238"/>
      <scheme val="minor"/>
    </font>
    <font>
      <sz val="11"/>
      <color theme="1"/>
      <name val="Calibri"/>
      <family val="2"/>
      <charset val="238"/>
      <scheme val="minor"/>
    </font>
    <font>
      <b/>
      <sz val="16"/>
      <name val="Arial CE"/>
      <family val="2"/>
      <charset val="238"/>
    </font>
    <font>
      <sz val="8"/>
      <name val="Arial CE"/>
      <family val="2"/>
    </font>
    <font>
      <sz val="16"/>
      <name val="Arial CE"/>
      <family val="2"/>
      <charset val="238"/>
    </font>
    <font>
      <b/>
      <sz val="14"/>
      <color indexed="8"/>
      <name val="Calibri"/>
      <family val="2"/>
      <charset val="238"/>
    </font>
    <font>
      <b/>
      <sz val="10"/>
      <color indexed="8"/>
      <name val="Calibri"/>
      <family val="2"/>
      <charset val="238"/>
    </font>
    <font>
      <b/>
      <sz val="11"/>
      <color indexed="8"/>
      <name val="Calibri"/>
      <family val="2"/>
      <charset val="238"/>
    </font>
    <font>
      <sz val="12"/>
      <name val="Calibri"/>
      <family val="2"/>
      <charset val="238"/>
    </font>
    <font>
      <b/>
      <sz val="12"/>
      <name val="Calibri"/>
      <family val="2"/>
      <charset val="238"/>
    </font>
    <font>
      <b/>
      <sz val="10"/>
      <name val="Arial CE"/>
      <family val="2"/>
      <charset val="238"/>
    </font>
    <font>
      <b/>
      <sz val="12"/>
      <color indexed="8"/>
      <name val="Calibri"/>
      <family val="2"/>
      <charset val="238"/>
    </font>
    <font>
      <sz val="10"/>
      <color indexed="8"/>
      <name val="Calibri"/>
      <family val="2"/>
      <charset val="238"/>
    </font>
    <font>
      <sz val="9"/>
      <color indexed="8"/>
      <name val="Calibri"/>
      <family val="2"/>
      <charset val="238"/>
    </font>
    <font>
      <b/>
      <sz val="16"/>
      <color indexed="8"/>
      <name val="Calibri"/>
      <family val="2"/>
      <charset val="238"/>
    </font>
    <font>
      <sz val="8"/>
      <color rgb="FFFFFFFF"/>
      <name val="Arial CE"/>
    </font>
    <font>
      <sz val="8"/>
      <color rgb="FF3366FF"/>
      <name val="Arial CE"/>
    </font>
    <font>
      <b/>
      <sz val="14"/>
      <name val="Arial CE"/>
    </font>
    <font>
      <sz val="10"/>
      <color rgb="FF969696"/>
      <name val="Arial CE"/>
    </font>
    <font>
      <sz val="10"/>
      <name val="Arial CE"/>
    </font>
    <font>
      <b/>
      <sz val="11"/>
      <name val="Arial CE"/>
    </font>
    <font>
      <b/>
      <sz val="10"/>
      <name val="Arial CE"/>
    </font>
    <font>
      <b/>
      <sz val="10"/>
      <color rgb="FF969696"/>
      <name val="Arial CE"/>
    </font>
    <font>
      <b/>
      <sz val="12"/>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1"/>
      <name val="Arial CE"/>
    </font>
    <font>
      <b/>
      <sz val="11"/>
      <color rgb="FF003366"/>
      <name val="Arial CE"/>
    </font>
    <font>
      <sz val="11"/>
      <color rgb="FF003366"/>
      <name val="Arial CE"/>
    </font>
    <font>
      <sz val="11"/>
      <color rgb="FF969696"/>
      <name val="Arial CE"/>
    </font>
    <font>
      <u/>
      <sz val="11"/>
      <color theme="10"/>
      <name val="Calibri"/>
      <scheme val="minor"/>
    </font>
    <font>
      <sz val="18"/>
      <color theme="10"/>
      <name val="Wingdings 2"/>
    </font>
    <font>
      <sz val="10"/>
      <color rgb="FF003366"/>
      <name val="Arial CE"/>
    </font>
    <font>
      <b/>
      <sz val="10"/>
      <color rgb="FF003366"/>
      <name val="Arial CE"/>
    </font>
    <font>
      <sz val="10"/>
      <color rgb="FF3366FF"/>
      <name val="Arial CE"/>
    </font>
    <font>
      <sz val="8"/>
      <color rgb="FF960000"/>
      <name val="Arial CE"/>
    </font>
    <font>
      <b/>
      <sz val="8"/>
      <name val="Arial CE"/>
    </font>
    <font>
      <sz val="8"/>
      <color rgb="FF003366"/>
      <name val="Arial CE"/>
    </font>
    <font>
      <sz val="12"/>
      <color rgb="FF003366"/>
      <name val="Arial CE"/>
    </font>
    <font>
      <i/>
      <sz val="9"/>
      <color rgb="FF0000FF"/>
      <name val="Arial CE"/>
    </font>
    <font>
      <i/>
      <sz val="8"/>
      <color rgb="FF0000FF"/>
      <name val="Arial CE"/>
    </font>
    <font>
      <sz val="9"/>
      <name val="Arial"/>
      <family val="2"/>
      <charset val="238"/>
    </font>
    <font>
      <sz val="8"/>
      <name val="Arial CE"/>
      <charset val="238"/>
    </font>
    <font>
      <i/>
      <sz val="8"/>
      <color indexed="12"/>
      <name val="Arial CE"/>
      <charset val="238"/>
    </font>
    <font>
      <b/>
      <sz val="10"/>
      <color indexed="18"/>
      <name val="Arial CE"/>
      <charset val="238"/>
    </font>
  </fonts>
  <fills count="6">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8"/>
      </left>
      <right style="thin">
        <color indexed="8"/>
      </right>
      <top style="thin">
        <color indexed="8"/>
      </top>
      <bottom style="thin">
        <color indexed="8"/>
      </bottom>
      <diagonal/>
    </border>
  </borders>
  <cellStyleXfs count="4">
    <xf numFmtId="0" fontId="0" fillId="0" borderId="0"/>
    <xf numFmtId="0" fontId="1" fillId="0" borderId="0"/>
    <xf numFmtId="0" fontId="3" fillId="0" borderId="0"/>
    <xf numFmtId="0" fontId="35" fillId="0" borderId="0" applyNumberFormat="0" applyFill="0" applyBorder="0" applyAlignment="0" applyProtection="0"/>
  </cellStyleXfs>
  <cellXfs count="268">
    <xf numFmtId="0" fontId="0" fillId="0" borderId="0" xfId="0"/>
    <xf numFmtId="0" fontId="4" fillId="0" borderId="0" xfId="2" applyFont="1"/>
    <xf numFmtId="0" fontId="1" fillId="0" borderId="0" xfId="1"/>
    <xf numFmtId="0" fontId="1" fillId="0" borderId="0" xfId="1" applyAlignment="1">
      <alignment horizontal="center"/>
    </xf>
    <xf numFmtId="0" fontId="3" fillId="0" borderId="0" xfId="2"/>
    <xf numFmtId="0" fontId="5" fillId="0" borderId="0" xfId="1" applyFont="1"/>
    <xf numFmtId="0" fontId="6" fillId="0" borderId="1" xfId="1" applyFont="1" applyBorder="1" applyAlignment="1">
      <alignment horizontal="center"/>
    </xf>
    <xf numFmtId="0" fontId="6" fillId="0" borderId="2" xfId="1" applyFont="1" applyBorder="1" applyAlignment="1">
      <alignment horizontal="center" vertical="center"/>
    </xf>
    <xf numFmtId="0" fontId="6" fillId="0" borderId="2" xfId="1" applyFont="1" applyBorder="1" applyAlignment="1">
      <alignment horizontal="center" wrapText="1"/>
    </xf>
    <xf numFmtId="0" fontId="6" fillId="0" borderId="3" xfId="1" applyFont="1" applyBorder="1" applyAlignment="1">
      <alignment horizontal="center" wrapText="1"/>
    </xf>
    <xf numFmtId="0" fontId="5" fillId="0" borderId="4" xfId="1" applyFont="1" applyBorder="1" applyAlignment="1">
      <alignment horizontal="center" vertical="center"/>
    </xf>
    <xf numFmtId="0" fontId="5" fillId="0" borderId="5" xfId="1" applyFont="1" applyBorder="1" applyAlignment="1">
      <alignment vertical="center" wrapText="1"/>
    </xf>
    <xf numFmtId="0" fontId="1" fillId="0" borderId="5" xfId="1" applyBorder="1" applyAlignment="1">
      <alignment horizontal="center" vertical="center" wrapText="1"/>
    </xf>
    <xf numFmtId="4" fontId="7" fillId="0" borderId="5" xfId="1" applyNumberFormat="1" applyFont="1" applyBorder="1" applyAlignment="1">
      <alignment horizontal="right" vertical="center"/>
    </xf>
    <xf numFmtId="2" fontId="7" fillId="0" borderId="5" xfId="1" applyNumberFormat="1" applyFont="1" applyBorder="1" applyAlignment="1">
      <alignment vertical="center"/>
    </xf>
    <xf numFmtId="4" fontId="7" fillId="0" borderId="6" xfId="1" applyNumberFormat="1" applyFont="1" applyBorder="1" applyAlignment="1">
      <alignment vertical="center"/>
    </xf>
    <xf numFmtId="0" fontId="5" fillId="0" borderId="7" xfId="1" applyFont="1" applyBorder="1" applyAlignment="1">
      <alignment horizontal="center" vertical="center"/>
    </xf>
    <xf numFmtId="0" fontId="5" fillId="0" borderId="8" xfId="1" applyFont="1" applyBorder="1" applyAlignment="1">
      <alignment vertical="center" wrapText="1"/>
    </xf>
    <xf numFmtId="0" fontId="1" fillId="0" borderId="8" xfId="1" applyBorder="1" applyAlignment="1">
      <alignment horizontal="center" vertical="center" wrapText="1"/>
    </xf>
    <xf numFmtId="4" fontId="7" fillId="0" borderId="8" xfId="1" applyNumberFormat="1" applyFont="1" applyBorder="1" applyAlignment="1">
      <alignment horizontal="right" vertical="center"/>
    </xf>
    <xf numFmtId="2" fontId="7" fillId="0" borderId="8" xfId="1" applyNumberFormat="1" applyFont="1" applyBorder="1" applyAlignment="1">
      <alignment vertical="center"/>
    </xf>
    <xf numFmtId="4" fontId="7" fillId="0" borderId="9" xfId="1" applyNumberFormat="1" applyFont="1" applyBorder="1" applyAlignment="1">
      <alignment vertical="center"/>
    </xf>
    <xf numFmtId="0" fontId="8" fillId="0" borderId="10" xfId="2" applyFont="1" applyBorder="1"/>
    <xf numFmtId="0" fontId="9" fillId="0" borderId="11" xfId="2" applyFont="1" applyBorder="1"/>
    <xf numFmtId="0" fontId="8" fillId="0" borderId="11" xfId="2" applyFont="1" applyBorder="1"/>
    <xf numFmtId="4" fontId="9" fillId="0" borderId="12" xfId="2" applyNumberFormat="1" applyFont="1" applyBorder="1"/>
    <xf numFmtId="2" fontId="9" fillId="0" borderId="11" xfId="2" applyNumberFormat="1" applyFont="1" applyBorder="1"/>
    <xf numFmtId="0" fontId="8" fillId="0" borderId="0" xfId="2" applyFont="1"/>
    <xf numFmtId="14" fontId="1" fillId="0" borderId="0" xfId="1" applyNumberFormat="1" applyAlignment="1">
      <alignment horizontal="left"/>
    </xf>
    <xf numFmtId="0" fontId="1" fillId="0" borderId="0" xfId="1" applyBorder="1"/>
    <xf numFmtId="0" fontId="11" fillId="0" borderId="0" xfId="1" applyFont="1"/>
    <xf numFmtId="0" fontId="6" fillId="0" borderId="2" xfId="1" applyFont="1" applyBorder="1" applyAlignment="1">
      <alignment horizontal="center"/>
    </xf>
    <xf numFmtId="0" fontId="12" fillId="0" borderId="0" xfId="1" applyFont="1"/>
    <xf numFmtId="0" fontId="5" fillId="0" borderId="5" xfId="1" applyFont="1" applyBorder="1" applyAlignment="1">
      <alignment vertical="center"/>
    </xf>
    <xf numFmtId="0" fontId="13" fillId="0" borderId="5" xfId="1" applyFont="1" applyBorder="1" applyAlignment="1">
      <alignment vertical="center" wrapText="1"/>
    </xf>
    <xf numFmtId="4" fontId="7" fillId="0" borderId="5" xfId="1" applyNumberFormat="1" applyFont="1" applyBorder="1" applyAlignment="1">
      <alignment vertical="center"/>
    </xf>
    <xf numFmtId="0" fontId="5" fillId="0" borderId="8" xfId="1" applyFont="1" applyBorder="1" applyAlignment="1">
      <alignment vertical="center"/>
    </xf>
    <xf numFmtId="0" fontId="13" fillId="0" borderId="8" xfId="1" applyFont="1" applyBorder="1" applyAlignment="1">
      <alignment vertical="center" wrapText="1"/>
    </xf>
    <xf numFmtId="4" fontId="7" fillId="0" borderId="8" xfId="1" applyNumberFormat="1" applyFont="1" applyBorder="1" applyAlignment="1">
      <alignment vertical="center"/>
    </xf>
    <xf numFmtId="0" fontId="7" fillId="0" borderId="13" xfId="1" applyFont="1" applyBorder="1" applyAlignment="1">
      <alignment horizontal="center" vertical="center"/>
    </xf>
    <xf numFmtId="0" fontId="14" fillId="0" borderId="14" xfId="1" applyFont="1" applyBorder="1" applyAlignment="1">
      <alignment vertical="center"/>
    </xf>
    <xf numFmtId="0" fontId="7" fillId="0" borderId="14" xfId="1" applyFont="1" applyBorder="1" applyAlignment="1">
      <alignment vertical="center"/>
    </xf>
    <xf numFmtId="0" fontId="7" fillId="0" borderId="14" xfId="1" applyFont="1" applyBorder="1" applyAlignment="1">
      <alignment horizontal="center" vertical="center"/>
    </xf>
    <xf numFmtId="4" fontId="7" fillId="0" borderId="14" xfId="1" applyNumberFormat="1" applyFont="1" applyBorder="1" applyAlignment="1">
      <alignment vertical="center"/>
    </xf>
    <xf numFmtId="2" fontId="7" fillId="0" borderId="14" xfId="1" applyNumberFormat="1" applyFont="1" applyBorder="1" applyAlignment="1">
      <alignment vertical="center"/>
    </xf>
    <xf numFmtId="4" fontId="7" fillId="0" borderId="15" xfId="1" applyNumberFormat="1" applyFont="1" applyBorder="1" applyAlignment="1">
      <alignment vertical="center"/>
    </xf>
    <xf numFmtId="0" fontId="7" fillId="0" borderId="0" xfId="1" applyFont="1" applyAlignment="1">
      <alignment vertical="center"/>
    </xf>
    <xf numFmtId="0" fontId="15" fillId="0" borderId="0" xfId="2" applyFont="1" applyAlignment="1">
      <alignment horizontal="left" vertical="center"/>
    </xf>
    <xf numFmtId="0" fontId="3" fillId="0" borderId="0" xfId="2" applyFont="1" applyAlignment="1">
      <alignment horizontal="left" vertical="center"/>
    </xf>
    <xf numFmtId="0" fontId="3" fillId="0" borderId="16" xfId="2" applyBorder="1"/>
    <xf numFmtId="0" fontId="3" fillId="0" borderId="17" xfId="2" applyBorder="1"/>
    <xf numFmtId="0" fontId="3" fillId="0" borderId="18" xfId="2" applyBorder="1"/>
    <xf numFmtId="0" fontId="17" fillId="0" borderId="0" xfId="2" applyFont="1" applyAlignment="1">
      <alignment horizontal="left" vertical="center"/>
    </xf>
    <xf numFmtId="0" fontId="16" fillId="0" borderId="0" xfId="2" applyFont="1" applyAlignment="1">
      <alignment horizontal="left" vertical="center"/>
    </xf>
    <xf numFmtId="0" fontId="18" fillId="0" borderId="0" xfId="2" applyFont="1" applyAlignment="1">
      <alignment horizontal="left" vertical="top"/>
    </xf>
    <xf numFmtId="0" fontId="20" fillId="0" borderId="0" xfId="2" applyFont="1" applyAlignment="1">
      <alignment horizontal="left" vertical="top"/>
    </xf>
    <xf numFmtId="0" fontId="18" fillId="0" borderId="0" xfId="2" applyFont="1" applyAlignment="1">
      <alignment horizontal="left" vertical="center"/>
    </xf>
    <xf numFmtId="0" fontId="19" fillId="0" borderId="0" xfId="2" applyFont="1" applyAlignment="1">
      <alignment horizontal="left" vertical="center"/>
    </xf>
    <xf numFmtId="0" fontId="3" fillId="0" borderId="19" xfId="2" applyBorder="1"/>
    <xf numFmtId="0" fontId="3" fillId="0" borderId="0" xfId="2" applyFont="1" applyAlignment="1">
      <alignment vertical="center"/>
    </xf>
    <xf numFmtId="0" fontId="3" fillId="0" borderId="18" xfId="2" applyFont="1" applyBorder="1" applyAlignment="1">
      <alignment vertical="center"/>
    </xf>
    <xf numFmtId="0" fontId="21" fillId="0" borderId="20" xfId="2" applyFont="1" applyBorder="1" applyAlignment="1">
      <alignment horizontal="left" vertical="center"/>
    </xf>
    <xf numFmtId="0" fontId="3" fillId="0" borderId="20" xfId="2" applyFont="1" applyBorder="1" applyAlignment="1">
      <alignment vertical="center"/>
    </xf>
    <xf numFmtId="0" fontId="3" fillId="0" borderId="0" xfId="2" applyAlignment="1">
      <alignment vertical="center"/>
    </xf>
    <xf numFmtId="0" fontId="18" fillId="0" borderId="0" xfId="2" applyFont="1" applyAlignment="1">
      <alignment vertical="center"/>
    </xf>
    <xf numFmtId="0" fontId="18" fillId="0" borderId="18" xfId="2" applyFont="1" applyBorder="1" applyAlignment="1">
      <alignment vertical="center"/>
    </xf>
    <xf numFmtId="0" fontId="3" fillId="3" borderId="0" xfId="2" applyFont="1" applyFill="1" applyAlignment="1">
      <alignment vertical="center"/>
    </xf>
    <xf numFmtId="0" fontId="23" fillId="3" borderId="21" xfId="2" applyFont="1" applyFill="1" applyBorder="1" applyAlignment="1">
      <alignment horizontal="left" vertical="center"/>
    </xf>
    <xf numFmtId="0" fontId="3" fillId="3" borderId="22" xfId="2" applyFont="1" applyFill="1" applyBorder="1" applyAlignment="1">
      <alignment vertical="center"/>
    </xf>
    <xf numFmtId="0" fontId="23" fillId="3" borderId="22" xfId="2" applyFont="1" applyFill="1" applyBorder="1" applyAlignment="1">
      <alignment horizontal="center" vertical="center"/>
    </xf>
    <xf numFmtId="0" fontId="3" fillId="0" borderId="18" xfId="2" applyBorder="1" applyAlignment="1">
      <alignment vertical="center"/>
    </xf>
    <xf numFmtId="0" fontId="24" fillId="0" borderId="19" xfId="2" applyFont="1" applyBorder="1" applyAlignment="1">
      <alignment horizontal="left" vertical="center"/>
    </xf>
    <xf numFmtId="0" fontId="3" fillId="0" borderId="19" xfId="2" applyBorder="1" applyAlignment="1">
      <alignment vertical="center"/>
    </xf>
    <xf numFmtId="0" fontId="18" fillId="0" borderId="20" xfId="2" applyFont="1" applyBorder="1" applyAlignment="1">
      <alignment horizontal="left" vertical="center"/>
    </xf>
    <xf numFmtId="0" fontId="3" fillId="0" borderId="19" xfId="2" applyFont="1" applyBorder="1" applyAlignment="1">
      <alignment vertical="center"/>
    </xf>
    <xf numFmtId="0" fontId="3" fillId="0" borderId="24" xfId="2" applyFont="1" applyBorder="1" applyAlignment="1">
      <alignment vertical="center"/>
    </xf>
    <xf numFmtId="0" fontId="3" fillId="0" borderId="25" xfId="2" applyFont="1" applyBorder="1" applyAlignment="1">
      <alignment vertical="center"/>
    </xf>
    <xf numFmtId="0" fontId="3" fillId="0" borderId="16" xfId="2" applyFont="1" applyBorder="1" applyAlignment="1">
      <alignment vertical="center"/>
    </xf>
    <xf numFmtId="0" fontId="3" fillId="0" borderId="17" xfId="2" applyFont="1" applyBorder="1" applyAlignment="1">
      <alignment vertical="center"/>
    </xf>
    <xf numFmtId="0" fontId="19" fillId="0" borderId="0" xfId="2" applyFont="1" applyAlignment="1">
      <alignment vertical="center"/>
    </xf>
    <xf numFmtId="0" fontId="19" fillId="0" borderId="18" xfId="2" applyFont="1" applyBorder="1" applyAlignment="1">
      <alignment vertical="center"/>
    </xf>
    <xf numFmtId="0" fontId="20" fillId="0" borderId="0" xfId="2" applyFont="1" applyAlignment="1">
      <alignment vertical="center"/>
    </xf>
    <xf numFmtId="0" fontId="20" fillId="0" borderId="18" xfId="2" applyFont="1" applyBorder="1" applyAlignment="1">
      <alignment vertical="center"/>
    </xf>
    <xf numFmtId="0" fontId="20" fillId="0" borderId="0" xfId="2" applyFont="1" applyAlignment="1">
      <alignment horizontal="left" vertical="center"/>
    </xf>
    <xf numFmtId="0" fontId="21" fillId="0" borderId="0" xfId="2" applyFont="1" applyAlignment="1">
      <alignment vertical="center"/>
    </xf>
    <xf numFmtId="0" fontId="3" fillId="0" borderId="27" xfId="2" applyBorder="1" applyAlignment="1">
      <alignment vertical="center"/>
    </xf>
    <xf numFmtId="0" fontId="3" fillId="0" borderId="28" xfId="2" applyBorder="1" applyAlignment="1">
      <alignment vertical="center"/>
    </xf>
    <xf numFmtId="0" fontId="3" fillId="0" borderId="0" xfId="2" applyFont="1" applyBorder="1" applyAlignment="1">
      <alignment vertical="center"/>
    </xf>
    <xf numFmtId="0" fontId="3" fillId="0" borderId="30" xfId="2" applyFont="1" applyBorder="1" applyAlignment="1">
      <alignment vertical="center"/>
    </xf>
    <xf numFmtId="0" fontId="3" fillId="4" borderId="22" xfId="2" applyFont="1" applyFill="1" applyBorder="1" applyAlignment="1">
      <alignment vertical="center"/>
    </xf>
    <xf numFmtId="0" fontId="27" fillId="4" borderId="0" xfId="2" applyFont="1" applyFill="1" applyAlignment="1">
      <alignment horizontal="center" vertical="center"/>
    </xf>
    <xf numFmtId="0" fontId="28" fillId="0" borderId="31" xfId="2" applyFont="1" applyBorder="1" applyAlignment="1">
      <alignment horizontal="center" vertical="center" wrapText="1"/>
    </xf>
    <xf numFmtId="0" fontId="28" fillId="0" borderId="32" xfId="2" applyFont="1" applyBorder="1" applyAlignment="1">
      <alignment horizontal="center" vertical="center" wrapText="1"/>
    </xf>
    <xf numFmtId="0" fontId="28" fillId="0" borderId="33" xfId="2" applyFont="1" applyBorder="1" applyAlignment="1">
      <alignment horizontal="center" vertical="center" wrapText="1"/>
    </xf>
    <xf numFmtId="0" fontId="3" fillId="0" borderId="26" xfId="2" applyFont="1" applyBorder="1" applyAlignment="1">
      <alignment vertical="center"/>
    </xf>
    <xf numFmtId="0" fontId="3" fillId="0" borderId="27" xfId="2" applyFont="1" applyBorder="1" applyAlignment="1">
      <alignment vertical="center"/>
    </xf>
    <xf numFmtId="0" fontId="3" fillId="0" borderId="28" xfId="2" applyFont="1" applyBorder="1" applyAlignment="1">
      <alignment vertical="center"/>
    </xf>
    <xf numFmtId="0" fontId="23" fillId="0" borderId="0" xfId="2" applyFont="1" applyAlignment="1">
      <alignment vertical="center"/>
    </xf>
    <xf numFmtId="0" fontId="23" fillId="0" borderId="18" xfId="2" applyFont="1" applyBorder="1" applyAlignment="1">
      <alignment vertical="center"/>
    </xf>
    <xf numFmtId="0" fontId="29" fillId="0" borderId="0" xfId="2" applyFont="1" applyAlignment="1">
      <alignment horizontal="left" vertical="center"/>
    </xf>
    <xf numFmtId="0" fontId="29" fillId="0" borderId="0" xfId="2" applyFont="1" applyAlignment="1">
      <alignment vertical="center"/>
    </xf>
    <xf numFmtId="0" fontId="23" fillId="0" borderId="0" xfId="2" applyFont="1" applyAlignment="1">
      <alignment horizontal="center" vertical="center"/>
    </xf>
    <xf numFmtId="4" fontId="25" fillId="0" borderId="29" xfId="2" applyNumberFormat="1" applyFont="1" applyBorder="1" applyAlignment="1">
      <alignment vertical="center"/>
    </xf>
    <xf numFmtId="4" fontId="25" fillId="0" borderId="0" xfId="2" applyNumberFormat="1" applyFont="1" applyBorder="1" applyAlignment="1">
      <alignment vertical="center"/>
    </xf>
    <xf numFmtId="166" fontId="25" fillId="0" borderId="0" xfId="2" applyNumberFormat="1" applyFont="1" applyBorder="1" applyAlignment="1">
      <alignment vertical="center"/>
    </xf>
    <xf numFmtId="4" fontId="25" fillId="0" borderId="30" xfId="2" applyNumberFormat="1" applyFont="1" applyBorder="1" applyAlignment="1">
      <alignment vertical="center"/>
    </xf>
    <xf numFmtId="0" fontId="23" fillId="0" borderId="0" xfId="2" applyFont="1" applyAlignment="1">
      <alignment horizontal="left" vertical="center"/>
    </xf>
    <xf numFmtId="0" fontId="30" fillId="0" borderId="0" xfId="2" applyFont="1" applyAlignment="1">
      <alignment horizontal="left" vertical="center"/>
    </xf>
    <xf numFmtId="0" fontId="31" fillId="0" borderId="0" xfId="2" applyFont="1" applyAlignment="1">
      <alignment vertical="center"/>
    </xf>
    <xf numFmtId="0" fontId="31" fillId="0" borderId="18" xfId="2" applyFont="1" applyBorder="1" applyAlignment="1">
      <alignment vertical="center"/>
    </xf>
    <xf numFmtId="0" fontId="32" fillId="0" borderId="0" xfId="2" applyFont="1" applyAlignment="1">
      <alignment vertical="center"/>
    </xf>
    <xf numFmtId="0" fontId="33" fillId="0" borderId="0" xfId="2" applyFont="1" applyAlignment="1">
      <alignment vertical="center"/>
    </xf>
    <xf numFmtId="0" fontId="20" fillId="0" borderId="0" xfId="2" applyFont="1" applyAlignment="1">
      <alignment horizontal="center" vertical="center"/>
    </xf>
    <xf numFmtId="4" fontId="34" fillId="0" borderId="29" xfId="2" applyNumberFormat="1" applyFont="1" applyBorder="1" applyAlignment="1">
      <alignment vertical="center"/>
    </xf>
    <xf numFmtId="4" fontId="34" fillId="0" borderId="0" xfId="2" applyNumberFormat="1" applyFont="1" applyBorder="1" applyAlignment="1">
      <alignment vertical="center"/>
    </xf>
    <xf numFmtId="166" fontId="34" fillId="0" borderId="0" xfId="2" applyNumberFormat="1" applyFont="1" applyBorder="1" applyAlignment="1">
      <alignment vertical="center"/>
    </xf>
    <xf numFmtId="4" fontId="34" fillId="0" borderId="30" xfId="2" applyNumberFormat="1" applyFont="1" applyBorder="1" applyAlignment="1">
      <alignment vertical="center"/>
    </xf>
    <xf numFmtId="0" fontId="31" fillId="0" borderId="0" xfId="2" applyFont="1" applyAlignment="1">
      <alignment horizontal="left" vertical="center"/>
    </xf>
    <xf numFmtId="0" fontId="36" fillId="0" borderId="0" xfId="3" applyFont="1" applyAlignment="1">
      <alignment horizontal="center" vertical="center"/>
    </xf>
    <xf numFmtId="0" fontId="37" fillId="0" borderId="0" xfId="2" applyFont="1" applyAlignment="1">
      <alignment vertical="center"/>
    </xf>
    <xf numFmtId="0" fontId="19" fillId="0" borderId="0" xfId="2" applyFont="1" applyAlignment="1">
      <alignment horizontal="center" vertical="center"/>
    </xf>
    <xf numFmtId="4" fontId="18" fillId="0" borderId="29" xfId="2" applyNumberFormat="1" applyFont="1" applyBorder="1" applyAlignment="1">
      <alignment vertical="center"/>
    </xf>
    <xf numFmtId="4" fontId="18" fillId="0" borderId="0" xfId="2" applyNumberFormat="1" applyFont="1" applyBorder="1" applyAlignment="1">
      <alignment vertical="center"/>
    </xf>
    <xf numFmtId="166" fontId="18" fillId="0" borderId="0" xfId="2" applyNumberFormat="1" applyFont="1" applyBorder="1" applyAlignment="1">
      <alignment vertical="center"/>
    </xf>
    <xf numFmtId="4" fontId="18" fillId="0" borderId="30" xfId="2" applyNumberFormat="1" applyFont="1" applyBorder="1" applyAlignment="1">
      <alignment vertical="center"/>
    </xf>
    <xf numFmtId="4" fontId="34" fillId="0" borderId="34" xfId="2" applyNumberFormat="1" applyFont="1" applyBorder="1" applyAlignment="1">
      <alignment vertical="center"/>
    </xf>
    <xf numFmtId="4" fontId="34" fillId="0" borderId="35" xfId="2" applyNumberFormat="1" applyFont="1" applyBorder="1" applyAlignment="1">
      <alignment vertical="center"/>
    </xf>
    <xf numFmtId="166" fontId="34" fillId="0" borderId="35" xfId="2" applyNumberFormat="1" applyFont="1" applyBorder="1" applyAlignment="1">
      <alignment vertical="center"/>
    </xf>
    <xf numFmtId="4" fontId="34" fillId="0" borderId="36" xfId="2" applyNumberFormat="1" applyFont="1" applyBorder="1" applyAlignment="1">
      <alignment vertical="center"/>
    </xf>
    <xf numFmtId="0" fontId="3" fillId="0" borderId="0" xfId="2" applyProtection="1"/>
    <xf numFmtId="0" fontId="39" fillId="0" borderId="0" xfId="2" applyFont="1" applyAlignment="1">
      <alignment horizontal="left" vertical="center"/>
    </xf>
    <xf numFmtId="165" fontId="19" fillId="0" borderId="0" xfId="2" applyNumberFormat="1" applyFont="1" applyAlignment="1">
      <alignment horizontal="left" vertical="center"/>
    </xf>
    <xf numFmtId="0" fontId="3" fillId="0" borderId="0" xfId="2" applyFont="1" applyAlignment="1">
      <alignment vertical="center" wrapText="1"/>
    </xf>
    <xf numFmtId="0" fontId="3" fillId="0" borderId="18" xfId="2" applyFont="1" applyBorder="1" applyAlignment="1">
      <alignment vertical="center" wrapText="1"/>
    </xf>
    <xf numFmtId="0" fontId="3" fillId="0" borderId="18" xfId="2" applyBorder="1" applyAlignment="1">
      <alignment vertical="center" wrapText="1"/>
    </xf>
    <xf numFmtId="0" fontId="3" fillId="0" borderId="0" xfId="2" applyAlignment="1">
      <alignment vertical="center" wrapText="1"/>
    </xf>
    <xf numFmtId="0" fontId="21" fillId="0" borderId="0" xfId="2" applyFont="1" applyAlignment="1">
      <alignment horizontal="left" vertical="center"/>
    </xf>
    <xf numFmtId="4" fontId="29" fillId="0" borderId="0" xfId="2" applyNumberFormat="1" applyFont="1" applyAlignment="1">
      <alignment vertical="center"/>
    </xf>
    <xf numFmtId="0" fontId="18" fillId="0" borderId="0" xfId="2" applyFont="1" applyAlignment="1">
      <alignment horizontal="right" vertical="center"/>
    </xf>
    <xf numFmtId="0" fontId="26" fillId="0" borderId="0" xfId="2" applyFont="1" applyAlignment="1">
      <alignment horizontal="left" vertical="center"/>
    </xf>
    <xf numFmtId="4" fontId="18" fillId="0" borderId="0" xfId="2" applyNumberFormat="1" applyFont="1" applyAlignment="1">
      <alignment vertical="center"/>
    </xf>
    <xf numFmtId="164" fontId="18" fillId="0" borderId="0" xfId="2" applyNumberFormat="1" applyFont="1" applyAlignment="1">
      <alignment horizontal="right" vertical="center"/>
    </xf>
    <xf numFmtId="0" fontId="3" fillId="4" borderId="0" xfId="2" applyFont="1" applyFill="1" applyAlignment="1">
      <alignment vertical="center"/>
    </xf>
    <xf numFmtId="0" fontId="23" fillId="4" borderId="21" xfId="2" applyFont="1" applyFill="1" applyBorder="1" applyAlignment="1">
      <alignment horizontal="left" vertical="center"/>
    </xf>
    <xf numFmtId="0" fontId="23" fillId="4" borderId="22" xfId="2" applyFont="1" applyFill="1" applyBorder="1" applyAlignment="1">
      <alignment horizontal="right" vertical="center"/>
    </xf>
    <xf numFmtId="0" fontId="23" fillId="4" borderId="22" xfId="2" applyFont="1" applyFill="1" applyBorder="1" applyAlignment="1">
      <alignment horizontal="center" vertical="center"/>
    </xf>
    <xf numFmtId="4" fontId="23" fillId="4" borderId="22" xfId="2" applyNumberFormat="1" applyFont="1" applyFill="1" applyBorder="1" applyAlignment="1">
      <alignment vertical="center"/>
    </xf>
    <xf numFmtId="0" fontId="3" fillId="4" borderId="23" xfId="2" applyFont="1" applyFill="1" applyBorder="1" applyAlignment="1">
      <alignment vertical="center"/>
    </xf>
    <xf numFmtId="0" fontId="18" fillId="0" borderId="20" xfId="2" applyFont="1" applyBorder="1" applyAlignment="1">
      <alignment horizontal="center" vertical="center"/>
    </xf>
    <xf numFmtId="0" fontId="18" fillId="0" borderId="20" xfId="2" applyFont="1" applyBorder="1" applyAlignment="1">
      <alignment horizontal="right" vertical="center"/>
    </xf>
    <xf numFmtId="0" fontId="19" fillId="0" borderId="0" xfId="2" applyFont="1" applyAlignment="1">
      <alignment horizontal="left" vertical="center" wrapText="1"/>
    </xf>
    <xf numFmtId="0" fontId="3" fillId="0" borderId="0" xfId="2" applyFont="1" applyAlignment="1">
      <alignment horizontal="center" vertical="center" wrapText="1"/>
    </xf>
    <xf numFmtId="0" fontId="3" fillId="0" borderId="18" xfId="2" applyFont="1" applyBorder="1" applyAlignment="1">
      <alignment horizontal="center" vertical="center" wrapText="1"/>
    </xf>
    <xf numFmtId="0" fontId="27" fillId="4" borderId="31" xfId="2" applyFont="1" applyFill="1" applyBorder="1" applyAlignment="1">
      <alignment horizontal="center" vertical="center" wrapText="1"/>
    </xf>
    <xf numFmtId="0" fontId="27" fillId="4" borderId="32" xfId="2" applyFont="1" applyFill="1" applyBorder="1" applyAlignment="1">
      <alignment horizontal="center" vertical="center" wrapText="1"/>
    </xf>
    <xf numFmtId="0" fontId="27" fillId="4" borderId="33" xfId="2" applyFont="1" applyFill="1" applyBorder="1" applyAlignment="1">
      <alignment horizontal="center" vertical="center" wrapText="1"/>
    </xf>
    <xf numFmtId="0" fontId="27" fillId="4" borderId="0" xfId="2" applyFont="1" applyFill="1" applyAlignment="1">
      <alignment horizontal="center" vertical="center" wrapText="1"/>
    </xf>
    <xf numFmtId="0" fontId="3" fillId="0" borderId="18" xfId="2" applyBorder="1" applyAlignment="1">
      <alignment horizontal="center" vertical="center" wrapText="1"/>
    </xf>
    <xf numFmtId="0" fontId="3" fillId="0" borderId="0" xfId="2" applyAlignment="1">
      <alignment horizontal="center" vertical="center" wrapText="1"/>
    </xf>
    <xf numFmtId="4" fontId="29" fillId="0" borderId="0" xfId="2" applyNumberFormat="1" applyFont="1" applyAlignment="1"/>
    <xf numFmtId="166" fontId="40" fillId="0" borderId="27" xfId="2" applyNumberFormat="1" applyFont="1" applyBorder="1" applyAlignment="1"/>
    <xf numFmtId="166" fontId="40" fillId="0" borderId="28" xfId="2" applyNumberFormat="1" applyFont="1" applyBorder="1" applyAlignment="1"/>
    <xf numFmtId="4" fontId="41" fillId="0" borderId="0" xfId="2" applyNumberFormat="1" applyFont="1" applyAlignment="1">
      <alignment vertical="center"/>
    </xf>
    <xf numFmtId="0" fontId="42" fillId="0" borderId="0" xfId="2" applyFont="1" applyAlignment="1"/>
    <xf numFmtId="0" fontId="42" fillId="0" borderId="18" xfId="2" applyFont="1" applyBorder="1" applyAlignment="1"/>
    <xf numFmtId="0" fontId="42" fillId="0" borderId="0" xfId="2" applyFont="1" applyAlignment="1">
      <alignment horizontal="left"/>
    </xf>
    <xf numFmtId="0" fontId="43" fillId="0" borderId="0" xfId="2" applyFont="1" applyAlignment="1">
      <alignment horizontal="left"/>
    </xf>
    <xf numFmtId="4" fontId="43" fillId="0" borderId="0" xfId="2" applyNumberFormat="1" applyFont="1" applyAlignment="1"/>
    <xf numFmtId="0" fontId="42" fillId="0" borderId="29" xfId="2" applyFont="1" applyBorder="1" applyAlignment="1"/>
    <xf numFmtId="0" fontId="42" fillId="0" borderId="0" xfId="2" applyFont="1" applyBorder="1" applyAlignment="1"/>
    <xf numFmtId="166" fontId="42" fillId="0" borderId="0" xfId="2" applyNumberFormat="1" applyFont="1" applyBorder="1" applyAlignment="1"/>
    <xf numFmtId="166" fontId="42" fillId="0" borderId="30" xfId="2" applyNumberFormat="1" applyFont="1" applyBorder="1" applyAlignment="1"/>
    <xf numFmtId="0" fontId="42" fillId="0" borderId="0" xfId="2" applyFont="1" applyAlignment="1">
      <alignment horizontal="center"/>
    </xf>
    <xf numFmtId="4" fontId="42" fillId="0" borderId="0" xfId="2" applyNumberFormat="1" applyFont="1" applyAlignment="1">
      <alignment vertical="center"/>
    </xf>
    <xf numFmtId="0" fontId="37" fillId="0" borderId="0" xfId="2" applyFont="1" applyAlignment="1">
      <alignment horizontal="left"/>
    </xf>
    <xf numFmtId="4" fontId="37" fillId="0" borderId="0" xfId="2" applyNumberFormat="1" applyFont="1" applyAlignment="1"/>
    <xf numFmtId="0" fontId="3" fillId="0" borderId="18" xfId="2" applyFont="1" applyBorder="1" applyAlignment="1" applyProtection="1">
      <alignment vertical="center"/>
      <protection locked="0"/>
    </xf>
    <xf numFmtId="0" fontId="27" fillId="0" borderId="37" xfId="2" applyFont="1" applyBorder="1" applyAlignment="1" applyProtection="1">
      <alignment horizontal="center" vertical="center"/>
      <protection locked="0"/>
    </xf>
    <xf numFmtId="49" fontId="27" fillId="0" borderId="37" xfId="2" applyNumberFormat="1" applyFont="1" applyBorder="1" applyAlignment="1" applyProtection="1">
      <alignment horizontal="left" vertical="center" wrapText="1"/>
      <protection locked="0"/>
    </xf>
    <xf numFmtId="0" fontId="27" fillId="0" borderId="37" xfId="2" applyFont="1" applyBorder="1" applyAlignment="1" applyProtection="1">
      <alignment horizontal="left" vertical="center" wrapText="1"/>
      <protection locked="0"/>
    </xf>
    <xf numFmtId="0" fontId="27" fillId="0" borderId="37" xfId="2" applyFont="1" applyBorder="1" applyAlignment="1" applyProtection="1">
      <alignment horizontal="center" vertical="center" wrapText="1"/>
      <protection locked="0"/>
    </xf>
    <xf numFmtId="167" fontId="27" fillId="0" borderId="37" xfId="2" applyNumberFormat="1" applyFont="1" applyBorder="1" applyAlignment="1" applyProtection="1">
      <alignment vertical="center"/>
      <protection locked="0"/>
    </xf>
    <xf numFmtId="4" fontId="27" fillId="0" borderId="37" xfId="2" applyNumberFormat="1" applyFont="1" applyBorder="1" applyAlignment="1" applyProtection="1">
      <alignment vertical="center"/>
      <protection locked="0"/>
    </xf>
    <xf numFmtId="0" fontId="3" fillId="0" borderId="37" xfId="2" applyFont="1" applyBorder="1" applyAlignment="1" applyProtection="1">
      <alignment vertical="center"/>
      <protection locked="0"/>
    </xf>
    <xf numFmtId="0" fontId="28" fillId="0" borderId="29" xfId="2" applyFont="1" applyBorder="1" applyAlignment="1">
      <alignment horizontal="left" vertical="center"/>
    </xf>
    <xf numFmtId="0" fontId="28" fillId="0" borderId="0" xfId="2" applyFont="1" applyBorder="1" applyAlignment="1">
      <alignment horizontal="center" vertical="center"/>
    </xf>
    <xf numFmtId="166" fontId="28" fillId="0" borderId="0" xfId="2" applyNumberFormat="1" applyFont="1" applyBorder="1" applyAlignment="1">
      <alignment vertical="center"/>
    </xf>
    <xf numFmtId="166" fontId="28" fillId="0" borderId="30" xfId="2" applyNumberFormat="1" applyFont="1" applyBorder="1" applyAlignment="1">
      <alignment vertical="center"/>
    </xf>
    <xf numFmtId="0" fontId="27" fillId="0" borderId="0" xfId="2" applyFont="1" applyAlignment="1">
      <alignment horizontal="left" vertical="center"/>
    </xf>
    <xf numFmtId="4" fontId="3" fillId="0" borderId="0" xfId="2" applyNumberFormat="1" applyFont="1" applyAlignment="1">
      <alignment vertical="center"/>
    </xf>
    <xf numFmtId="0" fontId="44" fillId="0" borderId="37" xfId="2" applyFont="1" applyBorder="1" applyAlignment="1" applyProtection="1">
      <alignment horizontal="center" vertical="center"/>
      <protection locked="0"/>
    </xf>
    <xf numFmtId="49" fontId="44" fillId="0" borderId="37" xfId="2" applyNumberFormat="1" applyFont="1" applyBorder="1" applyAlignment="1" applyProtection="1">
      <alignment horizontal="left" vertical="center" wrapText="1"/>
      <protection locked="0"/>
    </xf>
    <xf numFmtId="0" fontId="44" fillId="0" borderId="37" xfId="2" applyFont="1" applyBorder="1" applyAlignment="1" applyProtection="1">
      <alignment horizontal="left" vertical="center" wrapText="1"/>
      <protection locked="0"/>
    </xf>
    <xf numFmtId="0" fontId="44" fillId="0" borderId="37" xfId="2" applyFont="1" applyBorder="1" applyAlignment="1" applyProtection="1">
      <alignment horizontal="center" vertical="center" wrapText="1"/>
      <protection locked="0"/>
    </xf>
    <xf numFmtId="167" fontId="44" fillId="0" borderId="37" xfId="2" applyNumberFormat="1" applyFont="1" applyBorder="1" applyAlignment="1" applyProtection="1">
      <alignment vertical="center"/>
      <protection locked="0"/>
    </xf>
    <xf numFmtId="4" fontId="44" fillId="0" borderId="37" xfId="2" applyNumberFormat="1" applyFont="1" applyBorder="1" applyAlignment="1" applyProtection="1">
      <alignment vertical="center"/>
      <protection locked="0"/>
    </xf>
    <xf numFmtId="0" fontId="45" fillId="0" borderId="37" xfId="2" applyFont="1" applyBorder="1" applyAlignment="1" applyProtection="1">
      <alignment vertical="center"/>
      <protection locked="0"/>
    </xf>
    <xf numFmtId="0" fontId="45" fillId="0" borderId="18" xfId="2" applyFont="1" applyBorder="1" applyAlignment="1">
      <alignment vertical="center"/>
    </xf>
    <xf numFmtId="0" fontId="44" fillId="0" borderId="29" xfId="2" applyFont="1" applyBorder="1" applyAlignment="1">
      <alignment horizontal="left" vertical="center"/>
    </xf>
    <xf numFmtId="0" fontId="44" fillId="0" borderId="0" xfId="2" applyFont="1" applyBorder="1" applyAlignment="1">
      <alignment horizontal="center" vertical="center"/>
    </xf>
    <xf numFmtId="0" fontId="28" fillId="0" borderId="34" xfId="2" applyFont="1" applyBorder="1" applyAlignment="1">
      <alignment horizontal="left" vertical="center"/>
    </xf>
    <xf numFmtId="0" fontId="28" fillId="0" borderId="35" xfId="2" applyFont="1" applyBorder="1" applyAlignment="1">
      <alignment horizontal="center" vertical="center"/>
    </xf>
    <xf numFmtId="166" fontId="28" fillId="0" borderId="35" xfId="2" applyNumberFormat="1" applyFont="1" applyBorder="1" applyAlignment="1">
      <alignment vertical="center"/>
    </xf>
    <xf numFmtId="166" fontId="28" fillId="0" borderId="36" xfId="2" applyNumberFormat="1" applyFont="1" applyBorder="1" applyAlignment="1">
      <alignment vertical="center"/>
    </xf>
    <xf numFmtId="0" fontId="46" fillId="0" borderId="0" xfId="2" applyFont="1"/>
    <xf numFmtId="0" fontId="46" fillId="0" borderId="0" xfId="2" applyFont="1" applyAlignment="1">
      <alignment horizontal="center" vertical="center"/>
    </xf>
    <xf numFmtId="0" fontId="46" fillId="0" borderId="0" xfId="2" applyFont="1" applyAlignment="1">
      <alignment wrapText="1"/>
    </xf>
    <xf numFmtId="0" fontId="46" fillId="0" borderId="0" xfId="2" applyFont="1" applyAlignment="1">
      <alignment horizontal="center" vertical="center" wrapText="1"/>
    </xf>
    <xf numFmtId="0" fontId="46" fillId="0" borderId="0" xfId="2" applyFont="1" applyAlignment="1"/>
    <xf numFmtId="0" fontId="44" fillId="0" borderId="34" xfId="2" applyFont="1" applyBorder="1" applyAlignment="1">
      <alignment horizontal="left" vertical="center"/>
    </xf>
    <xf numFmtId="0" fontId="44" fillId="0" borderId="35" xfId="2" applyFont="1" applyBorder="1" applyAlignment="1">
      <alignment horizontal="center" vertical="center"/>
    </xf>
    <xf numFmtId="167" fontId="27" fillId="0" borderId="37" xfId="2" applyNumberFormat="1" applyFont="1" applyFill="1" applyBorder="1" applyAlignment="1" applyProtection="1">
      <alignment vertical="center"/>
      <protection locked="0"/>
    </xf>
    <xf numFmtId="4" fontId="27" fillId="0" borderId="37" xfId="2" applyNumberFormat="1" applyFont="1" applyFill="1" applyBorder="1" applyAlignment="1" applyProtection="1">
      <alignment vertical="center"/>
      <protection locked="0"/>
    </xf>
    <xf numFmtId="168" fontId="47" fillId="0" borderId="38" xfId="2" applyNumberFormat="1" applyFont="1" applyBorder="1" applyAlignment="1" applyProtection="1">
      <alignment horizontal="right"/>
      <protection locked="0"/>
    </xf>
    <xf numFmtId="39" fontId="47" fillId="0" borderId="38" xfId="2" applyNumberFormat="1" applyFont="1" applyBorder="1" applyAlignment="1" applyProtection="1">
      <alignment horizontal="right"/>
      <protection locked="0"/>
    </xf>
    <xf numFmtId="168" fontId="48" fillId="0" borderId="38" xfId="2" applyNumberFormat="1" applyFont="1" applyBorder="1" applyAlignment="1" applyProtection="1">
      <alignment horizontal="right"/>
      <protection locked="0"/>
    </xf>
    <xf numFmtId="39" fontId="48" fillId="0" borderId="38" xfId="2" applyNumberFormat="1" applyFont="1" applyBorder="1" applyAlignment="1" applyProtection="1">
      <alignment horizontal="right"/>
      <protection locked="0"/>
    </xf>
    <xf numFmtId="168" fontId="49" fillId="0" borderId="0" xfId="2" applyNumberFormat="1" applyFont="1" applyAlignment="1" applyProtection="1">
      <alignment horizontal="right"/>
      <protection locked="0"/>
    </xf>
    <xf numFmtId="39" fontId="49" fillId="0" borderId="0" xfId="2" applyNumberFormat="1" applyFont="1" applyAlignment="1" applyProtection="1">
      <alignment horizontal="right"/>
      <protection locked="0"/>
    </xf>
    <xf numFmtId="0" fontId="47" fillId="0" borderId="38" xfId="2" applyFont="1" applyBorder="1" applyAlignment="1" applyProtection="1">
      <alignment horizontal="left" wrapText="1"/>
      <protection locked="0"/>
    </xf>
    <xf numFmtId="0" fontId="48" fillId="0" borderId="38" xfId="2" applyFont="1" applyBorder="1" applyAlignment="1" applyProtection="1">
      <alignment horizontal="left" wrapText="1"/>
      <protection locked="0"/>
    </xf>
    <xf numFmtId="0" fontId="49" fillId="0" borderId="0" xfId="2" applyFont="1" applyAlignment="1" applyProtection="1">
      <alignment horizontal="left" wrapText="1"/>
      <protection locked="0"/>
    </xf>
    <xf numFmtId="0" fontId="2" fillId="0" borderId="0" xfId="1" applyFont="1" applyBorder="1" applyAlignment="1" applyProtection="1">
      <alignment horizontal="left" vertical="center" wrapText="1"/>
    </xf>
    <xf numFmtId="0" fontId="10" fillId="0" borderId="0" xfId="1" applyFont="1" applyBorder="1" applyAlignment="1" applyProtection="1">
      <alignment horizontal="left" vertical="center" wrapText="1"/>
    </xf>
    <xf numFmtId="0" fontId="32" fillId="0" borderId="0" xfId="2" applyFont="1" applyAlignment="1">
      <alignment horizontal="left" vertical="center" wrapText="1"/>
    </xf>
    <xf numFmtId="4" fontId="33" fillId="0" borderId="0" xfId="2" applyNumberFormat="1" applyFont="1" applyAlignment="1">
      <alignment vertical="center"/>
    </xf>
    <xf numFmtId="0" fontId="33" fillId="0" borderId="0" xfId="2" applyFont="1" applyAlignment="1">
      <alignment vertical="center"/>
    </xf>
    <xf numFmtId="0" fontId="38" fillId="0" borderId="0" xfId="2" applyFont="1" applyAlignment="1">
      <alignment horizontal="left" vertical="center" wrapText="1"/>
    </xf>
    <xf numFmtId="4" fontId="37" fillId="0" borderId="0" xfId="2" applyNumberFormat="1" applyFont="1" applyAlignment="1">
      <alignment vertical="center"/>
    </xf>
    <xf numFmtId="0" fontId="37" fillId="0" borderId="0" xfId="2" applyFont="1" applyAlignment="1">
      <alignment vertical="center"/>
    </xf>
    <xf numFmtId="4" fontId="33" fillId="0" borderId="0" xfId="2" applyNumberFormat="1" applyFont="1" applyAlignment="1">
      <alignment horizontal="right" vertical="center"/>
    </xf>
    <xf numFmtId="4" fontId="29" fillId="0" borderId="0" xfId="2" applyNumberFormat="1" applyFont="1" applyAlignment="1">
      <alignment horizontal="right" vertical="center"/>
    </xf>
    <xf numFmtId="4" fontId="29" fillId="0" borderId="0" xfId="2" applyNumberFormat="1" applyFont="1" applyAlignment="1">
      <alignment vertical="center"/>
    </xf>
    <xf numFmtId="165" fontId="19" fillId="0" borderId="0" xfId="2" applyNumberFormat="1" applyFont="1" applyAlignment="1">
      <alignment horizontal="left" vertical="center"/>
    </xf>
    <xf numFmtId="0" fontId="19" fillId="0" borderId="0" xfId="2" applyFont="1" applyAlignment="1">
      <alignment vertical="center" wrapText="1"/>
    </xf>
    <xf numFmtId="0" fontId="19" fillId="0" borderId="0" xfId="2" applyFont="1" applyAlignment="1">
      <alignment vertical="center"/>
    </xf>
    <xf numFmtId="0" fontId="25" fillId="0" borderId="26" xfId="2" applyFont="1" applyBorder="1" applyAlignment="1">
      <alignment horizontal="center" vertical="center"/>
    </xf>
    <xf numFmtId="0" fontId="25" fillId="0" borderId="27" xfId="2" applyFont="1" applyBorder="1" applyAlignment="1">
      <alignment horizontal="left" vertical="center"/>
    </xf>
    <xf numFmtId="0" fontId="26" fillId="0" borderId="29" xfId="2" applyFont="1" applyBorder="1" applyAlignment="1">
      <alignment horizontal="left" vertical="center"/>
    </xf>
    <xf numFmtId="0" fontId="26" fillId="0" borderId="0" xfId="2" applyFont="1" applyBorder="1" applyAlignment="1">
      <alignment horizontal="left" vertical="center"/>
    </xf>
    <xf numFmtId="0" fontId="27" fillId="4" borderId="21" xfId="2" applyFont="1" applyFill="1" applyBorder="1" applyAlignment="1">
      <alignment horizontal="center" vertical="center"/>
    </xf>
    <xf numFmtId="0" fontId="27" fillId="4" borderId="22" xfId="2" applyFont="1" applyFill="1" applyBorder="1" applyAlignment="1">
      <alignment horizontal="left" vertical="center"/>
    </xf>
    <xf numFmtId="0" fontId="27" fillId="4" borderId="22" xfId="2" applyFont="1" applyFill="1" applyBorder="1" applyAlignment="1">
      <alignment horizontal="center" vertical="center"/>
    </xf>
    <xf numFmtId="0" fontId="27" fillId="4" borderId="22" xfId="2" applyFont="1" applyFill="1" applyBorder="1" applyAlignment="1">
      <alignment horizontal="right" vertical="center"/>
    </xf>
    <xf numFmtId="0" fontId="27" fillId="4" borderId="23" xfId="2" applyFont="1" applyFill="1" applyBorder="1" applyAlignment="1">
      <alignment horizontal="left" vertical="center"/>
    </xf>
    <xf numFmtId="164" fontId="18" fillId="0" borderId="0" xfId="2" applyNumberFormat="1" applyFont="1" applyAlignment="1">
      <alignment horizontal="left" vertical="center"/>
    </xf>
    <xf numFmtId="0" fontId="18" fillId="0" borderId="0" xfId="2" applyFont="1" applyAlignment="1">
      <alignment vertical="center"/>
    </xf>
    <xf numFmtId="4" fontId="22" fillId="0" borderId="0" xfId="2" applyNumberFormat="1" applyFont="1" applyAlignment="1">
      <alignment vertical="center"/>
    </xf>
    <xf numFmtId="0" fontId="23" fillId="3" borderId="22" xfId="2" applyFont="1" applyFill="1" applyBorder="1" applyAlignment="1">
      <alignment horizontal="left" vertical="center"/>
    </xf>
    <xf numFmtId="0" fontId="3" fillId="3" borderId="22" xfId="2" applyFont="1" applyFill="1" applyBorder="1" applyAlignment="1">
      <alignment vertical="center"/>
    </xf>
    <xf numFmtId="4" fontId="23" fillId="3" borderId="22" xfId="2" applyNumberFormat="1" applyFont="1" applyFill="1" applyBorder="1" applyAlignment="1">
      <alignment vertical="center"/>
    </xf>
    <xf numFmtId="0" fontId="3" fillId="3" borderId="23" xfId="2" applyFont="1" applyFill="1" applyBorder="1" applyAlignment="1">
      <alignment vertical="center"/>
    </xf>
    <xf numFmtId="0" fontId="20" fillId="0" borderId="0" xfId="2" applyFont="1" applyAlignment="1">
      <alignment horizontal="left" vertical="center" wrapText="1"/>
    </xf>
    <xf numFmtId="0" fontId="20" fillId="0" borderId="0" xfId="2" applyFont="1" applyAlignment="1">
      <alignment vertical="center"/>
    </xf>
    <xf numFmtId="0" fontId="16" fillId="2" borderId="0" xfId="2" applyFont="1" applyFill="1" applyAlignment="1">
      <alignment horizontal="center" vertical="center"/>
    </xf>
    <xf numFmtId="0" fontId="3" fillId="0" borderId="0" xfId="2"/>
    <xf numFmtId="0" fontId="19" fillId="0" borderId="0" xfId="2" applyFont="1" applyAlignment="1">
      <alignment horizontal="left" vertical="center"/>
    </xf>
    <xf numFmtId="0" fontId="20" fillId="0" borderId="0" xfId="2" applyFont="1" applyAlignment="1">
      <alignment horizontal="left" vertical="top" wrapText="1"/>
    </xf>
    <xf numFmtId="0" fontId="19" fillId="0" borderId="0" xfId="2" applyFont="1" applyAlignment="1">
      <alignment horizontal="left" vertical="center" wrapText="1"/>
    </xf>
    <xf numFmtId="4" fontId="21" fillId="0" borderId="20" xfId="2" applyNumberFormat="1" applyFont="1" applyBorder="1" applyAlignment="1">
      <alignment vertical="center"/>
    </xf>
    <xf numFmtId="0" fontId="3" fillId="0" borderId="20" xfId="2" applyFont="1" applyBorder="1" applyAlignment="1">
      <alignment vertical="center"/>
    </xf>
    <xf numFmtId="0" fontId="18" fillId="0" borderId="0" xfId="2" applyFont="1" applyAlignment="1">
      <alignment horizontal="right" vertical="center"/>
    </xf>
    <xf numFmtId="0" fontId="46" fillId="0" borderId="0" xfId="2" applyFont="1" applyAlignment="1">
      <alignment wrapText="1"/>
    </xf>
    <xf numFmtId="0" fontId="18" fillId="0" borderId="0" xfId="2" applyFont="1" applyAlignment="1">
      <alignment horizontal="left" vertical="center" wrapText="1"/>
    </xf>
    <xf numFmtId="0" fontId="18" fillId="0" borderId="0" xfId="2" applyFont="1" applyAlignment="1">
      <alignment horizontal="left" vertical="center"/>
    </xf>
    <xf numFmtId="0" fontId="3" fillId="0" borderId="0" xfId="2" applyFont="1" applyAlignment="1">
      <alignment vertical="center"/>
    </xf>
    <xf numFmtId="0" fontId="27" fillId="5" borderId="37" xfId="2" applyFont="1" applyFill="1" applyBorder="1" applyAlignment="1" applyProtection="1">
      <alignment horizontal="center" vertical="center"/>
      <protection locked="0"/>
    </xf>
    <xf numFmtId="0" fontId="44" fillId="5" borderId="37" xfId="2" applyFont="1" applyFill="1" applyBorder="1" applyAlignment="1" applyProtection="1">
      <alignment horizontal="center" vertical="center"/>
      <protection locked="0"/>
    </xf>
  </cellXfs>
  <cellStyles count="4">
    <cellStyle name="Hypertextové prepojenie" xfId="3" builtinId="8"/>
    <cellStyle name="Normálna" xfId="0" builtinId="0"/>
    <cellStyle name="Normálna 2" xfId="2" xr:uid="{00000000-0005-0000-0000-000002000000}"/>
    <cellStyle name="normálne 2"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5"/>
  <sheetViews>
    <sheetView workbookViewId="0">
      <selection activeCell="B2" sqref="B2"/>
    </sheetView>
  </sheetViews>
  <sheetFormatPr defaultColWidth="9.109375" defaultRowHeight="10.199999999999999"/>
  <cols>
    <col min="1" max="1" width="9.109375" style="4"/>
    <col min="2" max="2" width="42.44140625" style="4" customWidth="1"/>
    <col min="3" max="3" width="10.109375" style="4" customWidth="1"/>
    <col min="4" max="4" width="22.109375" style="4" customWidth="1"/>
    <col min="5" max="5" width="20.5546875" style="4" customWidth="1"/>
    <col min="6" max="6" width="27.88671875" style="4" customWidth="1"/>
    <col min="7" max="16384" width="9.109375" style="4"/>
  </cols>
  <sheetData>
    <row r="1" spans="1:7" s="1" customFormat="1" ht="26.4" customHeight="1">
      <c r="A1" s="222" t="s">
        <v>0</v>
      </c>
      <c r="B1" s="222"/>
      <c r="C1" s="222"/>
      <c r="D1" s="222"/>
      <c r="E1" s="222"/>
      <c r="F1" s="222"/>
    </row>
    <row r="2" spans="1:7" ht="14.4">
      <c r="A2" s="2"/>
      <c r="B2" s="2"/>
      <c r="C2" s="3"/>
      <c r="D2" s="2"/>
      <c r="E2" s="2"/>
      <c r="F2" s="2"/>
    </row>
    <row r="3" spans="1:7" ht="18">
      <c r="A3" s="5" t="s">
        <v>1</v>
      </c>
      <c r="B3" s="2"/>
      <c r="C3" s="3"/>
      <c r="D3" s="2"/>
      <c r="E3" s="2"/>
      <c r="F3" s="2"/>
    </row>
    <row r="4" spans="1:7" ht="15" thickBot="1">
      <c r="A4" s="2"/>
      <c r="B4" s="2"/>
      <c r="C4" s="3"/>
      <c r="D4" s="2"/>
      <c r="E4" s="2"/>
      <c r="F4" s="2"/>
    </row>
    <row r="5" spans="1:7" ht="27.6">
      <c r="A5" s="6" t="s">
        <v>2</v>
      </c>
      <c r="B5" s="7" t="s">
        <v>3</v>
      </c>
      <c r="C5" s="7" t="s">
        <v>4</v>
      </c>
      <c r="D5" s="8" t="s">
        <v>5</v>
      </c>
      <c r="E5" s="8" t="s">
        <v>6</v>
      </c>
      <c r="F5" s="9" t="s">
        <v>7</v>
      </c>
    </row>
    <row r="6" spans="1:7" ht="85.2" customHeight="1">
      <c r="A6" s="10">
        <v>1</v>
      </c>
      <c r="B6" s="11" t="s">
        <v>8</v>
      </c>
      <c r="C6" s="12">
        <v>1</v>
      </c>
      <c r="D6" s="13"/>
      <c r="E6" s="14">
        <f t="shared" ref="E6:E7" si="0">ROUND(D6*0.2,2)</f>
        <v>0</v>
      </c>
      <c r="F6" s="15">
        <f t="shared" ref="F6:F7" si="1">D6+E6</f>
        <v>0</v>
      </c>
    </row>
    <row r="7" spans="1:7" ht="85.2" customHeight="1" thickBot="1">
      <c r="A7" s="16">
        <v>2</v>
      </c>
      <c r="B7" s="17" t="s">
        <v>9</v>
      </c>
      <c r="C7" s="18">
        <v>1</v>
      </c>
      <c r="D7" s="19"/>
      <c r="E7" s="20">
        <f t="shared" si="0"/>
        <v>0</v>
      </c>
      <c r="F7" s="21">
        <f t="shared" si="1"/>
        <v>0</v>
      </c>
    </row>
    <row r="8" spans="1:7" s="27" customFormat="1" ht="32.4" customHeight="1" thickBot="1">
      <c r="A8" s="22"/>
      <c r="B8" s="23" t="s">
        <v>10</v>
      </c>
      <c r="C8" s="24"/>
      <c r="D8" s="25">
        <f>SUM(D6:D7)</f>
        <v>0</v>
      </c>
      <c r="E8" s="26">
        <f>SUM(E6:E7)</f>
        <v>0</v>
      </c>
      <c r="F8" s="25">
        <f>SUM(F6:F7)</f>
        <v>0</v>
      </c>
    </row>
    <row r="9" spans="1:7" ht="24" customHeight="1"/>
    <row r="10" spans="1:7" ht="24" customHeight="1"/>
    <row r="13" spans="1:7" ht="14.4">
      <c r="A13" s="2" t="s">
        <v>11</v>
      </c>
      <c r="B13" s="2"/>
      <c r="C13" s="2"/>
      <c r="D13" s="3"/>
      <c r="E13" s="2"/>
      <c r="F13" s="2"/>
      <c r="G13" s="2"/>
    </row>
    <row r="14" spans="1:7" ht="14.4">
      <c r="A14" s="2"/>
      <c r="B14" s="2"/>
      <c r="C14" s="2"/>
      <c r="D14" s="3"/>
      <c r="E14" s="2"/>
      <c r="F14" s="2"/>
      <c r="G14" s="2"/>
    </row>
    <row r="15" spans="1:7" ht="14.4">
      <c r="A15" s="2" t="s">
        <v>12</v>
      </c>
      <c r="B15" s="28"/>
      <c r="C15" s="2"/>
      <c r="E15" s="3" t="s">
        <v>13</v>
      </c>
      <c r="F15" s="2"/>
      <c r="G15" s="2"/>
    </row>
  </sheetData>
  <mergeCells count="1">
    <mergeCell ref="A1:F1"/>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174"/>
  <sheetViews>
    <sheetView showGridLines="0" topLeftCell="A117"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173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923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ROUND((SUM(BE100:BE157)),  2)</f>
        <v>0</v>
      </c>
      <c r="G35" s="59"/>
      <c r="H35" s="59"/>
      <c r="I35" s="141">
        <v>0.2</v>
      </c>
      <c r="J35" s="140">
        <f>ROUND(((SUM(BE100:BE157))*I35),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ROUND((SUM(BF100:BF157)),  2)</f>
        <v>0</v>
      </c>
      <c r="G36" s="59"/>
      <c r="H36" s="59"/>
      <c r="I36" s="141">
        <v>0.2</v>
      </c>
      <c r="J36" s="140">
        <f>ROUND(((SUM(BF100:BF157))*I36),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ROUND((SUM(BG100:BG157)),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ROUND((SUM(BH100:BH157)),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ROUND((SUM(BI100:BI157)),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8.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07 - FC 07 SO 01 A1 - ELI</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924</v>
      </c>
      <c r="J101" s="167">
        <f>BK101</f>
        <v>0</v>
      </c>
      <c r="L101" s="164"/>
      <c r="M101" s="168"/>
      <c r="N101" s="169"/>
      <c r="O101" s="169"/>
      <c r="P101" s="170">
        <f>P102+P123+P148+P152</f>
        <v>0</v>
      </c>
      <c r="Q101" s="169"/>
      <c r="R101" s="170">
        <f>R102+R123+R148+R152</f>
        <v>0</v>
      </c>
      <c r="S101" s="169"/>
      <c r="T101" s="171">
        <f>T102+T123+T148+T152</f>
        <v>0</v>
      </c>
      <c r="AR101" s="165" t="s">
        <v>148</v>
      </c>
      <c r="AT101" s="172" t="s">
        <v>140</v>
      </c>
      <c r="AU101" s="172" t="s">
        <v>141</v>
      </c>
      <c r="AY101" s="165" t="s">
        <v>297</v>
      </c>
      <c r="BK101" s="173">
        <f>BK102+BK123+BK148+BK152</f>
        <v>0</v>
      </c>
    </row>
    <row r="102" spans="1:65" s="163" customFormat="1" ht="22.95" customHeight="1">
      <c r="B102" s="164"/>
      <c r="D102" s="165" t="s">
        <v>140</v>
      </c>
      <c r="E102" s="174"/>
      <c r="F102" s="174" t="s">
        <v>925</v>
      </c>
      <c r="J102" s="175">
        <f>BK102</f>
        <v>0</v>
      </c>
      <c r="L102" s="164"/>
      <c r="M102" s="168"/>
      <c r="N102" s="169"/>
      <c r="O102" s="169"/>
      <c r="P102" s="170">
        <f>SUM(P103:P122)</f>
        <v>0</v>
      </c>
      <c r="Q102" s="169"/>
      <c r="R102" s="170">
        <f>SUM(R103:R122)</f>
        <v>0</v>
      </c>
      <c r="S102" s="169"/>
      <c r="T102" s="171">
        <f>SUM(T103:T122)</f>
        <v>0</v>
      </c>
      <c r="AR102" s="165" t="s">
        <v>148</v>
      </c>
      <c r="AT102" s="172" t="s">
        <v>140</v>
      </c>
      <c r="AU102" s="172" t="s">
        <v>148</v>
      </c>
      <c r="AY102" s="165" t="s">
        <v>297</v>
      </c>
      <c r="BK102" s="173">
        <f>SUM(BK103:BK122)</f>
        <v>0</v>
      </c>
    </row>
    <row r="103" spans="1:65" s="63" customFormat="1" ht="14.4" customHeight="1">
      <c r="A103" s="59"/>
      <c r="B103" s="176"/>
      <c r="C103" s="177" t="s">
        <v>148</v>
      </c>
      <c r="D103" s="177" t="s">
        <v>299</v>
      </c>
      <c r="E103" s="178"/>
      <c r="F103" s="179" t="s">
        <v>926</v>
      </c>
      <c r="G103" s="180" t="s">
        <v>522</v>
      </c>
      <c r="H103" s="213">
        <v>480</v>
      </c>
      <c r="I103" s="214"/>
      <c r="J103" s="182">
        <f t="shared" ref="J103:J122" si="0">ROUND(I103*H103,2)</f>
        <v>0</v>
      </c>
      <c r="K103" s="183"/>
      <c r="L103" s="60"/>
      <c r="M103" s="184" t="s">
        <v>76</v>
      </c>
      <c r="N103" s="185" t="s">
        <v>107</v>
      </c>
      <c r="O103" s="186">
        <v>0</v>
      </c>
      <c r="P103" s="186">
        <f t="shared" ref="P103:P122" si="1">O103*H103</f>
        <v>0</v>
      </c>
      <c r="Q103" s="186">
        <v>0</v>
      </c>
      <c r="R103" s="186">
        <f t="shared" ref="R103:R122" si="2">Q103*H103</f>
        <v>0</v>
      </c>
      <c r="S103" s="186">
        <v>0</v>
      </c>
      <c r="T103" s="187">
        <f t="shared" ref="T103:T12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22" si="4">IF(N103="základná",J103,0)</f>
        <v>0</v>
      </c>
      <c r="BF103" s="189">
        <f t="shared" ref="BF103:BF122" si="5">IF(N103="znížená",J103,0)</f>
        <v>0</v>
      </c>
      <c r="BG103" s="189">
        <f t="shared" ref="BG103:BG122" si="6">IF(N103="zákl. prenesená",J103,0)</f>
        <v>0</v>
      </c>
      <c r="BH103" s="189">
        <f t="shared" ref="BH103:BH122" si="7">IF(N103="zníž. prenesená",J103,0)</f>
        <v>0</v>
      </c>
      <c r="BI103" s="189">
        <f t="shared" ref="BI103:BI122" si="8">IF(N103="nulová",J103,0)</f>
        <v>0</v>
      </c>
      <c r="BJ103" s="48" t="s">
        <v>154</v>
      </c>
      <c r="BK103" s="189">
        <f t="shared" ref="BK103:BK122" si="9">ROUND(I103*H103,2)</f>
        <v>0</v>
      </c>
      <c r="BL103" s="48" t="s">
        <v>302</v>
      </c>
      <c r="BM103" s="188" t="s">
        <v>927</v>
      </c>
    </row>
    <row r="104" spans="1:65" s="63" customFormat="1" ht="14.4" customHeight="1">
      <c r="A104" s="59"/>
      <c r="B104" s="176"/>
      <c r="C104" s="177" t="s">
        <v>154</v>
      </c>
      <c r="D104" s="177" t="s">
        <v>299</v>
      </c>
      <c r="E104" s="178"/>
      <c r="F104" s="179" t="s">
        <v>928</v>
      </c>
      <c r="G104" s="180" t="s">
        <v>522</v>
      </c>
      <c r="H104" s="213">
        <v>1800</v>
      </c>
      <c r="I104" s="214"/>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929</v>
      </c>
    </row>
    <row r="105" spans="1:65" s="63" customFormat="1" ht="14.4" customHeight="1">
      <c r="A105" s="59"/>
      <c r="B105" s="176"/>
      <c r="C105" s="177" t="s">
        <v>306</v>
      </c>
      <c r="D105" s="177" t="s">
        <v>299</v>
      </c>
      <c r="E105" s="178"/>
      <c r="F105" s="179" t="s">
        <v>930</v>
      </c>
      <c r="G105" s="180" t="s">
        <v>522</v>
      </c>
      <c r="H105" s="213">
        <v>1200</v>
      </c>
      <c r="I105" s="214"/>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931</v>
      </c>
    </row>
    <row r="106" spans="1:65" s="63" customFormat="1" ht="14.4" customHeight="1">
      <c r="A106" s="59"/>
      <c r="B106" s="176"/>
      <c r="C106" s="177" t="s">
        <v>302</v>
      </c>
      <c r="D106" s="177" t="s">
        <v>299</v>
      </c>
      <c r="E106" s="178"/>
      <c r="F106" s="179" t="s">
        <v>932</v>
      </c>
      <c r="G106" s="180" t="s">
        <v>522</v>
      </c>
      <c r="H106" s="213">
        <v>120</v>
      </c>
      <c r="I106" s="214"/>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933</v>
      </c>
    </row>
    <row r="107" spans="1:65" s="63" customFormat="1" ht="14.4" customHeight="1">
      <c r="A107" s="59"/>
      <c r="B107" s="176"/>
      <c r="C107" s="177" t="s">
        <v>311</v>
      </c>
      <c r="D107" s="177" t="s">
        <v>299</v>
      </c>
      <c r="E107" s="178"/>
      <c r="F107" s="179" t="s">
        <v>934</v>
      </c>
      <c r="G107" s="180" t="s">
        <v>522</v>
      </c>
      <c r="H107" s="213">
        <v>1500</v>
      </c>
      <c r="I107" s="214"/>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935</v>
      </c>
    </row>
    <row r="108" spans="1:65" s="63" customFormat="1" ht="14.4" customHeight="1">
      <c r="A108" s="59"/>
      <c r="B108" s="176"/>
      <c r="C108" s="177" t="s">
        <v>314</v>
      </c>
      <c r="D108" s="177" t="s">
        <v>299</v>
      </c>
      <c r="E108" s="178"/>
      <c r="F108" s="179" t="s">
        <v>936</v>
      </c>
      <c r="G108" s="180" t="s">
        <v>407</v>
      </c>
      <c r="H108" s="213">
        <v>156</v>
      </c>
      <c r="I108" s="214"/>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937</v>
      </c>
    </row>
    <row r="109" spans="1:65" s="63" customFormat="1" ht="14.4" customHeight="1">
      <c r="A109" s="59"/>
      <c r="B109" s="176"/>
      <c r="C109" s="177" t="s">
        <v>317</v>
      </c>
      <c r="D109" s="177" t="s">
        <v>299</v>
      </c>
      <c r="E109" s="178"/>
      <c r="F109" s="179" t="s">
        <v>938</v>
      </c>
      <c r="G109" s="180" t="s">
        <v>407</v>
      </c>
      <c r="H109" s="213">
        <v>52</v>
      </c>
      <c r="I109" s="214"/>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939</v>
      </c>
    </row>
    <row r="110" spans="1:65" s="63" customFormat="1" ht="14.4" customHeight="1">
      <c r="A110" s="59"/>
      <c r="B110" s="176"/>
      <c r="C110" s="177" t="s">
        <v>320</v>
      </c>
      <c r="D110" s="177" t="s">
        <v>299</v>
      </c>
      <c r="E110" s="178"/>
      <c r="F110" s="179" t="s">
        <v>940</v>
      </c>
      <c r="G110" s="180" t="s">
        <v>407</v>
      </c>
      <c r="H110" s="213">
        <v>64</v>
      </c>
      <c r="I110" s="214"/>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941</v>
      </c>
    </row>
    <row r="111" spans="1:65" s="63" customFormat="1" ht="14.4" customHeight="1">
      <c r="A111" s="59"/>
      <c r="B111" s="176"/>
      <c r="C111" s="177" t="s">
        <v>323</v>
      </c>
      <c r="D111" s="177" t="s">
        <v>299</v>
      </c>
      <c r="E111" s="178"/>
      <c r="F111" s="179" t="s">
        <v>942</v>
      </c>
      <c r="G111" s="180" t="s">
        <v>407</v>
      </c>
      <c r="H111" s="213">
        <v>24</v>
      </c>
      <c r="I111" s="214"/>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943</v>
      </c>
    </row>
    <row r="112" spans="1:65" s="63" customFormat="1" ht="14.4" customHeight="1">
      <c r="A112" s="59"/>
      <c r="B112" s="176"/>
      <c r="C112" s="177" t="s">
        <v>328</v>
      </c>
      <c r="D112" s="177" t="s">
        <v>299</v>
      </c>
      <c r="E112" s="178"/>
      <c r="F112" s="179" t="s">
        <v>944</v>
      </c>
      <c r="G112" s="180" t="s">
        <v>407</v>
      </c>
      <c r="H112" s="213">
        <v>12</v>
      </c>
      <c r="I112" s="214"/>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945</v>
      </c>
    </row>
    <row r="113" spans="1:65" s="63" customFormat="1" ht="14.4" customHeight="1">
      <c r="A113" s="59"/>
      <c r="B113" s="176"/>
      <c r="C113" s="190" t="s">
        <v>331</v>
      </c>
      <c r="D113" s="190" t="s">
        <v>324</v>
      </c>
      <c r="E113" s="191"/>
      <c r="F113" s="192" t="s">
        <v>926</v>
      </c>
      <c r="G113" s="193" t="s">
        <v>522</v>
      </c>
      <c r="H113" s="215">
        <v>480</v>
      </c>
      <c r="I113" s="216"/>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946</v>
      </c>
    </row>
    <row r="114" spans="1:65" s="63" customFormat="1" ht="14.4" customHeight="1">
      <c r="A114" s="59"/>
      <c r="B114" s="176"/>
      <c r="C114" s="190" t="s">
        <v>335</v>
      </c>
      <c r="D114" s="190" t="s">
        <v>324</v>
      </c>
      <c r="E114" s="191"/>
      <c r="F114" s="192" t="s">
        <v>928</v>
      </c>
      <c r="G114" s="193" t="s">
        <v>522</v>
      </c>
      <c r="H114" s="215">
        <v>1800</v>
      </c>
      <c r="I114" s="216"/>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947</v>
      </c>
    </row>
    <row r="115" spans="1:65" s="63" customFormat="1" ht="14.4" customHeight="1">
      <c r="A115" s="59"/>
      <c r="B115" s="176"/>
      <c r="C115" s="190" t="s">
        <v>339</v>
      </c>
      <c r="D115" s="190" t="s">
        <v>324</v>
      </c>
      <c r="E115" s="191"/>
      <c r="F115" s="192" t="s">
        <v>930</v>
      </c>
      <c r="G115" s="193" t="s">
        <v>522</v>
      </c>
      <c r="H115" s="215">
        <v>1200</v>
      </c>
      <c r="I115" s="216"/>
      <c r="J115" s="195">
        <f t="shared" si="0"/>
        <v>0</v>
      </c>
      <c r="K115" s="196"/>
      <c r="L115" s="197"/>
      <c r="M115" s="198" t="s">
        <v>76</v>
      </c>
      <c r="N115" s="199"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948</v>
      </c>
    </row>
    <row r="116" spans="1:65" s="63" customFormat="1" ht="14.4" customHeight="1">
      <c r="A116" s="59"/>
      <c r="B116" s="176"/>
      <c r="C116" s="190" t="s">
        <v>342</v>
      </c>
      <c r="D116" s="190" t="s">
        <v>324</v>
      </c>
      <c r="E116" s="191"/>
      <c r="F116" s="192" t="s">
        <v>932</v>
      </c>
      <c r="G116" s="193" t="s">
        <v>522</v>
      </c>
      <c r="H116" s="215">
        <v>120</v>
      </c>
      <c r="I116" s="216"/>
      <c r="J116" s="195">
        <f t="shared" si="0"/>
        <v>0</v>
      </c>
      <c r="K116" s="196"/>
      <c r="L116" s="197"/>
      <c r="M116" s="198" t="s">
        <v>76</v>
      </c>
      <c r="N116" s="199"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949</v>
      </c>
    </row>
    <row r="117" spans="1:65" s="63" customFormat="1" ht="14.4" customHeight="1">
      <c r="A117" s="59"/>
      <c r="B117" s="176"/>
      <c r="C117" s="190" t="s">
        <v>345</v>
      </c>
      <c r="D117" s="190" t="s">
        <v>324</v>
      </c>
      <c r="E117" s="191"/>
      <c r="F117" s="192" t="s">
        <v>934</v>
      </c>
      <c r="G117" s="193" t="s">
        <v>522</v>
      </c>
      <c r="H117" s="215">
        <v>1500</v>
      </c>
      <c r="I117" s="216"/>
      <c r="J117" s="195">
        <f t="shared" si="0"/>
        <v>0</v>
      </c>
      <c r="K117" s="196"/>
      <c r="L117" s="197"/>
      <c r="M117" s="198" t="s">
        <v>76</v>
      </c>
      <c r="N117" s="199"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950</v>
      </c>
    </row>
    <row r="118" spans="1:65" s="63" customFormat="1" ht="14.4" customHeight="1">
      <c r="A118" s="59"/>
      <c r="B118" s="176"/>
      <c r="C118" s="190" t="s">
        <v>348</v>
      </c>
      <c r="D118" s="190" t="s">
        <v>324</v>
      </c>
      <c r="E118" s="191"/>
      <c r="F118" s="192" t="s">
        <v>936</v>
      </c>
      <c r="G118" s="193" t="s">
        <v>407</v>
      </c>
      <c r="H118" s="215">
        <v>156</v>
      </c>
      <c r="I118" s="216"/>
      <c r="J118" s="195">
        <f t="shared" si="0"/>
        <v>0</v>
      </c>
      <c r="K118" s="196"/>
      <c r="L118" s="197"/>
      <c r="M118" s="198" t="s">
        <v>76</v>
      </c>
      <c r="N118" s="199"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951</v>
      </c>
    </row>
    <row r="119" spans="1:65" s="63" customFormat="1" ht="14.4" customHeight="1">
      <c r="A119" s="59"/>
      <c r="B119" s="176"/>
      <c r="C119" s="190" t="s">
        <v>351</v>
      </c>
      <c r="D119" s="190" t="s">
        <v>324</v>
      </c>
      <c r="E119" s="191"/>
      <c r="F119" s="192" t="s">
        <v>938</v>
      </c>
      <c r="G119" s="193" t="s">
        <v>407</v>
      </c>
      <c r="H119" s="215">
        <v>52</v>
      </c>
      <c r="I119" s="216"/>
      <c r="J119" s="195">
        <f t="shared" si="0"/>
        <v>0</v>
      </c>
      <c r="K119" s="196"/>
      <c r="L119" s="197"/>
      <c r="M119" s="198" t="s">
        <v>76</v>
      </c>
      <c r="N119" s="199"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952</v>
      </c>
    </row>
    <row r="120" spans="1:65" s="63" customFormat="1" ht="14.4" customHeight="1">
      <c r="A120" s="59"/>
      <c r="B120" s="176"/>
      <c r="C120" s="190" t="s">
        <v>354</v>
      </c>
      <c r="D120" s="190" t="s">
        <v>324</v>
      </c>
      <c r="E120" s="191"/>
      <c r="F120" s="192" t="s">
        <v>940</v>
      </c>
      <c r="G120" s="193" t="s">
        <v>407</v>
      </c>
      <c r="H120" s="215">
        <v>64</v>
      </c>
      <c r="I120" s="216"/>
      <c r="J120" s="195">
        <f t="shared" si="0"/>
        <v>0</v>
      </c>
      <c r="K120" s="196"/>
      <c r="L120" s="197"/>
      <c r="M120" s="198" t="s">
        <v>76</v>
      </c>
      <c r="N120" s="199"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953</v>
      </c>
    </row>
    <row r="121" spans="1:65" s="63" customFormat="1" ht="14.4" customHeight="1">
      <c r="A121" s="59"/>
      <c r="B121" s="176"/>
      <c r="C121" s="190" t="s">
        <v>357</v>
      </c>
      <c r="D121" s="190" t="s">
        <v>324</v>
      </c>
      <c r="E121" s="191"/>
      <c r="F121" s="192" t="s">
        <v>942</v>
      </c>
      <c r="G121" s="193" t="s">
        <v>407</v>
      </c>
      <c r="H121" s="215">
        <v>24</v>
      </c>
      <c r="I121" s="216"/>
      <c r="J121" s="195">
        <f t="shared" si="0"/>
        <v>0</v>
      </c>
      <c r="K121" s="196"/>
      <c r="L121" s="197"/>
      <c r="M121" s="198" t="s">
        <v>76</v>
      </c>
      <c r="N121" s="199"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954</v>
      </c>
    </row>
    <row r="122" spans="1:65" s="63" customFormat="1" ht="14.4" customHeight="1">
      <c r="A122" s="59"/>
      <c r="B122" s="176"/>
      <c r="C122" s="190" t="s">
        <v>82</v>
      </c>
      <c r="D122" s="190" t="s">
        <v>324</v>
      </c>
      <c r="E122" s="191"/>
      <c r="F122" s="192" t="s">
        <v>944</v>
      </c>
      <c r="G122" s="193" t="s">
        <v>407</v>
      </c>
      <c r="H122" s="215">
        <v>12</v>
      </c>
      <c r="I122" s="216"/>
      <c r="J122" s="195">
        <f t="shared" si="0"/>
        <v>0</v>
      </c>
      <c r="K122" s="196"/>
      <c r="L122" s="197"/>
      <c r="M122" s="198" t="s">
        <v>76</v>
      </c>
      <c r="N122" s="199"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955</v>
      </c>
    </row>
    <row r="123" spans="1:65" s="163" customFormat="1" ht="22.95" customHeight="1">
      <c r="B123" s="164"/>
      <c r="D123" s="165" t="s">
        <v>140</v>
      </c>
      <c r="E123" s="174"/>
      <c r="F123" s="174" t="s">
        <v>956</v>
      </c>
      <c r="J123" s="175">
        <f>BK123</f>
        <v>0</v>
      </c>
      <c r="L123" s="164"/>
      <c r="M123" s="168"/>
      <c r="N123" s="169"/>
      <c r="O123" s="169"/>
      <c r="P123" s="170">
        <f>SUM(P124:P147)</f>
        <v>0</v>
      </c>
      <c r="Q123" s="169"/>
      <c r="R123" s="170">
        <f>SUM(R124:R147)</f>
        <v>0</v>
      </c>
      <c r="S123" s="169"/>
      <c r="T123" s="171">
        <f>SUM(T124:T147)</f>
        <v>0</v>
      </c>
      <c r="AR123" s="165" t="s">
        <v>148</v>
      </c>
      <c r="AT123" s="172" t="s">
        <v>140</v>
      </c>
      <c r="AU123" s="172" t="s">
        <v>148</v>
      </c>
      <c r="AY123" s="165" t="s">
        <v>297</v>
      </c>
      <c r="BK123" s="173">
        <f>SUM(BK124:BK147)</f>
        <v>0</v>
      </c>
    </row>
    <row r="124" spans="1:65" s="63" customFormat="1" ht="14.4" customHeight="1">
      <c r="A124" s="59"/>
      <c r="B124" s="176"/>
      <c r="C124" s="177" t="s">
        <v>402</v>
      </c>
      <c r="D124" s="177" t="s">
        <v>299</v>
      </c>
      <c r="E124" s="178"/>
      <c r="F124" s="179" t="s">
        <v>957</v>
      </c>
      <c r="G124" s="180" t="s">
        <v>407</v>
      </c>
      <c r="H124" s="213">
        <v>180</v>
      </c>
      <c r="I124" s="214"/>
      <c r="J124" s="182">
        <f t="shared" ref="J124:J147" si="10">ROUND(I124*H124,2)</f>
        <v>0</v>
      </c>
      <c r="K124" s="183"/>
      <c r="L124" s="60"/>
      <c r="M124" s="184" t="s">
        <v>76</v>
      </c>
      <c r="N124" s="185" t="s">
        <v>107</v>
      </c>
      <c r="O124" s="186">
        <v>0</v>
      </c>
      <c r="P124" s="186">
        <f t="shared" ref="P124:P147" si="11">O124*H124</f>
        <v>0</v>
      </c>
      <c r="Q124" s="186">
        <v>0</v>
      </c>
      <c r="R124" s="186">
        <f t="shared" ref="R124:R147" si="12">Q124*H124</f>
        <v>0</v>
      </c>
      <c r="S124" s="186">
        <v>0</v>
      </c>
      <c r="T124" s="187">
        <f t="shared" ref="T124:T147"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47" si="14">IF(N124="základná",J124,0)</f>
        <v>0</v>
      </c>
      <c r="BF124" s="189">
        <f t="shared" ref="BF124:BF147" si="15">IF(N124="znížená",J124,0)</f>
        <v>0</v>
      </c>
      <c r="BG124" s="189">
        <f t="shared" ref="BG124:BG147" si="16">IF(N124="zákl. prenesená",J124,0)</f>
        <v>0</v>
      </c>
      <c r="BH124" s="189">
        <f t="shared" ref="BH124:BH147" si="17">IF(N124="zníž. prenesená",J124,0)</f>
        <v>0</v>
      </c>
      <c r="BI124" s="189">
        <f t="shared" ref="BI124:BI147" si="18">IF(N124="nulová",J124,0)</f>
        <v>0</v>
      </c>
      <c r="BJ124" s="48" t="s">
        <v>154</v>
      </c>
      <c r="BK124" s="189">
        <f t="shared" ref="BK124:BK147" si="19">ROUND(I124*H124,2)</f>
        <v>0</v>
      </c>
      <c r="BL124" s="48" t="s">
        <v>302</v>
      </c>
      <c r="BM124" s="188" t="s">
        <v>958</v>
      </c>
    </row>
    <row r="125" spans="1:65" s="63" customFormat="1" ht="14.4" customHeight="1">
      <c r="A125" s="59"/>
      <c r="B125" s="176"/>
      <c r="C125" s="177" t="s">
        <v>405</v>
      </c>
      <c r="D125" s="177" t="s">
        <v>299</v>
      </c>
      <c r="E125" s="178"/>
      <c r="F125" s="179" t="s">
        <v>959</v>
      </c>
      <c r="G125" s="180" t="s">
        <v>407</v>
      </c>
      <c r="H125" s="213">
        <v>60</v>
      </c>
      <c r="I125" s="214"/>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960</v>
      </c>
    </row>
    <row r="126" spans="1:65" s="63" customFormat="1" ht="14.4" customHeight="1">
      <c r="A126" s="59"/>
      <c r="B126" s="176"/>
      <c r="C126" s="177" t="s">
        <v>409</v>
      </c>
      <c r="D126" s="177" t="s">
        <v>299</v>
      </c>
      <c r="E126" s="178"/>
      <c r="F126" s="179" t="s">
        <v>961</v>
      </c>
      <c r="G126" s="180" t="s">
        <v>522</v>
      </c>
      <c r="H126" s="213">
        <v>170</v>
      </c>
      <c r="I126" s="214"/>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962</v>
      </c>
    </row>
    <row r="127" spans="1:65" s="63" customFormat="1" ht="14.4" customHeight="1">
      <c r="A127" s="59"/>
      <c r="B127" s="176"/>
      <c r="C127" s="177" t="s">
        <v>412</v>
      </c>
      <c r="D127" s="177" t="s">
        <v>299</v>
      </c>
      <c r="E127" s="178"/>
      <c r="F127" s="179" t="s">
        <v>963</v>
      </c>
      <c r="G127" s="180" t="s">
        <v>407</v>
      </c>
      <c r="H127" s="213">
        <v>140</v>
      </c>
      <c r="I127" s="214"/>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964</v>
      </c>
    </row>
    <row r="128" spans="1:65" s="63" customFormat="1" ht="14.4" customHeight="1">
      <c r="A128" s="59"/>
      <c r="B128" s="176"/>
      <c r="C128" s="177" t="s">
        <v>415</v>
      </c>
      <c r="D128" s="177" t="s">
        <v>299</v>
      </c>
      <c r="E128" s="178"/>
      <c r="F128" s="179" t="s">
        <v>965</v>
      </c>
      <c r="G128" s="180" t="s">
        <v>407</v>
      </c>
      <c r="H128" s="213">
        <v>40</v>
      </c>
      <c r="I128" s="214"/>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966</v>
      </c>
    </row>
    <row r="129" spans="1:65" s="63" customFormat="1" ht="14.4" customHeight="1">
      <c r="A129" s="59"/>
      <c r="B129" s="176"/>
      <c r="C129" s="177" t="s">
        <v>418</v>
      </c>
      <c r="D129" s="177" t="s">
        <v>299</v>
      </c>
      <c r="E129" s="178"/>
      <c r="F129" s="179" t="s">
        <v>967</v>
      </c>
      <c r="G129" s="180" t="s">
        <v>407</v>
      </c>
      <c r="H129" s="213">
        <v>6</v>
      </c>
      <c r="I129" s="214"/>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968</v>
      </c>
    </row>
    <row r="130" spans="1:65" s="63" customFormat="1" ht="14.4" customHeight="1">
      <c r="A130" s="59"/>
      <c r="B130" s="176"/>
      <c r="C130" s="177" t="s">
        <v>421</v>
      </c>
      <c r="D130" s="177" t="s">
        <v>299</v>
      </c>
      <c r="E130" s="178"/>
      <c r="F130" s="179" t="s">
        <v>969</v>
      </c>
      <c r="G130" s="180" t="s">
        <v>407</v>
      </c>
      <c r="H130" s="213">
        <v>6</v>
      </c>
      <c r="I130" s="214"/>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970</v>
      </c>
    </row>
    <row r="131" spans="1:65" s="63" customFormat="1" ht="14.4" customHeight="1">
      <c r="A131" s="59"/>
      <c r="B131" s="176"/>
      <c r="C131" s="177" t="s">
        <v>424</v>
      </c>
      <c r="D131" s="177" t="s">
        <v>299</v>
      </c>
      <c r="E131" s="178"/>
      <c r="F131" s="179" t="s">
        <v>971</v>
      </c>
      <c r="G131" s="180" t="s">
        <v>407</v>
      </c>
      <c r="H131" s="213">
        <v>18</v>
      </c>
      <c r="I131" s="214"/>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972</v>
      </c>
    </row>
    <row r="132" spans="1:65" s="63" customFormat="1" ht="14.4" customHeight="1">
      <c r="A132" s="59"/>
      <c r="B132" s="176"/>
      <c r="C132" s="177" t="s">
        <v>427</v>
      </c>
      <c r="D132" s="177" t="s">
        <v>299</v>
      </c>
      <c r="E132" s="178"/>
      <c r="F132" s="179" t="s">
        <v>973</v>
      </c>
      <c r="G132" s="180" t="s">
        <v>407</v>
      </c>
      <c r="H132" s="213">
        <v>40</v>
      </c>
      <c r="I132" s="214"/>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974</v>
      </c>
    </row>
    <row r="133" spans="1:65" s="63" customFormat="1" ht="14.4" customHeight="1">
      <c r="A133" s="59"/>
      <c r="B133" s="176"/>
      <c r="C133" s="177" t="s">
        <v>430</v>
      </c>
      <c r="D133" s="177" t="s">
        <v>299</v>
      </c>
      <c r="E133" s="178"/>
      <c r="F133" s="179" t="s">
        <v>975</v>
      </c>
      <c r="G133" s="180" t="s">
        <v>407</v>
      </c>
      <c r="H133" s="213">
        <v>50</v>
      </c>
      <c r="I133" s="214"/>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976</v>
      </c>
    </row>
    <row r="134" spans="1:65" s="63" customFormat="1" ht="14.4" customHeight="1">
      <c r="A134" s="59"/>
      <c r="B134" s="176"/>
      <c r="C134" s="177" t="s">
        <v>434</v>
      </c>
      <c r="D134" s="177" t="s">
        <v>299</v>
      </c>
      <c r="E134" s="178"/>
      <c r="F134" s="179" t="s">
        <v>977</v>
      </c>
      <c r="G134" s="180" t="s">
        <v>407</v>
      </c>
      <c r="H134" s="213">
        <v>6</v>
      </c>
      <c r="I134" s="214"/>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978</v>
      </c>
    </row>
    <row r="135" spans="1:65" s="63" customFormat="1" ht="14.4" customHeight="1">
      <c r="A135" s="59"/>
      <c r="B135" s="176"/>
      <c r="C135" s="177" t="s">
        <v>381</v>
      </c>
      <c r="D135" s="177" t="s">
        <v>299</v>
      </c>
      <c r="E135" s="178"/>
      <c r="F135" s="179" t="s">
        <v>979</v>
      </c>
      <c r="G135" s="180" t="s">
        <v>522</v>
      </c>
      <c r="H135" s="213">
        <v>60</v>
      </c>
      <c r="I135" s="214"/>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980</v>
      </c>
    </row>
    <row r="136" spans="1:65" s="63" customFormat="1" ht="14.4" customHeight="1">
      <c r="A136" s="59"/>
      <c r="B136" s="176"/>
      <c r="C136" s="190" t="s">
        <v>439</v>
      </c>
      <c r="D136" s="190" t="s">
        <v>324</v>
      </c>
      <c r="E136" s="191"/>
      <c r="F136" s="192" t="s">
        <v>957</v>
      </c>
      <c r="G136" s="193" t="s">
        <v>407</v>
      </c>
      <c r="H136" s="215">
        <v>180</v>
      </c>
      <c r="I136" s="216"/>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981</v>
      </c>
    </row>
    <row r="137" spans="1:65" s="63" customFormat="1" ht="14.4" customHeight="1">
      <c r="A137" s="59"/>
      <c r="B137" s="176"/>
      <c r="C137" s="190" t="s">
        <v>442</v>
      </c>
      <c r="D137" s="190" t="s">
        <v>324</v>
      </c>
      <c r="E137" s="191"/>
      <c r="F137" s="192" t="s">
        <v>959</v>
      </c>
      <c r="G137" s="193" t="s">
        <v>407</v>
      </c>
      <c r="H137" s="215">
        <v>60</v>
      </c>
      <c r="I137" s="216"/>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982</v>
      </c>
    </row>
    <row r="138" spans="1:65" s="63" customFormat="1" ht="14.4" customHeight="1">
      <c r="A138" s="59"/>
      <c r="B138" s="176"/>
      <c r="C138" s="190" t="s">
        <v>445</v>
      </c>
      <c r="D138" s="190" t="s">
        <v>324</v>
      </c>
      <c r="E138" s="191"/>
      <c r="F138" s="192" t="s">
        <v>961</v>
      </c>
      <c r="G138" s="193" t="s">
        <v>522</v>
      </c>
      <c r="H138" s="215">
        <v>170</v>
      </c>
      <c r="I138" s="216"/>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983</v>
      </c>
    </row>
    <row r="139" spans="1:65" s="63" customFormat="1" ht="14.4" customHeight="1">
      <c r="A139" s="59"/>
      <c r="B139" s="176"/>
      <c r="C139" s="190" t="s">
        <v>448</v>
      </c>
      <c r="D139" s="190" t="s">
        <v>324</v>
      </c>
      <c r="E139" s="191"/>
      <c r="F139" s="192" t="s">
        <v>963</v>
      </c>
      <c r="G139" s="193" t="s">
        <v>407</v>
      </c>
      <c r="H139" s="215">
        <v>140</v>
      </c>
      <c r="I139" s="216"/>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984</v>
      </c>
    </row>
    <row r="140" spans="1:65" s="63" customFormat="1" ht="14.4" customHeight="1">
      <c r="A140" s="59"/>
      <c r="B140" s="176"/>
      <c r="C140" s="190" t="s">
        <v>451</v>
      </c>
      <c r="D140" s="190" t="s">
        <v>324</v>
      </c>
      <c r="E140" s="191"/>
      <c r="F140" s="192" t="s">
        <v>965</v>
      </c>
      <c r="G140" s="193" t="s">
        <v>407</v>
      </c>
      <c r="H140" s="215">
        <v>40</v>
      </c>
      <c r="I140" s="216"/>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985</v>
      </c>
    </row>
    <row r="141" spans="1:65" s="63" customFormat="1" ht="14.4" customHeight="1">
      <c r="A141" s="59"/>
      <c r="B141" s="176"/>
      <c r="C141" s="190" t="s">
        <v>454</v>
      </c>
      <c r="D141" s="190" t="s">
        <v>324</v>
      </c>
      <c r="E141" s="191"/>
      <c r="F141" s="192" t="s">
        <v>967</v>
      </c>
      <c r="G141" s="193" t="s">
        <v>407</v>
      </c>
      <c r="H141" s="215">
        <v>6</v>
      </c>
      <c r="I141" s="216"/>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986</v>
      </c>
    </row>
    <row r="142" spans="1:65" s="63" customFormat="1" ht="14.4" customHeight="1">
      <c r="A142" s="59"/>
      <c r="B142" s="176"/>
      <c r="C142" s="190" t="s">
        <v>457</v>
      </c>
      <c r="D142" s="190" t="s">
        <v>324</v>
      </c>
      <c r="E142" s="191"/>
      <c r="F142" s="192" t="s">
        <v>969</v>
      </c>
      <c r="G142" s="193" t="s">
        <v>407</v>
      </c>
      <c r="H142" s="215">
        <v>6</v>
      </c>
      <c r="I142" s="216"/>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987</v>
      </c>
    </row>
    <row r="143" spans="1:65" s="63" customFormat="1" ht="14.4" customHeight="1">
      <c r="A143" s="59"/>
      <c r="B143" s="176"/>
      <c r="C143" s="190" t="s">
        <v>460</v>
      </c>
      <c r="D143" s="190" t="s">
        <v>324</v>
      </c>
      <c r="E143" s="191"/>
      <c r="F143" s="192" t="s">
        <v>971</v>
      </c>
      <c r="G143" s="193" t="s">
        <v>407</v>
      </c>
      <c r="H143" s="215">
        <v>18</v>
      </c>
      <c r="I143" s="216"/>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988</v>
      </c>
    </row>
    <row r="144" spans="1:65" s="63" customFormat="1" ht="14.4" customHeight="1">
      <c r="A144" s="59"/>
      <c r="B144" s="176"/>
      <c r="C144" s="190" t="s">
        <v>463</v>
      </c>
      <c r="D144" s="190" t="s">
        <v>324</v>
      </c>
      <c r="E144" s="191"/>
      <c r="F144" s="192" t="s">
        <v>973</v>
      </c>
      <c r="G144" s="193" t="s">
        <v>407</v>
      </c>
      <c r="H144" s="215">
        <v>40</v>
      </c>
      <c r="I144" s="216"/>
      <c r="J144" s="195">
        <f t="shared" si="10"/>
        <v>0</v>
      </c>
      <c r="K144" s="196"/>
      <c r="L144" s="197"/>
      <c r="M144" s="198" t="s">
        <v>76</v>
      </c>
      <c r="N144" s="199"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989</v>
      </c>
    </row>
    <row r="145" spans="1:65" s="63" customFormat="1" ht="14.4" customHeight="1">
      <c r="A145" s="59"/>
      <c r="B145" s="176"/>
      <c r="C145" s="190" t="s">
        <v>466</v>
      </c>
      <c r="D145" s="190" t="s">
        <v>324</v>
      </c>
      <c r="E145" s="191"/>
      <c r="F145" s="192" t="s">
        <v>975</v>
      </c>
      <c r="G145" s="193" t="s">
        <v>407</v>
      </c>
      <c r="H145" s="215">
        <v>50</v>
      </c>
      <c r="I145" s="216"/>
      <c r="J145" s="195">
        <f t="shared" si="10"/>
        <v>0</v>
      </c>
      <c r="K145" s="196"/>
      <c r="L145" s="197"/>
      <c r="M145" s="198" t="s">
        <v>76</v>
      </c>
      <c r="N145" s="199"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990</v>
      </c>
    </row>
    <row r="146" spans="1:65" s="63" customFormat="1" ht="14.4" customHeight="1">
      <c r="A146" s="59"/>
      <c r="B146" s="176"/>
      <c r="C146" s="190" t="s">
        <v>469</v>
      </c>
      <c r="D146" s="190" t="s">
        <v>324</v>
      </c>
      <c r="E146" s="191"/>
      <c r="F146" s="192" t="s">
        <v>977</v>
      </c>
      <c r="G146" s="193" t="s">
        <v>407</v>
      </c>
      <c r="H146" s="215">
        <v>6</v>
      </c>
      <c r="I146" s="216"/>
      <c r="J146" s="195">
        <f t="shared" si="10"/>
        <v>0</v>
      </c>
      <c r="K146" s="196"/>
      <c r="L146" s="197"/>
      <c r="M146" s="198" t="s">
        <v>76</v>
      </c>
      <c r="N146" s="199"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320</v>
      </c>
      <c r="AT146" s="188" t="s">
        <v>324</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991</v>
      </c>
    </row>
    <row r="147" spans="1:65" s="63" customFormat="1" ht="14.4" customHeight="1">
      <c r="A147" s="59"/>
      <c r="B147" s="176"/>
      <c r="C147" s="190" t="s">
        <v>472</v>
      </c>
      <c r="D147" s="190" t="s">
        <v>324</v>
      </c>
      <c r="E147" s="191"/>
      <c r="F147" s="192" t="s">
        <v>979</v>
      </c>
      <c r="G147" s="193" t="s">
        <v>522</v>
      </c>
      <c r="H147" s="215">
        <v>60</v>
      </c>
      <c r="I147" s="216"/>
      <c r="J147" s="195">
        <f t="shared" si="10"/>
        <v>0</v>
      </c>
      <c r="K147" s="196"/>
      <c r="L147" s="197"/>
      <c r="M147" s="198" t="s">
        <v>76</v>
      </c>
      <c r="N147" s="199"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992</v>
      </c>
    </row>
    <row r="148" spans="1:65" s="163" customFormat="1" ht="22.95" customHeight="1">
      <c r="B148" s="164"/>
      <c r="D148" s="165" t="s">
        <v>140</v>
      </c>
      <c r="E148" s="174"/>
      <c r="F148" s="174" t="s">
        <v>298</v>
      </c>
      <c r="J148" s="175">
        <f>BK148</f>
        <v>0</v>
      </c>
      <c r="L148" s="164"/>
      <c r="M148" s="168"/>
      <c r="N148" s="169"/>
      <c r="O148" s="169"/>
      <c r="P148" s="170">
        <f>SUM(P149:P151)</f>
        <v>0</v>
      </c>
      <c r="Q148" s="169"/>
      <c r="R148" s="170">
        <f>SUM(R149:R151)</f>
        <v>0</v>
      </c>
      <c r="S148" s="169"/>
      <c r="T148" s="171">
        <f>SUM(T149:T151)</f>
        <v>0</v>
      </c>
      <c r="AR148" s="165" t="s">
        <v>148</v>
      </c>
      <c r="AT148" s="172" t="s">
        <v>140</v>
      </c>
      <c r="AU148" s="172" t="s">
        <v>148</v>
      </c>
      <c r="AY148" s="165" t="s">
        <v>297</v>
      </c>
      <c r="BK148" s="173">
        <f>SUM(BK149:BK151)</f>
        <v>0</v>
      </c>
    </row>
    <row r="149" spans="1:65" s="63" customFormat="1" ht="14.4" customHeight="1">
      <c r="A149" s="59"/>
      <c r="B149" s="176"/>
      <c r="C149" s="177" t="s">
        <v>475</v>
      </c>
      <c r="D149" s="177" t="s">
        <v>299</v>
      </c>
      <c r="E149" s="178"/>
      <c r="F149" s="179" t="s">
        <v>993</v>
      </c>
      <c r="G149" s="180" t="s">
        <v>522</v>
      </c>
      <c r="H149" s="213">
        <v>60</v>
      </c>
      <c r="I149" s="214"/>
      <c r="J149" s="182">
        <f>ROUND(I149*H149,2)</f>
        <v>0</v>
      </c>
      <c r="K149" s="183"/>
      <c r="L149" s="60"/>
      <c r="M149" s="184" t="s">
        <v>76</v>
      </c>
      <c r="N149" s="185" t="s">
        <v>107</v>
      </c>
      <c r="O149" s="186">
        <v>0</v>
      </c>
      <c r="P149" s="186">
        <f>O149*H149</f>
        <v>0</v>
      </c>
      <c r="Q149" s="186">
        <v>0</v>
      </c>
      <c r="R149" s="186">
        <f>Q149*H149</f>
        <v>0</v>
      </c>
      <c r="S149" s="186">
        <v>0</v>
      </c>
      <c r="T149" s="187">
        <f>S149*H149</f>
        <v>0</v>
      </c>
      <c r="U149" s="59"/>
      <c r="V149" s="59"/>
      <c r="W149" s="59"/>
      <c r="X149" s="59"/>
      <c r="Y149" s="59"/>
      <c r="Z149" s="59"/>
      <c r="AA149" s="59"/>
      <c r="AB149" s="59"/>
      <c r="AC149" s="59"/>
      <c r="AD149" s="59"/>
      <c r="AE149" s="59"/>
      <c r="AR149" s="188" t="s">
        <v>302</v>
      </c>
      <c r="AT149" s="188" t="s">
        <v>299</v>
      </c>
      <c r="AU149" s="188" t="s">
        <v>154</v>
      </c>
      <c r="AY149" s="48" t="s">
        <v>297</v>
      </c>
      <c r="BE149" s="189">
        <f>IF(N149="základná",J149,0)</f>
        <v>0</v>
      </c>
      <c r="BF149" s="189">
        <f>IF(N149="znížená",J149,0)</f>
        <v>0</v>
      </c>
      <c r="BG149" s="189">
        <f>IF(N149="zákl. prenesená",J149,0)</f>
        <v>0</v>
      </c>
      <c r="BH149" s="189">
        <f>IF(N149="zníž. prenesená",J149,0)</f>
        <v>0</v>
      </c>
      <c r="BI149" s="189">
        <f>IF(N149="nulová",J149,0)</f>
        <v>0</v>
      </c>
      <c r="BJ149" s="48" t="s">
        <v>154</v>
      </c>
      <c r="BK149" s="189">
        <f>ROUND(I149*H149,2)</f>
        <v>0</v>
      </c>
      <c r="BL149" s="48" t="s">
        <v>302</v>
      </c>
      <c r="BM149" s="188" t="s">
        <v>994</v>
      </c>
    </row>
    <row r="150" spans="1:65" s="63" customFormat="1" ht="14.4" customHeight="1">
      <c r="A150" s="59"/>
      <c r="B150" s="176"/>
      <c r="C150" s="177" t="s">
        <v>478</v>
      </c>
      <c r="D150" s="177" t="s">
        <v>299</v>
      </c>
      <c r="E150" s="178"/>
      <c r="F150" s="179" t="s">
        <v>995</v>
      </c>
      <c r="G150" s="180" t="s">
        <v>522</v>
      </c>
      <c r="H150" s="213">
        <v>60</v>
      </c>
      <c r="I150" s="214"/>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302</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302</v>
      </c>
      <c r="BM150" s="188" t="s">
        <v>996</v>
      </c>
    </row>
    <row r="151" spans="1:65" s="63" customFormat="1" ht="14.4" customHeight="1">
      <c r="A151" s="59"/>
      <c r="B151" s="176"/>
      <c r="C151" s="190" t="s">
        <v>481</v>
      </c>
      <c r="D151" s="190" t="s">
        <v>324</v>
      </c>
      <c r="E151" s="191"/>
      <c r="F151" s="192" t="s">
        <v>997</v>
      </c>
      <c r="G151" s="193" t="s">
        <v>522</v>
      </c>
      <c r="H151" s="215">
        <v>60</v>
      </c>
      <c r="I151" s="216"/>
      <c r="J151" s="195">
        <f>ROUND(I151*H151,2)</f>
        <v>0</v>
      </c>
      <c r="K151" s="196"/>
      <c r="L151" s="197"/>
      <c r="M151" s="198" t="s">
        <v>76</v>
      </c>
      <c r="N151" s="199"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320</v>
      </c>
      <c r="AT151" s="188" t="s">
        <v>324</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302</v>
      </c>
      <c r="BM151" s="188" t="s">
        <v>998</v>
      </c>
    </row>
    <row r="152" spans="1:65" s="163" customFormat="1" ht="22.95" customHeight="1">
      <c r="B152" s="164"/>
      <c r="D152" s="165" t="s">
        <v>140</v>
      </c>
      <c r="E152" s="174"/>
      <c r="F152" s="174" t="s">
        <v>999</v>
      </c>
      <c r="J152" s="175">
        <f>BK152</f>
        <v>0</v>
      </c>
      <c r="L152" s="164"/>
      <c r="M152" s="168"/>
      <c r="N152" s="169"/>
      <c r="O152" s="169"/>
      <c r="P152" s="170">
        <f>SUM(P153:P157)</f>
        <v>0</v>
      </c>
      <c r="Q152" s="169"/>
      <c r="R152" s="170">
        <f>SUM(R153:R157)</f>
        <v>0</v>
      </c>
      <c r="S152" s="169"/>
      <c r="T152" s="171">
        <f>SUM(T153:T157)</f>
        <v>0</v>
      </c>
      <c r="AR152" s="165" t="s">
        <v>148</v>
      </c>
      <c r="AT152" s="172" t="s">
        <v>140</v>
      </c>
      <c r="AU152" s="172" t="s">
        <v>148</v>
      </c>
      <c r="AY152" s="165" t="s">
        <v>297</v>
      </c>
      <c r="BK152" s="173">
        <f>SUM(BK153:BK157)</f>
        <v>0</v>
      </c>
    </row>
    <row r="153" spans="1:65" s="63" customFormat="1" ht="14.4" customHeight="1">
      <c r="A153" s="59"/>
      <c r="B153" s="176"/>
      <c r="C153" s="177" t="s">
        <v>484</v>
      </c>
      <c r="D153" s="177" t="s">
        <v>299</v>
      </c>
      <c r="E153" s="178"/>
      <c r="F153" s="179" t="s">
        <v>1000</v>
      </c>
      <c r="G153" s="180" t="s">
        <v>816</v>
      </c>
      <c r="H153" s="213">
        <v>96</v>
      </c>
      <c r="I153" s="214"/>
      <c r="J153" s="182">
        <f>ROUND(I153*H153,2)</f>
        <v>0</v>
      </c>
      <c r="K153" s="183"/>
      <c r="L153" s="60"/>
      <c r="M153" s="184" t="s">
        <v>76</v>
      </c>
      <c r="N153" s="185" t="s">
        <v>107</v>
      </c>
      <c r="O153" s="186">
        <v>0</v>
      </c>
      <c r="P153" s="186">
        <f>O153*H153</f>
        <v>0</v>
      </c>
      <c r="Q153" s="186">
        <v>0</v>
      </c>
      <c r="R153" s="186">
        <f>Q153*H153</f>
        <v>0</v>
      </c>
      <c r="S153" s="186">
        <v>0</v>
      </c>
      <c r="T153" s="187">
        <f>S153*H153</f>
        <v>0</v>
      </c>
      <c r="U153" s="59"/>
      <c r="V153" s="59"/>
      <c r="W153" s="59"/>
      <c r="X153" s="59"/>
      <c r="Y153" s="59"/>
      <c r="Z153" s="59"/>
      <c r="AA153" s="59"/>
      <c r="AB153" s="59"/>
      <c r="AC153" s="59"/>
      <c r="AD153" s="59"/>
      <c r="AE153" s="59"/>
      <c r="AR153" s="188" t="s">
        <v>302</v>
      </c>
      <c r="AT153" s="188" t="s">
        <v>299</v>
      </c>
      <c r="AU153" s="188" t="s">
        <v>154</v>
      </c>
      <c r="AY153" s="48" t="s">
        <v>297</v>
      </c>
      <c r="BE153" s="189">
        <f>IF(N153="základná",J153,0)</f>
        <v>0</v>
      </c>
      <c r="BF153" s="189">
        <f>IF(N153="znížená",J153,0)</f>
        <v>0</v>
      </c>
      <c r="BG153" s="189">
        <f>IF(N153="zákl. prenesená",J153,0)</f>
        <v>0</v>
      </c>
      <c r="BH153" s="189">
        <f>IF(N153="zníž. prenesená",J153,0)</f>
        <v>0</v>
      </c>
      <c r="BI153" s="189">
        <f>IF(N153="nulová",J153,0)</f>
        <v>0</v>
      </c>
      <c r="BJ153" s="48" t="s">
        <v>154</v>
      </c>
      <c r="BK153" s="189">
        <f>ROUND(I153*H153,2)</f>
        <v>0</v>
      </c>
      <c r="BL153" s="48" t="s">
        <v>302</v>
      </c>
      <c r="BM153" s="188" t="s">
        <v>1001</v>
      </c>
    </row>
    <row r="154" spans="1:65" s="63" customFormat="1" ht="14.4" customHeight="1">
      <c r="A154" s="59"/>
      <c r="B154" s="176"/>
      <c r="C154" s="177" t="s">
        <v>649</v>
      </c>
      <c r="D154" s="177" t="s">
        <v>299</v>
      </c>
      <c r="E154" s="178"/>
      <c r="F154" s="179" t="s">
        <v>1002</v>
      </c>
      <c r="G154" s="180" t="s">
        <v>816</v>
      </c>
      <c r="H154" s="213">
        <v>210</v>
      </c>
      <c r="I154" s="214"/>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302</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302</v>
      </c>
      <c r="BM154" s="188" t="s">
        <v>1003</v>
      </c>
    </row>
    <row r="155" spans="1:65" s="63" customFormat="1" ht="14.4" customHeight="1">
      <c r="A155" s="59"/>
      <c r="B155" s="176"/>
      <c r="C155" s="177" t="s">
        <v>652</v>
      </c>
      <c r="D155" s="177" t="s">
        <v>299</v>
      </c>
      <c r="E155" s="178"/>
      <c r="F155" s="179" t="s">
        <v>1004</v>
      </c>
      <c r="G155" s="180" t="s">
        <v>816</v>
      </c>
      <c r="H155" s="213">
        <v>100</v>
      </c>
      <c r="I155" s="214"/>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302</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302</v>
      </c>
      <c r="BM155" s="188" t="s">
        <v>1005</v>
      </c>
    </row>
    <row r="156" spans="1:65" s="63" customFormat="1" ht="14.4" customHeight="1">
      <c r="A156" s="59"/>
      <c r="B156" s="176"/>
      <c r="C156" s="177" t="s">
        <v>655</v>
      </c>
      <c r="D156" s="177" t="s">
        <v>299</v>
      </c>
      <c r="E156" s="178"/>
      <c r="F156" s="179" t="s">
        <v>1006</v>
      </c>
      <c r="G156" s="180" t="s">
        <v>816</v>
      </c>
      <c r="H156" s="213">
        <v>110</v>
      </c>
      <c r="I156" s="214"/>
      <c r="J156" s="182">
        <f>ROUND(I156*H156,2)</f>
        <v>0</v>
      </c>
      <c r="K156" s="183"/>
      <c r="L156" s="60"/>
      <c r="M156" s="184" t="s">
        <v>76</v>
      </c>
      <c r="N156" s="185" t="s">
        <v>107</v>
      </c>
      <c r="O156" s="186">
        <v>0</v>
      </c>
      <c r="P156" s="186">
        <f>O156*H156</f>
        <v>0</v>
      </c>
      <c r="Q156" s="186">
        <v>0</v>
      </c>
      <c r="R156" s="186">
        <f>Q156*H156</f>
        <v>0</v>
      </c>
      <c r="S156" s="186">
        <v>0</v>
      </c>
      <c r="T156" s="187">
        <f>S156*H156</f>
        <v>0</v>
      </c>
      <c r="U156" s="59"/>
      <c r="V156" s="59"/>
      <c r="W156" s="59"/>
      <c r="X156" s="59"/>
      <c r="Y156" s="59"/>
      <c r="Z156" s="59"/>
      <c r="AA156" s="59"/>
      <c r="AB156" s="59"/>
      <c r="AC156" s="59"/>
      <c r="AD156" s="59"/>
      <c r="AE156" s="59"/>
      <c r="AR156" s="188" t="s">
        <v>302</v>
      </c>
      <c r="AT156" s="188" t="s">
        <v>299</v>
      </c>
      <c r="AU156" s="188" t="s">
        <v>154</v>
      </c>
      <c r="AY156" s="48" t="s">
        <v>297</v>
      </c>
      <c r="BE156" s="189">
        <f>IF(N156="základná",J156,0)</f>
        <v>0</v>
      </c>
      <c r="BF156" s="189">
        <f>IF(N156="znížená",J156,0)</f>
        <v>0</v>
      </c>
      <c r="BG156" s="189">
        <f>IF(N156="zákl. prenesená",J156,0)</f>
        <v>0</v>
      </c>
      <c r="BH156" s="189">
        <f>IF(N156="zníž. prenesená",J156,0)</f>
        <v>0</v>
      </c>
      <c r="BI156" s="189">
        <f>IF(N156="nulová",J156,0)</f>
        <v>0</v>
      </c>
      <c r="BJ156" s="48" t="s">
        <v>154</v>
      </c>
      <c r="BK156" s="189">
        <f>ROUND(I156*H156,2)</f>
        <v>0</v>
      </c>
      <c r="BL156" s="48" t="s">
        <v>302</v>
      </c>
      <c r="BM156" s="188" t="s">
        <v>1007</v>
      </c>
    </row>
    <row r="157" spans="1:65" s="63" customFormat="1" ht="14.4" customHeight="1">
      <c r="A157" s="59"/>
      <c r="B157" s="176"/>
      <c r="C157" s="177" t="s">
        <v>577</v>
      </c>
      <c r="D157" s="177" t="s">
        <v>299</v>
      </c>
      <c r="E157" s="178"/>
      <c r="F157" s="179" t="s">
        <v>1008</v>
      </c>
      <c r="G157" s="180" t="s">
        <v>816</v>
      </c>
      <c r="H157" s="213">
        <v>40</v>
      </c>
      <c r="I157" s="214"/>
      <c r="J157" s="182">
        <f>ROUND(I157*H157,2)</f>
        <v>0</v>
      </c>
      <c r="K157" s="183"/>
      <c r="L157" s="60"/>
      <c r="M157" s="200" t="s">
        <v>76</v>
      </c>
      <c r="N157" s="201" t="s">
        <v>107</v>
      </c>
      <c r="O157" s="202">
        <v>0</v>
      </c>
      <c r="P157" s="202">
        <f>O157*H157</f>
        <v>0</v>
      </c>
      <c r="Q157" s="202">
        <v>0</v>
      </c>
      <c r="R157" s="202">
        <f>Q157*H157</f>
        <v>0</v>
      </c>
      <c r="S157" s="202">
        <v>0</v>
      </c>
      <c r="T157" s="203">
        <f>S157*H157</f>
        <v>0</v>
      </c>
      <c r="U157" s="59"/>
      <c r="V157" s="59"/>
      <c r="W157" s="59"/>
      <c r="X157" s="59"/>
      <c r="Y157" s="59"/>
      <c r="Z157" s="59"/>
      <c r="AA157" s="59"/>
      <c r="AB157" s="59"/>
      <c r="AC157" s="59"/>
      <c r="AD157" s="59"/>
      <c r="AE157" s="59"/>
      <c r="AR157" s="188" t="s">
        <v>302</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302</v>
      </c>
      <c r="BM157" s="188" t="s">
        <v>1009</v>
      </c>
    </row>
    <row r="158" spans="1:65" s="63" customFormat="1" ht="6.9" customHeight="1">
      <c r="A158" s="59"/>
      <c r="B158" s="75"/>
      <c r="C158" s="76"/>
      <c r="D158" s="76"/>
      <c r="E158" s="76"/>
      <c r="F158" s="76"/>
      <c r="G158" s="76"/>
      <c r="H158" s="76"/>
      <c r="I158" s="76"/>
      <c r="J158" s="76"/>
      <c r="K158" s="76"/>
      <c r="L158" s="60"/>
      <c r="M158" s="59"/>
      <c r="O158" s="59"/>
      <c r="P158" s="59"/>
      <c r="Q158" s="59"/>
      <c r="R158" s="59"/>
      <c r="S158" s="59"/>
      <c r="T158" s="59"/>
      <c r="U158" s="59"/>
      <c r="V158" s="59"/>
      <c r="W158" s="59"/>
      <c r="X158" s="59"/>
      <c r="Y158" s="59"/>
      <c r="Z158" s="59"/>
      <c r="AA158" s="59"/>
      <c r="AB158" s="59"/>
      <c r="AC158" s="59"/>
      <c r="AD158" s="59"/>
      <c r="AE158" s="59"/>
    </row>
    <row r="161" spans="3:14" ht="54" customHeight="1">
      <c r="C161" s="262" t="s">
        <v>392</v>
      </c>
      <c r="D161" s="262"/>
      <c r="E161" s="262"/>
      <c r="F161" s="262"/>
      <c r="G161" s="262"/>
      <c r="H161" s="262"/>
      <c r="I161" s="262"/>
      <c r="J161" s="262"/>
      <c r="K161" s="262"/>
      <c r="L161" s="262"/>
      <c r="M161" s="262"/>
      <c r="N161" s="262"/>
    </row>
    <row r="162" spans="3:14" ht="11.4">
      <c r="C162" s="204"/>
      <c r="D162" s="204"/>
      <c r="E162" s="204"/>
      <c r="F162" s="204"/>
      <c r="G162" s="204"/>
      <c r="H162" s="204"/>
      <c r="I162" s="204"/>
      <c r="J162" s="204"/>
      <c r="K162" s="205"/>
      <c r="L162" s="205"/>
      <c r="M162" s="205"/>
      <c r="N162" s="205"/>
    </row>
    <row r="163" spans="3:14" ht="41.4" customHeight="1">
      <c r="C163" s="262" t="s">
        <v>393</v>
      </c>
      <c r="D163" s="262"/>
      <c r="E163" s="262"/>
      <c r="F163" s="262"/>
      <c r="G163" s="262"/>
      <c r="H163" s="262"/>
      <c r="I163" s="262"/>
      <c r="J163" s="262"/>
      <c r="K163" s="262"/>
      <c r="L163" s="262"/>
      <c r="M163" s="262"/>
      <c r="N163" s="262"/>
    </row>
    <row r="164" spans="3:14" ht="11.4">
      <c r="C164" s="204"/>
      <c r="D164" s="204"/>
      <c r="E164" s="204"/>
      <c r="F164" s="204"/>
      <c r="G164" s="204"/>
      <c r="H164" s="204"/>
      <c r="I164" s="204"/>
      <c r="J164" s="204"/>
      <c r="K164" s="205"/>
      <c r="L164" s="205"/>
      <c r="M164" s="205"/>
      <c r="N164" s="205"/>
    </row>
    <row r="165" spans="3:14" ht="54.6" customHeight="1">
      <c r="C165" s="262" t="s">
        <v>394</v>
      </c>
      <c r="D165" s="262"/>
      <c r="E165" s="262"/>
      <c r="F165" s="262"/>
      <c r="G165" s="262"/>
      <c r="H165" s="262"/>
      <c r="I165" s="262"/>
      <c r="J165" s="262"/>
      <c r="K165" s="262"/>
      <c r="L165" s="262"/>
      <c r="M165" s="262"/>
      <c r="N165" s="262"/>
    </row>
    <row r="166" spans="3:14" ht="11.4">
      <c r="C166" s="206"/>
      <c r="D166" s="206"/>
      <c r="E166" s="206"/>
      <c r="F166" s="206"/>
      <c r="G166" s="206"/>
      <c r="H166" s="206"/>
      <c r="I166" s="206"/>
      <c r="J166" s="206"/>
      <c r="K166" s="207"/>
      <c r="L166" s="207"/>
      <c r="M166" s="207"/>
      <c r="N166" s="207"/>
    </row>
    <row r="167" spans="3:14" ht="11.4">
      <c r="C167" s="262" t="s">
        <v>395</v>
      </c>
      <c r="D167" s="262"/>
      <c r="E167" s="262"/>
      <c r="F167" s="262"/>
      <c r="G167" s="262"/>
      <c r="H167" s="262"/>
      <c r="I167" s="262"/>
      <c r="J167" s="262"/>
      <c r="K167" s="262"/>
      <c r="L167" s="262"/>
      <c r="M167" s="262"/>
      <c r="N167" s="262"/>
    </row>
    <row r="168" spans="3:14" ht="11.4">
      <c r="C168" s="204"/>
      <c r="D168" s="204"/>
      <c r="E168" s="204"/>
      <c r="F168" s="204"/>
      <c r="G168" s="204"/>
      <c r="H168" s="204"/>
      <c r="I168" s="204"/>
      <c r="J168" s="204"/>
      <c r="K168" s="205"/>
      <c r="L168" s="205"/>
      <c r="M168" s="205"/>
      <c r="N168" s="205"/>
    </row>
    <row r="169" spans="3:14" ht="11.4">
      <c r="C169" s="204"/>
      <c r="D169" s="204"/>
      <c r="E169" s="204"/>
      <c r="F169" s="204"/>
      <c r="G169" s="204"/>
      <c r="H169" s="204"/>
      <c r="I169" s="204"/>
      <c r="J169" s="204"/>
      <c r="K169" s="205"/>
      <c r="L169" s="205"/>
      <c r="M169" s="205"/>
      <c r="N169" s="205"/>
    </row>
    <row r="170" spans="3:14" ht="11.4">
      <c r="C170" s="208" t="s">
        <v>396</v>
      </c>
      <c r="D170" s="208"/>
      <c r="E170" s="208"/>
      <c r="F170" s="208"/>
      <c r="G170" s="208"/>
      <c r="H170" s="204"/>
      <c r="I170" s="208"/>
      <c r="J170" s="208"/>
      <c r="K170" s="205"/>
      <c r="L170" s="205"/>
      <c r="M170" s="205"/>
      <c r="N170" s="205"/>
    </row>
    <row r="171" spans="3:14" ht="11.4">
      <c r="C171" s="204"/>
      <c r="D171" s="204"/>
      <c r="E171" s="204"/>
      <c r="F171" s="204"/>
      <c r="G171" s="204"/>
      <c r="H171" s="204" t="s">
        <v>397</v>
      </c>
      <c r="I171" s="204"/>
      <c r="J171" s="204"/>
      <c r="K171" s="205"/>
      <c r="L171" s="205"/>
      <c r="M171" s="205"/>
      <c r="N171" s="205"/>
    </row>
    <row r="172" spans="3:14" ht="11.4">
      <c r="C172" s="204"/>
      <c r="D172" s="204"/>
      <c r="E172" s="204"/>
      <c r="F172" s="204"/>
      <c r="G172" s="204"/>
      <c r="H172" s="204"/>
      <c r="I172" s="204"/>
      <c r="J172" s="204"/>
      <c r="K172" s="205"/>
      <c r="L172" s="205"/>
      <c r="M172" s="205"/>
      <c r="N172" s="205"/>
    </row>
    <row r="173" spans="3:14" ht="11.4">
      <c r="C173" s="204"/>
      <c r="D173" s="204"/>
      <c r="E173" s="204"/>
      <c r="F173" s="204"/>
      <c r="G173" s="204"/>
      <c r="H173" s="204"/>
      <c r="I173" s="204"/>
      <c r="J173" s="208"/>
      <c r="K173" s="205"/>
      <c r="L173" s="205"/>
      <c r="M173" s="205"/>
      <c r="N173" s="205"/>
    </row>
    <row r="174" spans="3:14" ht="11.4">
      <c r="C174" s="208" t="s">
        <v>96</v>
      </c>
      <c r="D174" s="208"/>
      <c r="E174" s="208"/>
      <c r="F174" s="208"/>
      <c r="G174" s="208"/>
      <c r="H174" s="204"/>
      <c r="I174" s="208"/>
      <c r="J174" s="204"/>
      <c r="K174" s="205"/>
      <c r="L174" s="205"/>
      <c r="M174" s="205"/>
      <c r="N174" s="205"/>
    </row>
  </sheetData>
  <autoFilter ref="C99:K157" xr:uid="{00000000-0009-0000-0000-000009000000}"/>
  <mergeCells count="13">
    <mergeCell ref="E29:H29"/>
    <mergeCell ref="L2:V2"/>
    <mergeCell ref="E7:H7"/>
    <mergeCell ref="E9:H9"/>
    <mergeCell ref="E11:H11"/>
    <mergeCell ref="E20:H20"/>
    <mergeCell ref="C167:N167"/>
    <mergeCell ref="E88:H88"/>
    <mergeCell ref="E90:H90"/>
    <mergeCell ref="E92:H92"/>
    <mergeCell ref="C161:N161"/>
    <mergeCell ref="C163:N163"/>
    <mergeCell ref="C165:N165"/>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M152"/>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179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1011</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ROUND((SUM(BE100:BE135)),  2)</f>
        <v>0</v>
      </c>
      <c r="G35" s="59"/>
      <c r="H35" s="59"/>
      <c r="I35" s="141">
        <v>0.2</v>
      </c>
      <c r="J35" s="140">
        <f>ROUND(((SUM(BE100:BE135))*I35),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ROUND((SUM(BF100:BF135)),  2)</f>
        <v>0</v>
      </c>
      <c r="G36" s="59"/>
      <c r="H36" s="59"/>
      <c r="I36" s="141">
        <v>0.2</v>
      </c>
      <c r="J36" s="140">
        <f>ROUND(((SUM(BF100:BF135))*I36),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08 - FC 08 SO 01 A2 - ASR - Spodná savba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P101+P129</f>
        <v>0</v>
      </c>
      <c r="Q100" s="95"/>
      <c r="R100" s="160">
        <f>R101+R129</f>
        <v>0</v>
      </c>
      <c r="S100" s="95"/>
      <c r="T100" s="161">
        <f>T101+T129</f>
        <v>0</v>
      </c>
      <c r="U100" s="59"/>
      <c r="V100" s="59"/>
      <c r="W100" s="59"/>
      <c r="X100" s="59"/>
      <c r="Y100" s="59"/>
      <c r="Z100" s="59"/>
      <c r="AA100" s="59"/>
      <c r="AB100" s="59"/>
      <c r="AC100" s="59"/>
      <c r="AD100" s="59"/>
      <c r="AE100" s="59"/>
      <c r="AT100" s="48" t="s">
        <v>140</v>
      </c>
      <c r="AU100" s="48" t="s">
        <v>295</v>
      </c>
      <c r="BK100" s="162">
        <f>BK101+BK129</f>
        <v>0</v>
      </c>
    </row>
    <row r="101" spans="1:65" s="163" customFormat="1" ht="25.95" customHeight="1">
      <c r="B101" s="164"/>
      <c r="D101" s="165" t="s">
        <v>140</v>
      </c>
      <c r="E101" s="166"/>
      <c r="F101" s="166" t="s">
        <v>296</v>
      </c>
      <c r="J101" s="167">
        <f>BK101</f>
        <v>0</v>
      </c>
      <c r="L101" s="164"/>
      <c r="M101" s="168"/>
      <c r="N101" s="169"/>
      <c r="O101" s="169"/>
      <c r="P101" s="170">
        <f>P102+P114+P123+P127</f>
        <v>0</v>
      </c>
      <c r="Q101" s="169"/>
      <c r="R101" s="170">
        <f>R102+R114+R123+R127</f>
        <v>0</v>
      </c>
      <c r="S101" s="169"/>
      <c r="T101" s="171">
        <f>T102+T114+T123+T127</f>
        <v>0</v>
      </c>
      <c r="AR101" s="165" t="s">
        <v>148</v>
      </c>
      <c r="AT101" s="172" t="s">
        <v>140</v>
      </c>
      <c r="AU101" s="172" t="s">
        <v>141</v>
      </c>
      <c r="AY101" s="165" t="s">
        <v>297</v>
      </c>
      <c r="BK101" s="173">
        <f>BK102+BK114+BK123+BK127</f>
        <v>0</v>
      </c>
    </row>
    <row r="102" spans="1:65" s="163" customFormat="1" ht="22.95" customHeight="1">
      <c r="B102" s="164"/>
      <c r="D102" s="165" t="s">
        <v>140</v>
      </c>
      <c r="E102" s="174"/>
      <c r="F102" s="174" t="s">
        <v>298</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24.15" customHeight="1">
      <c r="A103" s="59"/>
      <c r="B103" s="176"/>
      <c r="C103" s="177" t="s">
        <v>148</v>
      </c>
      <c r="D103" s="177" t="s">
        <v>299</v>
      </c>
      <c r="E103" s="178"/>
      <c r="F103" s="179" t="s">
        <v>300</v>
      </c>
      <c r="G103" s="180" t="s">
        <v>301</v>
      </c>
      <c r="H103" s="181">
        <v>73.481999999999999</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303</v>
      </c>
    </row>
    <row r="104" spans="1:65" s="63" customFormat="1" ht="24.15" customHeight="1">
      <c r="A104" s="59"/>
      <c r="B104" s="176"/>
      <c r="C104" s="177" t="s">
        <v>154</v>
      </c>
      <c r="D104" s="177" t="s">
        <v>299</v>
      </c>
      <c r="E104" s="178"/>
      <c r="F104" s="179" t="s">
        <v>304</v>
      </c>
      <c r="G104" s="180" t="s">
        <v>301</v>
      </c>
      <c r="H104" s="181">
        <v>24.494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305</v>
      </c>
    </row>
    <row r="105" spans="1:65" s="63" customFormat="1" ht="24.15" customHeight="1">
      <c r="A105" s="59"/>
      <c r="B105" s="176"/>
      <c r="C105" s="177" t="s">
        <v>306</v>
      </c>
      <c r="D105" s="177" t="s">
        <v>299</v>
      </c>
      <c r="E105" s="178"/>
      <c r="F105" s="179" t="s">
        <v>307</v>
      </c>
      <c r="G105" s="180" t="s">
        <v>301</v>
      </c>
      <c r="H105" s="181">
        <v>101.628</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308</v>
      </c>
    </row>
    <row r="106" spans="1:65" s="63" customFormat="1" ht="37.950000000000003" customHeight="1">
      <c r="A106" s="59"/>
      <c r="B106" s="176"/>
      <c r="C106" s="177" t="s">
        <v>302</v>
      </c>
      <c r="D106" s="177" t="s">
        <v>299</v>
      </c>
      <c r="E106" s="178"/>
      <c r="F106" s="179" t="s">
        <v>309</v>
      </c>
      <c r="G106" s="180" t="s">
        <v>301</v>
      </c>
      <c r="H106" s="181">
        <v>33.875999999999998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310</v>
      </c>
    </row>
    <row r="107" spans="1:65" s="63" customFormat="1" ht="24.15" customHeight="1">
      <c r="A107" s="59"/>
      <c r="B107" s="176"/>
      <c r="C107" s="177" t="s">
        <v>311</v>
      </c>
      <c r="D107" s="177" t="s">
        <v>299</v>
      </c>
      <c r="E107" s="178"/>
      <c r="F107" s="179" t="s">
        <v>312</v>
      </c>
      <c r="G107" s="180" t="s">
        <v>301</v>
      </c>
      <c r="H107" s="181">
        <v>175.11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313</v>
      </c>
    </row>
    <row r="108" spans="1:65" s="63" customFormat="1" ht="24.15" customHeight="1">
      <c r="A108" s="59"/>
      <c r="B108" s="176"/>
      <c r="C108" s="177" t="s">
        <v>314</v>
      </c>
      <c r="D108" s="177" t="s">
        <v>299</v>
      </c>
      <c r="E108" s="178"/>
      <c r="F108" s="179" t="s">
        <v>315</v>
      </c>
      <c r="G108" s="180" t="s">
        <v>301</v>
      </c>
      <c r="H108" s="181">
        <v>35.021999999999998</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316</v>
      </c>
    </row>
    <row r="109" spans="1:65" s="63" customFormat="1" ht="14.4" customHeight="1">
      <c r="A109" s="59"/>
      <c r="B109" s="176"/>
      <c r="C109" s="177" t="s">
        <v>317</v>
      </c>
      <c r="D109" s="177" t="s">
        <v>299</v>
      </c>
      <c r="E109" s="178"/>
      <c r="F109" s="179" t="s">
        <v>318</v>
      </c>
      <c r="G109" s="180" t="s">
        <v>301</v>
      </c>
      <c r="H109" s="181">
        <v>175.11</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319</v>
      </c>
    </row>
    <row r="110" spans="1:65" s="63" customFormat="1" ht="24.15" customHeight="1">
      <c r="A110" s="59"/>
      <c r="B110" s="176"/>
      <c r="C110" s="177" t="s">
        <v>320</v>
      </c>
      <c r="D110" s="177" t="s">
        <v>299</v>
      </c>
      <c r="E110" s="178"/>
      <c r="F110" s="179" t="s">
        <v>321</v>
      </c>
      <c r="G110" s="180" t="s">
        <v>301</v>
      </c>
      <c r="H110" s="181">
        <v>128.964</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322</v>
      </c>
    </row>
    <row r="111" spans="1:65" s="63" customFormat="1" ht="14.4" customHeight="1">
      <c r="A111" s="59"/>
      <c r="B111" s="176"/>
      <c r="C111" s="190" t="s">
        <v>323</v>
      </c>
      <c r="D111" s="190" t="s">
        <v>324</v>
      </c>
      <c r="E111" s="191"/>
      <c r="F111" s="192" t="s">
        <v>325</v>
      </c>
      <c r="G111" s="193" t="s">
        <v>326</v>
      </c>
      <c r="H111" s="194">
        <v>150.30699999999999</v>
      </c>
      <c r="I111" s="195"/>
      <c r="J111" s="195">
        <f t="shared" si="0"/>
        <v>0</v>
      </c>
      <c r="K111" s="196"/>
      <c r="L111" s="197"/>
      <c r="M111" s="198" t="s">
        <v>76</v>
      </c>
      <c r="N111" s="199"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320</v>
      </c>
      <c r="AT111" s="188" t="s">
        <v>324</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327</v>
      </c>
    </row>
    <row r="112" spans="1:65" s="63" customFormat="1" ht="24.15" customHeight="1">
      <c r="A112" s="59"/>
      <c r="B112" s="176"/>
      <c r="C112" s="177" t="s">
        <v>328</v>
      </c>
      <c r="D112" s="177" t="s">
        <v>299</v>
      </c>
      <c r="E112" s="178"/>
      <c r="F112" s="179" t="s">
        <v>329</v>
      </c>
      <c r="G112" s="180" t="s">
        <v>301</v>
      </c>
      <c r="H112" s="181">
        <v>3.5430000000000001</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330</v>
      </c>
    </row>
    <row r="113" spans="1:65" s="63" customFormat="1" ht="14.4" customHeight="1">
      <c r="A113" s="59"/>
      <c r="B113" s="176"/>
      <c r="C113" s="190" t="s">
        <v>331</v>
      </c>
      <c r="D113" s="190" t="s">
        <v>324</v>
      </c>
      <c r="E113" s="191"/>
      <c r="F113" s="192" t="s">
        <v>332</v>
      </c>
      <c r="G113" s="193" t="s">
        <v>326</v>
      </c>
      <c r="H113" s="194">
        <v>5.9870000000000001</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333</v>
      </c>
    </row>
    <row r="114" spans="1:65" s="163" customFormat="1" ht="22.95" customHeight="1">
      <c r="B114" s="164"/>
      <c r="D114" s="165" t="s">
        <v>140</v>
      </c>
      <c r="E114" s="174"/>
      <c r="F114" s="174" t="s">
        <v>334</v>
      </c>
      <c r="J114" s="175">
        <f>BK114</f>
        <v>0</v>
      </c>
      <c r="L114" s="164"/>
      <c r="M114" s="168"/>
      <c r="N114" s="169"/>
      <c r="O114" s="169"/>
      <c r="P114" s="170">
        <f>SUM(P115:P122)</f>
        <v>0</v>
      </c>
      <c r="Q114" s="169"/>
      <c r="R114" s="170">
        <f>SUM(R115:R122)</f>
        <v>0</v>
      </c>
      <c r="S114" s="169"/>
      <c r="T114" s="171">
        <f>SUM(T115:T122)</f>
        <v>0</v>
      </c>
      <c r="AR114" s="165" t="s">
        <v>148</v>
      </c>
      <c r="AT114" s="172" t="s">
        <v>140</v>
      </c>
      <c r="AU114" s="172" t="s">
        <v>148</v>
      </c>
      <c r="AY114" s="165" t="s">
        <v>297</v>
      </c>
      <c r="BK114" s="173">
        <f>SUM(BK115:BK122)</f>
        <v>0</v>
      </c>
    </row>
    <row r="115" spans="1:65" s="63" customFormat="1" ht="31.95" customHeight="1">
      <c r="A115" s="59"/>
      <c r="B115" s="176"/>
      <c r="C115" s="177" t="s">
        <v>335</v>
      </c>
      <c r="D115" s="177" t="s">
        <v>299</v>
      </c>
      <c r="E115" s="178"/>
      <c r="F115" s="179" t="s">
        <v>336</v>
      </c>
      <c r="G115" s="180" t="s">
        <v>337</v>
      </c>
      <c r="H115" s="181">
        <v>489.88299999999998</v>
      </c>
      <c r="I115" s="182"/>
      <c r="J115" s="182">
        <f t="shared" ref="J115:J122" si="10">ROUND(I115*H115,2)</f>
        <v>0</v>
      </c>
      <c r="K115" s="183"/>
      <c r="L115" s="60"/>
      <c r="M115" s="184" t="s">
        <v>76</v>
      </c>
      <c r="N115" s="185" t="s">
        <v>107</v>
      </c>
      <c r="O115" s="186">
        <v>0</v>
      </c>
      <c r="P115" s="186">
        <f t="shared" ref="P115:P122" si="11">O115*H115</f>
        <v>0</v>
      </c>
      <c r="Q115" s="186">
        <v>0</v>
      </c>
      <c r="R115" s="186">
        <f t="shared" ref="R115:R122" si="12">Q115*H115</f>
        <v>0</v>
      </c>
      <c r="S115" s="186">
        <v>0</v>
      </c>
      <c r="T115" s="187">
        <f t="shared" ref="T115:T12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22" si="14">IF(N115="základná",J115,0)</f>
        <v>0</v>
      </c>
      <c r="BF115" s="189">
        <f t="shared" ref="BF115:BF122" si="15">IF(N115="znížená",J115,0)</f>
        <v>0</v>
      </c>
      <c r="BG115" s="189">
        <f t="shared" ref="BG115:BG122" si="16">IF(N115="zákl. prenesená",J115,0)</f>
        <v>0</v>
      </c>
      <c r="BH115" s="189">
        <f t="shared" ref="BH115:BH122" si="17">IF(N115="zníž. prenesená",J115,0)</f>
        <v>0</v>
      </c>
      <c r="BI115" s="189">
        <f t="shared" ref="BI115:BI122" si="18">IF(N115="nulová",J115,0)</f>
        <v>0</v>
      </c>
      <c r="BJ115" s="48" t="s">
        <v>154</v>
      </c>
      <c r="BK115" s="189">
        <f t="shared" ref="BK115:BK122" si="19">ROUND(I115*H115,2)</f>
        <v>0</v>
      </c>
      <c r="BL115" s="48" t="s">
        <v>302</v>
      </c>
      <c r="BM115" s="188" t="s">
        <v>338</v>
      </c>
    </row>
    <row r="116" spans="1:65" s="63" customFormat="1" ht="24.15" customHeight="1">
      <c r="A116" s="59"/>
      <c r="B116" s="176"/>
      <c r="C116" s="177" t="s">
        <v>339</v>
      </c>
      <c r="D116" s="177" t="s">
        <v>299</v>
      </c>
      <c r="E116" s="178"/>
      <c r="F116" s="179" t="s">
        <v>340</v>
      </c>
      <c r="G116" s="180" t="s">
        <v>301</v>
      </c>
      <c r="H116" s="181">
        <v>73.481999999999999</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341</v>
      </c>
    </row>
    <row r="117" spans="1:65" s="63" customFormat="1" ht="24.15" customHeight="1">
      <c r="A117" s="59"/>
      <c r="B117" s="176"/>
      <c r="C117" s="177" t="s">
        <v>342</v>
      </c>
      <c r="D117" s="177" t="s">
        <v>299</v>
      </c>
      <c r="E117" s="178"/>
      <c r="F117" s="179" t="s">
        <v>343</v>
      </c>
      <c r="G117" s="180" t="s">
        <v>301</v>
      </c>
      <c r="H117" s="181">
        <v>5.0629999999999997</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344</v>
      </c>
    </row>
    <row r="118" spans="1:65" s="63" customFormat="1" ht="24.15" customHeight="1">
      <c r="A118" s="59"/>
      <c r="B118" s="176"/>
      <c r="C118" s="177" t="s">
        <v>345</v>
      </c>
      <c r="D118" s="177" t="s">
        <v>299</v>
      </c>
      <c r="E118" s="178"/>
      <c r="F118" s="179" t="s">
        <v>346</v>
      </c>
      <c r="G118" s="180" t="s">
        <v>301</v>
      </c>
      <c r="H118" s="181">
        <v>7.5970000000000004</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347</v>
      </c>
    </row>
    <row r="119" spans="1:65" s="63" customFormat="1" ht="14.4" customHeight="1">
      <c r="A119" s="59"/>
      <c r="B119" s="176"/>
      <c r="C119" s="177" t="s">
        <v>348</v>
      </c>
      <c r="D119" s="177" t="s">
        <v>299</v>
      </c>
      <c r="E119" s="178"/>
      <c r="F119" s="179" t="s">
        <v>349</v>
      </c>
      <c r="G119" s="180" t="s">
        <v>301</v>
      </c>
      <c r="H119" s="181">
        <v>73.311999999999998</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350</v>
      </c>
    </row>
    <row r="120" spans="1:65" s="63" customFormat="1" ht="23.4" customHeight="1">
      <c r="A120" s="59"/>
      <c r="B120" s="176"/>
      <c r="C120" s="177" t="s">
        <v>351</v>
      </c>
      <c r="D120" s="177" t="s">
        <v>299</v>
      </c>
      <c r="E120" s="178"/>
      <c r="F120" s="179" t="s">
        <v>352</v>
      </c>
      <c r="G120" s="180" t="s">
        <v>337</v>
      </c>
      <c r="H120" s="181">
        <v>77.3</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353</v>
      </c>
    </row>
    <row r="121" spans="1:65" s="63" customFormat="1" ht="24.15" customHeight="1">
      <c r="A121" s="59"/>
      <c r="B121" s="176"/>
      <c r="C121" s="177" t="s">
        <v>354</v>
      </c>
      <c r="D121" s="177" t="s">
        <v>299</v>
      </c>
      <c r="E121" s="178"/>
      <c r="F121" s="179" t="s">
        <v>355</v>
      </c>
      <c r="G121" s="180" t="s">
        <v>337</v>
      </c>
      <c r="H121" s="181">
        <v>77.3</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356</v>
      </c>
    </row>
    <row r="122" spans="1:65" s="63" customFormat="1" ht="24.15" customHeight="1">
      <c r="A122" s="59"/>
      <c r="B122" s="176"/>
      <c r="C122" s="177" t="s">
        <v>357</v>
      </c>
      <c r="D122" s="177" t="s">
        <v>299</v>
      </c>
      <c r="E122" s="178"/>
      <c r="F122" s="179" t="s">
        <v>358</v>
      </c>
      <c r="G122" s="180" t="s">
        <v>326</v>
      </c>
      <c r="H122" s="181">
        <v>0.189</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359</v>
      </c>
    </row>
    <row r="123" spans="1:65" s="163" customFormat="1" ht="22.95" customHeight="1">
      <c r="B123" s="164"/>
      <c r="D123" s="165" t="s">
        <v>140</v>
      </c>
      <c r="E123" s="174"/>
      <c r="F123" s="174" t="s">
        <v>360</v>
      </c>
      <c r="J123" s="175">
        <f>BK123</f>
        <v>0</v>
      </c>
      <c r="L123" s="164"/>
      <c r="M123" s="168"/>
      <c r="N123" s="169"/>
      <c r="O123" s="169"/>
      <c r="P123" s="170">
        <f>SUM(P124:P126)</f>
        <v>0</v>
      </c>
      <c r="Q123" s="169"/>
      <c r="R123" s="170">
        <f>SUM(R124:R126)</f>
        <v>0</v>
      </c>
      <c r="S123" s="169"/>
      <c r="T123" s="171">
        <f>SUM(T124:T126)</f>
        <v>0</v>
      </c>
      <c r="AR123" s="165" t="s">
        <v>148</v>
      </c>
      <c r="AT123" s="172" t="s">
        <v>140</v>
      </c>
      <c r="AU123" s="172" t="s">
        <v>148</v>
      </c>
      <c r="AY123" s="165" t="s">
        <v>297</v>
      </c>
      <c r="BK123" s="173">
        <f>SUM(BK124:BK126)</f>
        <v>0</v>
      </c>
    </row>
    <row r="124" spans="1:65" s="63" customFormat="1" ht="24.15" customHeight="1">
      <c r="A124" s="59"/>
      <c r="B124" s="176"/>
      <c r="C124" s="177" t="s">
        <v>361</v>
      </c>
      <c r="D124" s="177" t="s">
        <v>299</v>
      </c>
      <c r="E124" s="178"/>
      <c r="F124" s="179" t="s">
        <v>362</v>
      </c>
      <c r="G124" s="180" t="s">
        <v>301</v>
      </c>
      <c r="H124" s="181">
        <v>64.959000000000003</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302</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302</v>
      </c>
      <c r="BM124" s="188" t="s">
        <v>363</v>
      </c>
    </row>
    <row r="125" spans="1:65" s="63" customFormat="1" ht="24.15" customHeight="1">
      <c r="A125" s="59"/>
      <c r="B125" s="176"/>
      <c r="C125" s="177" t="s">
        <v>364</v>
      </c>
      <c r="D125" s="177" t="s">
        <v>299</v>
      </c>
      <c r="E125" s="178"/>
      <c r="F125" s="179" t="s">
        <v>365</v>
      </c>
      <c r="G125" s="180" t="s">
        <v>301</v>
      </c>
      <c r="H125" s="181">
        <v>64.959000000000003</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366</v>
      </c>
    </row>
    <row r="126" spans="1:65" s="63" customFormat="1" ht="24.15" customHeight="1">
      <c r="A126" s="59"/>
      <c r="B126" s="176"/>
      <c r="C126" s="177" t="s">
        <v>367</v>
      </c>
      <c r="D126" s="177" t="s">
        <v>299</v>
      </c>
      <c r="E126" s="178"/>
      <c r="F126" s="179" t="s">
        <v>368</v>
      </c>
      <c r="G126" s="180" t="s">
        <v>326</v>
      </c>
      <c r="H126" s="181">
        <v>3.8450000000000002</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369</v>
      </c>
    </row>
    <row r="127" spans="1:65" s="163" customFormat="1" ht="22.95" customHeight="1">
      <c r="B127" s="164"/>
      <c r="D127" s="165" t="s">
        <v>140</v>
      </c>
      <c r="E127" s="174"/>
      <c r="F127" s="174" t="s">
        <v>370</v>
      </c>
      <c r="J127" s="175">
        <f>BK127</f>
        <v>0</v>
      </c>
      <c r="L127" s="164"/>
      <c r="M127" s="168"/>
      <c r="N127" s="169"/>
      <c r="O127" s="169"/>
      <c r="P127" s="170">
        <f>P128</f>
        <v>0</v>
      </c>
      <c r="Q127" s="169"/>
      <c r="R127" s="170">
        <f>R128</f>
        <v>0</v>
      </c>
      <c r="S127" s="169"/>
      <c r="T127" s="171">
        <f>T128</f>
        <v>0</v>
      </c>
      <c r="AR127" s="165" t="s">
        <v>148</v>
      </c>
      <c r="AT127" s="172" t="s">
        <v>140</v>
      </c>
      <c r="AU127" s="172" t="s">
        <v>148</v>
      </c>
      <c r="AY127" s="165" t="s">
        <v>297</v>
      </c>
      <c r="BK127" s="173">
        <f>BK128</f>
        <v>0</v>
      </c>
    </row>
    <row r="128" spans="1:65" s="63" customFormat="1" ht="24.15" customHeight="1">
      <c r="A128" s="59"/>
      <c r="B128" s="176"/>
      <c r="C128" s="177" t="s">
        <v>371</v>
      </c>
      <c r="D128" s="177" t="s">
        <v>299</v>
      </c>
      <c r="E128" s="178"/>
      <c r="F128" s="179" t="s">
        <v>372</v>
      </c>
      <c r="G128" s="180" t="s">
        <v>326</v>
      </c>
      <c r="H128" s="181">
        <v>127.226</v>
      </c>
      <c r="I128" s="182"/>
      <c r="J128" s="182">
        <f>ROUND(I128*H128,2)</f>
        <v>0</v>
      </c>
      <c r="K128" s="183"/>
      <c r="L128" s="60"/>
      <c r="M128" s="184" t="s">
        <v>76</v>
      </c>
      <c r="N128" s="185"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302</v>
      </c>
      <c r="AT128" s="188" t="s">
        <v>299</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373</v>
      </c>
    </row>
    <row r="129" spans="1:65" s="163" customFormat="1" ht="25.95" customHeight="1">
      <c r="B129" s="164"/>
      <c r="D129" s="165" t="s">
        <v>140</v>
      </c>
      <c r="E129" s="166"/>
      <c r="F129" s="166" t="s">
        <v>374</v>
      </c>
      <c r="J129" s="167">
        <f>BK129</f>
        <v>0</v>
      </c>
      <c r="L129" s="164"/>
      <c r="M129" s="168"/>
      <c r="N129" s="169"/>
      <c r="O129" s="169"/>
      <c r="P129" s="170">
        <f>P130</f>
        <v>0</v>
      </c>
      <c r="Q129" s="169"/>
      <c r="R129" s="170">
        <f>R130</f>
        <v>0</v>
      </c>
      <c r="S129" s="169"/>
      <c r="T129" s="171">
        <f>T130</f>
        <v>0</v>
      </c>
      <c r="AR129" s="165" t="s">
        <v>154</v>
      </c>
      <c r="AT129" s="172" t="s">
        <v>140</v>
      </c>
      <c r="AU129" s="172" t="s">
        <v>141</v>
      </c>
      <c r="AY129" s="165" t="s">
        <v>297</v>
      </c>
      <c r="BK129" s="173">
        <f>BK130</f>
        <v>0</v>
      </c>
    </row>
    <row r="130" spans="1:65" s="163" customFormat="1" ht="22.95" customHeight="1">
      <c r="B130" s="164"/>
      <c r="D130" s="165" t="s">
        <v>140</v>
      </c>
      <c r="E130" s="174"/>
      <c r="F130" s="174" t="s">
        <v>375</v>
      </c>
      <c r="J130" s="175">
        <f>BK130</f>
        <v>0</v>
      </c>
      <c r="L130" s="164"/>
      <c r="M130" s="168"/>
      <c r="N130" s="169"/>
      <c r="O130" s="169"/>
      <c r="P130" s="170">
        <f>SUM(P131:P135)</f>
        <v>0</v>
      </c>
      <c r="Q130" s="169"/>
      <c r="R130" s="170">
        <f>SUM(R131:R135)</f>
        <v>0</v>
      </c>
      <c r="S130" s="169"/>
      <c r="T130" s="171">
        <f>SUM(T131:T135)</f>
        <v>0</v>
      </c>
      <c r="AR130" s="165" t="s">
        <v>154</v>
      </c>
      <c r="AT130" s="172" t="s">
        <v>140</v>
      </c>
      <c r="AU130" s="172" t="s">
        <v>148</v>
      </c>
      <c r="AY130" s="165" t="s">
        <v>297</v>
      </c>
      <c r="BK130" s="173">
        <f>SUM(BK131:BK135)</f>
        <v>0</v>
      </c>
    </row>
    <row r="131" spans="1:65" s="63" customFormat="1" ht="24.15" customHeight="1">
      <c r="A131" s="59"/>
      <c r="B131" s="176"/>
      <c r="C131" s="177" t="s">
        <v>376</v>
      </c>
      <c r="D131" s="177" t="s">
        <v>299</v>
      </c>
      <c r="E131" s="178"/>
      <c r="F131" s="179" t="s">
        <v>377</v>
      </c>
      <c r="G131" s="180" t="s">
        <v>337</v>
      </c>
      <c r="H131" s="181">
        <v>762.18399999999997</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378</v>
      </c>
    </row>
    <row r="132" spans="1:65" s="63" customFormat="1" ht="14.4" customHeight="1">
      <c r="A132" s="59"/>
      <c r="B132" s="176"/>
      <c r="C132" s="190" t="s">
        <v>379</v>
      </c>
      <c r="D132" s="190" t="s">
        <v>324</v>
      </c>
      <c r="E132" s="191"/>
      <c r="F132" s="192" t="s">
        <v>380</v>
      </c>
      <c r="G132" s="193" t="s">
        <v>326</v>
      </c>
      <c r="H132" s="194">
        <v>0.22900000000000001</v>
      </c>
      <c r="I132" s="195"/>
      <c r="J132" s="195">
        <f>ROUND(I132*H132,2)</f>
        <v>0</v>
      </c>
      <c r="K132" s="196"/>
      <c r="L132" s="197"/>
      <c r="M132" s="198" t="s">
        <v>76</v>
      </c>
      <c r="N132" s="199"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381</v>
      </c>
      <c r="AT132" s="188" t="s">
        <v>324</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382</v>
      </c>
    </row>
    <row r="133" spans="1:65" s="63" customFormat="1" ht="24.15" customHeight="1">
      <c r="A133" s="59"/>
      <c r="B133" s="176"/>
      <c r="C133" s="177" t="s">
        <v>383</v>
      </c>
      <c r="D133" s="177" t="s">
        <v>299</v>
      </c>
      <c r="E133" s="178"/>
      <c r="F133" s="179" t="s">
        <v>384</v>
      </c>
      <c r="G133" s="180" t="s">
        <v>337</v>
      </c>
      <c r="H133" s="181">
        <v>762.18399999999997</v>
      </c>
      <c r="I133" s="182"/>
      <c r="J133" s="182">
        <f>ROUND(I133*H133,2)</f>
        <v>0</v>
      </c>
      <c r="K133" s="183"/>
      <c r="L133" s="60"/>
      <c r="M133" s="184" t="s">
        <v>76</v>
      </c>
      <c r="N133" s="185" t="s">
        <v>107</v>
      </c>
      <c r="O133" s="186">
        <v>0</v>
      </c>
      <c r="P133" s="186">
        <f>O133*H133</f>
        <v>0</v>
      </c>
      <c r="Q133" s="186">
        <v>0</v>
      </c>
      <c r="R133" s="186">
        <f>Q133*H133</f>
        <v>0</v>
      </c>
      <c r="S133" s="186">
        <v>0</v>
      </c>
      <c r="T133" s="187">
        <f>S133*H133</f>
        <v>0</v>
      </c>
      <c r="U133" s="59"/>
      <c r="V133" s="59"/>
      <c r="W133" s="59"/>
      <c r="X133" s="59"/>
      <c r="Y133" s="59"/>
      <c r="Z133" s="59"/>
      <c r="AA133" s="59"/>
      <c r="AB133" s="59"/>
      <c r="AC133" s="59"/>
      <c r="AD133" s="59"/>
      <c r="AE133" s="59"/>
      <c r="AR133" s="188" t="s">
        <v>348</v>
      </c>
      <c r="AT133" s="188" t="s">
        <v>299</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385</v>
      </c>
    </row>
    <row r="134" spans="1:65" s="63" customFormat="1" ht="24.15" customHeight="1">
      <c r="A134" s="59"/>
      <c r="B134" s="176"/>
      <c r="C134" s="190" t="s">
        <v>386</v>
      </c>
      <c r="D134" s="190" t="s">
        <v>324</v>
      </c>
      <c r="E134" s="191"/>
      <c r="F134" s="192" t="s">
        <v>387</v>
      </c>
      <c r="G134" s="193" t="s">
        <v>337</v>
      </c>
      <c r="H134" s="194">
        <v>876.51199999999994</v>
      </c>
      <c r="I134" s="195"/>
      <c r="J134" s="195">
        <f>ROUND(I134*H134,2)</f>
        <v>0</v>
      </c>
      <c r="K134" s="196"/>
      <c r="L134" s="197"/>
      <c r="M134" s="198" t="s">
        <v>76</v>
      </c>
      <c r="N134" s="199"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381</v>
      </c>
      <c r="AT134" s="188" t="s">
        <v>324</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348</v>
      </c>
      <c r="BM134" s="188" t="s">
        <v>388</v>
      </c>
    </row>
    <row r="135" spans="1:65" s="63" customFormat="1" ht="14.4" customHeight="1">
      <c r="A135" s="59"/>
      <c r="B135" s="176"/>
      <c r="C135" s="177" t="s">
        <v>389</v>
      </c>
      <c r="D135" s="177" t="s">
        <v>299</v>
      </c>
      <c r="E135" s="178"/>
      <c r="F135" s="179" t="s">
        <v>390</v>
      </c>
      <c r="G135" s="180" t="s">
        <v>337</v>
      </c>
      <c r="H135" s="181">
        <v>90.18</v>
      </c>
      <c r="I135" s="182"/>
      <c r="J135" s="182">
        <f>ROUND(I135*H135,2)</f>
        <v>0</v>
      </c>
      <c r="K135" s="183"/>
      <c r="L135" s="60"/>
      <c r="M135" s="200" t="s">
        <v>76</v>
      </c>
      <c r="N135" s="201" t="s">
        <v>107</v>
      </c>
      <c r="O135" s="202">
        <v>0</v>
      </c>
      <c r="P135" s="202">
        <f>O135*H135</f>
        <v>0</v>
      </c>
      <c r="Q135" s="202">
        <v>0</v>
      </c>
      <c r="R135" s="202">
        <f>Q135*H135</f>
        <v>0</v>
      </c>
      <c r="S135" s="202">
        <v>0</v>
      </c>
      <c r="T135" s="203">
        <f>S135*H135</f>
        <v>0</v>
      </c>
      <c r="U135" s="59"/>
      <c r="V135" s="59"/>
      <c r="W135" s="59"/>
      <c r="X135" s="59"/>
      <c r="Y135" s="59"/>
      <c r="Z135" s="59"/>
      <c r="AA135" s="59"/>
      <c r="AB135" s="59"/>
      <c r="AC135" s="59"/>
      <c r="AD135" s="59"/>
      <c r="AE135" s="59"/>
      <c r="AR135" s="188" t="s">
        <v>348</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348</v>
      </c>
      <c r="BM135" s="188" t="s">
        <v>391</v>
      </c>
    </row>
    <row r="136" spans="1:65" s="63" customFormat="1" ht="6.9" customHeight="1">
      <c r="A136" s="59"/>
      <c r="B136" s="75"/>
      <c r="C136" s="76"/>
      <c r="D136" s="76"/>
      <c r="E136" s="76"/>
      <c r="F136" s="76"/>
      <c r="G136" s="76"/>
      <c r="H136" s="76"/>
      <c r="I136" s="76"/>
      <c r="J136" s="76"/>
      <c r="K136" s="76"/>
      <c r="L136" s="60"/>
      <c r="M136" s="59"/>
      <c r="O136" s="59"/>
      <c r="P136" s="59"/>
      <c r="Q136" s="59"/>
      <c r="R136" s="59"/>
      <c r="S136" s="59"/>
      <c r="T136" s="59"/>
      <c r="U136" s="59"/>
      <c r="V136" s="59"/>
      <c r="W136" s="59"/>
      <c r="X136" s="59"/>
      <c r="Y136" s="59"/>
      <c r="Z136" s="59"/>
      <c r="AA136" s="59"/>
      <c r="AB136" s="59"/>
      <c r="AC136" s="59"/>
      <c r="AD136" s="59"/>
      <c r="AE136" s="59"/>
    </row>
    <row r="139" spans="1:65" ht="57" customHeight="1">
      <c r="C139" s="262" t="s">
        <v>392</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46.2" customHeight="1">
      <c r="C141" s="262" t="s">
        <v>393</v>
      </c>
      <c r="D141" s="262"/>
      <c r="E141" s="262"/>
      <c r="F141" s="262"/>
      <c r="G141" s="262"/>
      <c r="H141" s="262"/>
      <c r="I141" s="262"/>
      <c r="J141" s="262"/>
      <c r="K141" s="262"/>
      <c r="L141" s="262"/>
      <c r="M141" s="262"/>
      <c r="N141" s="262"/>
    </row>
    <row r="142" spans="1:65" ht="11.4">
      <c r="C142" s="204"/>
      <c r="D142" s="204"/>
      <c r="E142" s="204"/>
      <c r="F142" s="204"/>
      <c r="G142" s="204"/>
      <c r="H142" s="204"/>
      <c r="I142" s="204"/>
      <c r="J142" s="204"/>
      <c r="K142" s="205"/>
      <c r="L142" s="205"/>
      <c r="M142" s="205"/>
      <c r="N142" s="205"/>
    </row>
    <row r="143" spans="1:65" ht="47.4" customHeight="1">
      <c r="C143" s="262" t="s">
        <v>394</v>
      </c>
      <c r="D143" s="262"/>
      <c r="E143" s="262"/>
      <c r="F143" s="262"/>
      <c r="G143" s="262"/>
      <c r="H143" s="262"/>
      <c r="I143" s="262"/>
      <c r="J143" s="262"/>
      <c r="K143" s="262"/>
      <c r="L143" s="262"/>
      <c r="M143" s="262"/>
      <c r="N143" s="262"/>
    </row>
    <row r="144" spans="1:65" ht="11.4">
      <c r="C144" s="206"/>
      <c r="D144" s="206"/>
      <c r="E144" s="206"/>
      <c r="F144" s="206"/>
      <c r="G144" s="206"/>
      <c r="H144" s="206"/>
      <c r="I144" s="206"/>
      <c r="J144" s="206"/>
      <c r="K144" s="207"/>
      <c r="L144" s="207"/>
      <c r="M144" s="207"/>
      <c r="N144" s="207"/>
    </row>
    <row r="145" spans="3:14" ht="11.4">
      <c r="C145" s="262" t="s">
        <v>395</v>
      </c>
      <c r="D145" s="262"/>
      <c r="E145" s="262"/>
      <c r="F145" s="262"/>
      <c r="G145" s="262"/>
      <c r="H145" s="262"/>
      <c r="I145" s="262"/>
      <c r="J145" s="262"/>
      <c r="K145" s="262"/>
      <c r="L145" s="262"/>
      <c r="M145" s="262"/>
      <c r="N145" s="262"/>
    </row>
    <row r="146" spans="3:14" ht="11.4">
      <c r="C146" s="204"/>
      <c r="D146" s="204"/>
      <c r="E146" s="204"/>
      <c r="F146" s="204"/>
      <c r="G146" s="204"/>
      <c r="H146" s="204"/>
      <c r="I146" s="204"/>
      <c r="J146" s="204"/>
      <c r="K146" s="205"/>
      <c r="L146" s="205"/>
      <c r="M146" s="205"/>
      <c r="N146" s="205"/>
    </row>
    <row r="147" spans="3:14" ht="11.4">
      <c r="C147" s="204"/>
      <c r="D147" s="204"/>
      <c r="E147" s="204"/>
      <c r="F147" s="204"/>
      <c r="G147" s="204"/>
      <c r="H147" s="204"/>
      <c r="I147" s="204"/>
      <c r="J147" s="204"/>
      <c r="K147" s="205"/>
      <c r="L147" s="205"/>
      <c r="M147" s="205"/>
      <c r="N147" s="205"/>
    </row>
    <row r="148" spans="3:14" ht="11.4">
      <c r="C148" s="208" t="s">
        <v>396</v>
      </c>
      <c r="D148" s="208"/>
      <c r="E148" s="208"/>
      <c r="F148" s="208"/>
      <c r="G148" s="208"/>
      <c r="H148" s="204"/>
      <c r="I148" s="208"/>
      <c r="J148" s="208"/>
      <c r="K148" s="205"/>
      <c r="L148" s="205"/>
      <c r="M148" s="205"/>
      <c r="N148" s="205"/>
    </row>
    <row r="149" spans="3:14" ht="11.4">
      <c r="C149" s="204"/>
      <c r="D149" s="204"/>
      <c r="E149" s="204"/>
      <c r="F149" s="204"/>
      <c r="G149" s="204"/>
      <c r="H149" s="204" t="s">
        <v>397</v>
      </c>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4"/>
      <c r="D151" s="204"/>
      <c r="E151" s="204"/>
      <c r="F151" s="204"/>
      <c r="G151" s="204"/>
      <c r="H151" s="204"/>
      <c r="I151" s="204"/>
      <c r="J151" s="208"/>
      <c r="K151" s="205"/>
      <c r="L151" s="205"/>
      <c r="M151" s="205"/>
      <c r="N151" s="205"/>
    </row>
    <row r="152" spans="3:14" ht="11.4">
      <c r="C152" s="208" t="s">
        <v>96</v>
      </c>
      <c r="D152" s="208"/>
      <c r="E152" s="208"/>
      <c r="F152" s="208"/>
      <c r="G152" s="208"/>
      <c r="H152" s="204"/>
      <c r="I152" s="208"/>
      <c r="J152" s="204"/>
      <c r="K152" s="205"/>
      <c r="L152" s="205"/>
      <c r="M152" s="205"/>
      <c r="N152" s="205"/>
    </row>
  </sheetData>
  <autoFilter ref="C99:K135" xr:uid="{00000000-0009-0000-0000-00000A000000}"/>
  <mergeCells count="13">
    <mergeCell ref="E29:H29"/>
    <mergeCell ref="L2:V2"/>
    <mergeCell ref="E7:H7"/>
    <mergeCell ref="E9:H9"/>
    <mergeCell ref="E11:H11"/>
    <mergeCell ref="E20:H20"/>
    <mergeCell ref="C145:N145"/>
    <mergeCell ref="E88:H88"/>
    <mergeCell ref="E90:H90"/>
    <mergeCell ref="E92:H92"/>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M159"/>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182</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1012</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ROUND((SUM(BE100:BE142)),  2)</f>
        <v>0</v>
      </c>
      <c r="G35" s="59"/>
      <c r="H35" s="59"/>
      <c r="I35" s="141">
        <v>0.2</v>
      </c>
      <c r="J35" s="140">
        <f>ROUND(((SUM(BE100:BE142))*I35),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ROUND((SUM(BF100:BF142)),  2)</f>
        <v>0</v>
      </c>
      <c r="G36" s="59"/>
      <c r="H36" s="59"/>
      <c r="I36" s="141">
        <v>0.2</v>
      </c>
      <c r="J36" s="140">
        <f>ROUND(((SUM(BF100:BF142))*I36),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ROUND((SUM(BG100:BG142)),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ROUND((SUM(BH100:BH142)),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ROUND((SUM(BI100:BI142)),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8.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09 - FC 09 SO 01 A2 - ASR - Hrubá stavba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296</v>
      </c>
      <c r="J101" s="167">
        <f>BK101</f>
        <v>0</v>
      </c>
      <c r="L101" s="164"/>
      <c r="M101" s="168"/>
      <c r="N101" s="169"/>
      <c r="O101" s="169"/>
      <c r="P101" s="170">
        <f>P102+P114+P133+P139+P141</f>
        <v>0</v>
      </c>
      <c r="Q101" s="169"/>
      <c r="R101" s="170">
        <f>R102+R114+R133+R139+R141</f>
        <v>0</v>
      </c>
      <c r="S101" s="169"/>
      <c r="T101" s="171">
        <f>T102+T114+T133+T139+T141</f>
        <v>0</v>
      </c>
      <c r="AR101" s="165" t="s">
        <v>148</v>
      </c>
      <c r="AT101" s="172" t="s">
        <v>140</v>
      </c>
      <c r="AU101" s="172" t="s">
        <v>141</v>
      </c>
      <c r="AY101" s="165" t="s">
        <v>297</v>
      </c>
      <c r="BK101" s="173">
        <f>BK102+BK114+BK133+BK139+BK141</f>
        <v>0</v>
      </c>
    </row>
    <row r="102" spans="1:65" s="163" customFormat="1" ht="22.95" customHeight="1">
      <c r="B102" s="164"/>
      <c r="D102" s="165" t="s">
        <v>140</v>
      </c>
      <c r="E102" s="174"/>
      <c r="F102" s="174" t="s">
        <v>399</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14.4" customHeight="1">
      <c r="A103" s="59"/>
      <c r="B103" s="176"/>
      <c r="C103" s="177" t="s">
        <v>82</v>
      </c>
      <c r="D103" s="177" t="s">
        <v>299</v>
      </c>
      <c r="E103" s="178"/>
      <c r="F103" s="179" t="s">
        <v>400</v>
      </c>
      <c r="G103" s="180" t="s">
        <v>301</v>
      </c>
      <c r="H103" s="181">
        <v>117.51300000000001</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401</v>
      </c>
    </row>
    <row r="104" spans="1:65" s="63" customFormat="1" ht="14.4" customHeight="1">
      <c r="A104" s="59"/>
      <c r="B104" s="176"/>
      <c r="C104" s="177" t="s">
        <v>402</v>
      </c>
      <c r="D104" s="177" t="s">
        <v>299</v>
      </c>
      <c r="E104" s="178"/>
      <c r="F104" s="179" t="s">
        <v>403</v>
      </c>
      <c r="G104" s="180" t="s">
        <v>301</v>
      </c>
      <c r="H104" s="181">
        <v>142.148</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404</v>
      </c>
    </row>
    <row r="105" spans="1:65" s="63" customFormat="1" ht="24.15" customHeight="1">
      <c r="A105" s="59"/>
      <c r="B105" s="176"/>
      <c r="C105" s="177" t="s">
        <v>405</v>
      </c>
      <c r="D105" s="177" t="s">
        <v>299</v>
      </c>
      <c r="E105" s="178"/>
      <c r="F105" s="179" t="s">
        <v>406</v>
      </c>
      <c r="G105" s="180" t="s">
        <v>407</v>
      </c>
      <c r="H105" s="181">
        <v>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408</v>
      </c>
    </row>
    <row r="106" spans="1:65" s="63" customFormat="1" ht="24.15" customHeight="1">
      <c r="A106" s="59"/>
      <c r="B106" s="176"/>
      <c r="C106" s="177" t="s">
        <v>409</v>
      </c>
      <c r="D106" s="177" t="s">
        <v>299</v>
      </c>
      <c r="E106" s="178"/>
      <c r="F106" s="179" t="s">
        <v>410</v>
      </c>
      <c r="G106" s="180" t="s">
        <v>407</v>
      </c>
      <c r="H106" s="181">
        <v>12</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411</v>
      </c>
    </row>
    <row r="107" spans="1:65" s="63" customFormat="1" ht="24.15" customHeight="1">
      <c r="A107" s="59"/>
      <c r="B107" s="176"/>
      <c r="C107" s="177" t="s">
        <v>412</v>
      </c>
      <c r="D107" s="177" t="s">
        <v>299</v>
      </c>
      <c r="E107" s="178"/>
      <c r="F107" s="179" t="s">
        <v>413</v>
      </c>
      <c r="G107" s="180" t="s">
        <v>407</v>
      </c>
      <c r="H107" s="181">
        <v>16</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414</v>
      </c>
    </row>
    <row r="108" spans="1:65" s="63" customFormat="1" ht="24.15" customHeight="1">
      <c r="A108" s="59"/>
      <c r="B108" s="176"/>
      <c r="C108" s="177" t="s">
        <v>415</v>
      </c>
      <c r="D108" s="177" t="s">
        <v>299</v>
      </c>
      <c r="E108" s="178"/>
      <c r="F108" s="179" t="s">
        <v>416</v>
      </c>
      <c r="G108" s="180" t="s">
        <v>407</v>
      </c>
      <c r="H108" s="181">
        <v>12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417</v>
      </c>
    </row>
    <row r="109" spans="1:65" s="63" customFormat="1" ht="24.15" customHeight="1">
      <c r="A109" s="59"/>
      <c r="B109" s="176"/>
      <c r="C109" s="177" t="s">
        <v>418</v>
      </c>
      <c r="D109" s="177" t="s">
        <v>299</v>
      </c>
      <c r="E109" s="178"/>
      <c r="F109" s="179" t="s">
        <v>419</v>
      </c>
      <c r="G109" s="180" t="s">
        <v>407</v>
      </c>
      <c r="H109" s="181">
        <v>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420</v>
      </c>
    </row>
    <row r="110" spans="1:65" s="63" customFormat="1" ht="24.15" customHeight="1">
      <c r="A110" s="59"/>
      <c r="B110" s="176"/>
      <c r="C110" s="177" t="s">
        <v>421</v>
      </c>
      <c r="D110" s="177" t="s">
        <v>299</v>
      </c>
      <c r="E110" s="178"/>
      <c r="F110" s="179" t="s">
        <v>422</v>
      </c>
      <c r="G110" s="180" t="s">
        <v>407</v>
      </c>
      <c r="H110" s="181">
        <v>18</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423</v>
      </c>
    </row>
    <row r="111" spans="1:65" s="63" customFormat="1" ht="14.4" customHeight="1">
      <c r="A111" s="59"/>
      <c r="B111" s="176"/>
      <c r="C111" s="177" t="s">
        <v>424</v>
      </c>
      <c r="D111" s="177" t="s">
        <v>299</v>
      </c>
      <c r="E111" s="178"/>
      <c r="F111" s="179" t="s">
        <v>425</v>
      </c>
      <c r="G111" s="180" t="s">
        <v>337</v>
      </c>
      <c r="H111" s="181">
        <v>55.427999999999997</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426</v>
      </c>
    </row>
    <row r="112" spans="1:65" s="63" customFormat="1" ht="14.4" customHeight="1">
      <c r="A112" s="59"/>
      <c r="B112" s="176"/>
      <c r="C112" s="177" t="s">
        <v>427</v>
      </c>
      <c r="D112" s="177" t="s">
        <v>299</v>
      </c>
      <c r="E112" s="178"/>
      <c r="F112" s="179" t="s">
        <v>428</v>
      </c>
      <c r="G112" s="180" t="s">
        <v>337</v>
      </c>
      <c r="H112" s="181">
        <v>69.147000000000006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429</v>
      </c>
    </row>
    <row r="113" spans="1:65" s="63" customFormat="1" ht="14.4" customHeight="1">
      <c r="A113" s="59"/>
      <c r="B113" s="176"/>
      <c r="C113" s="177" t="s">
        <v>430</v>
      </c>
      <c r="D113" s="177" t="s">
        <v>299</v>
      </c>
      <c r="E113" s="178"/>
      <c r="F113" s="179" t="s">
        <v>431</v>
      </c>
      <c r="G113" s="180" t="s">
        <v>337</v>
      </c>
      <c r="H113" s="181">
        <v>76.988</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432</v>
      </c>
    </row>
    <row r="114" spans="1:65" s="163" customFormat="1" ht="22.95" customHeight="1">
      <c r="B114" s="164"/>
      <c r="D114" s="165" t="s">
        <v>140</v>
      </c>
      <c r="E114" s="174"/>
      <c r="F114" s="174" t="s">
        <v>433</v>
      </c>
      <c r="J114" s="175">
        <f>BK114</f>
        <v>0</v>
      </c>
      <c r="L114" s="164"/>
      <c r="M114" s="168"/>
      <c r="N114" s="169"/>
      <c r="O114" s="169"/>
      <c r="P114" s="170">
        <f>SUM(P115:P132)</f>
        <v>0</v>
      </c>
      <c r="Q114" s="169"/>
      <c r="R114" s="170">
        <f>SUM(R115:R132)</f>
        <v>0</v>
      </c>
      <c r="S114" s="169"/>
      <c r="T114" s="171">
        <f>SUM(T115:T132)</f>
        <v>0</v>
      </c>
      <c r="AR114" s="165" t="s">
        <v>148</v>
      </c>
      <c r="AT114" s="172" t="s">
        <v>140</v>
      </c>
      <c r="AU114" s="172" t="s">
        <v>148</v>
      </c>
      <c r="AY114" s="165" t="s">
        <v>297</v>
      </c>
      <c r="BK114" s="173">
        <f>SUM(BK115:BK132)</f>
        <v>0</v>
      </c>
    </row>
    <row r="115" spans="1:65" s="63" customFormat="1" ht="24.15" customHeight="1">
      <c r="A115" s="59"/>
      <c r="B115" s="176"/>
      <c r="C115" s="177" t="s">
        <v>434</v>
      </c>
      <c r="D115" s="177" t="s">
        <v>299</v>
      </c>
      <c r="E115" s="178"/>
      <c r="F115" s="179" t="s">
        <v>435</v>
      </c>
      <c r="G115" s="180" t="s">
        <v>301</v>
      </c>
      <c r="H115" s="181">
        <v>66.896000000000001</v>
      </c>
      <c r="I115" s="182"/>
      <c r="J115" s="182">
        <f t="shared" ref="J115:J132" si="10">ROUND(I115*H115,2)</f>
        <v>0</v>
      </c>
      <c r="K115" s="183"/>
      <c r="L115" s="60"/>
      <c r="M115" s="184" t="s">
        <v>76</v>
      </c>
      <c r="N115" s="185" t="s">
        <v>107</v>
      </c>
      <c r="O115" s="186">
        <v>0</v>
      </c>
      <c r="P115" s="186">
        <f t="shared" ref="P115:P132" si="11">O115*H115</f>
        <v>0</v>
      </c>
      <c r="Q115" s="186">
        <v>0</v>
      </c>
      <c r="R115" s="186">
        <f t="shared" ref="R115:R132" si="12">Q115*H115</f>
        <v>0</v>
      </c>
      <c r="S115" s="186">
        <v>0</v>
      </c>
      <c r="T115" s="187">
        <f t="shared" ref="T115:T13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32" si="14">IF(N115="základná",J115,0)</f>
        <v>0</v>
      </c>
      <c r="BF115" s="189">
        <f t="shared" ref="BF115:BF132" si="15">IF(N115="znížená",J115,0)</f>
        <v>0</v>
      </c>
      <c r="BG115" s="189">
        <f t="shared" ref="BG115:BG132" si="16">IF(N115="zákl. prenesená",J115,0)</f>
        <v>0</v>
      </c>
      <c r="BH115" s="189">
        <f t="shared" ref="BH115:BH132" si="17">IF(N115="zníž. prenesená",J115,0)</f>
        <v>0</v>
      </c>
      <c r="BI115" s="189">
        <f t="shared" ref="BI115:BI132" si="18">IF(N115="nulová",J115,0)</f>
        <v>0</v>
      </c>
      <c r="BJ115" s="48" t="s">
        <v>154</v>
      </c>
      <c r="BK115" s="189">
        <f t="shared" ref="BK115:BK132" si="19">ROUND(I115*H115,2)</f>
        <v>0</v>
      </c>
      <c r="BL115" s="48" t="s">
        <v>302</v>
      </c>
      <c r="BM115" s="188" t="s">
        <v>436</v>
      </c>
    </row>
    <row r="116" spans="1:65" s="63" customFormat="1" ht="14.4" customHeight="1">
      <c r="A116" s="59"/>
      <c r="B116" s="176"/>
      <c r="C116" s="177" t="s">
        <v>381</v>
      </c>
      <c r="D116" s="177" t="s">
        <v>299</v>
      </c>
      <c r="E116" s="178"/>
      <c r="F116" s="179" t="s">
        <v>437</v>
      </c>
      <c r="G116" s="180" t="s">
        <v>337</v>
      </c>
      <c r="H116" s="181">
        <v>445.97300000000001</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438</v>
      </c>
    </row>
    <row r="117" spans="1:65" s="63" customFormat="1" ht="14.4" customHeight="1">
      <c r="A117" s="59"/>
      <c r="B117" s="176"/>
      <c r="C117" s="177" t="s">
        <v>439</v>
      </c>
      <c r="D117" s="177" t="s">
        <v>299</v>
      </c>
      <c r="E117" s="178"/>
      <c r="F117" s="179" t="s">
        <v>440</v>
      </c>
      <c r="G117" s="180" t="s">
        <v>337</v>
      </c>
      <c r="H117" s="181">
        <v>445.97300000000001</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441</v>
      </c>
    </row>
    <row r="118" spans="1:65" s="63" customFormat="1" ht="24.15" customHeight="1">
      <c r="A118" s="59"/>
      <c r="B118" s="176"/>
      <c r="C118" s="177" t="s">
        <v>442</v>
      </c>
      <c r="D118" s="177" t="s">
        <v>299</v>
      </c>
      <c r="E118" s="178"/>
      <c r="F118" s="179" t="s">
        <v>443</v>
      </c>
      <c r="G118" s="180" t="s">
        <v>337</v>
      </c>
      <c r="H118" s="181">
        <v>445.97300000000001</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444</v>
      </c>
    </row>
    <row r="119" spans="1:65" s="63" customFormat="1" ht="24.15" customHeight="1">
      <c r="A119" s="59"/>
      <c r="B119" s="176"/>
      <c r="C119" s="177" t="s">
        <v>445</v>
      </c>
      <c r="D119" s="177" t="s">
        <v>299</v>
      </c>
      <c r="E119" s="178"/>
      <c r="F119" s="179" t="s">
        <v>446</v>
      </c>
      <c r="G119" s="180" t="s">
        <v>337</v>
      </c>
      <c r="H119" s="181">
        <v>445.97300000000001</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447</v>
      </c>
    </row>
    <row r="120" spans="1:65" s="63" customFormat="1" ht="24.15" customHeight="1">
      <c r="A120" s="59"/>
      <c r="B120" s="176"/>
      <c r="C120" s="177" t="s">
        <v>448</v>
      </c>
      <c r="D120" s="177" t="s">
        <v>299</v>
      </c>
      <c r="E120" s="178"/>
      <c r="F120" s="179" t="s">
        <v>449</v>
      </c>
      <c r="G120" s="180" t="s">
        <v>326</v>
      </c>
      <c r="H120" s="181">
        <v>3.7050000000000001</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450</v>
      </c>
    </row>
    <row r="121" spans="1:65" s="63" customFormat="1" ht="22.2" customHeight="1">
      <c r="A121" s="59"/>
      <c r="B121" s="176"/>
      <c r="C121" s="177" t="s">
        <v>451</v>
      </c>
      <c r="D121" s="177" t="s">
        <v>299</v>
      </c>
      <c r="E121" s="178"/>
      <c r="F121" s="179" t="s">
        <v>452</v>
      </c>
      <c r="G121" s="180" t="s">
        <v>301</v>
      </c>
      <c r="H121" s="181">
        <v>13.12</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453</v>
      </c>
    </row>
    <row r="122" spans="1:65" s="63" customFormat="1" ht="24.15" customHeight="1">
      <c r="A122" s="59"/>
      <c r="B122" s="176"/>
      <c r="C122" s="177" t="s">
        <v>454</v>
      </c>
      <c r="D122" s="177" t="s">
        <v>299</v>
      </c>
      <c r="E122" s="178"/>
      <c r="F122" s="179" t="s">
        <v>455</v>
      </c>
      <c r="G122" s="180" t="s">
        <v>337</v>
      </c>
      <c r="H122" s="181">
        <v>104.97</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456</v>
      </c>
    </row>
    <row r="123" spans="1:65" s="63" customFormat="1" ht="24.15" customHeight="1">
      <c r="A123" s="59"/>
      <c r="B123" s="176"/>
      <c r="C123" s="177" t="s">
        <v>457</v>
      </c>
      <c r="D123" s="177" t="s">
        <v>299</v>
      </c>
      <c r="E123" s="178"/>
      <c r="F123" s="179" t="s">
        <v>458</v>
      </c>
      <c r="G123" s="180" t="s">
        <v>337</v>
      </c>
      <c r="H123" s="181">
        <v>104.97</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302</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459</v>
      </c>
    </row>
    <row r="124" spans="1:65" s="63" customFormat="1" ht="24.15" customHeight="1">
      <c r="A124" s="59"/>
      <c r="B124" s="176"/>
      <c r="C124" s="177" t="s">
        <v>460</v>
      </c>
      <c r="D124" s="177" t="s">
        <v>299</v>
      </c>
      <c r="E124" s="178"/>
      <c r="F124" s="179" t="s">
        <v>461</v>
      </c>
      <c r="G124" s="180" t="s">
        <v>326</v>
      </c>
      <c r="H124" s="181">
        <v>1.0720000000000001</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462</v>
      </c>
    </row>
    <row r="125" spans="1:65" s="63" customFormat="1" ht="24.15" customHeight="1">
      <c r="A125" s="59"/>
      <c r="B125" s="176"/>
      <c r="C125" s="177" t="s">
        <v>463</v>
      </c>
      <c r="D125" s="177" t="s">
        <v>299</v>
      </c>
      <c r="E125" s="178"/>
      <c r="F125" s="179" t="s">
        <v>464</v>
      </c>
      <c r="G125" s="180" t="s">
        <v>337</v>
      </c>
      <c r="H125" s="181">
        <v>46.328000000000003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465</v>
      </c>
    </row>
    <row r="126" spans="1:65" s="63" customFormat="1" ht="14.4" customHeight="1">
      <c r="A126" s="59"/>
      <c r="B126" s="176"/>
      <c r="C126" s="190" t="s">
        <v>466</v>
      </c>
      <c r="D126" s="190" t="s">
        <v>324</v>
      </c>
      <c r="E126" s="191"/>
      <c r="F126" s="192" t="s">
        <v>467</v>
      </c>
      <c r="G126" s="193" t="s">
        <v>337</v>
      </c>
      <c r="H126" s="194">
        <v>48.643999999999998</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468</v>
      </c>
    </row>
    <row r="127" spans="1:65" s="63" customFormat="1" ht="14.4" customHeight="1">
      <c r="A127" s="59"/>
      <c r="B127" s="176"/>
      <c r="C127" s="177" t="s">
        <v>469</v>
      </c>
      <c r="D127" s="177" t="s">
        <v>299</v>
      </c>
      <c r="E127" s="178"/>
      <c r="F127" s="179" t="s">
        <v>470</v>
      </c>
      <c r="G127" s="180" t="s">
        <v>301</v>
      </c>
      <c r="H127" s="181">
        <v>2.8170000000000002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471</v>
      </c>
    </row>
    <row r="128" spans="1:65" s="63" customFormat="1" ht="24.15" customHeight="1">
      <c r="A128" s="59"/>
      <c r="B128" s="176"/>
      <c r="C128" s="177" t="s">
        <v>472</v>
      </c>
      <c r="D128" s="177" t="s">
        <v>299</v>
      </c>
      <c r="E128" s="178"/>
      <c r="F128" s="179" t="s">
        <v>473</v>
      </c>
      <c r="G128" s="180" t="s">
        <v>326</v>
      </c>
      <c r="H128" s="181">
        <v>0.13800000000000001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474</v>
      </c>
    </row>
    <row r="129" spans="1:65" s="63" customFormat="1" ht="24.15" customHeight="1">
      <c r="A129" s="59"/>
      <c r="B129" s="176"/>
      <c r="C129" s="177" t="s">
        <v>475</v>
      </c>
      <c r="D129" s="177" t="s">
        <v>299</v>
      </c>
      <c r="E129" s="178"/>
      <c r="F129" s="179" t="s">
        <v>476</v>
      </c>
      <c r="G129" s="180" t="s">
        <v>337</v>
      </c>
      <c r="H129" s="181">
        <v>11.64</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477</v>
      </c>
    </row>
    <row r="130" spans="1:65" s="63" customFormat="1" ht="24.15" customHeight="1">
      <c r="A130" s="59"/>
      <c r="B130" s="176"/>
      <c r="C130" s="177" t="s">
        <v>478</v>
      </c>
      <c r="D130" s="177" t="s">
        <v>299</v>
      </c>
      <c r="E130" s="178"/>
      <c r="F130" s="179" t="s">
        <v>479</v>
      </c>
      <c r="G130" s="180" t="s">
        <v>337</v>
      </c>
      <c r="H130" s="181">
        <v>10.64</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480</v>
      </c>
    </row>
    <row r="131" spans="1:65" s="63" customFormat="1" ht="24.15" customHeight="1">
      <c r="A131" s="59"/>
      <c r="B131" s="176"/>
      <c r="C131" s="177" t="s">
        <v>481</v>
      </c>
      <c r="D131" s="177" t="s">
        <v>299</v>
      </c>
      <c r="E131" s="178"/>
      <c r="F131" s="179" t="s">
        <v>482</v>
      </c>
      <c r="G131" s="180" t="s">
        <v>337</v>
      </c>
      <c r="H131" s="181">
        <v>13.04</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483</v>
      </c>
    </row>
    <row r="132" spans="1:65" s="63" customFormat="1" ht="24.15" customHeight="1">
      <c r="A132" s="59"/>
      <c r="B132" s="176"/>
      <c r="C132" s="177" t="s">
        <v>484</v>
      </c>
      <c r="D132" s="177" t="s">
        <v>299</v>
      </c>
      <c r="E132" s="178"/>
      <c r="F132" s="179" t="s">
        <v>485</v>
      </c>
      <c r="G132" s="180" t="s">
        <v>337</v>
      </c>
      <c r="H132" s="181">
        <v>13.04</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486</v>
      </c>
    </row>
    <row r="133" spans="1:65" s="163" customFormat="1" ht="22.95" customHeight="1">
      <c r="B133" s="164"/>
      <c r="D133" s="165" t="s">
        <v>140</v>
      </c>
      <c r="E133" s="174"/>
      <c r="F133" s="174" t="s">
        <v>360</v>
      </c>
      <c r="J133" s="175">
        <f>BK133</f>
        <v>0</v>
      </c>
      <c r="L133" s="164"/>
      <c r="M133" s="168"/>
      <c r="N133" s="169"/>
      <c r="O133" s="169"/>
      <c r="P133" s="170">
        <f>SUM(P134:P138)</f>
        <v>0</v>
      </c>
      <c r="Q133" s="169"/>
      <c r="R133" s="170">
        <f>SUM(R134:R138)</f>
        <v>0</v>
      </c>
      <c r="S133" s="169"/>
      <c r="T133" s="171">
        <f>SUM(T134:T138)</f>
        <v>0</v>
      </c>
      <c r="AR133" s="165" t="s">
        <v>148</v>
      </c>
      <c r="AT133" s="172" t="s">
        <v>140</v>
      </c>
      <c r="AU133" s="172" t="s">
        <v>148</v>
      </c>
      <c r="AY133" s="165" t="s">
        <v>297</v>
      </c>
      <c r="BK133" s="173">
        <f>SUM(BK134:BK138)</f>
        <v>0</v>
      </c>
    </row>
    <row r="134" spans="1:65" s="63" customFormat="1" ht="14.4" customHeight="1">
      <c r="A134" s="59"/>
      <c r="B134" s="176"/>
      <c r="C134" s="177" t="s">
        <v>487</v>
      </c>
      <c r="D134" s="177" t="s">
        <v>299</v>
      </c>
      <c r="E134" s="178"/>
      <c r="F134" s="179" t="s">
        <v>488</v>
      </c>
      <c r="G134" s="180" t="s">
        <v>337</v>
      </c>
      <c r="H134" s="181">
        <v>36.738</v>
      </c>
      <c r="I134" s="182"/>
      <c r="J134" s="182">
        <f>ROUND(I134*H134,2)</f>
        <v>0</v>
      </c>
      <c r="K134" s="183"/>
      <c r="L134" s="60"/>
      <c r="M134" s="184" t="s">
        <v>76</v>
      </c>
      <c r="N134" s="185"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302</v>
      </c>
      <c r="AT134" s="188" t="s">
        <v>299</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302</v>
      </c>
      <c r="BM134" s="188" t="s">
        <v>489</v>
      </c>
    </row>
    <row r="135" spans="1:65" s="63" customFormat="1" ht="14.4" customHeight="1">
      <c r="A135" s="59"/>
      <c r="B135" s="176"/>
      <c r="C135" s="177" t="s">
        <v>490</v>
      </c>
      <c r="D135" s="177" t="s">
        <v>299</v>
      </c>
      <c r="E135" s="178"/>
      <c r="F135" s="179" t="s">
        <v>491</v>
      </c>
      <c r="G135" s="180" t="s">
        <v>337</v>
      </c>
      <c r="H135" s="181">
        <v>36.738</v>
      </c>
      <c r="I135" s="182"/>
      <c r="J135" s="182">
        <f>ROUND(I135*H135,2)</f>
        <v>0</v>
      </c>
      <c r="K135" s="183"/>
      <c r="L135" s="60"/>
      <c r="M135" s="184" t="s">
        <v>76</v>
      </c>
      <c r="N135" s="185" t="s">
        <v>107</v>
      </c>
      <c r="O135" s="186">
        <v>0</v>
      </c>
      <c r="P135" s="186">
        <f>O135*H135</f>
        <v>0</v>
      </c>
      <c r="Q135" s="186">
        <v>0</v>
      </c>
      <c r="R135" s="186">
        <f>Q135*H135</f>
        <v>0</v>
      </c>
      <c r="S135" s="186">
        <v>0</v>
      </c>
      <c r="T135" s="187">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492</v>
      </c>
    </row>
    <row r="136" spans="1:65" s="63" customFormat="1" ht="24.15" customHeight="1">
      <c r="A136" s="59"/>
      <c r="B136" s="176"/>
      <c r="C136" s="177" t="s">
        <v>493</v>
      </c>
      <c r="D136" s="177" t="s">
        <v>299</v>
      </c>
      <c r="E136" s="178"/>
      <c r="F136" s="179" t="s">
        <v>494</v>
      </c>
      <c r="G136" s="180" t="s">
        <v>407</v>
      </c>
      <c r="H136" s="181">
        <v>40</v>
      </c>
      <c r="I136" s="182"/>
      <c r="J136" s="182">
        <f>ROUND(I136*H136,2)</f>
        <v>0</v>
      </c>
      <c r="K136" s="183"/>
      <c r="L136" s="60"/>
      <c r="M136" s="184" t="s">
        <v>76</v>
      </c>
      <c r="N136" s="185" t="s">
        <v>107</v>
      </c>
      <c r="O136" s="186">
        <v>0</v>
      </c>
      <c r="P136" s="186">
        <f>O136*H136</f>
        <v>0</v>
      </c>
      <c r="Q136" s="186">
        <v>0</v>
      </c>
      <c r="R136" s="186">
        <f>Q136*H136</f>
        <v>0</v>
      </c>
      <c r="S136" s="186">
        <v>0</v>
      </c>
      <c r="T136" s="187">
        <f>S136*H136</f>
        <v>0</v>
      </c>
      <c r="U136" s="59"/>
      <c r="V136" s="59"/>
      <c r="W136" s="59"/>
      <c r="X136" s="59"/>
      <c r="Y136" s="59"/>
      <c r="Z136" s="59"/>
      <c r="AA136" s="59"/>
      <c r="AB136" s="59"/>
      <c r="AC136" s="59"/>
      <c r="AD136" s="59"/>
      <c r="AE136" s="59"/>
      <c r="AR136" s="188" t="s">
        <v>302</v>
      </c>
      <c r="AT136" s="188" t="s">
        <v>299</v>
      </c>
      <c r="AU136" s="188" t="s">
        <v>154</v>
      </c>
      <c r="AY136" s="48" t="s">
        <v>297</v>
      </c>
      <c r="BE136" s="189">
        <f>IF(N136="základná",J136,0)</f>
        <v>0</v>
      </c>
      <c r="BF136" s="189">
        <f>IF(N136="znížená",J136,0)</f>
        <v>0</v>
      </c>
      <c r="BG136" s="189">
        <f>IF(N136="zákl. prenesená",J136,0)</f>
        <v>0</v>
      </c>
      <c r="BH136" s="189">
        <f>IF(N136="zníž. prenesená",J136,0)</f>
        <v>0</v>
      </c>
      <c r="BI136" s="189">
        <f>IF(N136="nulová",J136,0)</f>
        <v>0</v>
      </c>
      <c r="BJ136" s="48" t="s">
        <v>154</v>
      </c>
      <c r="BK136" s="189">
        <f>ROUND(I136*H136,2)</f>
        <v>0</v>
      </c>
      <c r="BL136" s="48" t="s">
        <v>302</v>
      </c>
      <c r="BM136" s="188" t="s">
        <v>495</v>
      </c>
    </row>
    <row r="137" spans="1:65" s="63" customFormat="1" ht="14.4" customHeight="1">
      <c r="A137" s="59"/>
      <c r="B137" s="176"/>
      <c r="C137" s="190" t="s">
        <v>496</v>
      </c>
      <c r="D137" s="190" t="s">
        <v>324</v>
      </c>
      <c r="E137" s="191"/>
      <c r="F137" s="192" t="s">
        <v>497</v>
      </c>
      <c r="G137" s="193" t="s">
        <v>407</v>
      </c>
      <c r="H137" s="194">
        <v>12</v>
      </c>
      <c r="I137" s="195"/>
      <c r="J137" s="195">
        <f>ROUND(I137*H137,2)</f>
        <v>0</v>
      </c>
      <c r="K137" s="196"/>
      <c r="L137" s="197"/>
      <c r="M137" s="198" t="s">
        <v>76</v>
      </c>
      <c r="N137" s="199" t="s">
        <v>107</v>
      </c>
      <c r="O137" s="186">
        <v>0</v>
      </c>
      <c r="P137" s="186">
        <f>O137*H137</f>
        <v>0</v>
      </c>
      <c r="Q137" s="186">
        <v>0</v>
      </c>
      <c r="R137" s="186">
        <f>Q137*H137</f>
        <v>0</v>
      </c>
      <c r="S137" s="186">
        <v>0</v>
      </c>
      <c r="T137" s="187">
        <f>S137*H137</f>
        <v>0</v>
      </c>
      <c r="U137" s="59"/>
      <c r="V137" s="59"/>
      <c r="W137" s="59"/>
      <c r="X137" s="59"/>
      <c r="Y137" s="59"/>
      <c r="Z137" s="59"/>
      <c r="AA137" s="59"/>
      <c r="AB137" s="59"/>
      <c r="AC137" s="59"/>
      <c r="AD137" s="59"/>
      <c r="AE137" s="59"/>
      <c r="AR137" s="188" t="s">
        <v>320</v>
      </c>
      <c r="AT137" s="188" t="s">
        <v>324</v>
      </c>
      <c r="AU137" s="188" t="s">
        <v>154</v>
      </c>
      <c r="AY137" s="48" t="s">
        <v>297</v>
      </c>
      <c r="BE137" s="189">
        <f>IF(N137="základná",J137,0)</f>
        <v>0</v>
      </c>
      <c r="BF137" s="189">
        <f>IF(N137="znížená",J137,0)</f>
        <v>0</v>
      </c>
      <c r="BG137" s="189">
        <f>IF(N137="zákl. prenesená",J137,0)</f>
        <v>0</v>
      </c>
      <c r="BH137" s="189">
        <f>IF(N137="zníž. prenesená",J137,0)</f>
        <v>0</v>
      </c>
      <c r="BI137" s="189">
        <f>IF(N137="nulová",J137,0)</f>
        <v>0</v>
      </c>
      <c r="BJ137" s="48" t="s">
        <v>154</v>
      </c>
      <c r="BK137" s="189">
        <f>ROUND(I137*H137,2)</f>
        <v>0</v>
      </c>
      <c r="BL137" s="48" t="s">
        <v>302</v>
      </c>
      <c r="BM137" s="188" t="s">
        <v>498</v>
      </c>
    </row>
    <row r="138" spans="1:65" s="63" customFormat="1" ht="14.4" customHeight="1">
      <c r="A138" s="59"/>
      <c r="B138" s="176"/>
      <c r="C138" s="190" t="s">
        <v>499</v>
      </c>
      <c r="D138" s="190" t="s">
        <v>324</v>
      </c>
      <c r="E138" s="191"/>
      <c r="F138" s="192" t="s">
        <v>500</v>
      </c>
      <c r="G138" s="193" t="s">
        <v>407</v>
      </c>
      <c r="H138" s="194">
        <v>28</v>
      </c>
      <c r="I138" s="195"/>
      <c r="J138" s="195">
        <f>ROUND(I138*H138,2)</f>
        <v>0</v>
      </c>
      <c r="K138" s="196"/>
      <c r="L138" s="197"/>
      <c r="M138" s="198" t="s">
        <v>76</v>
      </c>
      <c r="N138" s="199" t="s">
        <v>107</v>
      </c>
      <c r="O138" s="186">
        <v>0</v>
      </c>
      <c r="P138" s="186">
        <f>O138*H138</f>
        <v>0</v>
      </c>
      <c r="Q138" s="186">
        <v>0</v>
      </c>
      <c r="R138" s="186">
        <f>Q138*H138</f>
        <v>0</v>
      </c>
      <c r="S138" s="186">
        <v>0</v>
      </c>
      <c r="T138" s="187">
        <f>S138*H138</f>
        <v>0</v>
      </c>
      <c r="U138" s="59"/>
      <c r="V138" s="59"/>
      <c r="W138" s="59"/>
      <c r="X138" s="59"/>
      <c r="Y138" s="59"/>
      <c r="Z138" s="59"/>
      <c r="AA138" s="59"/>
      <c r="AB138" s="59"/>
      <c r="AC138" s="59"/>
      <c r="AD138" s="59"/>
      <c r="AE138" s="59"/>
      <c r="AR138" s="188" t="s">
        <v>320</v>
      </c>
      <c r="AT138" s="188" t="s">
        <v>324</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501</v>
      </c>
    </row>
    <row r="139" spans="1:65" s="163" customFormat="1" ht="22.95" customHeight="1">
      <c r="B139" s="164"/>
      <c r="D139" s="165" t="s">
        <v>140</v>
      </c>
      <c r="E139" s="174"/>
      <c r="F139" s="174" t="s">
        <v>502</v>
      </c>
      <c r="J139" s="175">
        <f>BK139</f>
        <v>0</v>
      </c>
      <c r="L139" s="164"/>
      <c r="M139" s="168"/>
      <c r="N139" s="169"/>
      <c r="O139" s="169"/>
      <c r="P139" s="170">
        <f>P140</f>
        <v>0</v>
      </c>
      <c r="Q139" s="169"/>
      <c r="R139" s="170">
        <f>R140</f>
        <v>0</v>
      </c>
      <c r="S139" s="169"/>
      <c r="T139" s="171">
        <f>T140</f>
        <v>0</v>
      </c>
      <c r="AR139" s="165" t="s">
        <v>148</v>
      </c>
      <c r="AT139" s="172" t="s">
        <v>140</v>
      </c>
      <c r="AU139" s="172" t="s">
        <v>148</v>
      </c>
      <c r="AY139" s="165" t="s">
        <v>297</v>
      </c>
      <c r="BK139" s="173">
        <f>BK140</f>
        <v>0</v>
      </c>
    </row>
    <row r="140" spans="1:65" s="63" customFormat="1" ht="24.15" customHeight="1">
      <c r="A140" s="59"/>
      <c r="B140" s="176"/>
      <c r="C140" s="177" t="s">
        <v>503</v>
      </c>
      <c r="D140" s="177" t="s">
        <v>299</v>
      </c>
      <c r="E140" s="178"/>
      <c r="F140" s="179" t="s">
        <v>504</v>
      </c>
      <c r="G140" s="180" t="s">
        <v>337</v>
      </c>
      <c r="H140" s="181">
        <v>221.054</v>
      </c>
      <c r="I140" s="182"/>
      <c r="J140" s="182">
        <f>ROUND(I140*H140,2)</f>
        <v>0</v>
      </c>
      <c r="K140" s="183"/>
      <c r="L140" s="60"/>
      <c r="M140" s="184" t="s">
        <v>76</v>
      </c>
      <c r="N140" s="185"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505</v>
      </c>
    </row>
    <row r="141" spans="1:65" s="163" customFormat="1" ht="22.95" customHeight="1">
      <c r="B141" s="164"/>
      <c r="D141" s="165" t="s">
        <v>140</v>
      </c>
      <c r="E141" s="174"/>
      <c r="F141" s="174" t="s">
        <v>370</v>
      </c>
      <c r="J141" s="175">
        <f>BK141</f>
        <v>0</v>
      </c>
      <c r="L141" s="164"/>
      <c r="M141" s="168"/>
      <c r="N141" s="169"/>
      <c r="O141" s="169"/>
      <c r="P141" s="170">
        <f>P142</f>
        <v>0</v>
      </c>
      <c r="Q141" s="169"/>
      <c r="R141" s="170">
        <f>R142</f>
        <v>0</v>
      </c>
      <c r="S141" s="169"/>
      <c r="T141" s="171">
        <f>T142</f>
        <v>0</v>
      </c>
      <c r="AR141" s="165" t="s">
        <v>148</v>
      </c>
      <c r="AT141" s="172" t="s">
        <v>140</v>
      </c>
      <c r="AU141" s="172" t="s">
        <v>148</v>
      </c>
      <c r="AY141" s="165" t="s">
        <v>297</v>
      </c>
      <c r="BK141" s="173">
        <f>BK142</f>
        <v>0</v>
      </c>
    </row>
    <row r="142" spans="1:65" s="63" customFormat="1" ht="24.15" customHeight="1">
      <c r="A142" s="59"/>
      <c r="B142" s="176"/>
      <c r="C142" s="177" t="s">
        <v>371</v>
      </c>
      <c r="D142" s="177" t="s">
        <v>299</v>
      </c>
      <c r="E142" s="178"/>
      <c r="F142" s="179" t="s">
        <v>372</v>
      </c>
      <c r="G142" s="180" t="s">
        <v>326</v>
      </c>
      <c r="H142" s="181">
        <v>658.952</v>
      </c>
      <c r="I142" s="182"/>
      <c r="J142" s="182">
        <f>ROUND(I142*H142,2)</f>
        <v>0</v>
      </c>
      <c r="K142" s="183"/>
      <c r="L142" s="60"/>
      <c r="M142" s="200" t="s">
        <v>76</v>
      </c>
      <c r="N142" s="201" t="s">
        <v>107</v>
      </c>
      <c r="O142" s="202">
        <v>0</v>
      </c>
      <c r="P142" s="202">
        <f>O142*H142</f>
        <v>0</v>
      </c>
      <c r="Q142" s="202">
        <v>0</v>
      </c>
      <c r="R142" s="202">
        <f>Q142*H142</f>
        <v>0</v>
      </c>
      <c r="S142" s="202">
        <v>0</v>
      </c>
      <c r="T142" s="203">
        <f>S142*H142</f>
        <v>0</v>
      </c>
      <c r="U142" s="59"/>
      <c r="V142" s="59"/>
      <c r="W142" s="59"/>
      <c r="X142" s="59"/>
      <c r="Y142" s="59"/>
      <c r="Z142" s="59"/>
      <c r="AA142" s="59"/>
      <c r="AB142" s="59"/>
      <c r="AC142" s="59"/>
      <c r="AD142" s="59"/>
      <c r="AE142" s="59"/>
      <c r="AR142" s="188" t="s">
        <v>302</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302</v>
      </c>
      <c r="BM142" s="188" t="s">
        <v>506</v>
      </c>
    </row>
    <row r="143" spans="1:65" s="63" customFormat="1" ht="6.9" customHeight="1">
      <c r="A143" s="59"/>
      <c r="B143" s="75"/>
      <c r="C143" s="76"/>
      <c r="D143" s="76"/>
      <c r="E143" s="76"/>
      <c r="F143" s="76"/>
      <c r="G143" s="76"/>
      <c r="H143" s="76"/>
      <c r="I143" s="76"/>
      <c r="J143" s="76"/>
      <c r="K143" s="76"/>
      <c r="L143" s="60"/>
      <c r="M143" s="59"/>
      <c r="O143" s="59"/>
      <c r="P143" s="59"/>
      <c r="Q143" s="59"/>
      <c r="R143" s="59"/>
      <c r="S143" s="59"/>
      <c r="T143" s="59"/>
      <c r="U143" s="59"/>
      <c r="V143" s="59"/>
      <c r="W143" s="59"/>
      <c r="X143" s="59"/>
      <c r="Y143" s="59"/>
      <c r="Z143" s="59"/>
      <c r="AA143" s="59"/>
      <c r="AB143" s="59"/>
      <c r="AC143" s="59"/>
      <c r="AD143" s="59"/>
      <c r="AE143" s="59"/>
    </row>
    <row r="146" spans="3:14" ht="49.95" customHeight="1">
      <c r="C146" s="262" t="s">
        <v>392</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43.2" customHeight="1">
      <c r="C148" s="262" t="s">
        <v>393</v>
      </c>
      <c r="D148" s="262"/>
      <c r="E148" s="262"/>
      <c r="F148" s="262"/>
      <c r="G148" s="262"/>
      <c r="H148" s="262"/>
      <c r="I148" s="262"/>
      <c r="J148" s="262"/>
      <c r="K148" s="262"/>
      <c r="L148" s="262"/>
      <c r="M148" s="262"/>
      <c r="N148" s="262"/>
    </row>
    <row r="149" spans="3:14" ht="11.4">
      <c r="C149" s="204"/>
      <c r="D149" s="204"/>
      <c r="E149" s="204"/>
      <c r="F149" s="204"/>
      <c r="G149" s="204"/>
      <c r="H149" s="204"/>
      <c r="I149" s="204"/>
      <c r="J149" s="204"/>
      <c r="K149" s="205"/>
      <c r="L149" s="205"/>
      <c r="M149" s="205"/>
      <c r="N149" s="205"/>
    </row>
    <row r="150" spans="3:14" ht="61.95" customHeight="1">
      <c r="C150" s="262" t="s">
        <v>394</v>
      </c>
      <c r="D150" s="262"/>
      <c r="E150" s="262"/>
      <c r="F150" s="262"/>
      <c r="G150" s="262"/>
      <c r="H150" s="262"/>
      <c r="I150" s="262"/>
      <c r="J150" s="262"/>
      <c r="K150" s="262"/>
      <c r="L150" s="262"/>
      <c r="M150" s="262"/>
      <c r="N150" s="262"/>
    </row>
    <row r="151" spans="3:14" ht="11.4">
      <c r="C151" s="206"/>
      <c r="D151" s="206"/>
      <c r="E151" s="206"/>
      <c r="F151" s="206"/>
      <c r="G151" s="206"/>
      <c r="H151" s="206"/>
      <c r="I151" s="206"/>
      <c r="J151" s="206"/>
      <c r="K151" s="207"/>
      <c r="L151" s="207"/>
      <c r="M151" s="207"/>
      <c r="N151" s="207"/>
    </row>
    <row r="152" spans="3:14" ht="11.4">
      <c r="C152" s="262" t="s">
        <v>395</v>
      </c>
      <c r="D152" s="262"/>
      <c r="E152" s="262"/>
      <c r="F152" s="262"/>
      <c r="G152" s="262"/>
      <c r="H152" s="262"/>
      <c r="I152" s="262"/>
      <c r="J152" s="262"/>
      <c r="K152" s="262"/>
      <c r="L152" s="262"/>
      <c r="M152" s="262"/>
      <c r="N152" s="262"/>
    </row>
    <row r="153" spans="3:14" ht="11.4">
      <c r="C153" s="204"/>
      <c r="D153" s="204"/>
      <c r="E153" s="204"/>
      <c r="F153" s="204"/>
      <c r="G153" s="204"/>
      <c r="H153" s="204"/>
      <c r="I153" s="204"/>
      <c r="J153" s="204"/>
      <c r="K153" s="205"/>
      <c r="L153" s="205"/>
      <c r="M153" s="205"/>
      <c r="N153" s="205"/>
    </row>
    <row r="154" spans="3:14" ht="11.4">
      <c r="C154" s="204"/>
      <c r="D154" s="204"/>
      <c r="E154" s="204"/>
      <c r="F154" s="204"/>
      <c r="G154" s="204"/>
      <c r="H154" s="204"/>
      <c r="I154" s="204"/>
      <c r="J154" s="204"/>
      <c r="K154" s="205"/>
      <c r="L154" s="205"/>
      <c r="M154" s="205"/>
      <c r="N154" s="205"/>
    </row>
    <row r="155" spans="3:14" ht="11.4">
      <c r="C155" s="208" t="s">
        <v>396</v>
      </c>
      <c r="D155" s="208"/>
      <c r="E155" s="208"/>
      <c r="F155" s="208"/>
      <c r="G155" s="208"/>
      <c r="H155" s="204"/>
      <c r="I155" s="208"/>
      <c r="J155" s="208"/>
      <c r="K155" s="205"/>
      <c r="L155" s="205"/>
      <c r="M155" s="205"/>
      <c r="N155" s="205"/>
    </row>
    <row r="156" spans="3:14" ht="11.4">
      <c r="C156" s="204"/>
      <c r="D156" s="204"/>
      <c r="E156" s="204"/>
      <c r="F156" s="204"/>
      <c r="G156" s="204"/>
      <c r="H156" s="204" t="s">
        <v>397</v>
      </c>
      <c r="I156" s="204"/>
      <c r="J156" s="204"/>
      <c r="K156" s="205"/>
      <c r="L156" s="205"/>
      <c r="M156" s="205"/>
      <c r="N156" s="205"/>
    </row>
    <row r="157" spans="3:14" ht="11.4">
      <c r="C157" s="204"/>
      <c r="D157" s="204"/>
      <c r="E157" s="204"/>
      <c r="F157" s="204"/>
      <c r="G157" s="204"/>
      <c r="H157" s="204"/>
      <c r="I157" s="204"/>
      <c r="J157" s="204"/>
      <c r="K157" s="205"/>
      <c r="L157" s="205"/>
      <c r="M157" s="205"/>
      <c r="N157" s="205"/>
    </row>
    <row r="158" spans="3:14" ht="11.4">
      <c r="C158" s="204"/>
      <c r="D158" s="204"/>
      <c r="E158" s="204"/>
      <c r="F158" s="204"/>
      <c r="G158" s="204"/>
      <c r="H158" s="204"/>
      <c r="I158" s="204"/>
      <c r="J158" s="208"/>
      <c r="K158" s="205"/>
      <c r="L158" s="205"/>
      <c r="M158" s="205"/>
      <c r="N158" s="205"/>
    </row>
    <row r="159" spans="3:14" ht="11.4">
      <c r="C159" s="208" t="s">
        <v>96</v>
      </c>
      <c r="D159" s="208"/>
      <c r="E159" s="208"/>
      <c r="F159" s="208"/>
      <c r="G159" s="208"/>
      <c r="H159" s="204"/>
      <c r="I159" s="208"/>
      <c r="J159" s="204"/>
      <c r="K159" s="205"/>
      <c r="L159" s="205"/>
      <c r="M159" s="205"/>
      <c r="N159" s="205"/>
    </row>
  </sheetData>
  <autoFilter ref="C99:K142" xr:uid="{00000000-0009-0000-0000-00000B000000}"/>
  <mergeCells count="13">
    <mergeCell ref="E29:H29"/>
    <mergeCell ref="L2:V2"/>
    <mergeCell ref="E7:H7"/>
    <mergeCell ref="E9:H9"/>
    <mergeCell ref="E11:H11"/>
    <mergeCell ref="E20:H20"/>
    <mergeCell ref="C152:N152"/>
    <mergeCell ref="E88:H88"/>
    <mergeCell ref="E90:H90"/>
    <mergeCell ref="E92:H92"/>
    <mergeCell ref="C146:N146"/>
    <mergeCell ref="C148:N148"/>
    <mergeCell ref="C150:N150"/>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M143"/>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185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ROUND((SUM(BE100:BE126)),  2)</f>
        <v>0</v>
      </c>
      <c r="G35" s="59"/>
      <c r="H35" s="59"/>
      <c r="I35" s="141">
        <v>0.2</v>
      </c>
      <c r="J35" s="140">
        <f>ROUND(((SUM(BE100:BE126))*I35),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ROUND((SUM(BF100:BF126)),  2)</f>
        <v>0</v>
      </c>
      <c r="G36" s="59"/>
      <c r="H36" s="59"/>
      <c r="I36" s="141">
        <v>0.2</v>
      </c>
      <c r="J36" s="140">
        <f>ROUND(((SUM(BF100:BF126))*I36),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ROUND((SUM(BG100:BG126)),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ROUND((SUM(BH100:BH126)),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ROUND((SUM(BI100:BI126)),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10 - FC 10 SO 01 A2 - ASR - Strecha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P102+P106+P115+P121+P124</f>
        <v>0</v>
      </c>
      <c r="Q101" s="169"/>
      <c r="R101" s="170">
        <f>R102+R106+R115+R121+R124</f>
        <v>0</v>
      </c>
      <c r="S101" s="169"/>
      <c r="T101" s="171">
        <f>T102+T106+T115+T121+T124</f>
        <v>0</v>
      </c>
      <c r="AR101" s="165" t="s">
        <v>154</v>
      </c>
      <c r="AT101" s="172" t="s">
        <v>140</v>
      </c>
      <c r="AU101" s="172" t="s">
        <v>141</v>
      </c>
      <c r="AY101" s="165" t="s">
        <v>297</v>
      </c>
      <c r="BK101" s="173">
        <f>BK102+BK106+BK115+BK121+BK124</f>
        <v>0</v>
      </c>
    </row>
    <row r="102" spans="1:65" s="163" customFormat="1" ht="22.95" customHeight="1">
      <c r="B102" s="164"/>
      <c r="D102" s="165" t="s">
        <v>140</v>
      </c>
      <c r="E102" s="174"/>
      <c r="F102" s="174" t="s">
        <v>509</v>
      </c>
      <c r="J102" s="175">
        <f>BK102</f>
        <v>0</v>
      </c>
      <c r="L102" s="164"/>
      <c r="M102" s="168"/>
      <c r="N102" s="169"/>
      <c r="O102" s="169"/>
      <c r="P102" s="170">
        <f>SUM(P103:P105)</f>
        <v>0</v>
      </c>
      <c r="Q102" s="169"/>
      <c r="R102" s="170">
        <f>SUM(R103:R105)</f>
        <v>0</v>
      </c>
      <c r="S102" s="169"/>
      <c r="T102" s="171">
        <f>SUM(T103:T105)</f>
        <v>0</v>
      </c>
      <c r="AR102" s="165" t="s">
        <v>154</v>
      </c>
      <c r="AT102" s="172" t="s">
        <v>140</v>
      </c>
      <c r="AU102" s="172" t="s">
        <v>148</v>
      </c>
      <c r="AY102" s="165" t="s">
        <v>297</v>
      </c>
      <c r="BK102" s="173">
        <f>SUM(BK103:BK105)</f>
        <v>0</v>
      </c>
    </row>
    <row r="103" spans="1:65" s="63" customFormat="1" ht="14.4" customHeight="1">
      <c r="A103" s="59"/>
      <c r="B103" s="176"/>
      <c r="C103" s="177" t="s">
        <v>510</v>
      </c>
      <c r="D103" s="177" t="s">
        <v>299</v>
      </c>
      <c r="E103" s="178"/>
      <c r="F103" s="179" t="s">
        <v>511</v>
      </c>
      <c r="G103" s="180" t="s">
        <v>337</v>
      </c>
      <c r="H103" s="181">
        <v>382.99</v>
      </c>
      <c r="I103" s="182"/>
      <c r="J103" s="182">
        <f>ROUND(I103*H103,2)</f>
        <v>0</v>
      </c>
      <c r="K103" s="183"/>
      <c r="L103" s="60"/>
      <c r="M103" s="184" t="s">
        <v>76</v>
      </c>
      <c r="N103" s="185" t="s">
        <v>107</v>
      </c>
      <c r="O103" s="186">
        <v>0</v>
      </c>
      <c r="P103" s="186">
        <f>O103*H103</f>
        <v>0</v>
      </c>
      <c r="Q103" s="186">
        <v>0</v>
      </c>
      <c r="R103" s="186">
        <f>Q103*H103</f>
        <v>0</v>
      </c>
      <c r="S103" s="186">
        <v>0</v>
      </c>
      <c r="T103" s="187">
        <f>S103*H103</f>
        <v>0</v>
      </c>
      <c r="U103" s="59"/>
      <c r="V103" s="59"/>
      <c r="W103" s="59"/>
      <c r="X103" s="59"/>
      <c r="Y103" s="59"/>
      <c r="Z103" s="59"/>
      <c r="AA103" s="59"/>
      <c r="AB103" s="59"/>
      <c r="AC103" s="59"/>
      <c r="AD103" s="59"/>
      <c r="AE103" s="59"/>
      <c r="AR103" s="188" t="s">
        <v>348</v>
      </c>
      <c r="AT103" s="188" t="s">
        <v>299</v>
      </c>
      <c r="AU103" s="188" t="s">
        <v>154</v>
      </c>
      <c r="AY103" s="48" t="s">
        <v>297</v>
      </c>
      <c r="BE103" s="189">
        <f>IF(N103="základná",J103,0)</f>
        <v>0</v>
      </c>
      <c r="BF103" s="189">
        <f>IF(N103="znížená",J103,0)</f>
        <v>0</v>
      </c>
      <c r="BG103" s="189">
        <f>IF(N103="zákl. prenesená",J103,0)</f>
        <v>0</v>
      </c>
      <c r="BH103" s="189">
        <f>IF(N103="zníž. prenesená",J103,0)</f>
        <v>0</v>
      </c>
      <c r="BI103" s="189">
        <f>IF(N103="nulová",J103,0)</f>
        <v>0</v>
      </c>
      <c r="BJ103" s="48" t="s">
        <v>154</v>
      </c>
      <c r="BK103" s="189">
        <f>ROUND(I103*H103,2)</f>
        <v>0</v>
      </c>
      <c r="BL103" s="48" t="s">
        <v>348</v>
      </c>
      <c r="BM103" s="188" t="s">
        <v>512</v>
      </c>
    </row>
    <row r="104" spans="1:65" s="63" customFormat="1" ht="14.4" customHeight="1">
      <c r="A104" s="59"/>
      <c r="B104" s="176"/>
      <c r="C104" s="190" t="s">
        <v>513</v>
      </c>
      <c r="D104" s="190" t="s">
        <v>324</v>
      </c>
      <c r="E104" s="191"/>
      <c r="F104" s="192" t="s">
        <v>514</v>
      </c>
      <c r="G104" s="193" t="s">
        <v>337</v>
      </c>
      <c r="H104" s="194">
        <v>382.99</v>
      </c>
      <c r="I104" s="195"/>
      <c r="J104" s="195">
        <f>ROUND(I104*H104,2)</f>
        <v>0</v>
      </c>
      <c r="K104" s="196"/>
      <c r="L104" s="197"/>
      <c r="M104" s="198" t="s">
        <v>76</v>
      </c>
      <c r="N104" s="199" t="s">
        <v>107</v>
      </c>
      <c r="O104" s="186">
        <v>0</v>
      </c>
      <c r="P104" s="186">
        <f>O104*H104</f>
        <v>0</v>
      </c>
      <c r="Q104" s="186">
        <v>0</v>
      </c>
      <c r="R104" s="186">
        <f>Q104*H104</f>
        <v>0</v>
      </c>
      <c r="S104" s="186">
        <v>0</v>
      </c>
      <c r="T104" s="187">
        <f>S104*H104</f>
        <v>0</v>
      </c>
      <c r="U104" s="59"/>
      <c r="V104" s="59"/>
      <c r="W104" s="59"/>
      <c r="X104" s="59"/>
      <c r="Y104" s="59"/>
      <c r="Z104" s="59"/>
      <c r="AA104" s="59"/>
      <c r="AB104" s="59"/>
      <c r="AC104" s="59"/>
      <c r="AD104" s="59"/>
      <c r="AE104" s="59"/>
      <c r="AR104" s="188" t="s">
        <v>381</v>
      </c>
      <c r="AT104" s="188" t="s">
        <v>324</v>
      </c>
      <c r="AU104" s="188" t="s">
        <v>154</v>
      </c>
      <c r="AY104" s="48" t="s">
        <v>297</v>
      </c>
      <c r="BE104" s="189">
        <f>IF(N104="základná",J104,0)</f>
        <v>0</v>
      </c>
      <c r="BF104" s="189">
        <f>IF(N104="znížená",J104,0)</f>
        <v>0</v>
      </c>
      <c r="BG104" s="189">
        <f>IF(N104="zákl. prenesená",J104,0)</f>
        <v>0</v>
      </c>
      <c r="BH104" s="189">
        <f>IF(N104="zníž. prenesená",J104,0)</f>
        <v>0</v>
      </c>
      <c r="BI104" s="189">
        <f>IF(N104="nulová",J104,0)</f>
        <v>0</v>
      </c>
      <c r="BJ104" s="48" t="s">
        <v>154</v>
      </c>
      <c r="BK104" s="189">
        <f>ROUND(I104*H104,2)</f>
        <v>0</v>
      </c>
      <c r="BL104" s="48" t="s">
        <v>348</v>
      </c>
      <c r="BM104" s="188" t="s">
        <v>515</v>
      </c>
    </row>
    <row r="105" spans="1:65" s="63" customFormat="1" ht="14.4" customHeight="1">
      <c r="A105" s="59"/>
      <c r="B105" s="176"/>
      <c r="C105" s="177" t="s">
        <v>516</v>
      </c>
      <c r="D105" s="177" t="s">
        <v>299</v>
      </c>
      <c r="E105" s="178"/>
      <c r="F105" s="179" t="s">
        <v>517</v>
      </c>
      <c r="G105" s="180" t="s">
        <v>337</v>
      </c>
      <c r="H105" s="181">
        <v>475.47500000000002</v>
      </c>
      <c r="I105" s="182"/>
      <c r="J105" s="182">
        <f>ROUND(I105*H105,2)</f>
        <v>0</v>
      </c>
      <c r="K105" s="183"/>
      <c r="L105" s="60"/>
      <c r="M105" s="184" t="s">
        <v>76</v>
      </c>
      <c r="N105" s="185" t="s">
        <v>107</v>
      </c>
      <c r="O105" s="186">
        <v>0</v>
      </c>
      <c r="P105" s="186">
        <f>O105*H105</f>
        <v>0</v>
      </c>
      <c r="Q105" s="186">
        <v>0</v>
      </c>
      <c r="R105" s="186">
        <f>Q105*H105</f>
        <v>0</v>
      </c>
      <c r="S105" s="186">
        <v>0</v>
      </c>
      <c r="T105" s="187">
        <f>S105*H105</f>
        <v>0</v>
      </c>
      <c r="U105" s="59"/>
      <c r="V105" s="59"/>
      <c r="W105" s="59"/>
      <c r="X105" s="59"/>
      <c r="Y105" s="59"/>
      <c r="Z105" s="59"/>
      <c r="AA105" s="59"/>
      <c r="AB105" s="59"/>
      <c r="AC105" s="59"/>
      <c r="AD105" s="59"/>
      <c r="AE105" s="59"/>
      <c r="AR105" s="188" t="s">
        <v>348</v>
      </c>
      <c r="AT105" s="188" t="s">
        <v>299</v>
      </c>
      <c r="AU105" s="188" t="s">
        <v>154</v>
      </c>
      <c r="AY105" s="48" t="s">
        <v>297</v>
      </c>
      <c r="BE105" s="189">
        <f>IF(N105="základná",J105,0)</f>
        <v>0</v>
      </c>
      <c r="BF105" s="189">
        <f>IF(N105="znížená",J105,0)</f>
        <v>0</v>
      </c>
      <c r="BG105" s="189">
        <f>IF(N105="zákl. prenesená",J105,0)</f>
        <v>0</v>
      </c>
      <c r="BH105" s="189">
        <f>IF(N105="zníž. prenesená",J105,0)</f>
        <v>0</v>
      </c>
      <c r="BI105" s="189">
        <f>IF(N105="nulová",J105,0)</f>
        <v>0</v>
      </c>
      <c r="BJ105" s="48" t="s">
        <v>154</v>
      </c>
      <c r="BK105" s="189">
        <f>ROUND(I105*H105,2)</f>
        <v>0</v>
      </c>
      <c r="BL105" s="48" t="s">
        <v>348</v>
      </c>
      <c r="BM105" s="188" t="s">
        <v>518</v>
      </c>
    </row>
    <row r="106" spans="1:65" s="163" customFormat="1" ht="22.95" customHeight="1">
      <c r="B106" s="164"/>
      <c r="D106" s="165" t="s">
        <v>140</v>
      </c>
      <c r="E106" s="174"/>
      <c r="F106" s="174" t="s">
        <v>519</v>
      </c>
      <c r="J106" s="175">
        <f>BK106</f>
        <v>0</v>
      </c>
      <c r="L106" s="164"/>
      <c r="M106" s="168"/>
      <c r="N106" s="169"/>
      <c r="O106" s="169"/>
      <c r="P106" s="170">
        <f>SUM(P107:P114)</f>
        <v>0</v>
      </c>
      <c r="Q106" s="169"/>
      <c r="R106" s="170">
        <f>SUM(R107:R114)</f>
        <v>0</v>
      </c>
      <c r="S106" s="169"/>
      <c r="T106" s="171">
        <f>SUM(T107:T114)</f>
        <v>0</v>
      </c>
      <c r="AR106" s="165" t="s">
        <v>154</v>
      </c>
      <c r="AT106" s="172" t="s">
        <v>140</v>
      </c>
      <c r="AU106" s="172" t="s">
        <v>148</v>
      </c>
      <c r="AY106" s="165" t="s">
        <v>297</v>
      </c>
      <c r="BK106" s="173">
        <f>SUM(BK107:BK114)</f>
        <v>0</v>
      </c>
    </row>
    <row r="107" spans="1:65" s="63" customFormat="1" ht="24.15" customHeight="1">
      <c r="A107" s="59"/>
      <c r="B107" s="176"/>
      <c r="C107" s="177" t="s">
        <v>520</v>
      </c>
      <c r="D107" s="177" t="s">
        <v>299</v>
      </c>
      <c r="E107" s="178"/>
      <c r="F107" s="179" t="s">
        <v>521</v>
      </c>
      <c r="G107" s="180" t="s">
        <v>522</v>
      </c>
      <c r="H107" s="181">
        <v>812.8</v>
      </c>
      <c r="I107" s="182"/>
      <c r="J107" s="182">
        <f t="shared" ref="J107:J114" si="0">ROUND(I107*H107,2)</f>
        <v>0</v>
      </c>
      <c r="K107" s="183"/>
      <c r="L107" s="60"/>
      <c r="M107" s="184" t="s">
        <v>76</v>
      </c>
      <c r="N107" s="185" t="s">
        <v>107</v>
      </c>
      <c r="O107" s="186">
        <v>0</v>
      </c>
      <c r="P107" s="186">
        <f t="shared" ref="P107:P114" si="1">O107*H107</f>
        <v>0</v>
      </c>
      <c r="Q107" s="186">
        <v>0</v>
      </c>
      <c r="R107" s="186">
        <f t="shared" ref="R107:R114" si="2">Q107*H107</f>
        <v>0</v>
      </c>
      <c r="S107" s="186">
        <v>0</v>
      </c>
      <c r="T107" s="187">
        <f t="shared" ref="T107:T114" si="3">S107*H107</f>
        <v>0</v>
      </c>
      <c r="U107" s="59"/>
      <c r="V107" s="59"/>
      <c r="W107" s="59"/>
      <c r="X107" s="59"/>
      <c r="Y107" s="59"/>
      <c r="Z107" s="59"/>
      <c r="AA107" s="59"/>
      <c r="AB107" s="59"/>
      <c r="AC107" s="59"/>
      <c r="AD107" s="59"/>
      <c r="AE107" s="59"/>
      <c r="AR107" s="188" t="s">
        <v>348</v>
      </c>
      <c r="AT107" s="188" t="s">
        <v>299</v>
      </c>
      <c r="AU107" s="188" t="s">
        <v>154</v>
      </c>
      <c r="AY107" s="48" t="s">
        <v>297</v>
      </c>
      <c r="BE107" s="189">
        <f t="shared" ref="BE107:BE114" si="4">IF(N107="základná",J107,0)</f>
        <v>0</v>
      </c>
      <c r="BF107" s="189">
        <f t="shared" ref="BF107:BF114" si="5">IF(N107="znížená",J107,0)</f>
        <v>0</v>
      </c>
      <c r="BG107" s="189">
        <f t="shared" ref="BG107:BG114" si="6">IF(N107="zákl. prenesená",J107,0)</f>
        <v>0</v>
      </c>
      <c r="BH107" s="189">
        <f t="shared" ref="BH107:BH114" si="7">IF(N107="zníž. prenesená",J107,0)</f>
        <v>0</v>
      </c>
      <c r="BI107" s="189">
        <f t="shared" ref="BI107:BI114" si="8">IF(N107="nulová",J107,0)</f>
        <v>0</v>
      </c>
      <c r="BJ107" s="48" t="s">
        <v>154</v>
      </c>
      <c r="BK107" s="189">
        <f t="shared" ref="BK107:BK114" si="9">ROUND(I107*H107,2)</f>
        <v>0</v>
      </c>
      <c r="BL107" s="48" t="s">
        <v>348</v>
      </c>
      <c r="BM107" s="188" t="s">
        <v>523</v>
      </c>
    </row>
    <row r="108" spans="1:65" s="63" customFormat="1" ht="24.15" customHeight="1">
      <c r="A108" s="59"/>
      <c r="B108" s="176"/>
      <c r="C108" s="177" t="s">
        <v>524</v>
      </c>
      <c r="D108" s="177" t="s">
        <v>299</v>
      </c>
      <c r="E108" s="178"/>
      <c r="F108" s="179" t="s">
        <v>525</v>
      </c>
      <c r="G108" s="180" t="s">
        <v>522</v>
      </c>
      <c r="H108" s="181">
        <v>1420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526</v>
      </c>
    </row>
    <row r="109" spans="1:65" s="63" customFormat="1" ht="14.4" customHeight="1">
      <c r="A109" s="59"/>
      <c r="B109" s="176"/>
      <c r="C109" s="177" t="s">
        <v>527</v>
      </c>
      <c r="D109" s="177" t="s">
        <v>299</v>
      </c>
      <c r="E109" s="178"/>
      <c r="F109" s="179" t="s">
        <v>528</v>
      </c>
      <c r="G109" s="180" t="s">
        <v>522</v>
      </c>
      <c r="H109" s="181">
        <v>676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529</v>
      </c>
    </row>
    <row r="110" spans="1:65" s="63" customFormat="1" ht="14.4" customHeight="1">
      <c r="A110" s="59"/>
      <c r="B110" s="176"/>
      <c r="C110" s="190" t="s">
        <v>530</v>
      </c>
      <c r="D110" s="190" t="s">
        <v>324</v>
      </c>
      <c r="E110" s="191"/>
      <c r="F110" s="192" t="s">
        <v>531</v>
      </c>
      <c r="G110" s="193" t="s">
        <v>301</v>
      </c>
      <c r="H110" s="194">
        <v>28.16</v>
      </c>
      <c r="I110" s="195"/>
      <c r="J110" s="195">
        <f t="shared" si="0"/>
        <v>0</v>
      </c>
      <c r="K110" s="196"/>
      <c r="L110" s="197"/>
      <c r="M110" s="198" t="s">
        <v>76</v>
      </c>
      <c r="N110" s="199"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381</v>
      </c>
      <c r="AT110" s="188" t="s">
        <v>324</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532</v>
      </c>
    </row>
    <row r="111" spans="1:65" s="63" customFormat="1" ht="45" customHeight="1">
      <c r="A111" s="59"/>
      <c r="B111" s="176"/>
      <c r="C111" s="177" t="s">
        <v>533</v>
      </c>
      <c r="D111" s="177" t="s">
        <v>299</v>
      </c>
      <c r="E111" s="178"/>
      <c r="F111" s="179" t="s">
        <v>534</v>
      </c>
      <c r="G111" s="180" t="s">
        <v>301</v>
      </c>
      <c r="H111" s="181">
        <v>25.6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535</v>
      </c>
    </row>
    <row r="112" spans="1:65" s="63" customFormat="1" ht="14.4" customHeight="1">
      <c r="A112" s="59"/>
      <c r="B112" s="176"/>
      <c r="C112" s="177" t="s">
        <v>536</v>
      </c>
      <c r="D112" s="177" t="s">
        <v>299</v>
      </c>
      <c r="E112" s="178"/>
      <c r="F112" s="179" t="s">
        <v>537</v>
      </c>
      <c r="G112" s="180" t="s">
        <v>337</v>
      </c>
      <c r="H112" s="181">
        <v>130.768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538</v>
      </c>
    </row>
    <row r="113" spans="1:65" s="63" customFormat="1" ht="14.4" customHeight="1">
      <c r="A113" s="59"/>
      <c r="B113" s="176"/>
      <c r="C113" s="190" t="s">
        <v>539</v>
      </c>
      <c r="D113" s="190" t="s">
        <v>324</v>
      </c>
      <c r="E113" s="191"/>
      <c r="F113" s="192" t="s">
        <v>540</v>
      </c>
      <c r="G113" s="193" t="s">
        <v>337</v>
      </c>
      <c r="H113" s="194">
        <v>143.845</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381</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541</v>
      </c>
    </row>
    <row r="114" spans="1:65" s="63" customFormat="1" ht="24.15" customHeight="1">
      <c r="A114" s="59"/>
      <c r="B114" s="176"/>
      <c r="C114" s="177" t="s">
        <v>542</v>
      </c>
      <c r="D114" s="177" t="s">
        <v>299</v>
      </c>
      <c r="E114" s="178"/>
      <c r="F114" s="179" t="s">
        <v>543</v>
      </c>
      <c r="G114" s="180" t="s">
        <v>337</v>
      </c>
      <c r="H114" s="181">
        <v>130.768</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348</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544</v>
      </c>
    </row>
    <row r="115" spans="1:65" s="163" customFormat="1" ht="22.95" customHeight="1">
      <c r="B115" s="164"/>
      <c r="D115" s="165" t="s">
        <v>140</v>
      </c>
      <c r="E115" s="174"/>
      <c r="F115" s="174" t="s">
        <v>545</v>
      </c>
      <c r="J115" s="175">
        <f>BK115</f>
        <v>0</v>
      </c>
      <c r="L115" s="164"/>
      <c r="M115" s="168"/>
      <c r="N115" s="169"/>
      <c r="O115" s="169"/>
      <c r="P115" s="170">
        <f>SUM(P116:P120)</f>
        <v>0</v>
      </c>
      <c r="Q115" s="169"/>
      <c r="R115" s="170">
        <f>SUM(R116:R120)</f>
        <v>0</v>
      </c>
      <c r="S115" s="169"/>
      <c r="T115" s="171">
        <f>SUM(T116:T120)</f>
        <v>0</v>
      </c>
      <c r="AR115" s="165" t="s">
        <v>154</v>
      </c>
      <c r="AT115" s="172" t="s">
        <v>140</v>
      </c>
      <c r="AU115" s="172" t="s">
        <v>148</v>
      </c>
      <c r="AY115" s="165" t="s">
        <v>297</v>
      </c>
      <c r="BK115" s="173">
        <f>SUM(BK116:BK120)</f>
        <v>0</v>
      </c>
    </row>
    <row r="116" spans="1:65" s="63" customFormat="1" ht="24.15" customHeight="1">
      <c r="A116" s="59"/>
      <c r="B116" s="176"/>
      <c r="C116" s="177" t="s">
        <v>546</v>
      </c>
      <c r="D116" s="177" t="s">
        <v>299</v>
      </c>
      <c r="E116" s="178"/>
      <c r="F116" s="179" t="s">
        <v>547</v>
      </c>
      <c r="G116" s="180" t="s">
        <v>337</v>
      </c>
      <c r="H116" s="181">
        <v>475.47500000000002</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348</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348</v>
      </c>
      <c r="BM116" s="188" t="s">
        <v>548</v>
      </c>
    </row>
    <row r="117" spans="1:65" s="63" customFormat="1" ht="24.15" customHeight="1">
      <c r="A117" s="59"/>
      <c r="B117" s="176"/>
      <c r="C117" s="177" t="s">
        <v>549</v>
      </c>
      <c r="D117" s="177" t="s">
        <v>299</v>
      </c>
      <c r="E117" s="178"/>
      <c r="F117" s="179" t="s">
        <v>550</v>
      </c>
      <c r="G117" s="180" t="s">
        <v>522</v>
      </c>
      <c r="H117" s="181">
        <v>12.15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348</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348</v>
      </c>
      <c r="BM117" s="188" t="s">
        <v>551</v>
      </c>
    </row>
    <row r="118" spans="1:65" s="63" customFormat="1" ht="24.15" customHeight="1">
      <c r="A118" s="59"/>
      <c r="B118" s="176"/>
      <c r="C118" s="177" t="s">
        <v>552</v>
      </c>
      <c r="D118" s="177" t="s">
        <v>299</v>
      </c>
      <c r="E118" s="178"/>
      <c r="F118" s="179" t="s">
        <v>553</v>
      </c>
      <c r="G118" s="180" t="s">
        <v>522</v>
      </c>
      <c r="H118" s="181">
        <v>42</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348</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348</v>
      </c>
      <c r="BM118" s="188" t="s">
        <v>554</v>
      </c>
    </row>
    <row r="119" spans="1:65" s="63" customFormat="1" ht="24.15" customHeight="1">
      <c r="A119" s="59"/>
      <c r="B119" s="176"/>
      <c r="C119" s="177" t="s">
        <v>555</v>
      </c>
      <c r="D119" s="177" t="s">
        <v>299</v>
      </c>
      <c r="E119" s="178"/>
      <c r="F119" s="179" t="s">
        <v>556</v>
      </c>
      <c r="G119" s="180" t="s">
        <v>407</v>
      </c>
      <c r="H119" s="181">
        <v>4</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348</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348</v>
      </c>
      <c r="BM119" s="188" t="s">
        <v>557</v>
      </c>
    </row>
    <row r="120" spans="1:65" s="63" customFormat="1" ht="24.15" customHeight="1">
      <c r="A120" s="59"/>
      <c r="B120" s="176"/>
      <c r="C120" s="177" t="s">
        <v>558</v>
      </c>
      <c r="D120" s="177" t="s">
        <v>299</v>
      </c>
      <c r="E120" s="178"/>
      <c r="F120" s="179" t="s">
        <v>559</v>
      </c>
      <c r="G120" s="180" t="s">
        <v>522</v>
      </c>
      <c r="H120" s="181">
        <v>39.35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560</v>
      </c>
    </row>
    <row r="121" spans="1:65" s="163" customFormat="1" ht="22.95" customHeight="1">
      <c r="B121" s="164"/>
      <c r="D121" s="165" t="s">
        <v>140</v>
      </c>
      <c r="E121" s="174"/>
      <c r="F121" s="174" t="s">
        <v>561</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24.15" customHeight="1">
      <c r="A122" s="59"/>
      <c r="B122" s="176"/>
      <c r="C122" s="177" t="s">
        <v>562</v>
      </c>
      <c r="D122" s="177" t="s">
        <v>299</v>
      </c>
      <c r="E122" s="178"/>
      <c r="F122" s="179" t="s">
        <v>563</v>
      </c>
      <c r="G122" s="180" t="s">
        <v>564</v>
      </c>
      <c r="H122" s="181">
        <v>1055.2</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565</v>
      </c>
    </row>
    <row r="123" spans="1:65" s="63" customFormat="1" ht="14.4" customHeight="1">
      <c r="A123" s="59"/>
      <c r="B123" s="176"/>
      <c r="C123" s="190" t="s">
        <v>566</v>
      </c>
      <c r="D123" s="190" t="s">
        <v>324</v>
      </c>
      <c r="E123" s="191"/>
      <c r="F123" s="192" t="s">
        <v>567</v>
      </c>
      <c r="G123" s="193" t="s">
        <v>564</v>
      </c>
      <c r="H123" s="194">
        <v>1055.2</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568</v>
      </c>
    </row>
    <row r="124" spans="1:65" s="163" customFormat="1" ht="22.95" customHeight="1">
      <c r="B124" s="164"/>
      <c r="D124" s="165" t="s">
        <v>140</v>
      </c>
      <c r="E124" s="174"/>
      <c r="F124" s="174" t="s">
        <v>569</v>
      </c>
      <c r="J124" s="175">
        <f>BK124</f>
        <v>0</v>
      </c>
      <c r="L124" s="164"/>
      <c r="M124" s="168"/>
      <c r="N124" s="169"/>
      <c r="O124" s="169"/>
      <c r="P124" s="170">
        <f>SUM(P125:P126)</f>
        <v>0</v>
      </c>
      <c r="Q124" s="169"/>
      <c r="R124" s="170">
        <f>SUM(R125:R126)</f>
        <v>0</v>
      </c>
      <c r="S124" s="169"/>
      <c r="T124" s="171">
        <f>SUM(T125:T126)</f>
        <v>0</v>
      </c>
      <c r="AR124" s="165" t="s">
        <v>154</v>
      </c>
      <c r="AT124" s="172" t="s">
        <v>140</v>
      </c>
      <c r="AU124" s="172" t="s">
        <v>148</v>
      </c>
      <c r="AY124" s="165" t="s">
        <v>297</v>
      </c>
      <c r="BK124" s="173">
        <f>SUM(BK125:BK126)</f>
        <v>0</v>
      </c>
    </row>
    <row r="125" spans="1:65" s="63" customFormat="1" ht="24.15" customHeight="1">
      <c r="A125" s="59"/>
      <c r="B125" s="176"/>
      <c r="C125" s="177" t="s">
        <v>570</v>
      </c>
      <c r="D125" s="177" t="s">
        <v>299</v>
      </c>
      <c r="E125" s="178"/>
      <c r="F125" s="179" t="s">
        <v>571</v>
      </c>
      <c r="G125" s="180" t="s">
        <v>337</v>
      </c>
      <c r="H125" s="181">
        <v>1103.1020000000001</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572</v>
      </c>
    </row>
    <row r="126" spans="1:65" s="63" customFormat="1" ht="14.4" customHeight="1">
      <c r="A126" s="59"/>
      <c r="B126" s="176"/>
      <c r="C126" s="177" t="s">
        <v>573</v>
      </c>
      <c r="D126" s="177" t="s">
        <v>299</v>
      </c>
      <c r="E126" s="178"/>
      <c r="F126" s="179" t="s">
        <v>574</v>
      </c>
      <c r="G126" s="180" t="s">
        <v>337</v>
      </c>
      <c r="H126" s="181">
        <v>1103.1020000000001</v>
      </c>
      <c r="I126" s="182"/>
      <c r="J126" s="182">
        <f>ROUND(I126*H126,2)</f>
        <v>0</v>
      </c>
      <c r="K126" s="183"/>
      <c r="L126" s="60"/>
      <c r="M126" s="200" t="s">
        <v>76</v>
      </c>
      <c r="N126" s="201" t="s">
        <v>107</v>
      </c>
      <c r="O126" s="202">
        <v>0</v>
      </c>
      <c r="P126" s="202">
        <f>O126*H126</f>
        <v>0</v>
      </c>
      <c r="Q126" s="202">
        <v>0</v>
      </c>
      <c r="R126" s="202">
        <f>Q126*H126</f>
        <v>0</v>
      </c>
      <c r="S126" s="202">
        <v>0</v>
      </c>
      <c r="T126" s="203">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575</v>
      </c>
    </row>
    <row r="127" spans="1:65" s="63" customFormat="1" ht="6.9" customHeight="1">
      <c r="A127" s="59"/>
      <c r="B127" s="75"/>
      <c r="C127" s="76"/>
      <c r="D127" s="76"/>
      <c r="E127" s="76"/>
      <c r="F127" s="76"/>
      <c r="G127" s="76"/>
      <c r="H127" s="76"/>
      <c r="I127" s="76"/>
      <c r="J127" s="76"/>
      <c r="K127" s="76"/>
      <c r="L127" s="60"/>
      <c r="M127" s="59"/>
      <c r="O127" s="59"/>
      <c r="P127" s="59"/>
      <c r="Q127" s="59"/>
      <c r="R127" s="59"/>
      <c r="S127" s="59"/>
      <c r="T127" s="59"/>
      <c r="U127" s="59"/>
      <c r="V127" s="59"/>
      <c r="W127" s="59"/>
      <c r="X127" s="59"/>
      <c r="Y127" s="59"/>
      <c r="Z127" s="59"/>
      <c r="AA127" s="59"/>
      <c r="AB127" s="59"/>
      <c r="AC127" s="59"/>
      <c r="AD127" s="59"/>
      <c r="AE127" s="59"/>
    </row>
    <row r="130" spans="3:14" ht="53.4" customHeight="1">
      <c r="C130" s="262" t="s">
        <v>392</v>
      </c>
      <c r="D130" s="262"/>
      <c r="E130" s="262"/>
      <c r="F130" s="262"/>
      <c r="G130" s="262"/>
      <c r="H130" s="262"/>
      <c r="I130" s="262"/>
      <c r="J130" s="262"/>
      <c r="K130" s="262"/>
      <c r="L130" s="262"/>
      <c r="M130" s="262"/>
      <c r="N130" s="262"/>
    </row>
    <row r="131" spans="3:14" ht="11.4">
      <c r="C131" s="204"/>
      <c r="D131" s="204"/>
      <c r="E131" s="204"/>
      <c r="F131" s="204"/>
      <c r="G131" s="204"/>
      <c r="H131" s="204"/>
      <c r="I131" s="204"/>
      <c r="J131" s="204"/>
      <c r="K131" s="205"/>
      <c r="L131" s="205"/>
      <c r="M131" s="205"/>
      <c r="N131" s="205"/>
    </row>
    <row r="132" spans="3:14" ht="38.4" customHeight="1">
      <c r="C132" s="262" t="s">
        <v>393</v>
      </c>
      <c r="D132" s="262"/>
      <c r="E132" s="262"/>
      <c r="F132" s="262"/>
      <c r="G132" s="262"/>
      <c r="H132" s="262"/>
      <c r="I132" s="262"/>
      <c r="J132" s="262"/>
      <c r="K132" s="262"/>
      <c r="L132" s="262"/>
      <c r="M132" s="262"/>
      <c r="N132" s="262"/>
    </row>
    <row r="133" spans="3:14" ht="11.4">
      <c r="C133" s="204"/>
      <c r="D133" s="204"/>
      <c r="E133" s="204"/>
      <c r="F133" s="204"/>
      <c r="G133" s="204"/>
      <c r="H133" s="204"/>
      <c r="I133" s="204"/>
      <c r="J133" s="204"/>
      <c r="K133" s="205"/>
      <c r="L133" s="205"/>
      <c r="M133" s="205"/>
      <c r="N133" s="205"/>
    </row>
    <row r="134" spans="3:14" ht="51.6" customHeight="1">
      <c r="C134" s="262" t="s">
        <v>394</v>
      </c>
      <c r="D134" s="262"/>
      <c r="E134" s="262"/>
      <c r="F134" s="262"/>
      <c r="G134" s="262"/>
      <c r="H134" s="262"/>
      <c r="I134" s="262"/>
      <c r="J134" s="262"/>
      <c r="K134" s="262"/>
      <c r="L134" s="262"/>
      <c r="M134" s="262"/>
      <c r="N134" s="262"/>
    </row>
    <row r="135" spans="3:14" ht="11.4">
      <c r="C135" s="206"/>
      <c r="D135" s="206"/>
      <c r="E135" s="206"/>
      <c r="F135" s="206"/>
      <c r="G135" s="206"/>
      <c r="H135" s="206"/>
      <c r="I135" s="206"/>
      <c r="J135" s="206"/>
      <c r="K135" s="207"/>
      <c r="L135" s="207"/>
      <c r="M135" s="207"/>
      <c r="N135" s="207"/>
    </row>
    <row r="136" spans="3:14" ht="11.4">
      <c r="C136" s="262" t="s">
        <v>395</v>
      </c>
      <c r="D136" s="262"/>
      <c r="E136" s="262"/>
      <c r="F136" s="262"/>
      <c r="G136" s="262"/>
      <c r="H136" s="262"/>
      <c r="I136" s="262"/>
      <c r="J136" s="262"/>
      <c r="K136" s="262"/>
      <c r="L136" s="262"/>
      <c r="M136" s="262"/>
      <c r="N136" s="262"/>
    </row>
    <row r="137" spans="3:14" ht="11.4">
      <c r="C137" s="204"/>
      <c r="D137" s="204"/>
      <c r="E137" s="204"/>
      <c r="F137" s="204"/>
      <c r="G137" s="204"/>
      <c r="H137" s="204"/>
      <c r="I137" s="204"/>
      <c r="J137" s="204"/>
      <c r="K137" s="205"/>
      <c r="L137" s="205"/>
      <c r="M137" s="205"/>
      <c r="N137" s="205"/>
    </row>
    <row r="138" spans="3:14" ht="11.4">
      <c r="C138" s="204"/>
      <c r="D138" s="204"/>
      <c r="E138" s="204"/>
      <c r="F138" s="204"/>
      <c r="G138" s="204"/>
      <c r="H138" s="204"/>
      <c r="I138" s="204"/>
      <c r="J138" s="204"/>
      <c r="K138" s="205"/>
      <c r="L138" s="205"/>
      <c r="M138" s="205"/>
      <c r="N138" s="205"/>
    </row>
    <row r="139" spans="3:14" ht="11.4">
      <c r="C139" s="208" t="s">
        <v>396</v>
      </c>
      <c r="D139" s="208"/>
      <c r="E139" s="208"/>
      <c r="F139" s="208"/>
      <c r="G139" s="208"/>
      <c r="H139" s="204"/>
      <c r="I139" s="208"/>
      <c r="J139" s="208"/>
      <c r="K139" s="205"/>
      <c r="L139" s="205"/>
      <c r="M139" s="205"/>
      <c r="N139" s="205"/>
    </row>
    <row r="140" spans="3:14" ht="11.4">
      <c r="C140" s="204"/>
      <c r="D140" s="204"/>
      <c r="E140" s="204"/>
      <c r="F140" s="204"/>
      <c r="G140" s="204"/>
      <c r="H140" s="204" t="s">
        <v>397</v>
      </c>
      <c r="I140" s="204"/>
      <c r="J140" s="204"/>
      <c r="K140" s="205"/>
      <c r="L140" s="205"/>
      <c r="M140" s="205"/>
      <c r="N140" s="205"/>
    </row>
    <row r="141" spans="3:14" ht="11.4">
      <c r="C141" s="204"/>
      <c r="D141" s="204"/>
      <c r="E141" s="204"/>
      <c r="F141" s="204"/>
      <c r="G141" s="204"/>
      <c r="H141" s="204"/>
      <c r="I141" s="204"/>
      <c r="J141" s="204"/>
      <c r="K141" s="205"/>
      <c r="L141" s="205"/>
      <c r="M141" s="205"/>
      <c r="N141" s="205"/>
    </row>
    <row r="142" spans="3:14" ht="11.4">
      <c r="C142" s="204"/>
      <c r="D142" s="204"/>
      <c r="E142" s="204"/>
      <c r="F142" s="204"/>
      <c r="G142" s="204"/>
      <c r="H142" s="204"/>
      <c r="I142" s="204"/>
      <c r="J142" s="208"/>
      <c r="K142" s="205"/>
      <c r="L142" s="205"/>
      <c r="M142" s="205"/>
      <c r="N142" s="205"/>
    </row>
    <row r="143" spans="3:14" ht="11.4">
      <c r="C143" s="208" t="s">
        <v>96</v>
      </c>
      <c r="D143" s="208"/>
      <c r="E143" s="208"/>
      <c r="F143" s="208"/>
      <c r="G143" s="208"/>
      <c r="H143" s="204"/>
      <c r="I143" s="208"/>
      <c r="J143" s="204"/>
      <c r="K143" s="205"/>
      <c r="L143" s="205"/>
      <c r="M143" s="205"/>
      <c r="N143" s="205"/>
    </row>
  </sheetData>
  <autoFilter ref="C99:K126" xr:uid="{00000000-0009-0000-0000-00000C000000}"/>
  <mergeCells count="13">
    <mergeCell ref="E29:H29"/>
    <mergeCell ref="L2:V2"/>
    <mergeCell ref="E7:H7"/>
    <mergeCell ref="E9:H9"/>
    <mergeCell ref="E11:H11"/>
    <mergeCell ref="E20:H20"/>
    <mergeCell ref="C136:N136"/>
    <mergeCell ref="E88:H88"/>
    <mergeCell ref="E90:H90"/>
    <mergeCell ref="E92:H92"/>
    <mergeCell ref="C130:N130"/>
    <mergeCell ref="C132:N132"/>
    <mergeCell ref="C134:N134"/>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150"/>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188</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1014</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ROUND((SUM(BE100:BE133)),  2)</f>
        <v>0</v>
      </c>
      <c r="G35" s="59"/>
      <c r="H35" s="59"/>
      <c r="I35" s="141">
        <v>0.2</v>
      </c>
      <c r="J35" s="140">
        <f>ROUND(((SUM(BE100:BE133))*I35),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ROUND((SUM(BF100:BF133)),  2)</f>
        <v>0</v>
      </c>
      <c r="G36" s="59"/>
      <c r="H36" s="59"/>
      <c r="I36" s="141">
        <v>0.2</v>
      </c>
      <c r="J36" s="140">
        <f>ROUND(((SUM(BF100:BF133))*I36),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11 - FC 11 SO 01 A2 - ASR - Okná a fasáda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P101+P118</f>
        <v>0</v>
      </c>
      <c r="Q100" s="95"/>
      <c r="R100" s="160">
        <f>R101+R118</f>
        <v>0</v>
      </c>
      <c r="S100" s="95"/>
      <c r="T100" s="161">
        <f>T101+T118</f>
        <v>0</v>
      </c>
      <c r="U100" s="59"/>
      <c r="V100" s="59"/>
      <c r="W100" s="59"/>
      <c r="X100" s="59"/>
      <c r="Y100" s="59"/>
      <c r="Z100" s="59"/>
      <c r="AA100" s="59"/>
      <c r="AB100" s="59"/>
      <c r="AC100" s="59"/>
      <c r="AD100" s="59"/>
      <c r="AE100" s="59"/>
      <c r="AT100" s="48" t="s">
        <v>140</v>
      </c>
      <c r="AU100" s="48" t="s">
        <v>295</v>
      </c>
      <c r="BK100" s="162">
        <f>BK101+BK118</f>
        <v>0</v>
      </c>
    </row>
    <row r="101" spans="1:65" s="163" customFormat="1" ht="25.95" customHeight="1">
      <c r="B101" s="164"/>
      <c r="D101" s="165" t="s">
        <v>140</v>
      </c>
      <c r="E101" s="166"/>
      <c r="F101" s="166" t="s">
        <v>296</v>
      </c>
      <c r="J101" s="167">
        <f>BK101</f>
        <v>0</v>
      </c>
      <c r="L101" s="164"/>
      <c r="M101" s="168"/>
      <c r="N101" s="169"/>
      <c r="O101" s="169"/>
      <c r="P101" s="170">
        <f>P102+P112+P116</f>
        <v>0</v>
      </c>
      <c r="Q101" s="169"/>
      <c r="R101" s="170">
        <f>R102+R112+R116</f>
        <v>0</v>
      </c>
      <c r="S101" s="169"/>
      <c r="T101" s="171">
        <f>T102+T112+T116</f>
        <v>0</v>
      </c>
      <c r="AR101" s="165" t="s">
        <v>148</v>
      </c>
      <c r="AT101" s="172" t="s">
        <v>140</v>
      </c>
      <c r="AU101" s="172" t="s">
        <v>141</v>
      </c>
      <c r="AY101" s="165" t="s">
        <v>297</v>
      </c>
      <c r="BK101" s="173">
        <f>BK102+BK112+BK116</f>
        <v>0</v>
      </c>
    </row>
    <row r="102" spans="1:65" s="163" customFormat="1" ht="22.95" customHeight="1">
      <c r="B102" s="164"/>
      <c r="D102" s="165" t="s">
        <v>140</v>
      </c>
      <c r="E102" s="174"/>
      <c r="F102" s="174" t="s">
        <v>360</v>
      </c>
      <c r="J102" s="175">
        <f>BK102</f>
        <v>0</v>
      </c>
      <c r="L102" s="164"/>
      <c r="M102" s="168"/>
      <c r="N102" s="169"/>
      <c r="O102" s="169"/>
      <c r="P102" s="170">
        <f>SUM(P103:P111)</f>
        <v>0</v>
      </c>
      <c r="Q102" s="169"/>
      <c r="R102" s="170">
        <f>SUM(R103:R111)</f>
        <v>0</v>
      </c>
      <c r="S102" s="169"/>
      <c r="T102" s="171">
        <f>SUM(T103:T111)</f>
        <v>0</v>
      </c>
      <c r="AR102" s="165" t="s">
        <v>148</v>
      </c>
      <c r="AT102" s="172" t="s">
        <v>140</v>
      </c>
      <c r="AU102" s="172" t="s">
        <v>148</v>
      </c>
      <c r="AY102" s="165" t="s">
        <v>297</v>
      </c>
      <c r="BK102" s="173">
        <f>SUM(BK103:BK111)</f>
        <v>0</v>
      </c>
    </row>
    <row r="103" spans="1:65" s="63" customFormat="1" ht="24.15" customHeight="1">
      <c r="A103" s="59"/>
      <c r="B103" s="176"/>
      <c r="C103" s="177" t="s">
        <v>577</v>
      </c>
      <c r="D103" s="177" t="s">
        <v>299</v>
      </c>
      <c r="E103" s="178"/>
      <c r="F103" s="179" t="s">
        <v>578</v>
      </c>
      <c r="G103" s="180" t="s">
        <v>337</v>
      </c>
      <c r="H103" s="181">
        <v>77.656999999999996</v>
      </c>
      <c r="I103" s="182"/>
      <c r="J103" s="182">
        <f t="shared" ref="J103:J111" si="0">ROUND(I103*H103,2)</f>
        <v>0</v>
      </c>
      <c r="K103" s="183"/>
      <c r="L103" s="60"/>
      <c r="M103" s="184" t="s">
        <v>76</v>
      </c>
      <c r="N103" s="185" t="s">
        <v>107</v>
      </c>
      <c r="O103" s="186">
        <v>0</v>
      </c>
      <c r="P103" s="186">
        <f t="shared" ref="P103:P111" si="1">O103*H103</f>
        <v>0</v>
      </c>
      <c r="Q103" s="186">
        <v>0</v>
      </c>
      <c r="R103" s="186">
        <f t="shared" ref="R103:R111" si="2">Q103*H103</f>
        <v>0</v>
      </c>
      <c r="S103" s="186">
        <v>0</v>
      </c>
      <c r="T103" s="187">
        <f t="shared" ref="T103:T111"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1" si="4">IF(N103="základná",J103,0)</f>
        <v>0</v>
      </c>
      <c r="BF103" s="189">
        <f t="shared" ref="BF103:BF111" si="5">IF(N103="znížená",J103,0)</f>
        <v>0</v>
      </c>
      <c r="BG103" s="189">
        <f t="shared" ref="BG103:BG111" si="6">IF(N103="zákl. prenesená",J103,0)</f>
        <v>0</v>
      </c>
      <c r="BH103" s="189">
        <f t="shared" ref="BH103:BH111" si="7">IF(N103="zníž. prenesená",J103,0)</f>
        <v>0</v>
      </c>
      <c r="BI103" s="189">
        <f t="shared" ref="BI103:BI111" si="8">IF(N103="nulová",J103,0)</f>
        <v>0</v>
      </c>
      <c r="BJ103" s="48" t="s">
        <v>154</v>
      </c>
      <c r="BK103" s="189">
        <f t="shared" ref="BK103:BK111" si="9">ROUND(I103*H103,2)</f>
        <v>0</v>
      </c>
      <c r="BL103" s="48" t="s">
        <v>302</v>
      </c>
      <c r="BM103" s="188" t="s">
        <v>579</v>
      </c>
    </row>
    <row r="104" spans="1:65" s="63" customFormat="1" ht="24.15" customHeight="1">
      <c r="A104" s="59"/>
      <c r="B104" s="176"/>
      <c r="C104" s="177" t="s">
        <v>580</v>
      </c>
      <c r="D104" s="177" t="s">
        <v>299</v>
      </c>
      <c r="E104" s="178"/>
      <c r="F104" s="179" t="s">
        <v>581</v>
      </c>
      <c r="G104" s="180" t="s">
        <v>337</v>
      </c>
      <c r="H104" s="181">
        <v>77.656999999999996</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582</v>
      </c>
    </row>
    <row r="105" spans="1:65" s="63" customFormat="1" ht="14.4" customHeight="1">
      <c r="A105" s="59"/>
      <c r="B105" s="176"/>
      <c r="C105" s="177" t="s">
        <v>583</v>
      </c>
      <c r="D105" s="177" t="s">
        <v>299</v>
      </c>
      <c r="E105" s="178"/>
      <c r="F105" s="179" t="s">
        <v>584</v>
      </c>
      <c r="G105" s="180" t="s">
        <v>337</v>
      </c>
      <c r="H105" s="181">
        <v>633.726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585</v>
      </c>
    </row>
    <row r="106" spans="1:65" s="63" customFormat="1" ht="24.15" customHeight="1">
      <c r="A106" s="59"/>
      <c r="B106" s="176"/>
      <c r="C106" s="177" t="s">
        <v>586</v>
      </c>
      <c r="D106" s="177" t="s">
        <v>299</v>
      </c>
      <c r="E106" s="178"/>
      <c r="F106" s="179" t="s">
        <v>587</v>
      </c>
      <c r="G106" s="180" t="s">
        <v>337</v>
      </c>
      <c r="H106" s="181">
        <v>35.549999999999997</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588</v>
      </c>
    </row>
    <row r="107" spans="1:65" s="63" customFormat="1" ht="24.15" customHeight="1">
      <c r="A107" s="59"/>
      <c r="B107" s="176"/>
      <c r="C107" s="177" t="s">
        <v>589</v>
      </c>
      <c r="D107" s="177" t="s">
        <v>299</v>
      </c>
      <c r="E107" s="178"/>
      <c r="F107" s="179" t="s">
        <v>590</v>
      </c>
      <c r="G107" s="180" t="s">
        <v>337</v>
      </c>
      <c r="H107" s="181">
        <v>52.72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591</v>
      </c>
    </row>
    <row r="108" spans="1:65" s="63" customFormat="1" ht="24" customHeight="1">
      <c r="A108" s="59"/>
      <c r="B108" s="176"/>
      <c r="C108" s="177" t="s">
        <v>592</v>
      </c>
      <c r="D108" s="177" t="s">
        <v>299</v>
      </c>
      <c r="E108" s="178"/>
      <c r="F108" s="179" t="s">
        <v>593</v>
      </c>
      <c r="G108" s="180" t="s">
        <v>337</v>
      </c>
      <c r="H108" s="181">
        <v>35.549999999999997</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594</v>
      </c>
    </row>
    <row r="109" spans="1:65" s="63" customFormat="1" ht="24.15" customHeight="1">
      <c r="A109" s="59"/>
      <c r="B109" s="176"/>
      <c r="C109" s="177" t="s">
        <v>595</v>
      </c>
      <c r="D109" s="177" t="s">
        <v>299</v>
      </c>
      <c r="E109" s="178"/>
      <c r="F109" s="179" t="s">
        <v>596</v>
      </c>
      <c r="G109" s="180" t="s">
        <v>337</v>
      </c>
      <c r="H109" s="181">
        <v>66.048000000000002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597</v>
      </c>
    </row>
    <row r="110" spans="1:65" s="63" customFormat="1" ht="24.15" customHeight="1">
      <c r="A110" s="59"/>
      <c r="B110" s="176"/>
      <c r="C110" s="177" t="s">
        <v>598</v>
      </c>
      <c r="D110" s="177" t="s">
        <v>299</v>
      </c>
      <c r="E110" s="178"/>
      <c r="F110" s="179" t="s">
        <v>599</v>
      </c>
      <c r="G110" s="180" t="s">
        <v>337</v>
      </c>
      <c r="H110" s="181">
        <v>505.05399999999997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600</v>
      </c>
    </row>
    <row r="111" spans="1:65" s="63" customFormat="1" ht="24.15" customHeight="1">
      <c r="A111" s="59"/>
      <c r="B111" s="176"/>
      <c r="C111" s="177" t="s">
        <v>601</v>
      </c>
      <c r="D111" s="177" t="s">
        <v>299</v>
      </c>
      <c r="E111" s="178"/>
      <c r="F111" s="179" t="s">
        <v>602</v>
      </c>
      <c r="G111" s="180" t="s">
        <v>337</v>
      </c>
      <c r="H111" s="181">
        <v>34.688000000000002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603</v>
      </c>
    </row>
    <row r="112" spans="1:65" s="163" customFormat="1" ht="22.95" customHeight="1">
      <c r="B112" s="164"/>
      <c r="D112" s="165" t="s">
        <v>140</v>
      </c>
      <c r="E112" s="174"/>
      <c r="F112" s="174" t="s">
        <v>502</v>
      </c>
      <c r="J112" s="175">
        <f>BK112</f>
        <v>0</v>
      </c>
      <c r="L112" s="164"/>
      <c r="M112" s="168"/>
      <c r="N112" s="169"/>
      <c r="O112" s="169"/>
      <c r="P112" s="170">
        <f>SUM(P113:P115)</f>
        <v>0</v>
      </c>
      <c r="Q112" s="169"/>
      <c r="R112" s="170">
        <f>SUM(R113:R115)</f>
        <v>0</v>
      </c>
      <c r="S112" s="169"/>
      <c r="T112" s="171">
        <f>SUM(T113:T115)</f>
        <v>0</v>
      </c>
      <c r="AR112" s="165" t="s">
        <v>148</v>
      </c>
      <c r="AT112" s="172" t="s">
        <v>140</v>
      </c>
      <c r="AU112" s="172" t="s">
        <v>148</v>
      </c>
      <c r="AY112" s="165" t="s">
        <v>297</v>
      </c>
      <c r="BK112" s="173">
        <f>SUM(BK113:BK115)</f>
        <v>0</v>
      </c>
    </row>
    <row r="113" spans="1:65" s="63" customFormat="1" ht="37.950000000000003" customHeight="1">
      <c r="A113" s="59"/>
      <c r="B113" s="176"/>
      <c r="C113" s="177" t="s">
        <v>604</v>
      </c>
      <c r="D113" s="177" t="s">
        <v>299</v>
      </c>
      <c r="E113" s="178"/>
      <c r="F113" s="179" t="s">
        <v>605</v>
      </c>
      <c r="G113" s="180" t="s">
        <v>337</v>
      </c>
      <c r="H113" s="181">
        <v>682.5</v>
      </c>
      <c r="I113" s="182"/>
      <c r="J113" s="182">
        <f>ROUND(I113*H113,2)</f>
        <v>0</v>
      </c>
      <c r="K113" s="183"/>
      <c r="L113" s="60"/>
      <c r="M113" s="184" t="s">
        <v>76</v>
      </c>
      <c r="N113" s="185" t="s">
        <v>107</v>
      </c>
      <c r="O113" s="186">
        <v>0</v>
      </c>
      <c r="P113" s="186">
        <f>O113*H113</f>
        <v>0</v>
      </c>
      <c r="Q113" s="186">
        <v>0</v>
      </c>
      <c r="R113" s="186">
        <f>Q113*H113</f>
        <v>0</v>
      </c>
      <c r="S113" s="186">
        <v>0</v>
      </c>
      <c r="T113" s="187">
        <f>S113*H113</f>
        <v>0</v>
      </c>
      <c r="U113" s="59"/>
      <c r="V113" s="59"/>
      <c r="W113" s="59"/>
      <c r="X113" s="59"/>
      <c r="Y113" s="59"/>
      <c r="Z113" s="59"/>
      <c r="AA113" s="59"/>
      <c r="AB113" s="59"/>
      <c r="AC113" s="59"/>
      <c r="AD113" s="59"/>
      <c r="AE113" s="59"/>
      <c r="AR113" s="188" t="s">
        <v>302</v>
      </c>
      <c r="AT113" s="188" t="s">
        <v>299</v>
      </c>
      <c r="AU113" s="188" t="s">
        <v>154</v>
      </c>
      <c r="AY113" s="48" t="s">
        <v>297</v>
      </c>
      <c r="BE113" s="189">
        <f>IF(N113="základná",J113,0)</f>
        <v>0</v>
      </c>
      <c r="BF113" s="189">
        <f>IF(N113="znížená",J113,0)</f>
        <v>0</v>
      </c>
      <c r="BG113" s="189">
        <f>IF(N113="zákl. prenesená",J113,0)</f>
        <v>0</v>
      </c>
      <c r="BH113" s="189">
        <f>IF(N113="zníž. prenesená",J113,0)</f>
        <v>0</v>
      </c>
      <c r="BI113" s="189">
        <f>IF(N113="nulová",J113,0)</f>
        <v>0</v>
      </c>
      <c r="BJ113" s="48" t="s">
        <v>154</v>
      </c>
      <c r="BK113" s="189">
        <f>ROUND(I113*H113,2)</f>
        <v>0</v>
      </c>
      <c r="BL113" s="48" t="s">
        <v>302</v>
      </c>
      <c r="BM113" s="188" t="s">
        <v>606</v>
      </c>
    </row>
    <row r="114" spans="1:65" s="63" customFormat="1" ht="45.6" customHeight="1">
      <c r="A114" s="59"/>
      <c r="B114" s="176"/>
      <c r="C114" s="177" t="s">
        <v>607</v>
      </c>
      <c r="D114" s="177" t="s">
        <v>299</v>
      </c>
      <c r="E114" s="178"/>
      <c r="F114" s="179" t="s">
        <v>608</v>
      </c>
      <c r="G114" s="180" t="s">
        <v>337</v>
      </c>
      <c r="H114" s="181">
        <v>2047.5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609</v>
      </c>
    </row>
    <row r="115" spans="1:65" s="63" customFormat="1" ht="30" customHeight="1">
      <c r="A115" s="59"/>
      <c r="B115" s="176"/>
      <c r="C115" s="177" t="s">
        <v>610</v>
      </c>
      <c r="D115" s="177" t="s">
        <v>299</v>
      </c>
      <c r="E115" s="178"/>
      <c r="F115" s="179" t="s">
        <v>611</v>
      </c>
      <c r="G115" s="180" t="s">
        <v>337</v>
      </c>
      <c r="H115" s="181">
        <v>682.5</v>
      </c>
      <c r="I115" s="182"/>
      <c r="J115" s="182">
        <f>ROUND(I115*H115,2)</f>
        <v>0</v>
      </c>
      <c r="K115" s="183"/>
      <c r="L115" s="60"/>
      <c r="M115" s="184" t="s">
        <v>76</v>
      </c>
      <c r="N115" s="185"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302</v>
      </c>
      <c r="AT115" s="188" t="s">
        <v>299</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612</v>
      </c>
    </row>
    <row r="116" spans="1:65" s="163" customFormat="1" ht="22.95" customHeight="1">
      <c r="B116" s="164"/>
      <c r="D116" s="165" t="s">
        <v>140</v>
      </c>
      <c r="E116" s="174"/>
      <c r="F116" s="174" t="s">
        <v>370</v>
      </c>
      <c r="J116" s="175">
        <f>BK116</f>
        <v>0</v>
      </c>
      <c r="L116" s="164"/>
      <c r="M116" s="168"/>
      <c r="N116" s="169"/>
      <c r="O116" s="169"/>
      <c r="P116" s="170">
        <f>P117</f>
        <v>0</v>
      </c>
      <c r="Q116" s="169"/>
      <c r="R116" s="170">
        <f>R117</f>
        <v>0</v>
      </c>
      <c r="S116" s="169"/>
      <c r="T116" s="171">
        <f>T117</f>
        <v>0</v>
      </c>
      <c r="AR116" s="165" t="s">
        <v>148</v>
      </c>
      <c r="AT116" s="172" t="s">
        <v>140</v>
      </c>
      <c r="AU116" s="172" t="s">
        <v>148</v>
      </c>
      <c r="AY116" s="165" t="s">
        <v>297</v>
      </c>
      <c r="BK116" s="173">
        <f>BK117</f>
        <v>0</v>
      </c>
    </row>
    <row r="117" spans="1:65" s="63" customFormat="1" ht="24.15" customHeight="1">
      <c r="A117" s="59"/>
      <c r="B117" s="176"/>
      <c r="C117" s="177" t="s">
        <v>371</v>
      </c>
      <c r="D117" s="177" t="s">
        <v>299</v>
      </c>
      <c r="E117" s="178"/>
      <c r="F117" s="179" t="s">
        <v>372</v>
      </c>
      <c r="G117" s="180" t="s">
        <v>326</v>
      </c>
      <c r="H117" s="181">
        <v>354.41199999999998</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613</v>
      </c>
    </row>
    <row r="118" spans="1:65" s="163" customFormat="1" ht="25.95" customHeight="1">
      <c r="B118" s="164"/>
      <c r="D118" s="165" t="s">
        <v>140</v>
      </c>
      <c r="E118" s="166"/>
      <c r="F118" s="166" t="s">
        <v>374</v>
      </c>
      <c r="J118" s="167">
        <f>BK118</f>
        <v>0</v>
      </c>
      <c r="L118" s="164"/>
      <c r="M118" s="168"/>
      <c r="N118" s="169"/>
      <c r="O118" s="169"/>
      <c r="P118" s="170">
        <f>P119+P122+P125+P130</f>
        <v>0</v>
      </c>
      <c r="Q118" s="169"/>
      <c r="R118" s="170">
        <f>R119+R122+R125+R130</f>
        <v>0</v>
      </c>
      <c r="S118" s="169"/>
      <c r="T118" s="171">
        <f>T119+T122+T125+T130</f>
        <v>0</v>
      </c>
      <c r="AR118" s="165" t="s">
        <v>154</v>
      </c>
      <c r="AT118" s="172" t="s">
        <v>140</v>
      </c>
      <c r="AU118" s="172" t="s">
        <v>141</v>
      </c>
      <c r="AY118" s="165" t="s">
        <v>297</v>
      </c>
      <c r="BK118" s="173">
        <f>BK119+BK122+BK125+BK130</f>
        <v>0</v>
      </c>
    </row>
    <row r="119" spans="1:65" s="163" customFormat="1" ht="22.95" customHeight="1">
      <c r="B119" s="164"/>
      <c r="D119" s="165" t="s">
        <v>140</v>
      </c>
      <c r="E119" s="174"/>
      <c r="F119" s="174" t="s">
        <v>509</v>
      </c>
      <c r="J119" s="175">
        <f>BK119</f>
        <v>0</v>
      </c>
      <c r="L119" s="164"/>
      <c r="M119" s="168"/>
      <c r="N119" s="169"/>
      <c r="O119" s="169"/>
      <c r="P119" s="170">
        <f>SUM(P120:P121)</f>
        <v>0</v>
      </c>
      <c r="Q119" s="169"/>
      <c r="R119" s="170">
        <f>SUM(R120:R121)</f>
        <v>0</v>
      </c>
      <c r="S119" s="169"/>
      <c r="T119" s="171">
        <f>SUM(T120:T121)</f>
        <v>0</v>
      </c>
      <c r="AR119" s="165" t="s">
        <v>154</v>
      </c>
      <c r="AT119" s="172" t="s">
        <v>140</v>
      </c>
      <c r="AU119" s="172" t="s">
        <v>148</v>
      </c>
      <c r="AY119" s="165" t="s">
        <v>297</v>
      </c>
      <c r="BK119" s="173">
        <f>SUM(BK120:BK121)</f>
        <v>0</v>
      </c>
    </row>
    <row r="120" spans="1:65" s="63" customFormat="1" ht="24.15" customHeight="1">
      <c r="A120" s="59"/>
      <c r="B120" s="176"/>
      <c r="C120" s="177" t="s">
        <v>614</v>
      </c>
      <c r="D120" s="177" t="s">
        <v>299</v>
      </c>
      <c r="E120" s="178"/>
      <c r="F120" s="179" t="s">
        <v>615</v>
      </c>
      <c r="G120" s="180" t="s">
        <v>337</v>
      </c>
      <c r="H120" s="181">
        <v>25.05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616</v>
      </c>
    </row>
    <row r="121" spans="1:65" s="63" customFormat="1" ht="14.4" customHeight="1">
      <c r="A121" s="59"/>
      <c r="B121" s="176"/>
      <c r="C121" s="190" t="s">
        <v>617</v>
      </c>
      <c r="D121" s="190" t="s">
        <v>324</v>
      </c>
      <c r="E121" s="191"/>
      <c r="F121" s="192" t="s">
        <v>618</v>
      </c>
      <c r="G121" s="193" t="s">
        <v>337</v>
      </c>
      <c r="H121" s="194">
        <v>26.303000000000001</v>
      </c>
      <c r="I121" s="195"/>
      <c r="J121" s="195">
        <f>ROUND(I121*H121,2)</f>
        <v>0</v>
      </c>
      <c r="K121" s="196"/>
      <c r="L121" s="197"/>
      <c r="M121" s="198" t="s">
        <v>76</v>
      </c>
      <c r="N121" s="199" t="s">
        <v>107</v>
      </c>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381</v>
      </c>
      <c r="AT121" s="188" t="s">
        <v>324</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348</v>
      </c>
      <c r="BM121" s="188" t="s">
        <v>619</v>
      </c>
    </row>
    <row r="122" spans="1:65" s="163" customFormat="1" ht="22.95" customHeight="1">
      <c r="B122" s="164"/>
      <c r="D122" s="165" t="s">
        <v>140</v>
      </c>
      <c r="E122" s="174"/>
      <c r="F122" s="174" t="s">
        <v>545</v>
      </c>
      <c r="J122" s="175">
        <f>BK122</f>
        <v>0</v>
      </c>
      <c r="L122" s="164"/>
      <c r="M122" s="168"/>
      <c r="N122" s="169"/>
      <c r="O122" s="169"/>
      <c r="P122" s="170">
        <f>SUM(P123:P124)</f>
        <v>0</v>
      </c>
      <c r="Q122" s="169"/>
      <c r="R122" s="170">
        <f>SUM(R123:R124)</f>
        <v>0</v>
      </c>
      <c r="S122" s="169"/>
      <c r="T122" s="171">
        <f>SUM(T123:T124)</f>
        <v>0</v>
      </c>
      <c r="AR122" s="165" t="s">
        <v>154</v>
      </c>
      <c r="AT122" s="172" t="s">
        <v>140</v>
      </c>
      <c r="AU122" s="172" t="s">
        <v>148</v>
      </c>
      <c r="AY122" s="165" t="s">
        <v>297</v>
      </c>
      <c r="BK122" s="173">
        <f>SUM(BK123:BK124)</f>
        <v>0</v>
      </c>
    </row>
    <row r="123" spans="1:65" s="63" customFormat="1" ht="24.15" customHeight="1">
      <c r="A123" s="59"/>
      <c r="B123" s="176"/>
      <c r="C123" s="177" t="s">
        <v>620</v>
      </c>
      <c r="D123" s="177" t="s">
        <v>299</v>
      </c>
      <c r="E123" s="178"/>
      <c r="F123" s="179" t="s">
        <v>621</v>
      </c>
      <c r="G123" s="180" t="s">
        <v>522</v>
      </c>
      <c r="H123" s="181">
        <v>52.8</v>
      </c>
      <c r="I123" s="182"/>
      <c r="J123" s="182">
        <f>ROUND(I123*H123,2)</f>
        <v>0</v>
      </c>
      <c r="K123" s="183"/>
      <c r="L123" s="60"/>
      <c r="M123" s="184" t="s">
        <v>76</v>
      </c>
      <c r="N123" s="185"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348</v>
      </c>
      <c r="AT123" s="188" t="s">
        <v>299</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622</v>
      </c>
    </row>
    <row r="124" spans="1:65" s="63" customFormat="1" ht="24.15" customHeight="1">
      <c r="A124" s="59"/>
      <c r="B124" s="176"/>
      <c r="C124" s="177" t="s">
        <v>623</v>
      </c>
      <c r="D124" s="177" t="s">
        <v>299</v>
      </c>
      <c r="E124" s="178"/>
      <c r="F124" s="179" t="s">
        <v>624</v>
      </c>
      <c r="G124" s="180" t="s">
        <v>522</v>
      </c>
      <c r="H124" s="181">
        <v>19</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348</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348</v>
      </c>
      <c r="BM124" s="188" t="s">
        <v>625</v>
      </c>
    </row>
    <row r="125" spans="1:65" s="163" customFormat="1" ht="22.95" customHeight="1">
      <c r="B125" s="164"/>
      <c r="D125" s="165" t="s">
        <v>140</v>
      </c>
      <c r="E125" s="174"/>
      <c r="F125" s="174" t="s">
        <v>626</v>
      </c>
      <c r="J125" s="175">
        <f>BK125</f>
        <v>0</v>
      </c>
      <c r="L125" s="164"/>
      <c r="M125" s="168"/>
      <c r="N125" s="169"/>
      <c r="O125" s="169"/>
      <c r="P125" s="170">
        <f>SUM(P126:P129)</f>
        <v>0</v>
      </c>
      <c r="Q125" s="169"/>
      <c r="R125" s="170">
        <f>SUM(R126:R129)</f>
        <v>0</v>
      </c>
      <c r="S125" s="169"/>
      <c r="T125" s="171">
        <f>SUM(T126:T129)</f>
        <v>0</v>
      </c>
      <c r="AR125" s="165" t="s">
        <v>154</v>
      </c>
      <c r="AT125" s="172" t="s">
        <v>140</v>
      </c>
      <c r="AU125" s="172" t="s">
        <v>148</v>
      </c>
      <c r="AY125" s="165" t="s">
        <v>297</v>
      </c>
      <c r="BK125" s="173">
        <f>SUM(BK126:BK129)</f>
        <v>0</v>
      </c>
    </row>
    <row r="126" spans="1:65" s="63" customFormat="1" ht="24.15" customHeight="1">
      <c r="A126" s="59"/>
      <c r="B126" s="176"/>
      <c r="C126" s="190" t="s">
        <v>627</v>
      </c>
      <c r="D126" s="190" t="s">
        <v>324</v>
      </c>
      <c r="E126" s="191"/>
      <c r="F126" s="192" t="s">
        <v>628</v>
      </c>
      <c r="G126" s="193" t="s">
        <v>407</v>
      </c>
      <c r="H126" s="194">
        <v>10</v>
      </c>
      <c r="I126" s="195"/>
      <c r="J126" s="195">
        <f>ROUND(I126*H126,2)</f>
        <v>0</v>
      </c>
      <c r="K126" s="196"/>
      <c r="L126" s="197"/>
      <c r="M126" s="198" t="s">
        <v>76</v>
      </c>
      <c r="N126" s="199"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381</v>
      </c>
      <c r="AT126" s="188" t="s">
        <v>324</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629</v>
      </c>
    </row>
    <row r="127" spans="1:65" s="63" customFormat="1" ht="24.15" customHeight="1">
      <c r="A127" s="59"/>
      <c r="B127" s="176"/>
      <c r="C127" s="190" t="s">
        <v>630</v>
      </c>
      <c r="D127" s="190" t="s">
        <v>324</v>
      </c>
      <c r="E127" s="191"/>
      <c r="F127" s="192" t="s">
        <v>631</v>
      </c>
      <c r="G127" s="193" t="s">
        <v>407</v>
      </c>
      <c r="H127" s="194">
        <v>12</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632</v>
      </c>
    </row>
    <row r="128" spans="1:65" s="63" customFormat="1" ht="24.15" customHeight="1">
      <c r="A128" s="59"/>
      <c r="B128" s="176"/>
      <c r="C128" s="190" t="s">
        <v>633</v>
      </c>
      <c r="D128" s="190" t="s">
        <v>324</v>
      </c>
      <c r="E128" s="191"/>
      <c r="F128" s="192" t="s">
        <v>634</v>
      </c>
      <c r="G128" s="193" t="s">
        <v>407</v>
      </c>
      <c r="H128" s="194">
        <v>4</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635</v>
      </c>
    </row>
    <row r="129" spans="1:65" s="63" customFormat="1" ht="24.15" customHeight="1">
      <c r="A129" s="59"/>
      <c r="B129" s="176"/>
      <c r="C129" s="190" t="s">
        <v>636</v>
      </c>
      <c r="D129" s="190" t="s">
        <v>324</v>
      </c>
      <c r="E129" s="191"/>
      <c r="F129" s="192" t="s">
        <v>637</v>
      </c>
      <c r="G129" s="193" t="s">
        <v>407</v>
      </c>
      <c r="H129" s="194">
        <v>14</v>
      </c>
      <c r="I129" s="195"/>
      <c r="J129" s="195">
        <f>ROUND(I129*H129,2)</f>
        <v>0</v>
      </c>
      <c r="K129" s="196"/>
      <c r="L129" s="197"/>
      <c r="M129" s="198" t="s">
        <v>76</v>
      </c>
      <c r="N129" s="199"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381</v>
      </c>
      <c r="AT129" s="188" t="s">
        <v>324</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638</v>
      </c>
    </row>
    <row r="130" spans="1:65" s="163" customFormat="1" ht="22.95" customHeight="1">
      <c r="B130" s="164"/>
      <c r="D130" s="165" t="s">
        <v>140</v>
      </c>
      <c r="E130" s="174"/>
      <c r="F130" s="174" t="s">
        <v>561</v>
      </c>
      <c r="J130" s="175">
        <f>BK130</f>
        <v>0</v>
      </c>
      <c r="L130" s="164"/>
      <c r="M130" s="168"/>
      <c r="N130" s="169"/>
      <c r="O130" s="169"/>
      <c r="P130" s="170">
        <f>SUM(P131:P133)</f>
        <v>0</v>
      </c>
      <c r="Q130" s="169"/>
      <c r="R130" s="170">
        <f>SUM(R131:R133)</f>
        <v>0</v>
      </c>
      <c r="S130" s="169"/>
      <c r="T130" s="171">
        <f>SUM(T131:T133)</f>
        <v>0</v>
      </c>
      <c r="AR130" s="165" t="s">
        <v>154</v>
      </c>
      <c r="AT130" s="172" t="s">
        <v>140</v>
      </c>
      <c r="AU130" s="172" t="s">
        <v>148</v>
      </c>
      <c r="AY130" s="165" t="s">
        <v>297</v>
      </c>
      <c r="BK130" s="173">
        <f>SUM(BK131:BK133)</f>
        <v>0</v>
      </c>
    </row>
    <row r="131" spans="1:65" s="63" customFormat="1" ht="24.15" customHeight="1">
      <c r="A131" s="59"/>
      <c r="B131" s="176"/>
      <c r="C131" s="177" t="s">
        <v>639</v>
      </c>
      <c r="D131" s="177" t="s">
        <v>299</v>
      </c>
      <c r="E131" s="178"/>
      <c r="F131" s="179" t="s">
        <v>640</v>
      </c>
      <c r="G131" s="180" t="s">
        <v>522</v>
      </c>
      <c r="H131" s="181">
        <v>7.5</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641</v>
      </c>
    </row>
    <row r="132" spans="1:65" s="63" customFormat="1" ht="14.4" customHeight="1">
      <c r="A132" s="59"/>
      <c r="B132" s="176"/>
      <c r="C132" s="177" t="s">
        <v>642</v>
      </c>
      <c r="D132" s="177" t="s">
        <v>299</v>
      </c>
      <c r="E132" s="178"/>
      <c r="F132" s="179" t="s">
        <v>643</v>
      </c>
      <c r="G132" s="180" t="s">
        <v>522</v>
      </c>
      <c r="H132" s="181">
        <v>5</v>
      </c>
      <c r="I132" s="182"/>
      <c r="J132" s="182">
        <f>ROUND(I132*H132,2)</f>
        <v>0</v>
      </c>
      <c r="K132" s="183"/>
      <c r="L132" s="60"/>
      <c r="M132" s="184" t="s">
        <v>76</v>
      </c>
      <c r="N132" s="185"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348</v>
      </c>
      <c r="AT132" s="188" t="s">
        <v>299</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644</v>
      </c>
    </row>
    <row r="133" spans="1:65" s="63" customFormat="1" ht="24.15" customHeight="1">
      <c r="A133" s="59"/>
      <c r="B133" s="176"/>
      <c r="C133" s="190" t="s">
        <v>645</v>
      </c>
      <c r="D133" s="190" t="s">
        <v>324</v>
      </c>
      <c r="E133" s="191"/>
      <c r="F133" s="192" t="s">
        <v>646</v>
      </c>
      <c r="G133" s="193" t="s">
        <v>407</v>
      </c>
      <c r="H133" s="194">
        <v>1</v>
      </c>
      <c r="I133" s="195"/>
      <c r="J133" s="195">
        <f>ROUND(I133*H133,2)</f>
        <v>0</v>
      </c>
      <c r="K133" s="196"/>
      <c r="L133" s="197"/>
      <c r="M133" s="209" t="s">
        <v>76</v>
      </c>
      <c r="N133" s="210" t="s">
        <v>107</v>
      </c>
      <c r="O133" s="202">
        <v>0</v>
      </c>
      <c r="P133" s="202">
        <f>O133*H133</f>
        <v>0</v>
      </c>
      <c r="Q133" s="202">
        <v>0</v>
      </c>
      <c r="R133" s="202">
        <f>Q133*H133</f>
        <v>0</v>
      </c>
      <c r="S133" s="202">
        <v>0</v>
      </c>
      <c r="T133" s="203">
        <f>S133*H133</f>
        <v>0</v>
      </c>
      <c r="U133" s="59"/>
      <c r="V133" s="59"/>
      <c r="W133" s="59"/>
      <c r="X133" s="59"/>
      <c r="Y133" s="59"/>
      <c r="Z133" s="59"/>
      <c r="AA133" s="59"/>
      <c r="AB133" s="59"/>
      <c r="AC133" s="59"/>
      <c r="AD133" s="59"/>
      <c r="AE133" s="59"/>
      <c r="AR133" s="188" t="s">
        <v>381</v>
      </c>
      <c r="AT133" s="188" t="s">
        <v>324</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647</v>
      </c>
    </row>
    <row r="134" spans="1:65" s="63" customFormat="1" ht="6.9" customHeight="1">
      <c r="A134" s="59"/>
      <c r="B134" s="75"/>
      <c r="C134" s="76"/>
      <c r="D134" s="76"/>
      <c r="E134" s="76"/>
      <c r="F134" s="76"/>
      <c r="G134" s="76"/>
      <c r="H134" s="76"/>
      <c r="I134" s="76"/>
      <c r="J134" s="76"/>
      <c r="K134" s="76"/>
      <c r="L134" s="60"/>
      <c r="M134" s="59"/>
      <c r="O134" s="59"/>
      <c r="P134" s="59"/>
      <c r="Q134" s="59"/>
      <c r="R134" s="59"/>
      <c r="S134" s="59"/>
      <c r="T134" s="59"/>
      <c r="U134" s="59"/>
      <c r="V134" s="59"/>
      <c r="W134" s="59"/>
      <c r="X134" s="59"/>
      <c r="Y134" s="59"/>
      <c r="Z134" s="59"/>
      <c r="AA134" s="59"/>
      <c r="AB134" s="59"/>
      <c r="AC134" s="59"/>
      <c r="AD134" s="59"/>
      <c r="AE134" s="59"/>
    </row>
    <row r="137" spans="1:65" ht="52.2" customHeight="1">
      <c r="C137" s="262" t="s">
        <v>392</v>
      </c>
      <c r="D137" s="262"/>
      <c r="E137" s="262"/>
      <c r="F137" s="262"/>
      <c r="G137" s="262"/>
      <c r="H137" s="262"/>
      <c r="I137" s="262"/>
      <c r="J137" s="262"/>
      <c r="K137" s="262"/>
      <c r="L137" s="262"/>
      <c r="M137" s="262"/>
      <c r="N137" s="262"/>
    </row>
    <row r="138" spans="1:65" ht="11.4">
      <c r="C138" s="204"/>
      <c r="D138" s="204"/>
      <c r="E138" s="204"/>
      <c r="F138" s="204"/>
      <c r="G138" s="204"/>
      <c r="H138" s="204"/>
      <c r="I138" s="204"/>
      <c r="J138" s="204"/>
      <c r="K138" s="205"/>
      <c r="L138" s="205"/>
      <c r="M138" s="205"/>
      <c r="N138" s="205"/>
    </row>
    <row r="139" spans="1:65" ht="49.2" customHeight="1">
      <c r="C139" s="262" t="s">
        <v>393</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53.4" customHeight="1">
      <c r="C141" s="262" t="s">
        <v>394</v>
      </c>
      <c r="D141" s="262"/>
      <c r="E141" s="262"/>
      <c r="F141" s="262"/>
      <c r="G141" s="262"/>
      <c r="H141" s="262"/>
      <c r="I141" s="262"/>
      <c r="J141" s="262"/>
      <c r="K141" s="262"/>
      <c r="L141" s="262"/>
      <c r="M141" s="262"/>
      <c r="N141" s="262"/>
    </row>
    <row r="142" spans="1:65" ht="11.4">
      <c r="C142" s="206"/>
      <c r="D142" s="206"/>
      <c r="E142" s="206"/>
      <c r="F142" s="206"/>
      <c r="G142" s="206"/>
      <c r="H142" s="206"/>
      <c r="I142" s="206"/>
      <c r="J142" s="206"/>
      <c r="K142" s="207"/>
      <c r="L142" s="207"/>
      <c r="M142" s="207"/>
      <c r="N142" s="207"/>
    </row>
    <row r="143" spans="1:65" ht="11.4">
      <c r="C143" s="262" t="s">
        <v>395</v>
      </c>
      <c r="D143" s="262"/>
      <c r="E143" s="262"/>
      <c r="F143" s="262"/>
      <c r="G143" s="262"/>
      <c r="H143" s="262"/>
      <c r="I143" s="262"/>
      <c r="J143" s="262"/>
      <c r="K143" s="262"/>
      <c r="L143" s="262"/>
      <c r="M143" s="262"/>
      <c r="N143" s="262"/>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4"/>
      <c r="K145" s="205"/>
      <c r="L145" s="205"/>
      <c r="M145" s="205"/>
      <c r="N145" s="205"/>
    </row>
    <row r="146" spans="3:14" ht="11.4">
      <c r="C146" s="208" t="s">
        <v>396</v>
      </c>
      <c r="D146" s="208"/>
      <c r="E146" s="208"/>
      <c r="F146" s="208"/>
      <c r="G146" s="208"/>
      <c r="H146" s="204"/>
      <c r="I146" s="208"/>
      <c r="J146" s="208"/>
      <c r="K146" s="205"/>
      <c r="L146" s="205"/>
      <c r="M146" s="205"/>
      <c r="N146" s="205"/>
    </row>
    <row r="147" spans="3:14" ht="11.4">
      <c r="C147" s="204"/>
      <c r="D147" s="204"/>
      <c r="E147" s="204"/>
      <c r="F147" s="204"/>
      <c r="G147" s="204"/>
      <c r="H147" s="204" t="s">
        <v>397</v>
      </c>
      <c r="I147" s="204"/>
      <c r="J147" s="204"/>
      <c r="K147" s="205"/>
      <c r="L147" s="205"/>
      <c r="M147" s="205"/>
      <c r="N147" s="205"/>
    </row>
    <row r="148" spans="3:14" ht="11.4">
      <c r="C148" s="204"/>
      <c r="D148" s="204"/>
      <c r="E148" s="204"/>
      <c r="F148" s="204"/>
      <c r="G148" s="204"/>
      <c r="H148" s="204"/>
      <c r="I148" s="204"/>
      <c r="J148" s="204"/>
      <c r="K148" s="205"/>
      <c r="L148" s="205"/>
      <c r="M148" s="205"/>
      <c r="N148" s="205"/>
    </row>
    <row r="149" spans="3:14" ht="11.4">
      <c r="C149" s="204"/>
      <c r="D149" s="204"/>
      <c r="E149" s="204"/>
      <c r="F149" s="204"/>
      <c r="G149" s="204"/>
      <c r="H149" s="204"/>
      <c r="I149" s="204"/>
      <c r="J149" s="208"/>
      <c r="K149" s="205"/>
      <c r="L149" s="205"/>
      <c r="M149" s="205"/>
      <c r="N149" s="205"/>
    </row>
    <row r="150" spans="3:14" ht="11.4">
      <c r="C150" s="208" t="s">
        <v>96</v>
      </c>
      <c r="D150" s="208"/>
      <c r="E150" s="208"/>
      <c r="F150" s="208"/>
      <c r="G150" s="208"/>
      <c r="H150" s="204"/>
      <c r="I150" s="208"/>
      <c r="J150" s="204"/>
      <c r="K150" s="205"/>
      <c r="L150" s="205"/>
      <c r="M150" s="205"/>
      <c r="N150" s="205"/>
    </row>
  </sheetData>
  <autoFilter ref="C99:K133" xr:uid="{00000000-0009-0000-0000-00000D000000}"/>
  <mergeCells count="13">
    <mergeCell ref="E29:H29"/>
    <mergeCell ref="L2:V2"/>
    <mergeCell ref="E7:H7"/>
    <mergeCell ref="E9:H9"/>
    <mergeCell ref="E11:H11"/>
    <mergeCell ref="E20:H20"/>
    <mergeCell ref="C143:N143"/>
    <mergeCell ref="E88:H88"/>
    <mergeCell ref="E90:H90"/>
    <mergeCell ref="E92:H92"/>
    <mergeCell ref="C137:N137"/>
    <mergeCell ref="C139:N139"/>
    <mergeCell ref="C141:N14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M17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191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1015</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ROUND((SUM(BE100:BE160)),  2)</f>
        <v>0</v>
      </c>
      <c r="G35" s="59"/>
      <c r="H35" s="59"/>
      <c r="I35" s="141">
        <v>0.2</v>
      </c>
      <c r="J35" s="140">
        <f>ROUND(((SUM(BE100:BE160))*I35),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ROUND((SUM(BF100:BF160)),  2)</f>
        <v>0</v>
      </c>
      <c r="G36" s="59"/>
      <c r="H36" s="59"/>
      <c r="I36" s="141">
        <v>0.2</v>
      </c>
      <c r="J36" s="140">
        <f>ROUND(((SUM(BF100:BF160))*I36),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12 - FC 12 SO 01 A2 - ASR - Ostatné</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P101+P120</f>
        <v>0</v>
      </c>
      <c r="Q100" s="95"/>
      <c r="R100" s="160">
        <f>R101+R120</f>
        <v>0</v>
      </c>
      <c r="S100" s="95"/>
      <c r="T100" s="161">
        <f>T101+T120</f>
        <v>0</v>
      </c>
      <c r="U100" s="59"/>
      <c r="V100" s="59"/>
      <c r="W100" s="59"/>
      <c r="X100" s="59"/>
      <c r="Y100" s="59"/>
      <c r="Z100" s="59"/>
      <c r="AA100" s="59"/>
      <c r="AB100" s="59"/>
      <c r="AC100" s="59"/>
      <c r="AD100" s="59"/>
      <c r="AE100" s="59"/>
      <c r="AT100" s="48" t="s">
        <v>140</v>
      </c>
      <c r="AU100" s="48" t="s">
        <v>295</v>
      </c>
      <c r="BK100" s="162">
        <f>BK101+BK120</f>
        <v>0</v>
      </c>
    </row>
    <row r="101" spans="1:65" s="163" customFormat="1" ht="25.95" customHeight="1">
      <c r="B101" s="164"/>
      <c r="D101" s="165" t="s">
        <v>140</v>
      </c>
      <c r="E101" s="166"/>
      <c r="F101" s="166" t="s">
        <v>296</v>
      </c>
      <c r="J101" s="167">
        <f>BK101</f>
        <v>0</v>
      </c>
      <c r="L101" s="164"/>
      <c r="M101" s="168"/>
      <c r="N101" s="169"/>
      <c r="O101" s="169"/>
      <c r="P101" s="170">
        <f>P102+P113+P118</f>
        <v>0</v>
      </c>
      <c r="Q101" s="169"/>
      <c r="R101" s="170">
        <f>R102+R113+R118</f>
        <v>0</v>
      </c>
      <c r="S101" s="169"/>
      <c r="T101" s="171">
        <f>T102+T113+T118</f>
        <v>0</v>
      </c>
      <c r="AR101" s="165" t="s">
        <v>148</v>
      </c>
      <c r="AT101" s="172" t="s">
        <v>140</v>
      </c>
      <c r="AU101" s="172" t="s">
        <v>141</v>
      </c>
      <c r="AY101" s="165" t="s">
        <v>297</v>
      </c>
      <c r="BK101" s="173">
        <f>BK102+BK113+BK118</f>
        <v>0</v>
      </c>
    </row>
    <row r="102" spans="1:65" s="163" customFormat="1" ht="22.95" customHeight="1">
      <c r="B102" s="164"/>
      <c r="D102" s="165" t="s">
        <v>140</v>
      </c>
      <c r="E102" s="174"/>
      <c r="F102" s="174" t="s">
        <v>360</v>
      </c>
      <c r="J102" s="175">
        <f>BK102</f>
        <v>0</v>
      </c>
      <c r="L102" s="164"/>
      <c r="M102" s="168"/>
      <c r="N102" s="169"/>
      <c r="O102" s="169"/>
      <c r="P102" s="170">
        <f>SUM(P103:P112)</f>
        <v>0</v>
      </c>
      <c r="Q102" s="169"/>
      <c r="R102" s="170">
        <f>SUM(R103:R112)</f>
        <v>0</v>
      </c>
      <c r="S102" s="169"/>
      <c r="T102" s="171">
        <f>SUM(T103:T112)</f>
        <v>0</v>
      </c>
      <c r="AR102" s="165" t="s">
        <v>148</v>
      </c>
      <c r="AT102" s="172" t="s">
        <v>140</v>
      </c>
      <c r="AU102" s="172" t="s">
        <v>148</v>
      </c>
      <c r="AY102" s="165" t="s">
        <v>297</v>
      </c>
      <c r="BK102" s="173">
        <f>SUM(BK103:BK112)</f>
        <v>0</v>
      </c>
    </row>
    <row r="103" spans="1:65" s="63" customFormat="1" ht="24.15" customHeight="1">
      <c r="A103" s="59"/>
      <c r="B103" s="176"/>
      <c r="C103" s="177" t="s">
        <v>649</v>
      </c>
      <c r="D103" s="177" t="s">
        <v>299</v>
      </c>
      <c r="E103" s="178"/>
      <c r="F103" s="179" t="s">
        <v>650</v>
      </c>
      <c r="G103" s="180" t="s">
        <v>337</v>
      </c>
      <c r="H103" s="181">
        <v>331.9</v>
      </c>
      <c r="I103" s="182"/>
      <c r="J103" s="182">
        <f t="shared" ref="J103:J112" si="0">ROUND(I103*H103,2)</f>
        <v>0</v>
      </c>
      <c r="K103" s="183"/>
      <c r="L103" s="60"/>
      <c r="M103" s="184" t="s">
        <v>76</v>
      </c>
      <c r="N103" s="185" t="s">
        <v>107</v>
      </c>
      <c r="O103" s="186">
        <v>0</v>
      </c>
      <c r="P103" s="186">
        <f t="shared" ref="P103:P112" si="1">O103*H103</f>
        <v>0</v>
      </c>
      <c r="Q103" s="186">
        <v>0</v>
      </c>
      <c r="R103" s="186">
        <f t="shared" ref="R103:R112" si="2">Q103*H103</f>
        <v>0</v>
      </c>
      <c r="S103" s="186">
        <v>0</v>
      </c>
      <c r="T103" s="187">
        <f t="shared" ref="T103:T11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2" si="4">IF(N103="základná",J103,0)</f>
        <v>0</v>
      </c>
      <c r="BF103" s="189">
        <f t="shared" ref="BF103:BF112" si="5">IF(N103="znížená",J103,0)</f>
        <v>0</v>
      </c>
      <c r="BG103" s="189">
        <f t="shared" ref="BG103:BG112" si="6">IF(N103="zákl. prenesená",J103,0)</f>
        <v>0</v>
      </c>
      <c r="BH103" s="189">
        <f t="shared" ref="BH103:BH112" si="7">IF(N103="zníž. prenesená",J103,0)</f>
        <v>0</v>
      </c>
      <c r="BI103" s="189">
        <f t="shared" ref="BI103:BI112" si="8">IF(N103="nulová",J103,0)</f>
        <v>0</v>
      </c>
      <c r="BJ103" s="48" t="s">
        <v>154</v>
      </c>
      <c r="BK103" s="189">
        <f t="shared" ref="BK103:BK112" si="9">ROUND(I103*H103,2)</f>
        <v>0</v>
      </c>
      <c r="BL103" s="48" t="s">
        <v>302</v>
      </c>
      <c r="BM103" s="188" t="s">
        <v>651</v>
      </c>
    </row>
    <row r="104" spans="1:65" s="63" customFormat="1" ht="24.15" customHeight="1">
      <c r="A104" s="59"/>
      <c r="B104" s="176"/>
      <c r="C104" s="177" t="s">
        <v>652</v>
      </c>
      <c r="D104" s="177" t="s">
        <v>299</v>
      </c>
      <c r="E104" s="178"/>
      <c r="F104" s="179" t="s">
        <v>653</v>
      </c>
      <c r="G104" s="180" t="s">
        <v>337</v>
      </c>
      <c r="H104" s="181">
        <v>1816.8409999999999</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654</v>
      </c>
    </row>
    <row r="105" spans="1:65" s="63" customFormat="1" ht="24.15" customHeight="1">
      <c r="A105" s="59"/>
      <c r="B105" s="176"/>
      <c r="C105" s="177" t="s">
        <v>655</v>
      </c>
      <c r="D105" s="177" t="s">
        <v>299</v>
      </c>
      <c r="E105" s="178"/>
      <c r="F105" s="179" t="s">
        <v>656</v>
      </c>
      <c r="G105" s="180" t="s">
        <v>337</v>
      </c>
      <c r="H105" s="181">
        <v>1816.8409999999999</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657</v>
      </c>
    </row>
    <row r="106" spans="1:65" s="63" customFormat="1" ht="24.15" customHeight="1">
      <c r="A106" s="59"/>
      <c r="B106" s="176"/>
      <c r="C106" s="177" t="s">
        <v>658</v>
      </c>
      <c r="D106" s="177" t="s">
        <v>299</v>
      </c>
      <c r="E106" s="178"/>
      <c r="F106" s="179" t="s">
        <v>659</v>
      </c>
      <c r="G106" s="180" t="s">
        <v>337</v>
      </c>
      <c r="H106" s="181">
        <v>705.14</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660</v>
      </c>
    </row>
    <row r="107" spans="1:65" s="63" customFormat="1" ht="14.4" customHeight="1">
      <c r="A107" s="59"/>
      <c r="B107" s="176"/>
      <c r="C107" s="190" t="s">
        <v>661</v>
      </c>
      <c r="D107" s="190" t="s">
        <v>324</v>
      </c>
      <c r="E107" s="191"/>
      <c r="F107" s="192" t="s">
        <v>662</v>
      </c>
      <c r="G107" s="193" t="s">
        <v>337</v>
      </c>
      <c r="H107" s="194">
        <v>810.91099999999994</v>
      </c>
      <c r="I107" s="195"/>
      <c r="J107" s="195">
        <f t="shared" si="0"/>
        <v>0</v>
      </c>
      <c r="K107" s="196"/>
      <c r="L107" s="197"/>
      <c r="M107" s="198" t="s">
        <v>76</v>
      </c>
      <c r="N107" s="199"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320</v>
      </c>
      <c r="AT107" s="188" t="s">
        <v>324</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663</v>
      </c>
    </row>
    <row r="108" spans="1:65" s="63" customFormat="1" ht="14.4" customHeight="1">
      <c r="A108" s="59"/>
      <c r="B108" s="176"/>
      <c r="C108" s="177" t="s">
        <v>664</v>
      </c>
      <c r="D108" s="177" t="s">
        <v>299</v>
      </c>
      <c r="E108" s="178"/>
      <c r="F108" s="179" t="s">
        <v>665</v>
      </c>
      <c r="G108" s="180" t="s">
        <v>337</v>
      </c>
      <c r="H108" s="181">
        <v>81.239999999999995</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666</v>
      </c>
    </row>
    <row r="109" spans="1:65" s="63" customFormat="1" ht="14.4" customHeight="1">
      <c r="A109" s="59"/>
      <c r="B109" s="176"/>
      <c r="C109" s="177">
        <v>69</v>
      </c>
      <c r="D109" s="177" t="s">
        <v>299</v>
      </c>
      <c r="E109" s="178"/>
      <c r="F109" s="179" t="s">
        <v>667</v>
      </c>
      <c r="G109" s="180" t="s">
        <v>337</v>
      </c>
      <c r="H109" s="181">
        <v>311.33999999999997</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668</v>
      </c>
    </row>
    <row r="110" spans="1:65" s="63" customFormat="1" ht="14.4" customHeight="1">
      <c r="A110" s="59"/>
      <c r="B110" s="176"/>
      <c r="C110" s="177" t="s">
        <v>669</v>
      </c>
      <c r="D110" s="177" t="s">
        <v>299</v>
      </c>
      <c r="E110" s="178"/>
      <c r="F110" s="179" t="s">
        <v>670</v>
      </c>
      <c r="G110" s="180" t="s">
        <v>337</v>
      </c>
      <c r="H110" s="181">
        <v>311.33999999999997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671</v>
      </c>
    </row>
    <row r="111" spans="1:65" s="63" customFormat="1" ht="24.15" customHeight="1">
      <c r="A111" s="59"/>
      <c r="B111" s="176"/>
      <c r="C111" s="177" t="s">
        <v>672</v>
      </c>
      <c r="D111" s="177" t="s">
        <v>299</v>
      </c>
      <c r="E111" s="178"/>
      <c r="F111" s="179" t="s">
        <v>673</v>
      </c>
      <c r="G111" s="180" t="s">
        <v>337</v>
      </c>
      <c r="H111" s="181">
        <v>82.46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674</v>
      </c>
    </row>
    <row r="112" spans="1:65" s="63" customFormat="1" ht="14.4" customHeight="1">
      <c r="A112" s="59"/>
      <c r="B112" s="176"/>
      <c r="C112" s="177" t="s">
        <v>675</v>
      </c>
      <c r="D112" s="177" t="s">
        <v>299</v>
      </c>
      <c r="E112" s="178"/>
      <c r="F112" s="179" t="s">
        <v>676</v>
      </c>
      <c r="G112" s="180" t="s">
        <v>337</v>
      </c>
      <c r="H112" s="181">
        <v>541.44000000000005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677</v>
      </c>
    </row>
    <row r="113" spans="1:65" s="163" customFormat="1" ht="22.95" customHeight="1">
      <c r="B113" s="164"/>
      <c r="D113" s="165" t="s">
        <v>140</v>
      </c>
      <c r="E113" s="174"/>
      <c r="F113" s="174" t="s">
        <v>502</v>
      </c>
      <c r="J113" s="175">
        <f>BK113</f>
        <v>0</v>
      </c>
      <c r="L113" s="164"/>
      <c r="M113" s="168"/>
      <c r="N113" s="169"/>
      <c r="O113" s="169"/>
      <c r="P113" s="170">
        <f>SUM(P114:P117)</f>
        <v>0</v>
      </c>
      <c r="Q113" s="169"/>
      <c r="R113" s="170">
        <f>SUM(R114:R117)</f>
        <v>0</v>
      </c>
      <c r="S113" s="169"/>
      <c r="T113" s="171">
        <f>SUM(T114:T117)</f>
        <v>0</v>
      </c>
      <c r="AR113" s="165" t="s">
        <v>148</v>
      </c>
      <c r="AT113" s="172" t="s">
        <v>140</v>
      </c>
      <c r="AU113" s="172" t="s">
        <v>148</v>
      </c>
      <c r="AY113" s="165" t="s">
        <v>297</v>
      </c>
      <c r="BK113" s="173">
        <f>SUM(BK114:BK117)</f>
        <v>0</v>
      </c>
    </row>
    <row r="114" spans="1:65" s="63" customFormat="1" ht="24.15" customHeight="1">
      <c r="A114" s="59"/>
      <c r="B114" s="176"/>
      <c r="C114" s="177" t="s">
        <v>678</v>
      </c>
      <c r="D114" s="177" t="s">
        <v>299</v>
      </c>
      <c r="E114" s="178"/>
      <c r="F114" s="179" t="s">
        <v>679</v>
      </c>
      <c r="G114" s="180" t="s">
        <v>522</v>
      </c>
      <c r="H114" s="181">
        <v>59.65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680</v>
      </c>
    </row>
    <row r="115" spans="1:65" s="63" customFormat="1" ht="14.4" customHeight="1">
      <c r="A115" s="59"/>
      <c r="B115" s="176"/>
      <c r="C115" s="190" t="s">
        <v>681</v>
      </c>
      <c r="D115" s="190" t="s">
        <v>324</v>
      </c>
      <c r="E115" s="191"/>
      <c r="F115" s="192" t="s">
        <v>682</v>
      </c>
      <c r="G115" s="193" t="s">
        <v>407</v>
      </c>
      <c r="H115" s="194">
        <v>60</v>
      </c>
      <c r="I115" s="195"/>
      <c r="J115" s="195">
        <f>ROUND(I115*H115,2)</f>
        <v>0</v>
      </c>
      <c r="K115" s="196"/>
      <c r="L115" s="197"/>
      <c r="M115" s="198" t="s">
        <v>76</v>
      </c>
      <c r="N115" s="199"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320</v>
      </c>
      <c r="AT115" s="188" t="s">
        <v>324</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683</v>
      </c>
    </row>
    <row r="116" spans="1:65" s="63" customFormat="1" ht="24.15" customHeight="1">
      <c r="A116" s="59"/>
      <c r="B116" s="176"/>
      <c r="C116" s="177" t="s">
        <v>503</v>
      </c>
      <c r="D116" s="177" t="s">
        <v>299</v>
      </c>
      <c r="E116" s="178"/>
      <c r="F116" s="179" t="s">
        <v>504</v>
      </c>
      <c r="G116" s="180" t="s">
        <v>337</v>
      </c>
      <c r="H116" s="181">
        <v>221.054</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302</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302</v>
      </c>
      <c r="BM116" s="188" t="s">
        <v>684</v>
      </c>
    </row>
    <row r="117" spans="1:65" s="63" customFormat="1" ht="14.4" customHeight="1">
      <c r="A117" s="59"/>
      <c r="B117" s="176"/>
      <c r="C117" s="177" t="s">
        <v>685</v>
      </c>
      <c r="D117" s="177" t="s">
        <v>299</v>
      </c>
      <c r="E117" s="178"/>
      <c r="F117" s="179" t="s">
        <v>686</v>
      </c>
      <c r="G117" s="180" t="s">
        <v>337</v>
      </c>
      <c r="H117" s="181">
        <v>759.65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687</v>
      </c>
    </row>
    <row r="118" spans="1:65" s="163" customFormat="1" ht="22.95" customHeight="1">
      <c r="B118" s="164"/>
      <c r="D118" s="165" t="s">
        <v>140</v>
      </c>
      <c r="E118" s="174"/>
      <c r="F118" s="174" t="s">
        <v>370</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371</v>
      </c>
      <c r="D119" s="177" t="s">
        <v>299</v>
      </c>
      <c r="E119" s="178"/>
      <c r="F119" s="179" t="s">
        <v>372</v>
      </c>
      <c r="G119" s="180" t="s">
        <v>326</v>
      </c>
      <c r="H119" s="181">
        <v>131.667</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688</v>
      </c>
    </row>
    <row r="120" spans="1:65" s="163" customFormat="1" ht="25.95" customHeight="1">
      <c r="B120" s="164"/>
      <c r="D120" s="165" t="s">
        <v>140</v>
      </c>
      <c r="E120" s="166"/>
      <c r="F120" s="166" t="s">
        <v>374</v>
      </c>
      <c r="J120" s="167">
        <f>BK120</f>
        <v>0</v>
      </c>
      <c r="L120" s="164"/>
      <c r="M120" s="168"/>
      <c r="N120" s="169"/>
      <c r="O120" s="169"/>
      <c r="P120" s="170">
        <f>P121+P124+P130+P132+P139+P141+P146+P149+P153+P156</f>
        <v>0</v>
      </c>
      <c r="Q120" s="169"/>
      <c r="R120" s="170">
        <f>R121+R124+R130+R132+R139+R141+R146+R149+R153+R156</f>
        <v>0</v>
      </c>
      <c r="S120" s="169"/>
      <c r="T120" s="171">
        <f>T121+T124+T130+T132+T139+T141+T146+T149+T153+T156</f>
        <v>0</v>
      </c>
      <c r="AR120" s="165" t="s">
        <v>154</v>
      </c>
      <c r="AT120" s="172" t="s">
        <v>140</v>
      </c>
      <c r="AU120" s="172" t="s">
        <v>141</v>
      </c>
      <c r="AY120" s="165" t="s">
        <v>297</v>
      </c>
      <c r="BK120" s="173">
        <f>BK121+BK124+BK130+BK132+BK139+BK141+BK146+BK149+BK153+BK156</f>
        <v>0</v>
      </c>
    </row>
    <row r="121" spans="1:65" s="163" customFormat="1" ht="22.95" customHeight="1">
      <c r="B121" s="164"/>
      <c r="D121" s="165" t="s">
        <v>140</v>
      </c>
      <c r="E121" s="174"/>
      <c r="F121" s="174" t="s">
        <v>375</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37.950000000000003" customHeight="1">
      <c r="A122" s="59"/>
      <c r="B122" s="176"/>
      <c r="C122" s="177" t="s">
        <v>689</v>
      </c>
      <c r="D122" s="177" t="s">
        <v>299</v>
      </c>
      <c r="E122" s="178"/>
      <c r="F122" s="179" t="s">
        <v>690</v>
      </c>
      <c r="G122" s="180" t="s">
        <v>337</v>
      </c>
      <c r="H122" s="181">
        <v>53.145000000000003</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691</v>
      </c>
    </row>
    <row r="123" spans="1:65" s="63" customFormat="1" ht="14.4" customHeight="1">
      <c r="A123" s="59"/>
      <c r="B123" s="176"/>
      <c r="C123" s="190" t="s">
        <v>692</v>
      </c>
      <c r="D123" s="190" t="s">
        <v>324</v>
      </c>
      <c r="E123" s="191"/>
      <c r="F123" s="192" t="s">
        <v>693</v>
      </c>
      <c r="G123" s="193" t="s">
        <v>337</v>
      </c>
      <c r="H123" s="194">
        <v>61.116</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694</v>
      </c>
    </row>
    <row r="124" spans="1:65" s="163" customFormat="1" ht="22.95" customHeight="1">
      <c r="B124" s="164"/>
      <c r="D124" s="165" t="s">
        <v>140</v>
      </c>
      <c r="E124" s="174"/>
      <c r="F124" s="174" t="s">
        <v>509</v>
      </c>
      <c r="J124" s="175">
        <f>BK124</f>
        <v>0</v>
      </c>
      <c r="L124" s="164"/>
      <c r="M124" s="168"/>
      <c r="N124" s="169"/>
      <c r="O124" s="169"/>
      <c r="P124" s="170">
        <f>SUM(P125:P129)</f>
        <v>0</v>
      </c>
      <c r="Q124" s="169"/>
      <c r="R124" s="170">
        <f>SUM(R125:R129)</f>
        <v>0</v>
      </c>
      <c r="S124" s="169"/>
      <c r="T124" s="171">
        <f>SUM(T125:T129)</f>
        <v>0</v>
      </c>
      <c r="AR124" s="165" t="s">
        <v>154</v>
      </c>
      <c r="AT124" s="172" t="s">
        <v>140</v>
      </c>
      <c r="AU124" s="172" t="s">
        <v>148</v>
      </c>
      <c r="AY124" s="165" t="s">
        <v>297</v>
      </c>
      <c r="BK124" s="173">
        <f>SUM(BK125:BK129)</f>
        <v>0</v>
      </c>
    </row>
    <row r="125" spans="1:65" s="63" customFormat="1" ht="24.15" customHeight="1">
      <c r="A125" s="59"/>
      <c r="B125" s="176"/>
      <c r="C125" s="177" t="s">
        <v>695</v>
      </c>
      <c r="D125" s="177" t="s">
        <v>299</v>
      </c>
      <c r="E125" s="178"/>
      <c r="F125" s="179" t="s">
        <v>696</v>
      </c>
      <c r="G125" s="180" t="s">
        <v>337</v>
      </c>
      <c r="H125" s="181">
        <v>810.91099999999994</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697</v>
      </c>
    </row>
    <row r="126" spans="1:65" s="63" customFormat="1" ht="24.15" customHeight="1">
      <c r="A126" s="59"/>
      <c r="B126" s="176"/>
      <c r="C126" s="177" t="s">
        <v>698</v>
      </c>
      <c r="D126" s="177" t="s">
        <v>299</v>
      </c>
      <c r="E126" s="178"/>
      <c r="F126" s="179" t="s">
        <v>699</v>
      </c>
      <c r="G126" s="180" t="s">
        <v>337</v>
      </c>
      <c r="H126" s="181">
        <v>705.14</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700</v>
      </c>
    </row>
    <row r="127" spans="1:65" s="63" customFormat="1" ht="14.4" customHeight="1">
      <c r="A127" s="59"/>
      <c r="B127" s="176"/>
      <c r="C127" s="190" t="s">
        <v>701</v>
      </c>
      <c r="D127" s="190" t="s">
        <v>324</v>
      </c>
      <c r="E127" s="191"/>
      <c r="F127" s="192" t="s">
        <v>702</v>
      </c>
      <c r="G127" s="193" t="s">
        <v>337</v>
      </c>
      <c r="H127" s="194">
        <v>358.13400000000001</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703</v>
      </c>
    </row>
    <row r="128" spans="1:65" s="63" customFormat="1" ht="14.4" customHeight="1">
      <c r="A128" s="59"/>
      <c r="B128" s="176"/>
      <c r="C128" s="190" t="s">
        <v>704</v>
      </c>
      <c r="D128" s="190" t="s">
        <v>324</v>
      </c>
      <c r="E128" s="191"/>
      <c r="F128" s="192" t="s">
        <v>705</v>
      </c>
      <c r="G128" s="193" t="s">
        <v>337</v>
      </c>
      <c r="H128" s="194">
        <v>382.26299999999998</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706</v>
      </c>
    </row>
    <row r="129" spans="1:65" s="63" customFormat="1" ht="14.4" customHeight="1">
      <c r="A129" s="59"/>
      <c r="B129" s="176"/>
      <c r="C129" s="177" t="s">
        <v>707</v>
      </c>
      <c r="D129" s="177" t="s">
        <v>299</v>
      </c>
      <c r="E129" s="178"/>
      <c r="F129" s="179" t="s">
        <v>708</v>
      </c>
      <c r="G129" s="180" t="s">
        <v>337</v>
      </c>
      <c r="H129" s="211">
        <v>330.01499999999999</v>
      </c>
      <c r="I129" s="212"/>
      <c r="J129" s="182">
        <f>ROUND(I129*H129,2)</f>
        <v>0</v>
      </c>
      <c r="K129" s="183"/>
      <c r="L129" s="60"/>
      <c r="M129" s="184" t="s">
        <v>76</v>
      </c>
      <c r="N129" s="185"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348</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709</v>
      </c>
    </row>
    <row r="130" spans="1:65" s="163" customFormat="1" ht="22.95" customHeight="1">
      <c r="B130" s="164"/>
      <c r="D130" s="165" t="s">
        <v>140</v>
      </c>
      <c r="E130" s="174"/>
      <c r="F130" s="174" t="s">
        <v>710</v>
      </c>
      <c r="J130" s="175">
        <f>BK130</f>
        <v>0</v>
      </c>
      <c r="L130" s="164"/>
      <c r="M130" s="168"/>
      <c r="N130" s="169"/>
      <c r="O130" s="169"/>
      <c r="P130" s="170">
        <f>P131</f>
        <v>0</v>
      </c>
      <c r="Q130" s="169"/>
      <c r="R130" s="170">
        <f>R131</f>
        <v>0</v>
      </c>
      <c r="S130" s="169"/>
      <c r="T130" s="171">
        <f>T131</f>
        <v>0</v>
      </c>
      <c r="AR130" s="165" t="s">
        <v>154</v>
      </c>
      <c r="AT130" s="172" t="s">
        <v>140</v>
      </c>
      <c r="AU130" s="172" t="s">
        <v>148</v>
      </c>
      <c r="AY130" s="165" t="s">
        <v>297</v>
      </c>
      <c r="BK130" s="173">
        <f>BK131</f>
        <v>0</v>
      </c>
    </row>
    <row r="131" spans="1:65" s="63" customFormat="1" ht="24.15" customHeight="1">
      <c r="A131" s="59"/>
      <c r="B131" s="176"/>
      <c r="C131" s="177" t="s">
        <v>711</v>
      </c>
      <c r="D131" s="177" t="s">
        <v>299</v>
      </c>
      <c r="E131" s="178"/>
      <c r="F131" s="179" t="s">
        <v>712</v>
      </c>
      <c r="G131" s="180" t="s">
        <v>337</v>
      </c>
      <c r="H131" s="181">
        <v>330.01499999999999</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713</v>
      </c>
    </row>
    <row r="132" spans="1:65" s="163" customFormat="1" ht="22.95" customHeight="1">
      <c r="B132" s="164"/>
      <c r="D132" s="165" t="s">
        <v>140</v>
      </c>
      <c r="E132" s="174"/>
      <c r="F132" s="174" t="s">
        <v>626</v>
      </c>
      <c r="J132" s="175">
        <f>BK132</f>
        <v>0</v>
      </c>
      <c r="L132" s="164"/>
      <c r="M132" s="168"/>
      <c r="N132" s="169"/>
      <c r="O132" s="169"/>
      <c r="P132" s="170">
        <f>SUM(P133:P138)</f>
        <v>0</v>
      </c>
      <c r="Q132" s="169"/>
      <c r="R132" s="170">
        <f>SUM(R133:R138)</f>
        <v>0</v>
      </c>
      <c r="S132" s="169"/>
      <c r="T132" s="171">
        <f>SUM(T133:T138)</f>
        <v>0</v>
      </c>
      <c r="AR132" s="165" t="s">
        <v>154</v>
      </c>
      <c r="AT132" s="172" t="s">
        <v>140</v>
      </c>
      <c r="AU132" s="172" t="s">
        <v>148</v>
      </c>
      <c r="AY132" s="165" t="s">
        <v>297</v>
      </c>
      <c r="BK132" s="173">
        <f>SUM(BK133:BK138)</f>
        <v>0</v>
      </c>
    </row>
    <row r="133" spans="1:65" s="63" customFormat="1" ht="34.200000000000003" customHeight="1">
      <c r="A133" s="59"/>
      <c r="B133" s="176"/>
      <c r="C133" s="177" t="s">
        <v>714</v>
      </c>
      <c r="D133" s="177" t="s">
        <v>299</v>
      </c>
      <c r="E133" s="178"/>
      <c r="F133" s="179" t="s">
        <v>715</v>
      </c>
      <c r="G133" s="180" t="s">
        <v>407</v>
      </c>
      <c r="H133" s="181">
        <v>40</v>
      </c>
      <c r="I133" s="182"/>
      <c r="J133" s="182">
        <f t="shared" ref="J133:J138" si="10">ROUND(I133*H133,2)</f>
        <v>0</v>
      </c>
      <c r="K133" s="183"/>
      <c r="L133" s="60"/>
      <c r="M133" s="184" t="s">
        <v>76</v>
      </c>
      <c r="N133" s="185" t="s">
        <v>107</v>
      </c>
      <c r="O133" s="186">
        <v>0</v>
      </c>
      <c r="P133" s="186">
        <f t="shared" ref="P133:P138" si="11">O133*H133</f>
        <v>0</v>
      </c>
      <c r="Q133" s="186">
        <v>0</v>
      </c>
      <c r="R133" s="186">
        <f t="shared" ref="R133:R138" si="12">Q133*H133</f>
        <v>0</v>
      </c>
      <c r="S133" s="186">
        <v>0</v>
      </c>
      <c r="T133" s="187">
        <f t="shared" ref="T133:T138" si="13">S133*H133</f>
        <v>0</v>
      </c>
      <c r="U133" s="59"/>
      <c r="V133" s="59"/>
      <c r="W133" s="59"/>
      <c r="X133" s="59"/>
      <c r="Y133" s="59"/>
      <c r="Z133" s="59"/>
      <c r="AA133" s="59"/>
      <c r="AB133" s="59"/>
      <c r="AC133" s="59"/>
      <c r="AD133" s="59"/>
      <c r="AE133" s="59"/>
      <c r="AR133" s="188" t="s">
        <v>348</v>
      </c>
      <c r="AT133" s="188" t="s">
        <v>299</v>
      </c>
      <c r="AU133" s="188" t="s">
        <v>154</v>
      </c>
      <c r="AY133" s="48" t="s">
        <v>297</v>
      </c>
      <c r="BE133" s="189">
        <f t="shared" ref="BE133:BE138" si="14">IF(N133="základná",J133,0)</f>
        <v>0</v>
      </c>
      <c r="BF133" s="189">
        <f t="shared" ref="BF133:BF138" si="15">IF(N133="znížená",J133,0)</f>
        <v>0</v>
      </c>
      <c r="BG133" s="189">
        <f t="shared" ref="BG133:BG138" si="16">IF(N133="zákl. prenesená",J133,0)</f>
        <v>0</v>
      </c>
      <c r="BH133" s="189">
        <f t="shared" ref="BH133:BH138" si="17">IF(N133="zníž. prenesená",J133,0)</f>
        <v>0</v>
      </c>
      <c r="BI133" s="189">
        <f t="shared" ref="BI133:BI138" si="18">IF(N133="nulová",J133,0)</f>
        <v>0</v>
      </c>
      <c r="BJ133" s="48" t="s">
        <v>154</v>
      </c>
      <c r="BK133" s="189">
        <f t="shared" ref="BK133:BK138" si="19">ROUND(I133*H133,2)</f>
        <v>0</v>
      </c>
      <c r="BL133" s="48" t="s">
        <v>348</v>
      </c>
      <c r="BM133" s="188" t="s">
        <v>716</v>
      </c>
    </row>
    <row r="134" spans="1:65" s="63" customFormat="1" ht="14.4" customHeight="1">
      <c r="A134" s="59"/>
      <c r="B134" s="176"/>
      <c r="C134" s="190" t="s">
        <v>717</v>
      </c>
      <c r="D134" s="190" t="s">
        <v>324</v>
      </c>
      <c r="E134" s="191"/>
      <c r="F134" s="192" t="s">
        <v>718</v>
      </c>
      <c r="G134" s="193" t="s">
        <v>407</v>
      </c>
      <c r="H134" s="194">
        <v>12</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381</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719</v>
      </c>
    </row>
    <row r="135" spans="1:65" s="63" customFormat="1" ht="14.4" customHeight="1">
      <c r="A135" s="59"/>
      <c r="B135" s="176"/>
      <c r="C135" s="190" t="s">
        <v>720</v>
      </c>
      <c r="D135" s="190" t="s">
        <v>324</v>
      </c>
      <c r="E135" s="191"/>
      <c r="F135" s="192" t="s">
        <v>721</v>
      </c>
      <c r="G135" s="193" t="s">
        <v>407</v>
      </c>
      <c r="H135" s="194">
        <v>28</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381</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722</v>
      </c>
    </row>
    <row r="136" spans="1:65" s="63" customFormat="1" ht="24.15" customHeight="1">
      <c r="A136" s="59"/>
      <c r="B136" s="176"/>
      <c r="C136" s="190" t="s">
        <v>723</v>
      </c>
      <c r="D136" s="190" t="s">
        <v>324</v>
      </c>
      <c r="E136" s="191"/>
      <c r="F136" s="192" t="s">
        <v>724</v>
      </c>
      <c r="G136" s="193" t="s">
        <v>407</v>
      </c>
      <c r="H136" s="194">
        <v>6</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381</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725</v>
      </c>
    </row>
    <row r="137" spans="1:65" s="63" customFormat="1" ht="14.4" customHeight="1">
      <c r="A137" s="59"/>
      <c r="B137" s="176"/>
      <c r="C137" s="190" t="s">
        <v>726</v>
      </c>
      <c r="D137" s="190" t="s">
        <v>324</v>
      </c>
      <c r="E137" s="191"/>
      <c r="F137" s="192" t="s">
        <v>727</v>
      </c>
      <c r="G137" s="193" t="s">
        <v>407</v>
      </c>
      <c r="H137" s="194">
        <v>7</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381</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728</v>
      </c>
    </row>
    <row r="138" spans="1:65" s="63" customFormat="1" ht="14.4" customHeight="1">
      <c r="A138" s="59"/>
      <c r="B138" s="176"/>
      <c r="C138" s="177" t="s">
        <v>729</v>
      </c>
      <c r="D138" s="177" t="s">
        <v>299</v>
      </c>
      <c r="E138" s="178"/>
      <c r="F138" s="179" t="s">
        <v>730</v>
      </c>
      <c r="G138" s="180" t="s">
        <v>522</v>
      </c>
      <c r="H138" s="181">
        <v>41.3</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731</v>
      </c>
    </row>
    <row r="139" spans="1:65" s="163" customFormat="1" ht="22.95" customHeight="1">
      <c r="B139" s="164"/>
      <c r="D139" s="165" t="s">
        <v>140</v>
      </c>
      <c r="E139" s="174"/>
      <c r="F139" s="174" t="s">
        <v>561</v>
      </c>
      <c r="J139" s="175">
        <f>BK139</f>
        <v>0</v>
      </c>
      <c r="L139" s="164"/>
      <c r="M139" s="168"/>
      <c r="N139" s="169"/>
      <c r="O139" s="169"/>
      <c r="P139" s="170">
        <f>P140</f>
        <v>0</v>
      </c>
      <c r="Q139" s="169"/>
      <c r="R139" s="170">
        <f>R140</f>
        <v>0</v>
      </c>
      <c r="S139" s="169"/>
      <c r="T139" s="171">
        <f>T140</f>
        <v>0</v>
      </c>
      <c r="AR139" s="165" t="s">
        <v>154</v>
      </c>
      <c r="AT139" s="172" t="s">
        <v>140</v>
      </c>
      <c r="AU139" s="172" t="s">
        <v>148</v>
      </c>
      <c r="AY139" s="165" t="s">
        <v>297</v>
      </c>
      <c r="BK139" s="173">
        <f>BK140</f>
        <v>0</v>
      </c>
    </row>
    <row r="140" spans="1:65" s="63" customFormat="1" ht="24.15" customHeight="1">
      <c r="A140" s="59"/>
      <c r="B140" s="176"/>
      <c r="C140" s="190" t="s">
        <v>732</v>
      </c>
      <c r="D140" s="190" t="s">
        <v>324</v>
      </c>
      <c r="E140" s="191"/>
      <c r="F140" s="192" t="s">
        <v>733</v>
      </c>
      <c r="G140" s="193" t="s">
        <v>522</v>
      </c>
      <c r="H140" s="194">
        <v>52.4</v>
      </c>
      <c r="I140" s="195"/>
      <c r="J140" s="195">
        <f>ROUND(I140*H140,2)</f>
        <v>0</v>
      </c>
      <c r="K140" s="196"/>
      <c r="L140" s="197"/>
      <c r="M140" s="198" t="s">
        <v>76</v>
      </c>
      <c r="N140" s="199"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381</v>
      </c>
      <c r="AT140" s="188" t="s">
        <v>324</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348</v>
      </c>
      <c r="BM140" s="188" t="s">
        <v>734</v>
      </c>
    </row>
    <row r="141" spans="1:65" s="163" customFormat="1" ht="22.95" customHeight="1">
      <c r="B141" s="164"/>
      <c r="D141" s="165" t="s">
        <v>140</v>
      </c>
      <c r="E141" s="174"/>
      <c r="F141" s="174" t="s">
        <v>735</v>
      </c>
      <c r="J141" s="175">
        <f>BK141</f>
        <v>0</v>
      </c>
      <c r="L141" s="164"/>
      <c r="M141" s="168"/>
      <c r="N141" s="169"/>
      <c r="O141" s="169"/>
      <c r="P141" s="170">
        <f>SUM(P142:P145)</f>
        <v>0</v>
      </c>
      <c r="Q141" s="169"/>
      <c r="R141" s="170">
        <f>SUM(R142:R145)</f>
        <v>0</v>
      </c>
      <c r="S141" s="169"/>
      <c r="T141" s="171">
        <f>SUM(T142:T145)</f>
        <v>0</v>
      </c>
      <c r="AR141" s="165" t="s">
        <v>154</v>
      </c>
      <c r="AT141" s="172" t="s">
        <v>140</v>
      </c>
      <c r="AU141" s="172" t="s">
        <v>148</v>
      </c>
      <c r="AY141" s="165" t="s">
        <v>297</v>
      </c>
      <c r="BK141" s="173">
        <f>SUM(BK142:BK145)</f>
        <v>0</v>
      </c>
    </row>
    <row r="142" spans="1:65" s="63" customFormat="1" ht="14.4" customHeight="1">
      <c r="A142" s="59"/>
      <c r="B142" s="176"/>
      <c r="C142" s="177" t="s">
        <v>736</v>
      </c>
      <c r="D142" s="177" t="s">
        <v>299</v>
      </c>
      <c r="E142" s="178"/>
      <c r="F142" s="179" t="s">
        <v>737</v>
      </c>
      <c r="G142" s="180" t="s">
        <v>522</v>
      </c>
      <c r="H142" s="181">
        <v>94.4</v>
      </c>
      <c r="I142" s="182"/>
      <c r="J142" s="182">
        <f>ROUND(I142*H142,2)</f>
        <v>0</v>
      </c>
      <c r="K142" s="183"/>
      <c r="L142" s="60"/>
      <c r="M142" s="184" t="s">
        <v>76</v>
      </c>
      <c r="N142" s="185" t="s">
        <v>107</v>
      </c>
      <c r="O142" s="186">
        <v>0</v>
      </c>
      <c r="P142" s="186">
        <f>O142*H142</f>
        <v>0</v>
      </c>
      <c r="Q142" s="186">
        <v>0</v>
      </c>
      <c r="R142" s="186">
        <f>Q142*H142</f>
        <v>0</v>
      </c>
      <c r="S142" s="186">
        <v>0</v>
      </c>
      <c r="T142" s="187">
        <f>S142*H142</f>
        <v>0</v>
      </c>
      <c r="U142" s="59"/>
      <c r="V142" s="59"/>
      <c r="W142" s="59"/>
      <c r="X142" s="59"/>
      <c r="Y142" s="59"/>
      <c r="Z142" s="59"/>
      <c r="AA142" s="59"/>
      <c r="AB142" s="59"/>
      <c r="AC142" s="59"/>
      <c r="AD142" s="59"/>
      <c r="AE142" s="59"/>
      <c r="AR142" s="188" t="s">
        <v>348</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348</v>
      </c>
      <c r="BM142" s="188" t="s">
        <v>738</v>
      </c>
    </row>
    <row r="143" spans="1:65" s="63" customFormat="1" ht="14.4" customHeight="1">
      <c r="A143" s="59"/>
      <c r="B143" s="176"/>
      <c r="C143" s="177" t="s">
        <v>739</v>
      </c>
      <c r="D143" s="177" t="s">
        <v>299</v>
      </c>
      <c r="E143" s="178"/>
      <c r="F143" s="179" t="s">
        <v>740</v>
      </c>
      <c r="G143" s="180" t="s">
        <v>337</v>
      </c>
      <c r="H143" s="181">
        <v>81.239999999999995</v>
      </c>
      <c r="I143" s="182"/>
      <c r="J143" s="182">
        <f>ROUND(I143*H143,2)</f>
        <v>0</v>
      </c>
      <c r="K143" s="183"/>
      <c r="L143" s="60"/>
      <c r="M143" s="184" t="s">
        <v>76</v>
      </c>
      <c r="N143" s="185" t="s">
        <v>107</v>
      </c>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348</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348</v>
      </c>
      <c r="BM143" s="188" t="s">
        <v>741</v>
      </c>
    </row>
    <row r="144" spans="1:65" s="63" customFormat="1" ht="14.4" customHeight="1">
      <c r="A144" s="59"/>
      <c r="B144" s="176"/>
      <c r="C144" s="177" t="s">
        <v>742</v>
      </c>
      <c r="D144" s="177" t="s">
        <v>299</v>
      </c>
      <c r="E144" s="178"/>
      <c r="F144" s="179" t="s">
        <v>743</v>
      </c>
      <c r="G144" s="180" t="s">
        <v>337</v>
      </c>
      <c r="H144" s="181">
        <v>90.68</v>
      </c>
      <c r="I144" s="182"/>
      <c r="J144" s="182">
        <f>ROUND(I144*H144,2)</f>
        <v>0</v>
      </c>
      <c r="K144" s="183"/>
      <c r="L144" s="60"/>
      <c r="M144" s="184" t="s">
        <v>76</v>
      </c>
      <c r="N144" s="185" t="s">
        <v>107</v>
      </c>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348</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348</v>
      </c>
      <c r="BM144" s="188" t="s">
        <v>744</v>
      </c>
    </row>
    <row r="145" spans="1:65" s="63" customFormat="1" ht="14.4" customHeight="1">
      <c r="A145" s="59"/>
      <c r="B145" s="176"/>
      <c r="C145" s="190" t="s">
        <v>745</v>
      </c>
      <c r="D145" s="190" t="s">
        <v>324</v>
      </c>
      <c r="E145" s="191"/>
      <c r="F145" s="192" t="s">
        <v>746</v>
      </c>
      <c r="G145" s="193" t="s">
        <v>337</v>
      </c>
      <c r="H145" s="194">
        <v>95.213999999999999</v>
      </c>
      <c r="I145" s="195"/>
      <c r="J145" s="195">
        <f>ROUND(I145*H145,2)</f>
        <v>0</v>
      </c>
      <c r="K145" s="196"/>
      <c r="L145" s="197"/>
      <c r="M145" s="198" t="s">
        <v>76</v>
      </c>
      <c r="N145" s="199" t="s">
        <v>107</v>
      </c>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381</v>
      </c>
      <c r="AT145" s="188" t="s">
        <v>324</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348</v>
      </c>
      <c r="BM145" s="188" t="s">
        <v>747</v>
      </c>
    </row>
    <row r="146" spans="1:65" s="163" customFormat="1" ht="22.95" customHeight="1">
      <c r="B146" s="164"/>
      <c r="D146" s="165" t="s">
        <v>140</v>
      </c>
      <c r="E146" s="174"/>
      <c r="F146" s="174" t="s">
        <v>748</v>
      </c>
      <c r="J146" s="175">
        <f>BK146</f>
        <v>0</v>
      </c>
      <c r="L146" s="164"/>
      <c r="M146" s="168"/>
      <c r="N146" s="169"/>
      <c r="O146" s="169"/>
      <c r="P146" s="170">
        <f>SUM(P147:P148)</f>
        <v>0</v>
      </c>
      <c r="Q146" s="169"/>
      <c r="R146" s="170">
        <f>SUM(R147:R148)</f>
        <v>0</v>
      </c>
      <c r="S146" s="169"/>
      <c r="T146" s="171">
        <f>SUM(T147:T148)</f>
        <v>0</v>
      </c>
      <c r="AR146" s="165" t="s">
        <v>154</v>
      </c>
      <c r="AT146" s="172" t="s">
        <v>140</v>
      </c>
      <c r="AU146" s="172" t="s">
        <v>148</v>
      </c>
      <c r="AY146" s="165" t="s">
        <v>297</v>
      </c>
      <c r="BK146" s="173">
        <f>SUM(BK147:BK148)</f>
        <v>0</v>
      </c>
    </row>
    <row r="147" spans="1:65" s="63" customFormat="1" ht="14.4" customHeight="1">
      <c r="A147" s="59"/>
      <c r="B147" s="176"/>
      <c r="C147" s="177" t="s">
        <v>749</v>
      </c>
      <c r="D147" s="177" t="s">
        <v>299</v>
      </c>
      <c r="E147" s="178"/>
      <c r="F147" s="179" t="s">
        <v>750</v>
      </c>
      <c r="G147" s="180" t="s">
        <v>337</v>
      </c>
      <c r="H147" s="181">
        <v>541.44000000000005</v>
      </c>
      <c r="I147" s="182"/>
      <c r="J147" s="182">
        <f>ROUND(I147*H147,2)</f>
        <v>0</v>
      </c>
      <c r="K147" s="183"/>
      <c r="L147" s="60"/>
      <c r="M147" s="184" t="s">
        <v>76</v>
      </c>
      <c r="N147" s="185" t="s">
        <v>107</v>
      </c>
      <c r="O147" s="186">
        <v>0</v>
      </c>
      <c r="P147" s="186">
        <f>O147*H147</f>
        <v>0</v>
      </c>
      <c r="Q147" s="186">
        <v>0</v>
      </c>
      <c r="R147" s="186">
        <f>Q147*H147</f>
        <v>0</v>
      </c>
      <c r="S147" s="186">
        <v>0</v>
      </c>
      <c r="T147" s="187">
        <f>S147*H147</f>
        <v>0</v>
      </c>
      <c r="U147" s="59"/>
      <c r="V147" s="59"/>
      <c r="W147" s="59"/>
      <c r="X147" s="59"/>
      <c r="Y147" s="59"/>
      <c r="Z147" s="59"/>
      <c r="AA147" s="59"/>
      <c r="AB147" s="59"/>
      <c r="AC147" s="59"/>
      <c r="AD147" s="59"/>
      <c r="AE147" s="59"/>
      <c r="AR147" s="188" t="s">
        <v>348</v>
      </c>
      <c r="AT147" s="188" t="s">
        <v>299</v>
      </c>
      <c r="AU147" s="188" t="s">
        <v>154</v>
      </c>
      <c r="AY147" s="48" t="s">
        <v>297</v>
      </c>
      <c r="BE147" s="189">
        <f>IF(N147="základná",J147,0)</f>
        <v>0</v>
      </c>
      <c r="BF147" s="189">
        <f>IF(N147="znížená",J147,0)</f>
        <v>0</v>
      </c>
      <c r="BG147" s="189">
        <f>IF(N147="zákl. prenesená",J147,0)</f>
        <v>0</v>
      </c>
      <c r="BH147" s="189">
        <f>IF(N147="zníž. prenesená",J147,0)</f>
        <v>0</v>
      </c>
      <c r="BI147" s="189">
        <f>IF(N147="nulová",J147,0)</f>
        <v>0</v>
      </c>
      <c r="BJ147" s="48" t="s">
        <v>154</v>
      </c>
      <c r="BK147" s="189">
        <f>ROUND(I147*H147,2)</f>
        <v>0</v>
      </c>
      <c r="BL147" s="48" t="s">
        <v>348</v>
      </c>
      <c r="BM147" s="188" t="s">
        <v>751</v>
      </c>
    </row>
    <row r="148" spans="1:65" s="63" customFormat="1" ht="24.15" customHeight="1">
      <c r="A148" s="59"/>
      <c r="B148" s="176"/>
      <c r="C148" s="177" t="s">
        <v>752</v>
      </c>
      <c r="D148" s="177" t="s">
        <v>299</v>
      </c>
      <c r="E148" s="178"/>
      <c r="F148" s="179" t="s">
        <v>753</v>
      </c>
      <c r="G148" s="180" t="s">
        <v>337</v>
      </c>
      <c r="H148" s="181">
        <v>541.44000000000005</v>
      </c>
      <c r="I148" s="182"/>
      <c r="J148" s="182">
        <f>ROUND(I148*H148,2)</f>
        <v>0</v>
      </c>
      <c r="K148" s="183"/>
      <c r="L148" s="60"/>
      <c r="M148" s="184" t="s">
        <v>76</v>
      </c>
      <c r="N148" s="185" t="s">
        <v>107</v>
      </c>
      <c r="O148" s="186">
        <v>0</v>
      </c>
      <c r="P148" s="186">
        <f>O148*H148</f>
        <v>0</v>
      </c>
      <c r="Q148" s="186">
        <v>0</v>
      </c>
      <c r="R148" s="186">
        <f>Q148*H148</f>
        <v>0</v>
      </c>
      <c r="S148" s="186">
        <v>0</v>
      </c>
      <c r="T148" s="187">
        <f>S148*H148</f>
        <v>0</v>
      </c>
      <c r="U148" s="59"/>
      <c r="V148" s="59"/>
      <c r="W148" s="59"/>
      <c r="X148" s="59"/>
      <c r="Y148" s="59"/>
      <c r="Z148" s="59"/>
      <c r="AA148" s="59"/>
      <c r="AB148" s="59"/>
      <c r="AC148" s="59"/>
      <c r="AD148" s="59"/>
      <c r="AE148" s="59"/>
      <c r="AR148" s="188" t="s">
        <v>348</v>
      </c>
      <c r="AT148" s="188" t="s">
        <v>299</v>
      </c>
      <c r="AU148" s="188" t="s">
        <v>154</v>
      </c>
      <c r="AY148" s="48" t="s">
        <v>297</v>
      </c>
      <c r="BE148" s="189">
        <f>IF(N148="základná",J148,0)</f>
        <v>0</v>
      </c>
      <c r="BF148" s="189">
        <f>IF(N148="znížená",J148,0)</f>
        <v>0</v>
      </c>
      <c r="BG148" s="189">
        <f>IF(N148="zákl. prenesená",J148,0)</f>
        <v>0</v>
      </c>
      <c r="BH148" s="189">
        <f>IF(N148="zníž. prenesená",J148,0)</f>
        <v>0</v>
      </c>
      <c r="BI148" s="189">
        <f>IF(N148="nulová",J148,0)</f>
        <v>0</v>
      </c>
      <c r="BJ148" s="48" t="s">
        <v>154</v>
      </c>
      <c r="BK148" s="189">
        <f>ROUND(I148*H148,2)</f>
        <v>0</v>
      </c>
      <c r="BL148" s="48" t="s">
        <v>348</v>
      </c>
      <c r="BM148" s="188" t="s">
        <v>754</v>
      </c>
    </row>
    <row r="149" spans="1:65" s="163" customFormat="1" ht="22.95" customHeight="1">
      <c r="B149" s="164"/>
      <c r="D149" s="165" t="s">
        <v>140</v>
      </c>
      <c r="E149" s="174"/>
      <c r="F149" s="174" t="s">
        <v>755</v>
      </c>
      <c r="J149" s="175">
        <f>BK149</f>
        <v>0</v>
      </c>
      <c r="L149" s="164"/>
      <c r="M149" s="168"/>
      <c r="N149" s="169"/>
      <c r="O149" s="169"/>
      <c r="P149" s="170">
        <f>SUM(P150:P152)</f>
        <v>0</v>
      </c>
      <c r="Q149" s="169"/>
      <c r="R149" s="170">
        <f>SUM(R150:R152)</f>
        <v>0</v>
      </c>
      <c r="S149" s="169"/>
      <c r="T149" s="171">
        <f>SUM(T150:T152)</f>
        <v>0</v>
      </c>
      <c r="AR149" s="165" t="s">
        <v>154</v>
      </c>
      <c r="AT149" s="172" t="s">
        <v>140</v>
      </c>
      <c r="AU149" s="172" t="s">
        <v>148</v>
      </c>
      <c r="AY149" s="165" t="s">
        <v>297</v>
      </c>
      <c r="BK149" s="173">
        <f>SUM(BK150:BK152)</f>
        <v>0</v>
      </c>
    </row>
    <row r="150" spans="1:65" s="63" customFormat="1" ht="24.15" customHeight="1">
      <c r="A150" s="59"/>
      <c r="B150" s="176"/>
      <c r="C150" s="177" t="s">
        <v>756</v>
      </c>
      <c r="D150" s="177" t="s">
        <v>299</v>
      </c>
      <c r="E150" s="178"/>
      <c r="F150" s="179" t="s">
        <v>757</v>
      </c>
      <c r="G150" s="180" t="s">
        <v>337</v>
      </c>
      <c r="H150" s="181">
        <v>201.636</v>
      </c>
      <c r="I150" s="182"/>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348</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348</v>
      </c>
      <c r="BM150" s="188" t="s">
        <v>758</v>
      </c>
    </row>
    <row r="151" spans="1:65" s="63" customFormat="1" ht="14.4" customHeight="1">
      <c r="A151" s="59"/>
      <c r="B151" s="176"/>
      <c r="C151" s="177" t="s">
        <v>759</v>
      </c>
      <c r="D151" s="177" t="s">
        <v>299</v>
      </c>
      <c r="E151" s="178"/>
      <c r="F151" s="179" t="s">
        <v>760</v>
      </c>
      <c r="G151" s="180" t="s">
        <v>337</v>
      </c>
      <c r="H151" s="181">
        <v>201.636</v>
      </c>
      <c r="I151" s="182"/>
      <c r="J151" s="182">
        <f>ROUND(I151*H151,2)</f>
        <v>0</v>
      </c>
      <c r="K151" s="183"/>
      <c r="L151" s="60"/>
      <c r="M151" s="184" t="s">
        <v>76</v>
      </c>
      <c r="N151" s="185"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348</v>
      </c>
      <c r="AT151" s="188" t="s">
        <v>299</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348</v>
      </c>
      <c r="BM151" s="188" t="s">
        <v>761</v>
      </c>
    </row>
    <row r="152" spans="1:65" s="63" customFormat="1" ht="14.4" customHeight="1">
      <c r="A152" s="59"/>
      <c r="B152" s="176"/>
      <c r="C152" s="190" t="s">
        <v>762</v>
      </c>
      <c r="D152" s="190" t="s">
        <v>324</v>
      </c>
      <c r="E152" s="191"/>
      <c r="F152" s="192" t="s">
        <v>763</v>
      </c>
      <c r="G152" s="193" t="s">
        <v>337</v>
      </c>
      <c r="H152" s="194">
        <v>211.71799999999999</v>
      </c>
      <c r="I152" s="195"/>
      <c r="J152" s="195">
        <f>ROUND(I152*H152,2)</f>
        <v>0</v>
      </c>
      <c r="K152" s="196"/>
      <c r="L152" s="197"/>
      <c r="M152" s="198" t="s">
        <v>76</v>
      </c>
      <c r="N152" s="199"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381</v>
      </c>
      <c r="AT152" s="188" t="s">
        <v>324</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348</v>
      </c>
      <c r="BM152" s="188" t="s">
        <v>764</v>
      </c>
    </row>
    <row r="153" spans="1:65" s="163" customFormat="1" ht="22.95" customHeight="1">
      <c r="B153" s="164"/>
      <c r="D153" s="165" t="s">
        <v>140</v>
      </c>
      <c r="E153" s="174"/>
      <c r="F153" s="174" t="s">
        <v>569</v>
      </c>
      <c r="J153" s="175">
        <f>BK153</f>
        <v>0</v>
      </c>
      <c r="L153" s="164"/>
      <c r="M153" s="168"/>
      <c r="N153" s="169"/>
      <c r="O153" s="169"/>
      <c r="P153" s="170">
        <f>SUM(P154:P155)</f>
        <v>0</v>
      </c>
      <c r="Q153" s="169"/>
      <c r="R153" s="170">
        <f>SUM(R154:R155)</f>
        <v>0</v>
      </c>
      <c r="S153" s="169"/>
      <c r="T153" s="171">
        <f>SUM(T154:T155)</f>
        <v>0</v>
      </c>
      <c r="AR153" s="165" t="s">
        <v>154</v>
      </c>
      <c r="AT153" s="172" t="s">
        <v>140</v>
      </c>
      <c r="AU153" s="172" t="s">
        <v>148</v>
      </c>
      <c r="AY153" s="165" t="s">
        <v>297</v>
      </c>
      <c r="BK153" s="173">
        <f>SUM(BK154:BK155)</f>
        <v>0</v>
      </c>
    </row>
    <row r="154" spans="1:65" s="63" customFormat="1" ht="24.15" customHeight="1">
      <c r="A154" s="59"/>
      <c r="B154" s="176"/>
      <c r="C154" s="177" t="s">
        <v>765</v>
      </c>
      <c r="D154" s="177" t="s">
        <v>299</v>
      </c>
      <c r="E154" s="178"/>
      <c r="F154" s="179" t="s">
        <v>766</v>
      </c>
      <c r="G154" s="180" t="s">
        <v>337</v>
      </c>
      <c r="H154" s="181">
        <v>102.71599999999999</v>
      </c>
      <c r="I154" s="182"/>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348</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348</v>
      </c>
      <c r="BM154" s="188" t="s">
        <v>767</v>
      </c>
    </row>
    <row r="155" spans="1:65" s="63" customFormat="1" ht="14.4" customHeight="1">
      <c r="A155" s="59"/>
      <c r="B155" s="176"/>
      <c r="C155" s="177" t="s">
        <v>768</v>
      </c>
      <c r="D155" s="177" t="s">
        <v>299</v>
      </c>
      <c r="E155" s="178"/>
      <c r="F155" s="179" t="s">
        <v>769</v>
      </c>
      <c r="G155" s="180" t="s">
        <v>337</v>
      </c>
      <c r="H155" s="181">
        <v>330.01499999999999</v>
      </c>
      <c r="I155" s="182"/>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348</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348</v>
      </c>
      <c r="BM155" s="188" t="s">
        <v>770</v>
      </c>
    </row>
    <row r="156" spans="1:65" s="163" customFormat="1" ht="22.95" customHeight="1">
      <c r="B156" s="164"/>
      <c r="D156" s="165" t="s">
        <v>140</v>
      </c>
      <c r="E156" s="174"/>
      <c r="F156" s="174" t="s">
        <v>771</v>
      </c>
      <c r="J156" s="175">
        <f>BK156</f>
        <v>0</v>
      </c>
      <c r="L156" s="164"/>
      <c r="M156" s="168"/>
      <c r="N156" s="169"/>
      <c r="O156" s="169"/>
      <c r="P156" s="170">
        <f>SUM(P157:P160)</f>
        <v>0</v>
      </c>
      <c r="Q156" s="169"/>
      <c r="R156" s="170">
        <f>SUM(R157:R160)</f>
        <v>0</v>
      </c>
      <c r="S156" s="169"/>
      <c r="T156" s="171">
        <f>SUM(T157:T160)</f>
        <v>0</v>
      </c>
      <c r="AR156" s="165" t="s">
        <v>154</v>
      </c>
      <c r="AT156" s="172" t="s">
        <v>140</v>
      </c>
      <c r="AU156" s="172" t="s">
        <v>148</v>
      </c>
      <c r="AY156" s="165" t="s">
        <v>297</v>
      </c>
      <c r="BK156" s="173">
        <f>SUM(BK157:BK160)</f>
        <v>0</v>
      </c>
    </row>
    <row r="157" spans="1:65" s="63" customFormat="1" ht="24.15" customHeight="1">
      <c r="A157" s="59"/>
      <c r="B157" s="176"/>
      <c r="C157" s="177" t="s">
        <v>772</v>
      </c>
      <c r="D157" s="177" t="s">
        <v>299</v>
      </c>
      <c r="E157" s="178"/>
      <c r="F157" s="179" t="s">
        <v>773</v>
      </c>
      <c r="G157" s="180" t="s">
        <v>337</v>
      </c>
      <c r="H157" s="181">
        <v>2027.7950000000001</v>
      </c>
      <c r="I157" s="182"/>
      <c r="J157" s="182">
        <f>ROUND(I157*H157,2)</f>
        <v>0</v>
      </c>
      <c r="K157" s="183"/>
      <c r="L157" s="60"/>
      <c r="M157" s="184" t="s">
        <v>76</v>
      </c>
      <c r="N157" s="185" t="s">
        <v>107</v>
      </c>
      <c r="O157" s="186">
        <v>0</v>
      </c>
      <c r="P157" s="186">
        <f>O157*H157</f>
        <v>0</v>
      </c>
      <c r="Q157" s="186">
        <v>0</v>
      </c>
      <c r="R157" s="186">
        <f>Q157*H157</f>
        <v>0</v>
      </c>
      <c r="S157" s="186">
        <v>0</v>
      </c>
      <c r="T157" s="187">
        <f>S157*H157</f>
        <v>0</v>
      </c>
      <c r="U157" s="59"/>
      <c r="V157" s="59"/>
      <c r="W157" s="59"/>
      <c r="X157" s="59"/>
      <c r="Y157" s="59"/>
      <c r="Z157" s="59"/>
      <c r="AA157" s="59"/>
      <c r="AB157" s="59"/>
      <c r="AC157" s="59"/>
      <c r="AD157" s="59"/>
      <c r="AE157" s="59"/>
      <c r="AR157" s="188" t="s">
        <v>348</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348</v>
      </c>
      <c r="BM157" s="188" t="s">
        <v>774</v>
      </c>
    </row>
    <row r="158" spans="1:65" s="63" customFormat="1" ht="14.4" customHeight="1">
      <c r="A158" s="59"/>
      <c r="B158" s="176"/>
      <c r="C158" s="177" t="s">
        <v>775</v>
      </c>
      <c r="D158" s="177" t="s">
        <v>299</v>
      </c>
      <c r="E158" s="178"/>
      <c r="F158" s="179" t="s">
        <v>776</v>
      </c>
      <c r="G158" s="180" t="s">
        <v>337</v>
      </c>
      <c r="H158" s="181">
        <v>2027.7950000000001</v>
      </c>
      <c r="I158" s="182"/>
      <c r="J158" s="182">
        <f>ROUND(I158*H158,2)</f>
        <v>0</v>
      </c>
      <c r="K158" s="183"/>
      <c r="L158" s="60"/>
      <c r="M158" s="184" t="s">
        <v>76</v>
      </c>
      <c r="N158" s="185" t="s">
        <v>107</v>
      </c>
      <c r="O158" s="186">
        <v>0</v>
      </c>
      <c r="P158" s="186">
        <f>O158*H158</f>
        <v>0</v>
      </c>
      <c r="Q158" s="186">
        <v>0</v>
      </c>
      <c r="R158" s="186">
        <f>Q158*H158</f>
        <v>0</v>
      </c>
      <c r="S158" s="186">
        <v>0</v>
      </c>
      <c r="T158" s="187">
        <f>S158*H158</f>
        <v>0</v>
      </c>
      <c r="U158" s="59"/>
      <c r="V158" s="59"/>
      <c r="W158" s="59"/>
      <c r="X158" s="59"/>
      <c r="Y158" s="59"/>
      <c r="Z158" s="59"/>
      <c r="AA158" s="59"/>
      <c r="AB158" s="59"/>
      <c r="AC158" s="59"/>
      <c r="AD158" s="59"/>
      <c r="AE158" s="59"/>
      <c r="AR158" s="188" t="s">
        <v>348</v>
      </c>
      <c r="AT158" s="188" t="s">
        <v>299</v>
      </c>
      <c r="AU158" s="188" t="s">
        <v>154</v>
      </c>
      <c r="AY158" s="48" t="s">
        <v>297</v>
      </c>
      <c r="BE158" s="189">
        <f>IF(N158="základná",J158,0)</f>
        <v>0</v>
      </c>
      <c r="BF158" s="189">
        <f>IF(N158="znížená",J158,0)</f>
        <v>0</v>
      </c>
      <c r="BG158" s="189">
        <f>IF(N158="zákl. prenesená",J158,0)</f>
        <v>0</v>
      </c>
      <c r="BH158" s="189">
        <f>IF(N158="zníž. prenesená",J158,0)</f>
        <v>0</v>
      </c>
      <c r="BI158" s="189">
        <f>IF(N158="nulová",J158,0)</f>
        <v>0</v>
      </c>
      <c r="BJ158" s="48" t="s">
        <v>154</v>
      </c>
      <c r="BK158" s="189">
        <f>ROUND(I158*H158,2)</f>
        <v>0</v>
      </c>
      <c r="BL158" s="48" t="s">
        <v>348</v>
      </c>
      <c r="BM158" s="188" t="s">
        <v>777</v>
      </c>
    </row>
    <row r="159" spans="1:65" s="63" customFormat="1" ht="14.4" customHeight="1">
      <c r="A159" s="59"/>
      <c r="B159" s="176"/>
      <c r="C159" s="177" t="s">
        <v>778</v>
      </c>
      <c r="D159" s="177" t="s">
        <v>299</v>
      </c>
      <c r="E159" s="178"/>
      <c r="F159" s="179" t="s">
        <v>779</v>
      </c>
      <c r="G159" s="180" t="s">
        <v>337</v>
      </c>
      <c r="H159" s="181">
        <v>1816.8409999999999</v>
      </c>
      <c r="I159" s="182"/>
      <c r="J159" s="182">
        <f>ROUND(I159*H159,2)</f>
        <v>0</v>
      </c>
      <c r="K159" s="183"/>
      <c r="L159" s="60"/>
      <c r="M159" s="184" t="s">
        <v>76</v>
      </c>
      <c r="N159" s="185" t="s">
        <v>107</v>
      </c>
      <c r="O159" s="186">
        <v>0</v>
      </c>
      <c r="P159" s="186">
        <f>O159*H159</f>
        <v>0</v>
      </c>
      <c r="Q159" s="186">
        <v>0</v>
      </c>
      <c r="R159" s="186">
        <f>Q159*H159</f>
        <v>0</v>
      </c>
      <c r="S159" s="186">
        <v>0</v>
      </c>
      <c r="T159" s="187">
        <f>S159*H159</f>
        <v>0</v>
      </c>
      <c r="U159" s="59"/>
      <c r="V159" s="59"/>
      <c r="W159" s="59"/>
      <c r="X159" s="59"/>
      <c r="Y159" s="59"/>
      <c r="Z159" s="59"/>
      <c r="AA159" s="59"/>
      <c r="AB159" s="59"/>
      <c r="AC159" s="59"/>
      <c r="AD159" s="59"/>
      <c r="AE159" s="59"/>
      <c r="AR159" s="188" t="s">
        <v>348</v>
      </c>
      <c r="AT159" s="188" t="s">
        <v>299</v>
      </c>
      <c r="AU159" s="188" t="s">
        <v>154</v>
      </c>
      <c r="AY159" s="48" t="s">
        <v>297</v>
      </c>
      <c r="BE159" s="189">
        <f>IF(N159="základná",J159,0)</f>
        <v>0</v>
      </c>
      <c r="BF159" s="189">
        <f>IF(N159="znížená",J159,0)</f>
        <v>0</v>
      </c>
      <c r="BG159" s="189">
        <f>IF(N159="zákl. prenesená",J159,0)</f>
        <v>0</v>
      </c>
      <c r="BH159" s="189">
        <f>IF(N159="zníž. prenesená",J159,0)</f>
        <v>0</v>
      </c>
      <c r="BI159" s="189">
        <f>IF(N159="nulová",J159,0)</f>
        <v>0</v>
      </c>
      <c r="BJ159" s="48" t="s">
        <v>154</v>
      </c>
      <c r="BK159" s="189">
        <f>ROUND(I159*H159,2)</f>
        <v>0</v>
      </c>
      <c r="BL159" s="48" t="s">
        <v>348</v>
      </c>
      <c r="BM159" s="188" t="s">
        <v>780</v>
      </c>
    </row>
    <row r="160" spans="1:65" s="63" customFormat="1" ht="21" customHeight="1">
      <c r="A160" s="59"/>
      <c r="B160" s="176"/>
      <c r="C160" s="177" t="s">
        <v>781</v>
      </c>
      <c r="D160" s="177" t="s">
        <v>299</v>
      </c>
      <c r="E160" s="178"/>
      <c r="F160" s="179" t="s">
        <v>782</v>
      </c>
      <c r="G160" s="180" t="s">
        <v>337</v>
      </c>
      <c r="H160" s="181">
        <v>331.9</v>
      </c>
      <c r="I160" s="182"/>
      <c r="J160" s="182">
        <f>ROUND(I160*H160,2)</f>
        <v>0</v>
      </c>
      <c r="K160" s="183"/>
      <c r="L160" s="60"/>
      <c r="M160" s="200" t="s">
        <v>76</v>
      </c>
      <c r="N160" s="201" t="s">
        <v>107</v>
      </c>
      <c r="O160" s="202">
        <v>0</v>
      </c>
      <c r="P160" s="202">
        <f>O160*H160</f>
        <v>0</v>
      </c>
      <c r="Q160" s="202">
        <v>0</v>
      </c>
      <c r="R160" s="202">
        <f>Q160*H160</f>
        <v>0</v>
      </c>
      <c r="S160" s="202">
        <v>0</v>
      </c>
      <c r="T160" s="203">
        <f>S160*H160</f>
        <v>0</v>
      </c>
      <c r="U160" s="59"/>
      <c r="V160" s="59"/>
      <c r="W160" s="59"/>
      <c r="X160" s="59"/>
      <c r="Y160" s="59"/>
      <c r="Z160" s="59"/>
      <c r="AA160" s="59"/>
      <c r="AB160" s="59"/>
      <c r="AC160" s="59"/>
      <c r="AD160" s="59"/>
      <c r="AE160" s="59"/>
      <c r="AR160" s="188" t="s">
        <v>348</v>
      </c>
      <c r="AT160" s="188" t="s">
        <v>299</v>
      </c>
      <c r="AU160" s="188" t="s">
        <v>154</v>
      </c>
      <c r="AY160" s="48" t="s">
        <v>297</v>
      </c>
      <c r="BE160" s="189">
        <f>IF(N160="základná",J160,0)</f>
        <v>0</v>
      </c>
      <c r="BF160" s="189">
        <f>IF(N160="znížená",J160,0)</f>
        <v>0</v>
      </c>
      <c r="BG160" s="189">
        <f>IF(N160="zákl. prenesená",J160,0)</f>
        <v>0</v>
      </c>
      <c r="BH160" s="189">
        <f>IF(N160="zníž. prenesená",J160,0)</f>
        <v>0</v>
      </c>
      <c r="BI160" s="189">
        <f>IF(N160="nulová",J160,0)</f>
        <v>0</v>
      </c>
      <c r="BJ160" s="48" t="s">
        <v>154</v>
      </c>
      <c r="BK160" s="189">
        <f>ROUND(I160*H160,2)</f>
        <v>0</v>
      </c>
      <c r="BL160" s="48" t="s">
        <v>348</v>
      </c>
      <c r="BM160" s="188" t="s">
        <v>783</v>
      </c>
    </row>
    <row r="161" spans="1:31" s="63" customFormat="1" ht="6.9" customHeight="1">
      <c r="A161" s="59"/>
      <c r="B161" s="75"/>
      <c r="C161" s="76"/>
      <c r="D161" s="76"/>
      <c r="E161" s="76"/>
      <c r="F161" s="76"/>
      <c r="G161" s="76"/>
      <c r="H161" s="76"/>
      <c r="I161" s="76"/>
      <c r="J161" s="76"/>
      <c r="K161" s="76"/>
      <c r="L161" s="60"/>
      <c r="M161" s="59"/>
      <c r="O161" s="59"/>
      <c r="P161" s="59"/>
      <c r="Q161" s="59"/>
      <c r="R161" s="59"/>
      <c r="S161" s="59"/>
      <c r="T161" s="59"/>
      <c r="U161" s="59"/>
      <c r="V161" s="59"/>
      <c r="W161" s="59"/>
      <c r="X161" s="59"/>
      <c r="Y161" s="59"/>
      <c r="Z161" s="59"/>
      <c r="AA161" s="59"/>
      <c r="AB161" s="59"/>
      <c r="AC161" s="59"/>
      <c r="AD161" s="59"/>
      <c r="AE161" s="59"/>
    </row>
    <row r="164" spans="1:31" ht="60" customHeight="1">
      <c r="C164" s="262" t="s">
        <v>392</v>
      </c>
      <c r="D164" s="262"/>
      <c r="E164" s="262"/>
      <c r="F164" s="262"/>
      <c r="G164" s="262"/>
      <c r="H164" s="262"/>
      <c r="I164" s="262"/>
      <c r="J164" s="262"/>
      <c r="K164" s="262"/>
      <c r="L164" s="262"/>
      <c r="M164" s="262"/>
      <c r="N164" s="262"/>
    </row>
    <row r="165" spans="1:31" ht="11.4">
      <c r="C165" s="204"/>
      <c r="D165" s="204"/>
      <c r="E165" s="204"/>
      <c r="F165" s="204"/>
      <c r="G165" s="204"/>
      <c r="H165" s="204"/>
      <c r="I165" s="204"/>
      <c r="J165" s="204"/>
      <c r="K165" s="205"/>
      <c r="L165" s="205"/>
      <c r="M165" s="205"/>
      <c r="N165" s="205"/>
    </row>
    <row r="166" spans="1:31" ht="31.2" customHeight="1">
      <c r="C166" s="262" t="s">
        <v>393</v>
      </c>
      <c r="D166" s="262"/>
      <c r="E166" s="262"/>
      <c r="F166" s="262"/>
      <c r="G166" s="262"/>
      <c r="H166" s="262"/>
      <c r="I166" s="262"/>
      <c r="J166" s="262"/>
      <c r="K166" s="262"/>
      <c r="L166" s="262"/>
      <c r="M166" s="262"/>
      <c r="N166" s="262"/>
    </row>
    <row r="167" spans="1:31" ht="11.4">
      <c r="C167" s="204"/>
      <c r="D167" s="204"/>
      <c r="E167" s="204"/>
      <c r="F167" s="204"/>
      <c r="G167" s="204"/>
      <c r="H167" s="204"/>
      <c r="I167" s="204"/>
      <c r="J167" s="204"/>
      <c r="K167" s="205"/>
      <c r="L167" s="205"/>
      <c r="M167" s="205"/>
      <c r="N167" s="205"/>
    </row>
    <row r="168" spans="1:31" ht="49.95" customHeight="1">
      <c r="C168" s="262" t="s">
        <v>394</v>
      </c>
      <c r="D168" s="262"/>
      <c r="E168" s="262"/>
      <c r="F168" s="262"/>
      <c r="G168" s="262"/>
      <c r="H168" s="262"/>
      <c r="I168" s="262"/>
      <c r="J168" s="262"/>
      <c r="K168" s="262"/>
      <c r="L168" s="262"/>
      <c r="M168" s="262"/>
      <c r="N168" s="262"/>
    </row>
    <row r="169" spans="1:31" ht="11.4">
      <c r="C169" s="206"/>
      <c r="D169" s="206"/>
      <c r="E169" s="206"/>
      <c r="F169" s="206"/>
      <c r="G169" s="206"/>
      <c r="H169" s="206"/>
      <c r="I169" s="206"/>
      <c r="J169" s="206"/>
      <c r="K169" s="207"/>
      <c r="L169" s="207"/>
      <c r="M169" s="207"/>
      <c r="N169" s="207"/>
    </row>
    <row r="170" spans="1:31" ht="11.4">
      <c r="C170" s="262" t="s">
        <v>395</v>
      </c>
      <c r="D170" s="262"/>
      <c r="E170" s="262"/>
      <c r="F170" s="262"/>
      <c r="G170" s="262"/>
      <c r="H170" s="262"/>
      <c r="I170" s="262"/>
      <c r="J170" s="262"/>
      <c r="K170" s="262"/>
      <c r="L170" s="262"/>
      <c r="M170" s="262"/>
      <c r="N170" s="262"/>
    </row>
    <row r="171" spans="1:31" ht="11.4">
      <c r="C171" s="204"/>
      <c r="D171" s="204"/>
      <c r="E171" s="204"/>
      <c r="F171" s="204"/>
      <c r="G171" s="204"/>
      <c r="H171" s="204"/>
      <c r="I171" s="204"/>
      <c r="J171" s="204"/>
      <c r="K171" s="205"/>
      <c r="L171" s="205"/>
      <c r="M171" s="205"/>
      <c r="N171" s="205"/>
    </row>
    <row r="172" spans="1:31" ht="11.4">
      <c r="C172" s="204"/>
      <c r="D172" s="204"/>
      <c r="E172" s="204"/>
      <c r="F172" s="204"/>
      <c r="G172" s="204"/>
      <c r="H172" s="204"/>
      <c r="I172" s="204"/>
      <c r="J172" s="204"/>
      <c r="K172" s="205"/>
      <c r="L172" s="205"/>
      <c r="M172" s="205"/>
      <c r="N172" s="205"/>
    </row>
    <row r="173" spans="1:31" ht="11.4">
      <c r="C173" s="208" t="s">
        <v>396</v>
      </c>
      <c r="D173" s="208"/>
      <c r="E173" s="208"/>
      <c r="F173" s="208"/>
      <c r="G173" s="208"/>
      <c r="H173" s="204"/>
      <c r="I173" s="208"/>
      <c r="J173" s="208"/>
      <c r="K173" s="205"/>
      <c r="L173" s="205"/>
      <c r="M173" s="205"/>
      <c r="N173" s="205"/>
    </row>
    <row r="174" spans="1:31" ht="11.4">
      <c r="C174" s="204"/>
      <c r="D174" s="204"/>
      <c r="E174" s="204"/>
      <c r="F174" s="204"/>
      <c r="G174" s="204"/>
      <c r="H174" s="204" t="s">
        <v>397</v>
      </c>
      <c r="I174" s="204"/>
      <c r="J174" s="204"/>
      <c r="K174" s="205"/>
      <c r="L174" s="205"/>
      <c r="M174" s="205"/>
      <c r="N174" s="205"/>
    </row>
    <row r="175" spans="1:31" ht="11.4">
      <c r="C175" s="204"/>
      <c r="D175" s="204"/>
      <c r="E175" s="204"/>
      <c r="F175" s="204"/>
      <c r="G175" s="204"/>
      <c r="H175" s="204"/>
      <c r="I175" s="204"/>
      <c r="J175" s="204"/>
      <c r="K175" s="205"/>
      <c r="L175" s="205"/>
      <c r="M175" s="205"/>
      <c r="N175" s="205"/>
    </row>
    <row r="176" spans="1:31" ht="11.4">
      <c r="C176" s="204"/>
      <c r="D176" s="204"/>
      <c r="E176" s="204"/>
      <c r="F176" s="204"/>
      <c r="G176" s="204"/>
      <c r="H176" s="204"/>
      <c r="I176" s="204"/>
      <c r="J176" s="208"/>
      <c r="K176" s="205"/>
      <c r="L176" s="205"/>
      <c r="M176" s="205"/>
      <c r="N176" s="205"/>
    </row>
    <row r="177" spans="3:14" ht="11.4">
      <c r="C177" s="208" t="s">
        <v>96</v>
      </c>
      <c r="D177" s="208"/>
      <c r="E177" s="208"/>
      <c r="F177" s="208"/>
      <c r="G177" s="208"/>
      <c r="H177" s="204"/>
      <c r="I177" s="208"/>
      <c r="J177" s="204"/>
      <c r="K177" s="205"/>
      <c r="L177" s="205"/>
      <c r="M177" s="205"/>
      <c r="N177" s="205"/>
    </row>
  </sheetData>
  <autoFilter ref="C99:K160" xr:uid="{00000000-0009-0000-0000-00000E000000}"/>
  <mergeCells count="13">
    <mergeCell ref="E29:H29"/>
    <mergeCell ref="L2:V2"/>
    <mergeCell ref="E7:H7"/>
    <mergeCell ref="E9:H9"/>
    <mergeCell ref="E11:H11"/>
    <mergeCell ref="E20:H20"/>
    <mergeCell ref="C170:N170"/>
    <mergeCell ref="E88:H88"/>
    <mergeCell ref="E90:H90"/>
    <mergeCell ref="E92:H92"/>
    <mergeCell ref="C164:N164"/>
    <mergeCell ref="C166:N166"/>
    <mergeCell ref="C168:N16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M188"/>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194</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1016</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ROUND((SUM(BE100:BE171)),  2)</f>
        <v>0</v>
      </c>
      <c r="G35" s="59"/>
      <c r="H35" s="59"/>
      <c r="I35" s="141">
        <v>0.2</v>
      </c>
      <c r="J35" s="140">
        <f>ROUND(((SUM(BE100:BE171))*I35),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ROUND((SUM(BF100:BF171)),  2)</f>
        <v>0</v>
      </c>
      <c r="G36" s="59"/>
      <c r="H36" s="59"/>
      <c r="I36" s="141">
        <v>0.2</v>
      </c>
      <c r="J36" s="140">
        <f>ROUND(((SUM(BF100:BF171))*I36),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ROUND((SUM(BG100:BG171)),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ROUND((SUM(BH100:BH171)),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ROUND((SUM(BI100:BI171)),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13 - FC 13 SO 01 A2 - ZTI a UK NV</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P102+P118+P144+P169</f>
        <v>0</v>
      </c>
      <c r="Q101" s="169"/>
      <c r="R101" s="170">
        <f>R102+R118+R144+R169</f>
        <v>0</v>
      </c>
      <c r="S101" s="169"/>
      <c r="T101" s="171">
        <f>T102+T118+T144+T169</f>
        <v>0</v>
      </c>
      <c r="AR101" s="165" t="s">
        <v>154</v>
      </c>
      <c r="AT101" s="172" t="s">
        <v>140</v>
      </c>
      <c r="AU101" s="172" t="s">
        <v>141</v>
      </c>
      <c r="AY101" s="165" t="s">
        <v>297</v>
      </c>
      <c r="BK101" s="173">
        <f>BK102+BK118+BK144+BK169</f>
        <v>0</v>
      </c>
    </row>
    <row r="102" spans="1:65" s="163" customFormat="1" ht="22.95" customHeight="1">
      <c r="B102" s="164"/>
      <c r="D102" s="165" t="s">
        <v>140</v>
      </c>
      <c r="E102" s="174"/>
      <c r="F102" s="174" t="s">
        <v>785</v>
      </c>
      <c r="J102" s="175">
        <f>BK102</f>
        <v>0</v>
      </c>
      <c r="L102" s="164"/>
      <c r="M102" s="168"/>
      <c r="N102" s="169"/>
      <c r="O102" s="169"/>
      <c r="P102" s="170">
        <f>SUM(P103:P117)</f>
        <v>0</v>
      </c>
      <c r="Q102" s="169"/>
      <c r="R102" s="170">
        <f>SUM(R103:R117)</f>
        <v>0</v>
      </c>
      <c r="S102" s="169"/>
      <c r="T102" s="171">
        <f>SUM(T103:T117)</f>
        <v>0</v>
      </c>
      <c r="AR102" s="165" t="s">
        <v>154</v>
      </c>
      <c r="AT102" s="172" t="s">
        <v>140</v>
      </c>
      <c r="AU102" s="172" t="s">
        <v>148</v>
      </c>
      <c r="AY102" s="165" t="s">
        <v>297</v>
      </c>
      <c r="BK102" s="173">
        <f>SUM(BK103:BK117)</f>
        <v>0</v>
      </c>
    </row>
    <row r="103" spans="1:65" s="63" customFormat="1" ht="24.15" customHeight="1">
      <c r="A103" s="59"/>
      <c r="B103" s="176"/>
      <c r="C103" s="177" t="s">
        <v>148</v>
      </c>
      <c r="D103" s="177" t="s">
        <v>299</v>
      </c>
      <c r="E103" s="178"/>
      <c r="F103" s="179" t="s">
        <v>786</v>
      </c>
      <c r="G103" s="180" t="s">
        <v>522</v>
      </c>
      <c r="H103" s="181">
        <v>60</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348</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348</v>
      </c>
      <c r="BM103" s="188" t="s">
        <v>787</v>
      </c>
    </row>
    <row r="104" spans="1:65" s="63" customFormat="1" ht="24.15" customHeight="1">
      <c r="A104" s="59"/>
      <c r="B104" s="176"/>
      <c r="C104" s="177" t="s">
        <v>154</v>
      </c>
      <c r="D104" s="177" t="s">
        <v>299</v>
      </c>
      <c r="E104" s="178"/>
      <c r="F104" s="179" t="s">
        <v>788</v>
      </c>
      <c r="G104" s="180" t="s">
        <v>522</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348</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348</v>
      </c>
      <c r="BM104" s="188" t="s">
        <v>789</v>
      </c>
    </row>
    <row r="105" spans="1:65" s="63" customFormat="1" ht="14.4" customHeight="1">
      <c r="A105" s="59"/>
      <c r="B105" s="176"/>
      <c r="C105" s="177" t="s">
        <v>306</v>
      </c>
      <c r="D105" s="177" t="s">
        <v>299</v>
      </c>
      <c r="E105" s="178"/>
      <c r="F105" s="179" t="s">
        <v>790</v>
      </c>
      <c r="G105" s="180" t="s">
        <v>522</v>
      </c>
      <c r="H105" s="181">
        <v>12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348</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348</v>
      </c>
      <c r="BM105" s="188" t="s">
        <v>791</v>
      </c>
    </row>
    <row r="106" spans="1:65" s="63" customFormat="1" ht="14.4" customHeight="1">
      <c r="A106" s="59"/>
      <c r="B106" s="176"/>
      <c r="C106" s="177" t="s">
        <v>302</v>
      </c>
      <c r="D106" s="177" t="s">
        <v>299</v>
      </c>
      <c r="E106" s="178"/>
      <c r="F106" s="179" t="s">
        <v>792</v>
      </c>
      <c r="G106" s="180" t="s">
        <v>522</v>
      </c>
      <c r="H106" s="181">
        <v>108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348</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348</v>
      </c>
      <c r="BM106" s="188" t="s">
        <v>793</v>
      </c>
    </row>
    <row r="107" spans="1:65" s="63" customFormat="1" ht="14.4" customHeight="1">
      <c r="A107" s="59"/>
      <c r="B107" s="176"/>
      <c r="C107" s="177" t="s">
        <v>311</v>
      </c>
      <c r="D107" s="177" t="s">
        <v>299</v>
      </c>
      <c r="E107" s="178"/>
      <c r="F107" s="179" t="s">
        <v>794</v>
      </c>
      <c r="G107" s="180" t="s">
        <v>522</v>
      </c>
      <c r="H107" s="181">
        <v>12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348</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348</v>
      </c>
      <c r="BM107" s="188" t="s">
        <v>795</v>
      </c>
    </row>
    <row r="108" spans="1:65" s="63" customFormat="1" ht="14.4" customHeight="1">
      <c r="A108" s="59"/>
      <c r="B108" s="176"/>
      <c r="C108" s="177" t="s">
        <v>314</v>
      </c>
      <c r="D108" s="177" t="s">
        <v>299</v>
      </c>
      <c r="E108" s="178"/>
      <c r="F108" s="179" t="s">
        <v>796</v>
      </c>
      <c r="G108" s="180" t="s">
        <v>522</v>
      </c>
      <c r="H108" s="181">
        <v>60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797</v>
      </c>
    </row>
    <row r="109" spans="1:65" s="63" customFormat="1" ht="14.4" customHeight="1">
      <c r="A109" s="59"/>
      <c r="B109" s="176"/>
      <c r="C109" s="177" t="s">
        <v>317</v>
      </c>
      <c r="D109" s="177" t="s">
        <v>299</v>
      </c>
      <c r="E109" s="178"/>
      <c r="F109" s="179" t="s">
        <v>798</v>
      </c>
      <c r="G109" s="180" t="s">
        <v>799</v>
      </c>
      <c r="H109" s="181">
        <v>12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800</v>
      </c>
    </row>
    <row r="110" spans="1:65" s="63" customFormat="1" ht="14.4" customHeight="1">
      <c r="A110" s="59"/>
      <c r="B110" s="176"/>
      <c r="C110" s="177" t="s">
        <v>320</v>
      </c>
      <c r="D110" s="177" t="s">
        <v>299</v>
      </c>
      <c r="E110" s="178"/>
      <c r="F110" s="179" t="s">
        <v>801</v>
      </c>
      <c r="G110" s="180" t="s">
        <v>799</v>
      </c>
      <c r="H110" s="181">
        <v>36</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348</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802</v>
      </c>
    </row>
    <row r="111" spans="1:65" s="63" customFormat="1" ht="14.4" customHeight="1">
      <c r="A111" s="59"/>
      <c r="B111" s="176"/>
      <c r="C111" s="177" t="s">
        <v>323</v>
      </c>
      <c r="D111" s="177" t="s">
        <v>299</v>
      </c>
      <c r="E111" s="178"/>
      <c r="F111" s="179" t="s">
        <v>803</v>
      </c>
      <c r="G111" s="180" t="s">
        <v>799</v>
      </c>
      <c r="H111" s="181">
        <v>12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804</v>
      </c>
    </row>
    <row r="112" spans="1:65" s="63" customFormat="1" ht="24.15" customHeight="1">
      <c r="A112" s="59"/>
      <c r="B112" s="176"/>
      <c r="C112" s="177" t="s">
        <v>328</v>
      </c>
      <c r="D112" s="177" t="s">
        <v>299</v>
      </c>
      <c r="E112" s="178"/>
      <c r="F112" s="179" t="s">
        <v>805</v>
      </c>
      <c r="G112" s="180" t="s">
        <v>799</v>
      </c>
      <c r="H112" s="181">
        <v>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806</v>
      </c>
    </row>
    <row r="113" spans="1:65" s="63" customFormat="1" ht="14.4" customHeight="1">
      <c r="A113" s="59"/>
      <c r="B113" s="176"/>
      <c r="C113" s="177" t="s">
        <v>331</v>
      </c>
      <c r="D113" s="177" t="s">
        <v>299</v>
      </c>
      <c r="E113" s="178"/>
      <c r="F113" s="179" t="s">
        <v>807</v>
      </c>
      <c r="G113" s="180" t="s">
        <v>799</v>
      </c>
      <c r="H113" s="181">
        <v>6</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348</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808</v>
      </c>
    </row>
    <row r="114" spans="1:65" s="63" customFormat="1" ht="14.4" customHeight="1">
      <c r="A114" s="59"/>
      <c r="B114" s="176"/>
      <c r="C114" s="190" t="s">
        <v>335</v>
      </c>
      <c r="D114" s="190" t="s">
        <v>324</v>
      </c>
      <c r="E114" s="191"/>
      <c r="F114" s="192" t="s">
        <v>809</v>
      </c>
      <c r="G114" s="193" t="s">
        <v>799</v>
      </c>
      <c r="H114" s="194">
        <v>6</v>
      </c>
      <c r="I114" s="195"/>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381</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810</v>
      </c>
    </row>
    <row r="115" spans="1:65" s="63" customFormat="1" ht="14.4" customHeight="1">
      <c r="A115" s="59"/>
      <c r="B115" s="176"/>
      <c r="C115" s="177" t="s">
        <v>339</v>
      </c>
      <c r="D115" s="177" t="s">
        <v>299</v>
      </c>
      <c r="E115" s="178"/>
      <c r="F115" s="179" t="s">
        <v>811</v>
      </c>
      <c r="G115" s="180" t="s">
        <v>522</v>
      </c>
      <c r="H115" s="181">
        <v>276</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348</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348</v>
      </c>
      <c r="BM115" s="188" t="s">
        <v>812</v>
      </c>
    </row>
    <row r="116" spans="1:65" s="63" customFormat="1" ht="24.15" customHeight="1">
      <c r="A116" s="59"/>
      <c r="B116" s="176"/>
      <c r="C116" s="177" t="s">
        <v>342</v>
      </c>
      <c r="D116" s="177" t="s">
        <v>299</v>
      </c>
      <c r="E116" s="178"/>
      <c r="F116" s="179" t="s">
        <v>813</v>
      </c>
      <c r="G116" s="180" t="s">
        <v>326</v>
      </c>
      <c r="H116" s="181">
        <v>1.5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348</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348</v>
      </c>
      <c r="BM116" s="188" t="s">
        <v>814</v>
      </c>
    </row>
    <row r="117" spans="1:65" s="63" customFormat="1" ht="14.4" customHeight="1">
      <c r="A117" s="59"/>
      <c r="B117" s="176"/>
      <c r="C117" s="177" t="s">
        <v>345</v>
      </c>
      <c r="D117" s="177" t="s">
        <v>299</v>
      </c>
      <c r="E117" s="178"/>
      <c r="F117" s="179" t="s">
        <v>815</v>
      </c>
      <c r="G117" s="180" t="s">
        <v>816</v>
      </c>
      <c r="H117" s="181">
        <v>60</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348</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348</v>
      </c>
      <c r="BM117" s="188" t="s">
        <v>817</v>
      </c>
    </row>
    <row r="118" spans="1:65" s="163" customFormat="1" ht="22.95" customHeight="1">
      <c r="B118" s="164"/>
      <c r="D118" s="165" t="s">
        <v>140</v>
      </c>
      <c r="E118" s="174"/>
      <c r="F118" s="174" t="s">
        <v>818</v>
      </c>
      <c r="J118" s="175">
        <f>BK118</f>
        <v>0</v>
      </c>
      <c r="L118" s="164"/>
      <c r="M118" s="168"/>
      <c r="N118" s="169"/>
      <c r="O118" s="169"/>
      <c r="P118" s="170">
        <f>SUM(P119:P143)</f>
        <v>0</v>
      </c>
      <c r="Q118" s="169"/>
      <c r="R118" s="170">
        <f>SUM(R119:R143)</f>
        <v>0</v>
      </c>
      <c r="S118" s="169"/>
      <c r="T118" s="171">
        <f>SUM(T119:T143)</f>
        <v>0</v>
      </c>
      <c r="AR118" s="165" t="s">
        <v>154</v>
      </c>
      <c r="AT118" s="172" t="s">
        <v>140</v>
      </c>
      <c r="AU118" s="172" t="s">
        <v>148</v>
      </c>
      <c r="AY118" s="165" t="s">
        <v>297</v>
      </c>
      <c r="BK118" s="173">
        <f>SUM(BK119:BK143)</f>
        <v>0</v>
      </c>
    </row>
    <row r="119" spans="1:65" s="63" customFormat="1" ht="24.15" customHeight="1">
      <c r="A119" s="59"/>
      <c r="B119" s="176"/>
      <c r="C119" s="177" t="s">
        <v>348</v>
      </c>
      <c r="D119" s="177" t="s">
        <v>299</v>
      </c>
      <c r="E119" s="178"/>
      <c r="F119" s="179" t="s">
        <v>819</v>
      </c>
      <c r="G119" s="180" t="s">
        <v>799</v>
      </c>
      <c r="H119" s="181">
        <v>12</v>
      </c>
      <c r="I119" s="182"/>
      <c r="J119" s="182">
        <f t="shared" ref="J119:J143" si="10">ROUND(I119*H119,2)</f>
        <v>0</v>
      </c>
      <c r="K119" s="183"/>
      <c r="L119" s="60"/>
      <c r="M119" s="184" t="s">
        <v>76</v>
      </c>
      <c r="N119" s="185" t="s">
        <v>107</v>
      </c>
      <c r="O119" s="186">
        <v>0</v>
      </c>
      <c r="P119" s="186">
        <f t="shared" ref="P119:P143" si="11">O119*H119</f>
        <v>0</v>
      </c>
      <c r="Q119" s="186">
        <v>0</v>
      </c>
      <c r="R119" s="186">
        <f t="shared" ref="R119:R143" si="12">Q119*H119</f>
        <v>0</v>
      </c>
      <c r="S119" s="186">
        <v>0</v>
      </c>
      <c r="T119" s="187">
        <f t="shared" ref="T119:T143" si="13">S119*H119</f>
        <v>0</v>
      </c>
      <c r="U119" s="59"/>
      <c r="V119" s="59"/>
      <c r="W119" s="59"/>
      <c r="X119" s="59"/>
      <c r="Y119" s="59"/>
      <c r="Z119" s="59"/>
      <c r="AA119" s="59"/>
      <c r="AB119" s="59"/>
      <c r="AC119" s="59"/>
      <c r="AD119" s="59"/>
      <c r="AE119" s="59"/>
      <c r="AR119" s="188" t="s">
        <v>348</v>
      </c>
      <c r="AT119" s="188" t="s">
        <v>299</v>
      </c>
      <c r="AU119" s="188" t="s">
        <v>154</v>
      </c>
      <c r="AY119" s="48" t="s">
        <v>297</v>
      </c>
      <c r="BE119" s="189">
        <f t="shared" ref="BE119:BE143" si="14">IF(N119="základná",J119,0)</f>
        <v>0</v>
      </c>
      <c r="BF119" s="189">
        <f t="shared" ref="BF119:BF143" si="15">IF(N119="znížená",J119,0)</f>
        <v>0</v>
      </c>
      <c r="BG119" s="189">
        <f t="shared" ref="BG119:BG143" si="16">IF(N119="zákl. prenesená",J119,0)</f>
        <v>0</v>
      </c>
      <c r="BH119" s="189">
        <f t="shared" ref="BH119:BH143" si="17">IF(N119="zníž. prenesená",J119,0)</f>
        <v>0</v>
      </c>
      <c r="BI119" s="189">
        <f t="shared" ref="BI119:BI143" si="18">IF(N119="nulová",J119,0)</f>
        <v>0</v>
      </c>
      <c r="BJ119" s="48" t="s">
        <v>154</v>
      </c>
      <c r="BK119" s="189">
        <f t="shared" ref="BK119:BK143" si="19">ROUND(I119*H119,2)</f>
        <v>0</v>
      </c>
      <c r="BL119" s="48" t="s">
        <v>348</v>
      </c>
      <c r="BM119" s="188" t="s">
        <v>820</v>
      </c>
    </row>
    <row r="120" spans="1:65" s="63" customFormat="1" ht="14.4" customHeight="1">
      <c r="A120" s="59"/>
      <c r="B120" s="176"/>
      <c r="C120" s="177" t="s">
        <v>351</v>
      </c>
      <c r="D120" s="177" t="s">
        <v>299</v>
      </c>
      <c r="E120" s="178"/>
      <c r="F120" s="179" t="s">
        <v>821</v>
      </c>
      <c r="G120" s="180" t="s">
        <v>522</v>
      </c>
      <c r="H120" s="181">
        <v>48</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348</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348</v>
      </c>
      <c r="BM120" s="188" t="s">
        <v>822</v>
      </c>
    </row>
    <row r="121" spans="1:65" s="63" customFormat="1" ht="24.15" customHeight="1">
      <c r="A121" s="59"/>
      <c r="B121" s="176"/>
      <c r="C121" s="177" t="s">
        <v>354</v>
      </c>
      <c r="D121" s="177" t="s">
        <v>299</v>
      </c>
      <c r="E121" s="178"/>
      <c r="F121" s="179" t="s">
        <v>823</v>
      </c>
      <c r="G121" s="180" t="s">
        <v>522</v>
      </c>
      <c r="H121" s="181">
        <v>360</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348</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348</v>
      </c>
      <c r="BM121" s="188" t="s">
        <v>824</v>
      </c>
    </row>
    <row r="122" spans="1:65" s="63" customFormat="1" ht="24.15" customHeight="1">
      <c r="A122" s="59"/>
      <c r="B122" s="176"/>
      <c r="C122" s="177" t="s">
        <v>357</v>
      </c>
      <c r="D122" s="177" t="s">
        <v>299</v>
      </c>
      <c r="E122" s="178"/>
      <c r="F122" s="179" t="s">
        <v>825</v>
      </c>
      <c r="G122" s="180" t="s">
        <v>522</v>
      </c>
      <c r="H122" s="181">
        <v>54</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348</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348</v>
      </c>
      <c r="BM122" s="188" t="s">
        <v>826</v>
      </c>
    </row>
    <row r="123" spans="1:65" s="63" customFormat="1" ht="14.4" customHeight="1">
      <c r="A123" s="59"/>
      <c r="B123" s="176"/>
      <c r="C123" s="177" t="s">
        <v>82</v>
      </c>
      <c r="D123" s="177" t="s">
        <v>299</v>
      </c>
      <c r="E123" s="178"/>
      <c r="F123" s="179" t="s">
        <v>827</v>
      </c>
      <c r="G123" s="180" t="s">
        <v>522</v>
      </c>
      <c r="H123" s="181">
        <v>360</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348</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348</v>
      </c>
      <c r="BM123" s="188" t="s">
        <v>828</v>
      </c>
    </row>
    <row r="124" spans="1:65" s="63" customFormat="1" ht="14.4" customHeight="1">
      <c r="A124" s="59"/>
      <c r="B124" s="176"/>
      <c r="C124" s="177" t="s">
        <v>402</v>
      </c>
      <c r="D124" s="177" t="s">
        <v>299</v>
      </c>
      <c r="E124" s="178"/>
      <c r="F124" s="179" t="s">
        <v>829</v>
      </c>
      <c r="G124" s="180" t="s">
        <v>522</v>
      </c>
      <c r="H124" s="181">
        <v>102</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348</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348</v>
      </c>
      <c r="BM124" s="188" t="s">
        <v>830</v>
      </c>
    </row>
    <row r="125" spans="1:65" s="63" customFormat="1" ht="24.15" customHeight="1">
      <c r="A125" s="59"/>
      <c r="B125" s="176"/>
      <c r="C125" s="177" t="s">
        <v>405</v>
      </c>
      <c r="D125" s="177" t="s">
        <v>299</v>
      </c>
      <c r="E125" s="178"/>
      <c r="F125" s="179" t="s">
        <v>831</v>
      </c>
      <c r="G125" s="180" t="s">
        <v>407</v>
      </c>
      <c r="H125" s="181">
        <v>36</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348</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348</v>
      </c>
      <c r="BM125" s="188" t="s">
        <v>832</v>
      </c>
    </row>
    <row r="126" spans="1:65" s="63" customFormat="1" ht="14.4" customHeight="1">
      <c r="A126" s="59"/>
      <c r="B126" s="176"/>
      <c r="C126" s="177" t="s">
        <v>409</v>
      </c>
      <c r="D126" s="177" t="s">
        <v>299</v>
      </c>
      <c r="E126" s="178"/>
      <c r="F126" s="179" t="s">
        <v>833</v>
      </c>
      <c r="G126" s="180" t="s">
        <v>799</v>
      </c>
      <c r="H126" s="181">
        <v>60</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348</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348</v>
      </c>
      <c r="BM126" s="188" t="s">
        <v>834</v>
      </c>
    </row>
    <row r="127" spans="1:65" s="63" customFormat="1" ht="14.4" customHeight="1">
      <c r="A127" s="59"/>
      <c r="B127" s="176"/>
      <c r="C127" s="177" t="s">
        <v>412</v>
      </c>
      <c r="D127" s="177" t="s">
        <v>299</v>
      </c>
      <c r="E127" s="178"/>
      <c r="F127" s="179" t="s">
        <v>835</v>
      </c>
      <c r="G127" s="180" t="s">
        <v>407</v>
      </c>
      <c r="H127" s="181">
        <v>12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348</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348</v>
      </c>
      <c r="BM127" s="188" t="s">
        <v>836</v>
      </c>
    </row>
    <row r="128" spans="1:65" s="63" customFormat="1" ht="24.15" customHeight="1">
      <c r="A128" s="59"/>
      <c r="B128" s="176"/>
      <c r="C128" s="177" t="s">
        <v>415</v>
      </c>
      <c r="D128" s="177" t="s">
        <v>299</v>
      </c>
      <c r="E128" s="178"/>
      <c r="F128" s="179" t="s">
        <v>837</v>
      </c>
      <c r="G128" s="180" t="s">
        <v>799</v>
      </c>
      <c r="H128" s="181">
        <v>24</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348</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348</v>
      </c>
      <c r="BM128" s="188" t="s">
        <v>838</v>
      </c>
    </row>
    <row r="129" spans="1:65" s="63" customFormat="1" ht="24.15" customHeight="1">
      <c r="A129" s="59"/>
      <c r="B129" s="176"/>
      <c r="C129" s="177" t="s">
        <v>418</v>
      </c>
      <c r="D129" s="177" t="s">
        <v>299</v>
      </c>
      <c r="E129" s="178"/>
      <c r="F129" s="179" t="s">
        <v>839</v>
      </c>
      <c r="G129" s="180" t="s">
        <v>799</v>
      </c>
      <c r="H129" s="181">
        <v>12</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348</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348</v>
      </c>
      <c r="BM129" s="188" t="s">
        <v>840</v>
      </c>
    </row>
    <row r="130" spans="1:65" s="63" customFormat="1" ht="24.15" customHeight="1">
      <c r="A130" s="59"/>
      <c r="B130" s="176"/>
      <c r="C130" s="177" t="s">
        <v>421</v>
      </c>
      <c r="D130" s="177" t="s">
        <v>299</v>
      </c>
      <c r="E130" s="178"/>
      <c r="F130" s="179" t="s">
        <v>841</v>
      </c>
      <c r="G130" s="180" t="s">
        <v>799</v>
      </c>
      <c r="H130" s="181">
        <v>12</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348</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348</v>
      </c>
      <c r="BM130" s="188" t="s">
        <v>842</v>
      </c>
    </row>
    <row r="131" spans="1:65" s="63" customFormat="1" ht="14.4" customHeight="1">
      <c r="A131" s="59"/>
      <c r="B131" s="176"/>
      <c r="C131" s="177" t="s">
        <v>424</v>
      </c>
      <c r="D131" s="177" t="s">
        <v>299</v>
      </c>
      <c r="E131" s="178"/>
      <c r="F131" s="179" t="s">
        <v>843</v>
      </c>
      <c r="G131" s="180" t="s">
        <v>799</v>
      </c>
      <c r="H131" s="181">
        <v>12</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348</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348</v>
      </c>
      <c r="BM131" s="188" t="s">
        <v>844</v>
      </c>
    </row>
    <row r="132" spans="1:65" s="63" customFormat="1" ht="14.4" customHeight="1">
      <c r="A132" s="59"/>
      <c r="B132" s="176"/>
      <c r="C132" s="177" t="s">
        <v>427</v>
      </c>
      <c r="D132" s="177" t="s">
        <v>299</v>
      </c>
      <c r="E132" s="178"/>
      <c r="F132" s="179" t="s">
        <v>845</v>
      </c>
      <c r="G132" s="180" t="s">
        <v>799</v>
      </c>
      <c r="H132" s="181">
        <v>12</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348</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348</v>
      </c>
      <c r="BM132" s="188" t="s">
        <v>846</v>
      </c>
    </row>
    <row r="133" spans="1:65" s="63" customFormat="1" ht="24.15" customHeight="1">
      <c r="A133" s="59"/>
      <c r="B133" s="176"/>
      <c r="C133" s="177" t="s">
        <v>430</v>
      </c>
      <c r="D133" s="177" t="s">
        <v>299</v>
      </c>
      <c r="E133" s="178"/>
      <c r="F133" s="179" t="s">
        <v>847</v>
      </c>
      <c r="G133" s="180" t="s">
        <v>799</v>
      </c>
      <c r="H133" s="181">
        <v>12</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348</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348</v>
      </c>
      <c r="BM133" s="188" t="s">
        <v>848</v>
      </c>
    </row>
    <row r="134" spans="1:65" s="63" customFormat="1" ht="24.15" customHeight="1">
      <c r="A134" s="59"/>
      <c r="B134" s="176"/>
      <c r="C134" s="177" t="s">
        <v>434</v>
      </c>
      <c r="D134" s="177" t="s">
        <v>299</v>
      </c>
      <c r="E134" s="178"/>
      <c r="F134" s="179" t="s">
        <v>849</v>
      </c>
      <c r="G134" s="180" t="s">
        <v>799</v>
      </c>
      <c r="H134" s="181">
        <v>12</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348</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850</v>
      </c>
    </row>
    <row r="135" spans="1:65" s="63" customFormat="1" ht="24.15" customHeight="1">
      <c r="A135" s="59"/>
      <c r="B135" s="176"/>
      <c r="C135" s="177" t="s">
        <v>381</v>
      </c>
      <c r="D135" s="177" t="s">
        <v>299</v>
      </c>
      <c r="E135" s="178"/>
      <c r="F135" s="179" t="s">
        <v>851</v>
      </c>
      <c r="G135" s="180" t="s">
        <v>799</v>
      </c>
      <c r="H135" s="181">
        <v>12</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348</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852</v>
      </c>
    </row>
    <row r="136" spans="1:65" s="63" customFormat="1" ht="24.15" customHeight="1">
      <c r="A136" s="59"/>
      <c r="B136" s="176"/>
      <c r="C136" s="177" t="s">
        <v>439</v>
      </c>
      <c r="D136" s="177" t="s">
        <v>299</v>
      </c>
      <c r="E136" s="178"/>
      <c r="F136" s="179" t="s">
        <v>853</v>
      </c>
      <c r="G136" s="180" t="s">
        <v>799</v>
      </c>
      <c r="H136" s="181">
        <v>12</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348</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854</v>
      </c>
    </row>
    <row r="137" spans="1:65" s="63" customFormat="1" ht="14.4" customHeight="1">
      <c r="A137" s="59"/>
      <c r="B137" s="176"/>
      <c r="C137" s="177" t="s">
        <v>442</v>
      </c>
      <c r="D137" s="177" t="s">
        <v>299</v>
      </c>
      <c r="E137" s="178"/>
      <c r="F137" s="179" t="s">
        <v>855</v>
      </c>
      <c r="G137" s="180" t="s">
        <v>799</v>
      </c>
      <c r="H137" s="181">
        <v>60</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348</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856</v>
      </c>
    </row>
    <row r="138" spans="1:65" s="63" customFormat="1" ht="14.4" customHeight="1">
      <c r="A138" s="59"/>
      <c r="B138" s="176"/>
      <c r="C138" s="177" t="s">
        <v>445</v>
      </c>
      <c r="D138" s="177" t="s">
        <v>299</v>
      </c>
      <c r="E138" s="178"/>
      <c r="F138" s="179" t="s">
        <v>857</v>
      </c>
      <c r="G138" s="180" t="s">
        <v>799</v>
      </c>
      <c r="H138" s="181">
        <v>12</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858</v>
      </c>
    </row>
    <row r="139" spans="1:65" s="63" customFormat="1" ht="24.15" customHeight="1">
      <c r="A139" s="59"/>
      <c r="B139" s="176"/>
      <c r="C139" s="177" t="s">
        <v>448</v>
      </c>
      <c r="D139" s="177" t="s">
        <v>299</v>
      </c>
      <c r="E139" s="178"/>
      <c r="F139" s="179" t="s">
        <v>859</v>
      </c>
      <c r="G139" s="180" t="s">
        <v>799</v>
      </c>
      <c r="H139" s="181">
        <v>12</v>
      </c>
      <c r="I139" s="182"/>
      <c r="J139" s="182">
        <f t="shared" si="10"/>
        <v>0</v>
      </c>
      <c r="K139" s="183"/>
      <c r="L139" s="60"/>
      <c r="M139" s="184" t="s">
        <v>76</v>
      </c>
      <c r="N139" s="185"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348</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348</v>
      </c>
      <c r="BM139" s="188" t="s">
        <v>860</v>
      </c>
    </row>
    <row r="140" spans="1:65" s="63" customFormat="1" ht="14.4" customHeight="1">
      <c r="A140" s="59"/>
      <c r="B140" s="176"/>
      <c r="C140" s="177" t="s">
        <v>451</v>
      </c>
      <c r="D140" s="177" t="s">
        <v>299</v>
      </c>
      <c r="E140" s="178"/>
      <c r="F140" s="179" t="s">
        <v>861</v>
      </c>
      <c r="G140" s="180" t="s">
        <v>522</v>
      </c>
      <c r="H140" s="181">
        <v>462</v>
      </c>
      <c r="I140" s="182"/>
      <c r="J140" s="182">
        <f t="shared" si="10"/>
        <v>0</v>
      </c>
      <c r="K140" s="183"/>
      <c r="L140" s="60"/>
      <c r="M140" s="184" t="s">
        <v>76</v>
      </c>
      <c r="N140" s="185"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348</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348</v>
      </c>
      <c r="BM140" s="188" t="s">
        <v>862</v>
      </c>
    </row>
    <row r="141" spans="1:65" s="63" customFormat="1" ht="22.95" customHeight="1">
      <c r="A141" s="59"/>
      <c r="B141" s="176"/>
      <c r="C141" s="177" t="s">
        <v>454</v>
      </c>
      <c r="D141" s="177" t="s">
        <v>299</v>
      </c>
      <c r="E141" s="178"/>
      <c r="F141" s="179" t="s">
        <v>863</v>
      </c>
      <c r="G141" s="180" t="s">
        <v>522</v>
      </c>
      <c r="H141" s="181">
        <v>462</v>
      </c>
      <c r="I141" s="182"/>
      <c r="J141" s="182">
        <f t="shared" si="10"/>
        <v>0</v>
      </c>
      <c r="K141" s="183"/>
      <c r="L141" s="60"/>
      <c r="M141" s="184" t="s">
        <v>76</v>
      </c>
      <c r="N141" s="185"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348</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348</v>
      </c>
      <c r="BM141" s="188" t="s">
        <v>864</v>
      </c>
    </row>
    <row r="142" spans="1:65" s="63" customFormat="1" ht="24.15" customHeight="1">
      <c r="A142" s="59"/>
      <c r="B142" s="176"/>
      <c r="C142" s="177" t="s">
        <v>457</v>
      </c>
      <c r="D142" s="177" t="s">
        <v>299</v>
      </c>
      <c r="E142" s="178"/>
      <c r="F142" s="179" t="s">
        <v>865</v>
      </c>
      <c r="G142" s="180" t="s">
        <v>326</v>
      </c>
      <c r="H142" s="181">
        <v>1.5</v>
      </c>
      <c r="I142" s="182"/>
      <c r="J142" s="182">
        <f t="shared" si="10"/>
        <v>0</v>
      </c>
      <c r="K142" s="183"/>
      <c r="L142" s="60"/>
      <c r="M142" s="184" t="s">
        <v>76</v>
      </c>
      <c r="N142" s="185"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348</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348</v>
      </c>
      <c r="BM142" s="188" t="s">
        <v>866</v>
      </c>
    </row>
    <row r="143" spans="1:65" s="63" customFormat="1" ht="14.4" customHeight="1">
      <c r="A143" s="59"/>
      <c r="B143" s="176"/>
      <c r="C143" s="177" t="s">
        <v>460</v>
      </c>
      <c r="D143" s="177" t="s">
        <v>299</v>
      </c>
      <c r="E143" s="178"/>
      <c r="F143" s="179" t="s">
        <v>867</v>
      </c>
      <c r="G143" s="180" t="s">
        <v>816</v>
      </c>
      <c r="H143" s="181">
        <v>48</v>
      </c>
      <c r="I143" s="182"/>
      <c r="J143" s="182">
        <f t="shared" si="10"/>
        <v>0</v>
      </c>
      <c r="K143" s="183"/>
      <c r="L143" s="60"/>
      <c r="M143" s="184" t="s">
        <v>76</v>
      </c>
      <c r="N143" s="185"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348</v>
      </c>
      <c r="AT143" s="188" t="s">
        <v>299</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348</v>
      </c>
      <c r="BM143" s="188" t="s">
        <v>868</v>
      </c>
    </row>
    <row r="144" spans="1:65" s="163" customFormat="1" ht="22.95" customHeight="1">
      <c r="B144" s="164"/>
      <c r="D144" s="165" t="s">
        <v>140</v>
      </c>
      <c r="E144" s="174"/>
      <c r="F144" s="174" t="s">
        <v>869</v>
      </c>
      <c r="J144" s="175">
        <f>BK144</f>
        <v>0</v>
      </c>
      <c r="L144" s="164"/>
      <c r="M144" s="168"/>
      <c r="N144" s="169"/>
      <c r="O144" s="169"/>
      <c r="P144" s="170">
        <f>SUM(P145:P168)</f>
        <v>0</v>
      </c>
      <c r="Q144" s="169"/>
      <c r="R144" s="170">
        <f>SUM(R145:R168)</f>
        <v>0</v>
      </c>
      <c r="S144" s="169"/>
      <c r="T144" s="171">
        <f>SUM(T145:T168)</f>
        <v>0</v>
      </c>
      <c r="AR144" s="165" t="s">
        <v>154</v>
      </c>
      <c r="AT144" s="172" t="s">
        <v>140</v>
      </c>
      <c r="AU144" s="172" t="s">
        <v>148</v>
      </c>
      <c r="AY144" s="165" t="s">
        <v>297</v>
      </c>
      <c r="BK144" s="173">
        <f>SUM(BK145:BK168)</f>
        <v>0</v>
      </c>
    </row>
    <row r="145" spans="1:65" s="63" customFormat="1" ht="24.15" customHeight="1">
      <c r="A145" s="59"/>
      <c r="B145" s="176"/>
      <c r="C145" s="177" t="s">
        <v>463</v>
      </c>
      <c r="D145" s="177" t="s">
        <v>299</v>
      </c>
      <c r="E145" s="178"/>
      <c r="F145" s="179" t="s">
        <v>870</v>
      </c>
      <c r="G145" s="180" t="s">
        <v>407</v>
      </c>
      <c r="H145" s="181">
        <v>12</v>
      </c>
      <c r="I145" s="182"/>
      <c r="J145" s="182">
        <f t="shared" ref="J145:J168" si="20">ROUND(I145*H145,2)</f>
        <v>0</v>
      </c>
      <c r="K145" s="183"/>
      <c r="L145" s="60"/>
      <c r="M145" s="184" t="s">
        <v>76</v>
      </c>
      <c r="N145" s="185" t="s">
        <v>107</v>
      </c>
      <c r="O145" s="186">
        <v>0</v>
      </c>
      <c r="P145" s="186">
        <f t="shared" ref="P145:P168" si="21">O145*H145</f>
        <v>0</v>
      </c>
      <c r="Q145" s="186">
        <v>0</v>
      </c>
      <c r="R145" s="186">
        <f t="shared" ref="R145:R168" si="22">Q145*H145</f>
        <v>0</v>
      </c>
      <c r="S145" s="186">
        <v>0</v>
      </c>
      <c r="T145" s="187">
        <f t="shared" ref="T145:T168" si="23">S145*H145</f>
        <v>0</v>
      </c>
      <c r="U145" s="59"/>
      <c r="V145" s="59"/>
      <c r="W145" s="59"/>
      <c r="X145" s="59"/>
      <c r="Y145" s="59"/>
      <c r="Z145" s="59"/>
      <c r="AA145" s="59"/>
      <c r="AB145" s="59"/>
      <c r="AC145" s="59"/>
      <c r="AD145" s="59"/>
      <c r="AE145" s="59"/>
      <c r="AR145" s="188" t="s">
        <v>348</v>
      </c>
      <c r="AT145" s="188" t="s">
        <v>299</v>
      </c>
      <c r="AU145" s="188" t="s">
        <v>154</v>
      </c>
      <c r="AY145" s="48" t="s">
        <v>297</v>
      </c>
      <c r="BE145" s="189">
        <f t="shared" ref="BE145:BE168" si="24">IF(N145="základná",J145,0)</f>
        <v>0</v>
      </c>
      <c r="BF145" s="189">
        <f t="shared" ref="BF145:BF168" si="25">IF(N145="znížená",J145,0)</f>
        <v>0</v>
      </c>
      <c r="BG145" s="189">
        <f t="shared" ref="BG145:BG168" si="26">IF(N145="zákl. prenesená",J145,0)</f>
        <v>0</v>
      </c>
      <c r="BH145" s="189">
        <f t="shared" ref="BH145:BH168" si="27">IF(N145="zníž. prenesená",J145,0)</f>
        <v>0</v>
      </c>
      <c r="BI145" s="189">
        <f t="shared" ref="BI145:BI168" si="28">IF(N145="nulová",J145,0)</f>
        <v>0</v>
      </c>
      <c r="BJ145" s="48" t="s">
        <v>154</v>
      </c>
      <c r="BK145" s="189">
        <f t="shared" ref="BK145:BK168" si="29">ROUND(I145*H145,2)</f>
        <v>0</v>
      </c>
      <c r="BL145" s="48" t="s">
        <v>348</v>
      </c>
      <c r="BM145" s="188" t="s">
        <v>871</v>
      </c>
    </row>
    <row r="146" spans="1:65" s="63" customFormat="1" ht="14.4" customHeight="1">
      <c r="A146" s="59"/>
      <c r="B146" s="176"/>
      <c r="C146" s="177" t="s">
        <v>466</v>
      </c>
      <c r="D146" s="177" t="s">
        <v>299</v>
      </c>
      <c r="E146" s="178"/>
      <c r="F146" s="179" t="s">
        <v>872</v>
      </c>
      <c r="G146" s="180" t="s">
        <v>407</v>
      </c>
      <c r="H146" s="181">
        <v>12</v>
      </c>
      <c r="I146" s="182"/>
      <c r="J146" s="182">
        <f t="shared" si="20"/>
        <v>0</v>
      </c>
      <c r="K146" s="183"/>
      <c r="L146" s="60"/>
      <c r="M146" s="184" t="s">
        <v>76</v>
      </c>
      <c r="N146" s="185" t="s">
        <v>107</v>
      </c>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348</v>
      </c>
      <c r="AT146" s="188" t="s">
        <v>299</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348</v>
      </c>
      <c r="BM146" s="188" t="s">
        <v>873</v>
      </c>
    </row>
    <row r="147" spans="1:65" s="63" customFormat="1" ht="14.4" customHeight="1">
      <c r="A147" s="59"/>
      <c r="B147" s="176"/>
      <c r="C147" s="177" t="s">
        <v>469</v>
      </c>
      <c r="D147" s="177" t="s">
        <v>299</v>
      </c>
      <c r="E147" s="178"/>
      <c r="F147" s="179" t="s">
        <v>874</v>
      </c>
      <c r="G147" s="180" t="s">
        <v>407</v>
      </c>
      <c r="H147" s="181">
        <v>12</v>
      </c>
      <c r="I147" s="182"/>
      <c r="J147" s="182">
        <f t="shared" si="20"/>
        <v>0</v>
      </c>
      <c r="K147" s="183"/>
      <c r="L147" s="60"/>
      <c r="M147" s="184" t="s">
        <v>76</v>
      </c>
      <c r="N147" s="185" t="s">
        <v>107</v>
      </c>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348</v>
      </c>
      <c r="AT147" s="188" t="s">
        <v>299</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348</v>
      </c>
      <c r="BM147" s="188" t="s">
        <v>875</v>
      </c>
    </row>
    <row r="148" spans="1:65" s="63" customFormat="1" ht="24.15" customHeight="1">
      <c r="A148" s="59"/>
      <c r="B148" s="176"/>
      <c r="C148" s="177" t="s">
        <v>472</v>
      </c>
      <c r="D148" s="177" t="s">
        <v>299</v>
      </c>
      <c r="E148" s="178"/>
      <c r="F148" s="179" t="s">
        <v>876</v>
      </c>
      <c r="G148" s="180" t="s">
        <v>407</v>
      </c>
      <c r="H148" s="181">
        <v>12</v>
      </c>
      <c r="I148" s="182"/>
      <c r="J148" s="182">
        <f t="shared" si="20"/>
        <v>0</v>
      </c>
      <c r="K148" s="183"/>
      <c r="L148" s="60"/>
      <c r="M148" s="184" t="s">
        <v>76</v>
      </c>
      <c r="N148" s="185" t="s">
        <v>107</v>
      </c>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348</v>
      </c>
      <c r="AT148" s="188" t="s">
        <v>299</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348</v>
      </c>
      <c r="BM148" s="188" t="s">
        <v>877</v>
      </c>
    </row>
    <row r="149" spans="1:65" s="63" customFormat="1" ht="22.2" customHeight="1">
      <c r="A149" s="59"/>
      <c r="B149" s="176"/>
      <c r="C149" s="177" t="s">
        <v>475</v>
      </c>
      <c r="D149" s="177" t="s">
        <v>299</v>
      </c>
      <c r="E149" s="178"/>
      <c r="F149" s="179" t="s">
        <v>878</v>
      </c>
      <c r="G149" s="180" t="s">
        <v>407</v>
      </c>
      <c r="H149" s="181">
        <v>12</v>
      </c>
      <c r="I149" s="182"/>
      <c r="J149" s="182">
        <f t="shared" si="20"/>
        <v>0</v>
      </c>
      <c r="K149" s="183"/>
      <c r="L149" s="60"/>
      <c r="M149" s="184" t="s">
        <v>76</v>
      </c>
      <c r="N149" s="185" t="s">
        <v>107</v>
      </c>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348</v>
      </c>
      <c r="AT149" s="188" t="s">
        <v>299</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348</v>
      </c>
      <c r="BM149" s="188" t="s">
        <v>879</v>
      </c>
    </row>
    <row r="150" spans="1:65" s="63" customFormat="1" ht="21" customHeight="1">
      <c r="A150" s="59"/>
      <c r="B150" s="176"/>
      <c r="C150" s="177" t="s">
        <v>478</v>
      </c>
      <c r="D150" s="177" t="s">
        <v>299</v>
      </c>
      <c r="E150" s="178"/>
      <c r="F150" s="179" t="s">
        <v>880</v>
      </c>
      <c r="G150" s="180" t="s">
        <v>407</v>
      </c>
      <c r="H150" s="181">
        <v>12</v>
      </c>
      <c r="I150" s="182"/>
      <c r="J150" s="182">
        <f t="shared" si="20"/>
        <v>0</v>
      </c>
      <c r="K150" s="183"/>
      <c r="L150" s="60"/>
      <c r="M150" s="184" t="s">
        <v>76</v>
      </c>
      <c r="N150" s="185" t="s">
        <v>107</v>
      </c>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348</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348</v>
      </c>
      <c r="BM150" s="188" t="s">
        <v>881</v>
      </c>
    </row>
    <row r="151" spans="1:65" s="63" customFormat="1" ht="14.4" customHeight="1">
      <c r="A151" s="59"/>
      <c r="B151" s="176"/>
      <c r="C151" s="177" t="s">
        <v>481</v>
      </c>
      <c r="D151" s="177" t="s">
        <v>299</v>
      </c>
      <c r="E151" s="178"/>
      <c r="F151" s="179" t="s">
        <v>882</v>
      </c>
      <c r="G151" s="180" t="s">
        <v>407</v>
      </c>
      <c r="H151" s="181">
        <v>12</v>
      </c>
      <c r="I151" s="182"/>
      <c r="J151" s="182">
        <f t="shared" si="20"/>
        <v>0</v>
      </c>
      <c r="K151" s="183"/>
      <c r="L151" s="60"/>
      <c r="M151" s="184" t="s">
        <v>76</v>
      </c>
      <c r="N151" s="185" t="s">
        <v>107</v>
      </c>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348</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348</v>
      </c>
      <c r="BM151" s="188" t="s">
        <v>883</v>
      </c>
    </row>
    <row r="152" spans="1:65" s="63" customFormat="1" ht="14.4" customHeight="1">
      <c r="A152" s="59"/>
      <c r="B152" s="176"/>
      <c r="C152" s="177" t="s">
        <v>484</v>
      </c>
      <c r="D152" s="177" t="s">
        <v>299</v>
      </c>
      <c r="E152" s="178"/>
      <c r="F152" s="179" t="s">
        <v>884</v>
      </c>
      <c r="G152" s="180" t="s">
        <v>407</v>
      </c>
      <c r="H152" s="181">
        <v>12</v>
      </c>
      <c r="I152" s="182"/>
      <c r="J152" s="182">
        <f t="shared" si="20"/>
        <v>0</v>
      </c>
      <c r="K152" s="183"/>
      <c r="L152" s="60"/>
      <c r="M152" s="184" t="s">
        <v>76</v>
      </c>
      <c r="N152" s="185" t="s">
        <v>107</v>
      </c>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348</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348</v>
      </c>
      <c r="BM152" s="188" t="s">
        <v>885</v>
      </c>
    </row>
    <row r="153" spans="1:65" s="63" customFormat="1" ht="14.4" customHeight="1">
      <c r="A153" s="59"/>
      <c r="B153" s="176"/>
      <c r="C153" s="190" t="s">
        <v>649</v>
      </c>
      <c r="D153" s="190" t="s">
        <v>324</v>
      </c>
      <c r="E153" s="191"/>
      <c r="F153" s="192" t="s">
        <v>886</v>
      </c>
      <c r="G153" s="193" t="s">
        <v>799</v>
      </c>
      <c r="H153" s="194">
        <v>12</v>
      </c>
      <c r="I153" s="195"/>
      <c r="J153" s="195">
        <f t="shared" si="20"/>
        <v>0</v>
      </c>
      <c r="K153" s="196"/>
      <c r="L153" s="197"/>
      <c r="M153" s="198" t="s">
        <v>76</v>
      </c>
      <c r="N153" s="199" t="s">
        <v>107</v>
      </c>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381</v>
      </c>
      <c r="AT153" s="188" t="s">
        <v>324</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348</v>
      </c>
      <c r="BM153" s="188" t="s">
        <v>887</v>
      </c>
    </row>
    <row r="154" spans="1:65" s="63" customFormat="1" ht="14.4" customHeight="1">
      <c r="A154" s="59"/>
      <c r="B154" s="176"/>
      <c r="C154" s="177" t="s">
        <v>652</v>
      </c>
      <c r="D154" s="177" t="s">
        <v>299</v>
      </c>
      <c r="E154" s="178"/>
      <c r="F154" s="179" t="s">
        <v>888</v>
      </c>
      <c r="G154" s="180" t="s">
        <v>407</v>
      </c>
      <c r="H154" s="181">
        <v>12</v>
      </c>
      <c r="I154" s="182"/>
      <c r="J154" s="182">
        <f t="shared" si="20"/>
        <v>0</v>
      </c>
      <c r="K154" s="183"/>
      <c r="L154" s="60"/>
      <c r="M154" s="184" t="s">
        <v>76</v>
      </c>
      <c r="N154" s="185" t="s">
        <v>107</v>
      </c>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348</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348</v>
      </c>
      <c r="BM154" s="188" t="s">
        <v>889</v>
      </c>
    </row>
    <row r="155" spans="1:65" s="63" customFormat="1" ht="14.4" customHeight="1">
      <c r="A155" s="59"/>
      <c r="B155" s="176"/>
      <c r="C155" s="190" t="s">
        <v>655</v>
      </c>
      <c r="D155" s="190" t="s">
        <v>324</v>
      </c>
      <c r="E155" s="191"/>
      <c r="F155" s="192" t="s">
        <v>890</v>
      </c>
      <c r="G155" s="193" t="s">
        <v>799</v>
      </c>
      <c r="H155" s="194">
        <v>12</v>
      </c>
      <c r="I155" s="195"/>
      <c r="J155" s="195">
        <f t="shared" si="20"/>
        <v>0</v>
      </c>
      <c r="K155" s="196"/>
      <c r="L155" s="197"/>
      <c r="M155" s="198" t="s">
        <v>76</v>
      </c>
      <c r="N155" s="199" t="s">
        <v>107</v>
      </c>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381</v>
      </c>
      <c r="AT155" s="188" t="s">
        <v>324</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348</v>
      </c>
      <c r="BM155" s="188" t="s">
        <v>891</v>
      </c>
    </row>
    <row r="156" spans="1:65" s="63" customFormat="1" ht="14.4" customHeight="1">
      <c r="A156" s="59"/>
      <c r="B156" s="176"/>
      <c r="C156" s="190" t="s">
        <v>577</v>
      </c>
      <c r="D156" s="190" t="s">
        <v>324</v>
      </c>
      <c r="E156" s="191"/>
      <c r="F156" s="192" t="s">
        <v>892</v>
      </c>
      <c r="G156" s="193" t="s">
        <v>799</v>
      </c>
      <c r="H156" s="194">
        <v>12</v>
      </c>
      <c r="I156" s="195"/>
      <c r="J156" s="195">
        <f t="shared" si="20"/>
        <v>0</v>
      </c>
      <c r="K156" s="196"/>
      <c r="L156" s="197"/>
      <c r="M156" s="198" t="s">
        <v>76</v>
      </c>
      <c r="N156" s="199"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381</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348</v>
      </c>
      <c r="BM156" s="188" t="s">
        <v>893</v>
      </c>
    </row>
    <row r="157" spans="1:65" s="63" customFormat="1" ht="14.4" customHeight="1">
      <c r="A157" s="59"/>
      <c r="B157" s="176"/>
      <c r="C157" s="190" t="s">
        <v>580</v>
      </c>
      <c r="D157" s="190" t="s">
        <v>324</v>
      </c>
      <c r="E157" s="191"/>
      <c r="F157" s="192" t="s">
        <v>894</v>
      </c>
      <c r="G157" s="193" t="s">
        <v>799</v>
      </c>
      <c r="H157" s="194">
        <v>12</v>
      </c>
      <c r="I157" s="195"/>
      <c r="J157" s="195">
        <f t="shared" si="20"/>
        <v>0</v>
      </c>
      <c r="K157" s="196"/>
      <c r="L157" s="197"/>
      <c r="M157" s="198" t="s">
        <v>76</v>
      </c>
      <c r="N157" s="199"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381</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348</v>
      </c>
      <c r="BM157" s="188" t="s">
        <v>895</v>
      </c>
    </row>
    <row r="158" spans="1:65" s="63" customFormat="1" ht="14.4" customHeight="1">
      <c r="A158" s="59"/>
      <c r="B158" s="176"/>
      <c r="C158" s="190" t="s">
        <v>583</v>
      </c>
      <c r="D158" s="190" t="s">
        <v>324</v>
      </c>
      <c r="E158" s="191"/>
      <c r="F158" s="192" t="s">
        <v>896</v>
      </c>
      <c r="G158" s="193" t="s">
        <v>799</v>
      </c>
      <c r="H158" s="194">
        <v>48</v>
      </c>
      <c r="I158" s="195"/>
      <c r="J158" s="195">
        <f t="shared" si="20"/>
        <v>0</v>
      </c>
      <c r="K158" s="196"/>
      <c r="L158" s="197"/>
      <c r="M158" s="198" t="s">
        <v>76</v>
      </c>
      <c r="N158" s="199"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381</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348</v>
      </c>
      <c r="BM158" s="188" t="s">
        <v>897</v>
      </c>
    </row>
    <row r="159" spans="1:65" s="63" customFormat="1" ht="14.4" customHeight="1">
      <c r="A159" s="59"/>
      <c r="B159" s="176"/>
      <c r="C159" s="177" t="s">
        <v>586</v>
      </c>
      <c r="D159" s="177" t="s">
        <v>299</v>
      </c>
      <c r="E159" s="178"/>
      <c r="F159" s="179" t="s">
        <v>898</v>
      </c>
      <c r="G159" s="180" t="s">
        <v>407</v>
      </c>
      <c r="H159" s="181">
        <v>60</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348</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348</v>
      </c>
      <c r="BM159" s="188" t="s">
        <v>899</v>
      </c>
    </row>
    <row r="160" spans="1:65" s="63" customFormat="1" ht="24.15" customHeight="1">
      <c r="A160" s="59"/>
      <c r="B160" s="176"/>
      <c r="C160" s="177" t="s">
        <v>589</v>
      </c>
      <c r="D160" s="177" t="s">
        <v>299</v>
      </c>
      <c r="E160" s="178"/>
      <c r="F160" s="179" t="s">
        <v>900</v>
      </c>
      <c r="G160" s="180" t="s">
        <v>799</v>
      </c>
      <c r="H160" s="181">
        <v>12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348</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348</v>
      </c>
      <c r="BM160" s="188" t="s">
        <v>901</v>
      </c>
    </row>
    <row r="161" spans="1:65" s="63" customFormat="1" ht="24.15" customHeight="1">
      <c r="A161" s="59"/>
      <c r="B161" s="176"/>
      <c r="C161" s="177" t="s">
        <v>592</v>
      </c>
      <c r="D161" s="177" t="s">
        <v>299</v>
      </c>
      <c r="E161" s="178"/>
      <c r="F161" s="179" t="s">
        <v>902</v>
      </c>
      <c r="G161" s="180" t="s">
        <v>799</v>
      </c>
      <c r="H161" s="181">
        <v>12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348</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348</v>
      </c>
      <c r="BM161" s="188" t="s">
        <v>903</v>
      </c>
    </row>
    <row r="162" spans="1:65" s="63" customFormat="1" ht="14.4" customHeight="1">
      <c r="A162" s="59"/>
      <c r="B162" s="176"/>
      <c r="C162" s="177" t="s">
        <v>595</v>
      </c>
      <c r="D162" s="177" t="s">
        <v>299</v>
      </c>
      <c r="E162" s="178"/>
      <c r="F162" s="179" t="s">
        <v>904</v>
      </c>
      <c r="G162" s="180" t="s">
        <v>799</v>
      </c>
      <c r="H162" s="181">
        <v>12</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348</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348</v>
      </c>
      <c r="BM162" s="188" t="s">
        <v>905</v>
      </c>
    </row>
    <row r="163" spans="1:65" s="63" customFormat="1" ht="14.4" customHeight="1">
      <c r="A163" s="59"/>
      <c r="B163" s="176"/>
      <c r="C163" s="177" t="s">
        <v>598</v>
      </c>
      <c r="D163" s="177" t="s">
        <v>299</v>
      </c>
      <c r="E163" s="178"/>
      <c r="F163" s="179" t="s">
        <v>906</v>
      </c>
      <c r="G163" s="180" t="s">
        <v>799</v>
      </c>
      <c r="H163" s="181">
        <v>12</v>
      </c>
      <c r="I163" s="182"/>
      <c r="J163" s="182">
        <f t="shared" si="20"/>
        <v>0</v>
      </c>
      <c r="K163" s="183"/>
      <c r="L163" s="60"/>
      <c r="M163" s="184" t="s">
        <v>76</v>
      </c>
      <c r="N163" s="185" t="s">
        <v>107</v>
      </c>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348</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348</v>
      </c>
      <c r="BM163" s="188" t="s">
        <v>907</v>
      </c>
    </row>
    <row r="164" spans="1:65" s="63" customFormat="1" ht="14.4" customHeight="1">
      <c r="A164" s="59"/>
      <c r="B164" s="176"/>
      <c r="C164" s="177" t="s">
        <v>601</v>
      </c>
      <c r="D164" s="177" t="s">
        <v>299</v>
      </c>
      <c r="E164" s="178"/>
      <c r="F164" s="179" t="s">
        <v>908</v>
      </c>
      <c r="G164" s="180" t="s">
        <v>407</v>
      </c>
      <c r="H164" s="181">
        <v>12</v>
      </c>
      <c r="I164" s="182"/>
      <c r="J164" s="182">
        <f t="shared" si="20"/>
        <v>0</v>
      </c>
      <c r="K164" s="183"/>
      <c r="L164" s="60"/>
      <c r="M164" s="184" t="s">
        <v>76</v>
      </c>
      <c r="N164" s="185" t="s">
        <v>107</v>
      </c>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348</v>
      </c>
      <c r="AT164" s="188" t="s">
        <v>299</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348</v>
      </c>
      <c r="BM164" s="188" t="s">
        <v>909</v>
      </c>
    </row>
    <row r="165" spans="1:65" s="63" customFormat="1" ht="14.4" customHeight="1">
      <c r="A165" s="59"/>
      <c r="B165" s="176"/>
      <c r="C165" s="177" t="s">
        <v>361</v>
      </c>
      <c r="D165" s="177" t="s">
        <v>299</v>
      </c>
      <c r="E165" s="178"/>
      <c r="F165" s="179" t="s">
        <v>910</v>
      </c>
      <c r="G165" s="180" t="s">
        <v>799</v>
      </c>
      <c r="H165" s="181">
        <v>12</v>
      </c>
      <c r="I165" s="182"/>
      <c r="J165" s="182">
        <f t="shared" si="20"/>
        <v>0</v>
      </c>
      <c r="K165" s="183"/>
      <c r="L165" s="60"/>
      <c r="M165" s="184" t="s">
        <v>76</v>
      </c>
      <c r="N165" s="185" t="s">
        <v>107</v>
      </c>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348</v>
      </c>
      <c r="AT165" s="188" t="s">
        <v>299</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348</v>
      </c>
      <c r="BM165" s="188" t="s">
        <v>911</v>
      </c>
    </row>
    <row r="166" spans="1:65" s="63" customFormat="1" ht="14.4" customHeight="1">
      <c r="A166" s="59"/>
      <c r="B166" s="176"/>
      <c r="C166" s="177" t="s">
        <v>364</v>
      </c>
      <c r="D166" s="177" t="s">
        <v>299</v>
      </c>
      <c r="E166" s="178"/>
      <c r="F166" s="179" t="s">
        <v>912</v>
      </c>
      <c r="G166" s="180" t="s">
        <v>799</v>
      </c>
      <c r="H166" s="181">
        <v>12</v>
      </c>
      <c r="I166" s="182"/>
      <c r="J166" s="182">
        <f t="shared" si="20"/>
        <v>0</v>
      </c>
      <c r="K166" s="183"/>
      <c r="L166" s="60"/>
      <c r="M166" s="184" t="s">
        <v>76</v>
      </c>
      <c r="N166" s="185" t="s">
        <v>107</v>
      </c>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348</v>
      </c>
      <c r="AT166" s="188" t="s">
        <v>299</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348</v>
      </c>
      <c r="BM166" s="188" t="s">
        <v>913</v>
      </c>
    </row>
    <row r="167" spans="1:65" s="63" customFormat="1" ht="14.4" customHeight="1">
      <c r="A167" s="59"/>
      <c r="B167" s="176"/>
      <c r="C167" s="177" t="s">
        <v>487</v>
      </c>
      <c r="D167" s="177" t="s">
        <v>299</v>
      </c>
      <c r="E167" s="178"/>
      <c r="F167" s="179" t="s">
        <v>914</v>
      </c>
      <c r="G167" s="180" t="s">
        <v>799</v>
      </c>
      <c r="H167" s="181">
        <v>12</v>
      </c>
      <c r="I167" s="182"/>
      <c r="J167" s="182">
        <f t="shared" si="20"/>
        <v>0</v>
      </c>
      <c r="K167" s="183"/>
      <c r="L167" s="60"/>
      <c r="M167" s="184" t="s">
        <v>76</v>
      </c>
      <c r="N167" s="185" t="s">
        <v>107</v>
      </c>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348</v>
      </c>
      <c r="AT167" s="188" t="s">
        <v>299</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348</v>
      </c>
      <c r="BM167" s="188" t="s">
        <v>915</v>
      </c>
    </row>
    <row r="168" spans="1:65" s="63" customFormat="1" ht="14.4" customHeight="1">
      <c r="A168" s="59"/>
      <c r="B168" s="176"/>
      <c r="C168" s="177" t="s">
        <v>490</v>
      </c>
      <c r="D168" s="177" t="s">
        <v>299</v>
      </c>
      <c r="E168" s="178"/>
      <c r="F168" s="179" t="s">
        <v>916</v>
      </c>
      <c r="G168" s="180" t="s">
        <v>799</v>
      </c>
      <c r="H168" s="181">
        <v>12</v>
      </c>
      <c r="I168" s="182"/>
      <c r="J168" s="182">
        <f t="shared" si="20"/>
        <v>0</v>
      </c>
      <c r="K168" s="183"/>
      <c r="L168" s="60"/>
      <c r="M168" s="184" t="s">
        <v>76</v>
      </c>
      <c r="N168" s="185" t="s">
        <v>107</v>
      </c>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348</v>
      </c>
      <c r="AT168" s="188" t="s">
        <v>299</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348</v>
      </c>
      <c r="BM168" s="188" t="s">
        <v>917</v>
      </c>
    </row>
    <row r="169" spans="1:65" s="163" customFormat="1" ht="22.95" customHeight="1">
      <c r="B169" s="164"/>
      <c r="D169" s="165" t="s">
        <v>140</v>
      </c>
      <c r="E169" s="174"/>
      <c r="F169" s="174" t="s">
        <v>918</v>
      </c>
      <c r="J169" s="175">
        <f>BK169</f>
        <v>0</v>
      </c>
      <c r="L169" s="164"/>
      <c r="M169" s="168"/>
      <c r="N169" s="169"/>
      <c r="O169" s="169"/>
      <c r="P169" s="170">
        <f>SUM(P170:P171)</f>
        <v>0</v>
      </c>
      <c r="Q169" s="169"/>
      <c r="R169" s="170">
        <f>SUM(R170:R171)</f>
        <v>0</v>
      </c>
      <c r="S169" s="169"/>
      <c r="T169" s="171">
        <f>SUM(T170:T171)</f>
        <v>0</v>
      </c>
      <c r="AR169" s="165" t="s">
        <v>154</v>
      </c>
      <c r="AT169" s="172" t="s">
        <v>140</v>
      </c>
      <c r="AU169" s="172" t="s">
        <v>148</v>
      </c>
      <c r="AY169" s="165" t="s">
        <v>297</v>
      </c>
      <c r="BK169" s="173">
        <f>SUM(BK170:BK171)</f>
        <v>0</v>
      </c>
    </row>
    <row r="170" spans="1:65" s="63" customFormat="1" ht="24.15" customHeight="1">
      <c r="A170" s="59"/>
      <c r="B170" s="176"/>
      <c r="C170" s="177" t="s">
        <v>148</v>
      </c>
      <c r="D170" s="177" t="s">
        <v>299</v>
      </c>
      <c r="E170" s="178"/>
      <c r="F170" s="179" t="s">
        <v>919</v>
      </c>
      <c r="G170" s="180" t="s">
        <v>407</v>
      </c>
      <c r="H170" s="181">
        <v>12</v>
      </c>
      <c r="I170" s="182"/>
      <c r="J170" s="182">
        <f>ROUND(I170*H170,2)</f>
        <v>0</v>
      </c>
      <c r="K170" s="183"/>
      <c r="L170" s="60"/>
      <c r="M170" s="184" t="s">
        <v>76</v>
      </c>
      <c r="N170" s="185" t="s">
        <v>107</v>
      </c>
      <c r="O170" s="186">
        <v>0</v>
      </c>
      <c r="P170" s="186">
        <f>O170*H170</f>
        <v>0</v>
      </c>
      <c r="Q170" s="186">
        <v>0</v>
      </c>
      <c r="R170" s="186">
        <f>Q170*H170</f>
        <v>0</v>
      </c>
      <c r="S170" s="186">
        <v>0</v>
      </c>
      <c r="T170" s="187">
        <f>S170*H170</f>
        <v>0</v>
      </c>
      <c r="U170" s="59"/>
      <c r="V170" s="59"/>
      <c r="W170" s="59"/>
      <c r="X170" s="59"/>
      <c r="Y170" s="59"/>
      <c r="Z170" s="59"/>
      <c r="AA170" s="59"/>
      <c r="AB170" s="59"/>
      <c r="AC170" s="59"/>
      <c r="AD170" s="59"/>
      <c r="AE170" s="59"/>
      <c r="AR170" s="188" t="s">
        <v>348</v>
      </c>
      <c r="AT170" s="188" t="s">
        <v>299</v>
      </c>
      <c r="AU170" s="188" t="s">
        <v>154</v>
      </c>
      <c r="AY170" s="48" t="s">
        <v>297</v>
      </c>
      <c r="BE170" s="189">
        <f>IF(N170="základná",J170,0)</f>
        <v>0</v>
      </c>
      <c r="BF170" s="189">
        <f>IF(N170="znížená",J170,0)</f>
        <v>0</v>
      </c>
      <c r="BG170" s="189">
        <f>IF(N170="zákl. prenesená",J170,0)</f>
        <v>0</v>
      </c>
      <c r="BH170" s="189">
        <f>IF(N170="zníž. prenesená",J170,0)</f>
        <v>0</v>
      </c>
      <c r="BI170" s="189">
        <f>IF(N170="nulová",J170,0)</f>
        <v>0</v>
      </c>
      <c r="BJ170" s="48" t="s">
        <v>154</v>
      </c>
      <c r="BK170" s="189">
        <f>ROUND(I170*H170,2)</f>
        <v>0</v>
      </c>
      <c r="BL170" s="48" t="s">
        <v>348</v>
      </c>
      <c r="BM170" s="188" t="s">
        <v>920</v>
      </c>
    </row>
    <row r="171" spans="1:65" s="63" customFormat="1" ht="14.4" customHeight="1">
      <c r="A171" s="59"/>
      <c r="B171" s="176"/>
      <c r="C171" s="190" t="s">
        <v>154</v>
      </c>
      <c r="D171" s="190" t="s">
        <v>324</v>
      </c>
      <c r="E171" s="191"/>
      <c r="F171" s="192" t="s">
        <v>921</v>
      </c>
      <c r="G171" s="193" t="s">
        <v>407</v>
      </c>
      <c r="H171" s="194">
        <v>12</v>
      </c>
      <c r="I171" s="195"/>
      <c r="J171" s="195">
        <f>ROUND(I171*H171,2)</f>
        <v>0</v>
      </c>
      <c r="K171" s="196"/>
      <c r="L171" s="197"/>
      <c r="M171" s="209" t="s">
        <v>76</v>
      </c>
      <c r="N171" s="210" t="s">
        <v>107</v>
      </c>
      <c r="O171" s="202">
        <v>0</v>
      </c>
      <c r="P171" s="202">
        <f>O171*H171</f>
        <v>0</v>
      </c>
      <c r="Q171" s="202">
        <v>0</v>
      </c>
      <c r="R171" s="202">
        <f>Q171*H171</f>
        <v>0</v>
      </c>
      <c r="S171" s="202">
        <v>0</v>
      </c>
      <c r="T171" s="203">
        <f>S171*H171</f>
        <v>0</v>
      </c>
      <c r="U171" s="59"/>
      <c r="V171" s="59"/>
      <c r="W171" s="59"/>
      <c r="X171" s="59"/>
      <c r="Y171" s="59"/>
      <c r="Z171" s="59"/>
      <c r="AA171" s="59"/>
      <c r="AB171" s="59"/>
      <c r="AC171" s="59"/>
      <c r="AD171" s="59"/>
      <c r="AE171" s="59"/>
      <c r="AR171" s="188" t="s">
        <v>381</v>
      </c>
      <c r="AT171" s="188" t="s">
        <v>324</v>
      </c>
      <c r="AU171" s="188" t="s">
        <v>154</v>
      </c>
      <c r="AY171" s="48" t="s">
        <v>297</v>
      </c>
      <c r="BE171" s="189">
        <f>IF(N171="základná",J171,0)</f>
        <v>0</v>
      </c>
      <c r="BF171" s="189">
        <f>IF(N171="znížená",J171,0)</f>
        <v>0</v>
      </c>
      <c r="BG171" s="189">
        <f>IF(N171="zákl. prenesená",J171,0)</f>
        <v>0</v>
      </c>
      <c r="BH171" s="189">
        <f>IF(N171="zníž. prenesená",J171,0)</f>
        <v>0</v>
      </c>
      <c r="BI171" s="189">
        <f>IF(N171="nulová",J171,0)</f>
        <v>0</v>
      </c>
      <c r="BJ171" s="48" t="s">
        <v>154</v>
      </c>
      <c r="BK171" s="189">
        <f>ROUND(I171*H171,2)</f>
        <v>0</v>
      </c>
      <c r="BL171" s="48" t="s">
        <v>348</v>
      </c>
      <c r="BM171" s="188" t="s">
        <v>922</v>
      </c>
    </row>
    <row r="172" spans="1:65" s="63" customFormat="1" ht="6.9" customHeight="1">
      <c r="A172" s="59"/>
      <c r="B172" s="75"/>
      <c r="C172" s="76"/>
      <c r="D172" s="76"/>
      <c r="E172" s="76"/>
      <c r="F172" s="76"/>
      <c r="G172" s="76"/>
      <c r="H172" s="76"/>
      <c r="I172" s="76"/>
      <c r="J172" s="76"/>
      <c r="K172" s="76"/>
      <c r="L172" s="60"/>
      <c r="M172" s="59"/>
      <c r="O172" s="59"/>
      <c r="P172" s="59"/>
      <c r="Q172" s="59"/>
      <c r="R172" s="59"/>
      <c r="S172" s="59"/>
      <c r="T172" s="59"/>
      <c r="U172" s="59"/>
      <c r="V172" s="59"/>
      <c r="W172" s="59"/>
      <c r="X172" s="59"/>
      <c r="Y172" s="59"/>
      <c r="Z172" s="59"/>
      <c r="AA172" s="59"/>
      <c r="AB172" s="59"/>
      <c r="AC172" s="59"/>
      <c r="AD172" s="59"/>
      <c r="AE172" s="59"/>
    </row>
    <row r="175" spans="1:65" ht="52.95" customHeight="1">
      <c r="C175" s="262" t="s">
        <v>392</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51.6" customHeight="1">
      <c r="C177" s="262" t="s">
        <v>393</v>
      </c>
      <c r="D177" s="262"/>
      <c r="E177" s="262"/>
      <c r="F177" s="262"/>
      <c r="G177" s="262"/>
      <c r="H177" s="262"/>
      <c r="I177" s="262"/>
      <c r="J177" s="262"/>
      <c r="K177" s="262"/>
      <c r="L177" s="262"/>
      <c r="M177" s="262"/>
      <c r="N177" s="262"/>
    </row>
    <row r="178" spans="3:14" ht="11.4">
      <c r="C178" s="204"/>
      <c r="D178" s="204"/>
      <c r="E178" s="204"/>
      <c r="F178" s="204"/>
      <c r="G178" s="204"/>
      <c r="H178" s="204"/>
      <c r="I178" s="204"/>
      <c r="J178" s="204"/>
      <c r="K178" s="205"/>
      <c r="L178" s="205"/>
      <c r="M178" s="205"/>
      <c r="N178" s="205"/>
    </row>
    <row r="179" spans="3:14" ht="45" customHeight="1">
      <c r="C179" s="262" t="s">
        <v>394</v>
      </c>
      <c r="D179" s="262"/>
      <c r="E179" s="262"/>
      <c r="F179" s="262"/>
      <c r="G179" s="262"/>
      <c r="H179" s="262"/>
      <c r="I179" s="262"/>
      <c r="J179" s="262"/>
      <c r="K179" s="262"/>
      <c r="L179" s="262"/>
      <c r="M179" s="262"/>
      <c r="N179" s="262"/>
    </row>
    <row r="180" spans="3:14" ht="11.4">
      <c r="C180" s="206"/>
      <c r="D180" s="206"/>
      <c r="E180" s="206"/>
      <c r="F180" s="206"/>
      <c r="G180" s="206"/>
      <c r="H180" s="206"/>
      <c r="I180" s="206"/>
      <c r="J180" s="206"/>
      <c r="K180" s="207"/>
      <c r="L180" s="207"/>
      <c r="M180" s="207"/>
      <c r="N180" s="207"/>
    </row>
    <row r="181" spans="3:14" ht="11.4">
      <c r="C181" s="262" t="s">
        <v>395</v>
      </c>
      <c r="D181" s="262"/>
      <c r="E181" s="262"/>
      <c r="F181" s="262"/>
      <c r="G181" s="262"/>
      <c r="H181" s="262"/>
      <c r="I181" s="262"/>
      <c r="J181" s="262"/>
      <c r="K181" s="262"/>
      <c r="L181" s="262"/>
      <c r="M181" s="262"/>
      <c r="N181" s="262"/>
    </row>
    <row r="182" spans="3:14" ht="11.4">
      <c r="C182" s="204"/>
      <c r="D182" s="204"/>
      <c r="E182" s="204"/>
      <c r="F182" s="204"/>
      <c r="G182" s="204"/>
      <c r="H182" s="204"/>
      <c r="I182" s="204"/>
      <c r="J182" s="204"/>
      <c r="K182" s="205"/>
      <c r="L182" s="205"/>
      <c r="M182" s="205"/>
      <c r="N182" s="205"/>
    </row>
    <row r="183" spans="3:14" ht="11.4">
      <c r="C183" s="204"/>
      <c r="D183" s="204"/>
      <c r="E183" s="204"/>
      <c r="F183" s="204"/>
      <c r="G183" s="204"/>
      <c r="H183" s="204"/>
      <c r="I183" s="204"/>
      <c r="J183" s="204"/>
      <c r="K183" s="205"/>
      <c r="L183" s="205"/>
      <c r="M183" s="205"/>
      <c r="N183" s="205"/>
    </row>
    <row r="184" spans="3:14" ht="11.4">
      <c r="C184" s="208" t="s">
        <v>396</v>
      </c>
      <c r="D184" s="208"/>
      <c r="E184" s="208"/>
      <c r="F184" s="208"/>
      <c r="G184" s="208"/>
      <c r="H184" s="204"/>
      <c r="I184" s="208"/>
      <c r="J184" s="208"/>
      <c r="K184" s="205"/>
      <c r="L184" s="205"/>
      <c r="M184" s="205"/>
      <c r="N184" s="205"/>
    </row>
    <row r="185" spans="3:14" ht="11.4">
      <c r="C185" s="204"/>
      <c r="D185" s="204"/>
      <c r="E185" s="204"/>
      <c r="F185" s="204"/>
      <c r="G185" s="204"/>
      <c r="H185" s="204" t="s">
        <v>397</v>
      </c>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4"/>
      <c r="D187" s="204"/>
      <c r="E187" s="204"/>
      <c r="F187" s="204"/>
      <c r="G187" s="204"/>
      <c r="H187" s="204"/>
      <c r="I187" s="204"/>
      <c r="J187" s="208"/>
      <c r="K187" s="205"/>
      <c r="L187" s="205"/>
      <c r="M187" s="205"/>
      <c r="N187" s="205"/>
    </row>
    <row r="188" spans="3:14" ht="11.4">
      <c r="C188" s="208" t="s">
        <v>96</v>
      </c>
      <c r="D188" s="208"/>
      <c r="E188" s="208"/>
      <c r="F188" s="208"/>
      <c r="G188" s="208"/>
      <c r="H188" s="204"/>
      <c r="I188" s="208"/>
      <c r="J188" s="204"/>
      <c r="K188" s="205"/>
      <c r="L188" s="205"/>
      <c r="M188" s="205"/>
      <c r="N188" s="205"/>
    </row>
  </sheetData>
  <autoFilter ref="C99:K171" xr:uid="{00000000-0009-0000-0000-00000F000000}"/>
  <mergeCells count="13">
    <mergeCell ref="E29:H29"/>
    <mergeCell ref="L2:V2"/>
    <mergeCell ref="E7:H7"/>
    <mergeCell ref="E9:H9"/>
    <mergeCell ref="E11:H11"/>
    <mergeCell ref="E20:H20"/>
    <mergeCell ref="C181:N181"/>
    <mergeCell ref="E88:H88"/>
    <mergeCell ref="E90:H90"/>
    <mergeCell ref="E92:H92"/>
    <mergeCell ref="C175:N175"/>
    <mergeCell ref="C177:N177"/>
    <mergeCell ref="C179:N17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M174"/>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197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1010</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1017</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ROUND((SUM(BE100:BE157)),  2)</f>
        <v>0</v>
      </c>
      <c r="G35" s="59"/>
      <c r="H35" s="59"/>
      <c r="I35" s="141">
        <v>0.2</v>
      </c>
      <c r="J35" s="140">
        <f>ROUND(((SUM(BE100:BE157))*I35),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ROUND((SUM(BF100:BF157)),  2)</f>
        <v>0</v>
      </c>
      <c r="G36" s="59"/>
      <c r="H36" s="59"/>
      <c r="I36" s="141">
        <v>0.2</v>
      </c>
      <c r="J36" s="140">
        <f>ROUND(((SUM(BF100:BF157))*I36),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ROUND((SUM(BG100:BG157)),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ROUND((SUM(BH100:BH157)),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ROUND((SUM(BI100:BI157)),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2.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1010</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14 - FC 14 SO 01 A2 - ELI</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924</v>
      </c>
      <c r="J101" s="167">
        <f>BK101</f>
        <v>0</v>
      </c>
      <c r="L101" s="164"/>
      <c r="M101" s="168"/>
      <c r="N101" s="169"/>
      <c r="O101" s="169"/>
      <c r="P101" s="170">
        <f>P102+P123+P148+P152</f>
        <v>0</v>
      </c>
      <c r="Q101" s="169"/>
      <c r="R101" s="170">
        <f>R102+R123+R148+R152</f>
        <v>0</v>
      </c>
      <c r="S101" s="169"/>
      <c r="T101" s="171">
        <f>T102+T123+T148+T152</f>
        <v>0</v>
      </c>
      <c r="AR101" s="165" t="s">
        <v>148</v>
      </c>
      <c r="AT101" s="172" t="s">
        <v>140</v>
      </c>
      <c r="AU101" s="172" t="s">
        <v>141</v>
      </c>
      <c r="AY101" s="165" t="s">
        <v>297</v>
      </c>
      <c r="BK101" s="173">
        <f>BK102+BK123+BK148+BK152</f>
        <v>0</v>
      </c>
    </row>
    <row r="102" spans="1:65" s="163" customFormat="1" ht="22.95" customHeight="1">
      <c r="B102" s="164"/>
      <c r="D102" s="165" t="s">
        <v>140</v>
      </c>
      <c r="E102" s="174"/>
      <c r="F102" s="174" t="s">
        <v>925</v>
      </c>
      <c r="J102" s="175">
        <f>BK102</f>
        <v>0</v>
      </c>
      <c r="L102" s="164"/>
      <c r="M102" s="168"/>
      <c r="N102" s="169"/>
      <c r="O102" s="169"/>
      <c r="P102" s="170">
        <f>SUM(P103:P122)</f>
        <v>0</v>
      </c>
      <c r="Q102" s="169"/>
      <c r="R102" s="170">
        <f>SUM(R103:R122)</f>
        <v>0</v>
      </c>
      <c r="S102" s="169"/>
      <c r="T102" s="171">
        <f>SUM(T103:T122)</f>
        <v>0</v>
      </c>
      <c r="AR102" s="165" t="s">
        <v>148</v>
      </c>
      <c r="AT102" s="172" t="s">
        <v>140</v>
      </c>
      <c r="AU102" s="172" t="s">
        <v>148</v>
      </c>
      <c r="AY102" s="165" t="s">
        <v>297</v>
      </c>
      <c r="BK102" s="173">
        <f>SUM(BK103:BK122)</f>
        <v>0</v>
      </c>
    </row>
    <row r="103" spans="1:65" s="63" customFormat="1" ht="14.4" customHeight="1">
      <c r="A103" s="59"/>
      <c r="B103" s="176"/>
      <c r="C103" s="177" t="s">
        <v>148</v>
      </c>
      <c r="D103" s="177" t="s">
        <v>299</v>
      </c>
      <c r="E103" s="178"/>
      <c r="F103" s="179" t="s">
        <v>926</v>
      </c>
      <c r="G103" s="180" t="s">
        <v>522</v>
      </c>
      <c r="H103" s="213">
        <v>480</v>
      </c>
      <c r="I103" s="214"/>
      <c r="J103" s="182">
        <f t="shared" ref="J103:J122" si="0">ROUND(I103*H103,2)</f>
        <v>0</v>
      </c>
      <c r="K103" s="183"/>
      <c r="L103" s="60"/>
      <c r="M103" s="184" t="s">
        <v>76</v>
      </c>
      <c r="N103" s="185" t="s">
        <v>107</v>
      </c>
      <c r="O103" s="186">
        <v>0</v>
      </c>
      <c r="P103" s="186">
        <f t="shared" ref="P103:P122" si="1">O103*H103</f>
        <v>0</v>
      </c>
      <c r="Q103" s="186">
        <v>0</v>
      </c>
      <c r="R103" s="186">
        <f t="shared" ref="R103:R122" si="2">Q103*H103</f>
        <v>0</v>
      </c>
      <c r="S103" s="186">
        <v>0</v>
      </c>
      <c r="T103" s="187">
        <f t="shared" ref="T103:T12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22" si="4">IF(N103="základná",J103,0)</f>
        <v>0</v>
      </c>
      <c r="BF103" s="189">
        <f t="shared" ref="BF103:BF122" si="5">IF(N103="znížená",J103,0)</f>
        <v>0</v>
      </c>
      <c r="BG103" s="189">
        <f t="shared" ref="BG103:BG122" si="6">IF(N103="zákl. prenesená",J103,0)</f>
        <v>0</v>
      </c>
      <c r="BH103" s="189">
        <f t="shared" ref="BH103:BH122" si="7">IF(N103="zníž. prenesená",J103,0)</f>
        <v>0</v>
      </c>
      <c r="BI103" s="189">
        <f t="shared" ref="BI103:BI122" si="8">IF(N103="nulová",J103,0)</f>
        <v>0</v>
      </c>
      <c r="BJ103" s="48" t="s">
        <v>154</v>
      </c>
      <c r="BK103" s="189">
        <f t="shared" ref="BK103:BK122" si="9">ROUND(I103*H103,2)</f>
        <v>0</v>
      </c>
      <c r="BL103" s="48" t="s">
        <v>302</v>
      </c>
      <c r="BM103" s="188" t="s">
        <v>927</v>
      </c>
    </row>
    <row r="104" spans="1:65" s="63" customFormat="1" ht="14.4" customHeight="1">
      <c r="A104" s="59"/>
      <c r="B104" s="176"/>
      <c r="C104" s="177" t="s">
        <v>154</v>
      </c>
      <c r="D104" s="177" t="s">
        <v>299</v>
      </c>
      <c r="E104" s="178"/>
      <c r="F104" s="179" t="s">
        <v>928</v>
      </c>
      <c r="G104" s="180" t="s">
        <v>522</v>
      </c>
      <c r="H104" s="213">
        <v>1800</v>
      </c>
      <c r="I104" s="214"/>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929</v>
      </c>
    </row>
    <row r="105" spans="1:65" s="63" customFormat="1" ht="14.4" customHeight="1">
      <c r="A105" s="59"/>
      <c r="B105" s="176"/>
      <c r="C105" s="177" t="s">
        <v>306</v>
      </c>
      <c r="D105" s="177" t="s">
        <v>299</v>
      </c>
      <c r="E105" s="178"/>
      <c r="F105" s="179" t="s">
        <v>930</v>
      </c>
      <c r="G105" s="180" t="s">
        <v>522</v>
      </c>
      <c r="H105" s="213">
        <v>1200</v>
      </c>
      <c r="I105" s="214"/>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931</v>
      </c>
    </row>
    <row r="106" spans="1:65" s="63" customFormat="1" ht="14.4" customHeight="1">
      <c r="A106" s="59"/>
      <c r="B106" s="176"/>
      <c r="C106" s="177" t="s">
        <v>302</v>
      </c>
      <c r="D106" s="177" t="s">
        <v>299</v>
      </c>
      <c r="E106" s="178"/>
      <c r="F106" s="179" t="s">
        <v>932</v>
      </c>
      <c r="G106" s="180" t="s">
        <v>522</v>
      </c>
      <c r="H106" s="213">
        <v>120</v>
      </c>
      <c r="I106" s="214"/>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933</v>
      </c>
    </row>
    <row r="107" spans="1:65" s="63" customFormat="1" ht="14.4" customHeight="1">
      <c r="A107" s="59"/>
      <c r="B107" s="176"/>
      <c r="C107" s="177" t="s">
        <v>311</v>
      </c>
      <c r="D107" s="177" t="s">
        <v>299</v>
      </c>
      <c r="E107" s="178"/>
      <c r="F107" s="179" t="s">
        <v>934</v>
      </c>
      <c r="G107" s="180" t="s">
        <v>522</v>
      </c>
      <c r="H107" s="213">
        <v>1500</v>
      </c>
      <c r="I107" s="214"/>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935</v>
      </c>
    </row>
    <row r="108" spans="1:65" s="63" customFormat="1" ht="14.4" customHeight="1">
      <c r="A108" s="59"/>
      <c r="B108" s="176"/>
      <c r="C108" s="177" t="s">
        <v>314</v>
      </c>
      <c r="D108" s="177" t="s">
        <v>299</v>
      </c>
      <c r="E108" s="178"/>
      <c r="F108" s="179" t="s">
        <v>936</v>
      </c>
      <c r="G108" s="180" t="s">
        <v>407</v>
      </c>
      <c r="H108" s="213">
        <v>156</v>
      </c>
      <c r="I108" s="214"/>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937</v>
      </c>
    </row>
    <row r="109" spans="1:65" s="63" customFormat="1" ht="14.4" customHeight="1">
      <c r="A109" s="59"/>
      <c r="B109" s="176"/>
      <c r="C109" s="177" t="s">
        <v>317</v>
      </c>
      <c r="D109" s="177" t="s">
        <v>299</v>
      </c>
      <c r="E109" s="178"/>
      <c r="F109" s="179" t="s">
        <v>938</v>
      </c>
      <c r="G109" s="180" t="s">
        <v>407</v>
      </c>
      <c r="H109" s="213">
        <v>52</v>
      </c>
      <c r="I109" s="214"/>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939</v>
      </c>
    </row>
    <row r="110" spans="1:65" s="63" customFormat="1" ht="14.4" customHeight="1">
      <c r="A110" s="59"/>
      <c r="B110" s="176"/>
      <c r="C110" s="177" t="s">
        <v>320</v>
      </c>
      <c r="D110" s="177" t="s">
        <v>299</v>
      </c>
      <c r="E110" s="178"/>
      <c r="F110" s="179" t="s">
        <v>940</v>
      </c>
      <c r="G110" s="180" t="s">
        <v>407</v>
      </c>
      <c r="H110" s="213">
        <v>64</v>
      </c>
      <c r="I110" s="214"/>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941</v>
      </c>
    </row>
    <row r="111" spans="1:65" s="63" customFormat="1" ht="14.4" customHeight="1">
      <c r="A111" s="59"/>
      <c r="B111" s="176"/>
      <c r="C111" s="177" t="s">
        <v>323</v>
      </c>
      <c r="D111" s="177" t="s">
        <v>299</v>
      </c>
      <c r="E111" s="178"/>
      <c r="F111" s="179" t="s">
        <v>942</v>
      </c>
      <c r="G111" s="180" t="s">
        <v>407</v>
      </c>
      <c r="H111" s="213">
        <v>24</v>
      </c>
      <c r="I111" s="214"/>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943</v>
      </c>
    </row>
    <row r="112" spans="1:65" s="63" customFormat="1" ht="14.4" customHeight="1">
      <c r="A112" s="59"/>
      <c r="B112" s="176"/>
      <c r="C112" s="177" t="s">
        <v>328</v>
      </c>
      <c r="D112" s="177" t="s">
        <v>299</v>
      </c>
      <c r="E112" s="178"/>
      <c r="F112" s="179" t="s">
        <v>944</v>
      </c>
      <c r="G112" s="180" t="s">
        <v>407</v>
      </c>
      <c r="H112" s="213">
        <v>12</v>
      </c>
      <c r="I112" s="214"/>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945</v>
      </c>
    </row>
    <row r="113" spans="1:65" s="63" customFormat="1" ht="14.4" customHeight="1">
      <c r="A113" s="59"/>
      <c r="B113" s="176"/>
      <c r="C113" s="190" t="s">
        <v>331</v>
      </c>
      <c r="D113" s="190" t="s">
        <v>324</v>
      </c>
      <c r="E113" s="191"/>
      <c r="F113" s="192" t="s">
        <v>926</v>
      </c>
      <c r="G113" s="193" t="s">
        <v>522</v>
      </c>
      <c r="H113" s="215">
        <v>480</v>
      </c>
      <c r="I113" s="216"/>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946</v>
      </c>
    </row>
    <row r="114" spans="1:65" s="63" customFormat="1" ht="14.4" customHeight="1">
      <c r="A114" s="59"/>
      <c r="B114" s="176"/>
      <c r="C114" s="190" t="s">
        <v>335</v>
      </c>
      <c r="D114" s="190" t="s">
        <v>324</v>
      </c>
      <c r="E114" s="191"/>
      <c r="F114" s="192" t="s">
        <v>928</v>
      </c>
      <c r="G114" s="193" t="s">
        <v>522</v>
      </c>
      <c r="H114" s="215">
        <v>1800</v>
      </c>
      <c r="I114" s="216"/>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947</v>
      </c>
    </row>
    <row r="115" spans="1:65" s="63" customFormat="1" ht="14.4" customHeight="1">
      <c r="A115" s="59"/>
      <c r="B115" s="176"/>
      <c r="C115" s="190" t="s">
        <v>339</v>
      </c>
      <c r="D115" s="190" t="s">
        <v>324</v>
      </c>
      <c r="E115" s="191"/>
      <c r="F115" s="192" t="s">
        <v>930</v>
      </c>
      <c r="G115" s="193" t="s">
        <v>522</v>
      </c>
      <c r="H115" s="215">
        <v>1200</v>
      </c>
      <c r="I115" s="216"/>
      <c r="J115" s="195">
        <f t="shared" si="0"/>
        <v>0</v>
      </c>
      <c r="K115" s="196"/>
      <c r="L115" s="197"/>
      <c r="M115" s="198" t="s">
        <v>76</v>
      </c>
      <c r="N115" s="199"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948</v>
      </c>
    </row>
    <row r="116" spans="1:65" s="63" customFormat="1" ht="14.4" customHeight="1">
      <c r="A116" s="59"/>
      <c r="B116" s="176"/>
      <c r="C116" s="190" t="s">
        <v>342</v>
      </c>
      <c r="D116" s="190" t="s">
        <v>324</v>
      </c>
      <c r="E116" s="191"/>
      <c r="F116" s="192" t="s">
        <v>932</v>
      </c>
      <c r="G116" s="193" t="s">
        <v>522</v>
      </c>
      <c r="H116" s="215">
        <v>120</v>
      </c>
      <c r="I116" s="216"/>
      <c r="J116" s="195">
        <f t="shared" si="0"/>
        <v>0</v>
      </c>
      <c r="K116" s="196"/>
      <c r="L116" s="197"/>
      <c r="M116" s="198" t="s">
        <v>76</v>
      </c>
      <c r="N116" s="199"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949</v>
      </c>
    </row>
    <row r="117" spans="1:65" s="63" customFormat="1" ht="14.4" customHeight="1">
      <c r="A117" s="59"/>
      <c r="B117" s="176"/>
      <c r="C117" s="190" t="s">
        <v>345</v>
      </c>
      <c r="D117" s="190" t="s">
        <v>324</v>
      </c>
      <c r="E117" s="191"/>
      <c r="F117" s="192" t="s">
        <v>934</v>
      </c>
      <c r="G117" s="193" t="s">
        <v>522</v>
      </c>
      <c r="H117" s="215">
        <v>1500</v>
      </c>
      <c r="I117" s="216"/>
      <c r="J117" s="195">
        <f t="shared" si="0"/>
        <v>0</v>
      </c>
      <c r="K117" s="196"/>
      <c r="L117" s="197"/>
      <c r="M117" s="198" t="s">
        <v>76</v>
      </c>
      <c r="N117" s="199"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950</v>
      </c>
    </row>
    <row r="118" spans="1:65" s="63" customFormat="1" ht="14.4" customHeight="1">
      <c r="A118" s="59"/>
      <c r="B118" s="176"/>
      <c r="C118" s="190" t="s">
        <v>348</v>
      </c>
      <c r="D118" s="190" t="s">
        <v>324</v>
      </c>
      <c r="E118" s="191"/>
      <c r="F118" s="192" t="s">
        <v>936</v>
      </c>
      <c r="G118" s="193" t="s">
        <v>407</v>
      </c>
      <c r="H118" s="215">
        <v>156</v>
      </c>
      <c r="I118" s="216"/>
      <c r="J118" s="195">
        <f t="shared" si="0"/>
        <v>0</v>
      </c>
      <c r="K118" s="196"/>
      <c r="L118" s="197"/>
      <c r="M118" s="198" t="s">
        <v>76</v>
      </c>
      <c r="N118" s="199"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951</v>
      </c>
    </row>
    <row r="119" spans="1:65" s="63" customFormat="1" ht="14.4" customHeight="1">
      <c r="A119" s="59"/>
      <c r="B119" s="176"/>
      <c r="C119" s="190" t="s">
        <v>351</v>
      </c>
      <c r="D119" s="190" t="s">
        <v>324</v>
      </c>
      <c r="E119" s="191"/>
      <c r="F119" s="192" t="s">
        <v>938</v>
      </c>
      <c r="G119" s="193" t="s">
        <v>407</v>
      </c>
      <c r="H119" s="215">
        <v>52</v>
      </c>
      <c r="I119" s="216"/>
      <c r="J119" s="195">
        <f t="shared" si="0"/>
        <v>0</v>
      </c>
      <c r="K119" s="196"/>
      <c r="L119" s="197"/>
      <c r="M119" s="198" t="s">
        <v>76</v>
      </c>
      <c r="N119" s="199"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952</v>
      </c>
    </row>
    <row r="120" spans="1:65" s="63" customFormat="1" ht="14.4" customHeight="1">
      <c r="A120" s="59"/>
      <c r="B120" s="176"/>
      <c r="C120" s="190" t="s">
        <v>354</v>
      </c>
      <c r="D120" s="190" t="s">
        <v>324</v>
      </c>
      <c r="E120" s="191"/>
      <c r="F120" s="192" t="s">
        <v>940</v>
      </c>
      <c r="G120" s="193" t="s">
        <v>407</v>
      </c>
      <c r="H120" s="215">
        <v>64</v>
      </c>
      <c r="I120" s="216"/>
      <c r="J120" s="195">
        <f t="shared" si="0"/>
        <v>0</v>
      </c>
      <c r="K120" s="196"/>
      <c r="L120" s="197"/>
      <c r="M120" s="198" t="s">
        <v>76</v>
      </c>
      <c r="N120" s="199"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953</v>
      </c>
    </row>
    <row r="121" spans="1:65" s="63" customFormat="1" ht="14.4" customHeight="1">
      <c r="A121" s="59"/>
      <c r="B121" s="176"/>
      <c r="C121" s="190" t="s">
        <v>357</v>
      </c>
      <c r="D121" s="190" t="s">
        <v>324</v>
      </c>
      <c r="E121" s="191"/>
      <c r="F121" s="192" t="s">
        <v>942</v>
      </c>
      <c r="G121" s="193" t="s">
        <v>407</v>
      </c>
      <c r="H121" s="215">
        <v>24</v>
      </c>
      <c r="I121" s="216"/>
      <c r="J121" s="195">
        <f t="shared" si="0"/>
        <v>0</v>
      </c>
      <c r="K121" s="196"/>
      <c r="L121" s="197"/>
      <c r="M121" s="198" t="s">
        <v>76</v>
      </c>
      <c r="N121" s="199"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954</v>
      </c>
    </row>
    <row r="122" spans="1:65" s="63" customFormat="1" ht="14.4" customHeight="1">
      <c r="A122" s="59"/>
      <c r="B122" s="176"/>
      <c r="C122" s="190" t="s">
        <v>82</v>
      </c>
      <c r="D122" s="190" t="s">
        <v>324</v>
      </c>
      <c r="E122" s="191"/>
      <c r="F122" s="192" t="s">
        <v>944</v>
      </c>
      <c r="G122" s="193" t="s">
        <v>407</v>
      </c>
      <c r="H122" s="215">
        <v>12</v>
      </c>
      <c r="I122" s="216"/>
      <c r="J122" s="195">
        <f t="shared" si="0"/>
        <v>0</v>
      </c>
      <c r="K122" s="196"/>
      <c r="L122" s="197"/>
      <c r="M122" s="198" t="s">
        <v>76</v>
      </c>
      <c r="N122" s="199"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955</v>
      </c>
    </row>
    <row r="123" spans="1:65" s="163" customFormat="1" ht="22.95" customHeight="1">
      <c r="B123" s="164"/>
      <c r="D123" s="165" t="s">
        <v>140</v>
      </c>
      <c r="E123" s="174"/>
      <c r="F123" s="174" t="s">
        <v>956</v>
      </c>
      <c r="J123" s="175">
        <f>BK123</f>
        <v>0</v>
      </c>
      <c r="L123" s="164"/>
      <c r="M123" s="168"/>
      <c r="N123" s="169"/>
      <c r="O123" s="169"/>
      <c r="P123" s="170">
        <f>SUM(P124:P147)</f>
        <v>0</v>
      </c>
      <c r="Q123" s="169"/>
      <c r="R123" s="170">
        <f>SUM(R124:R147)</f>
        <v>0</v>
      </c>
      <c r="S123" s="169"/>
      <c r="T123" s="171">
        <f>SUM(T124:T147)</f>
        <v>0</v>
      </c>
      <c r="AR123" s="165" t="s">
        <v>148</v>
      </c>
      <c r="AT123" s="172" t="s">
        <v>140</v>
      </c>
      <c r="AU123" s="172" t="s">
        <v>148</v>
      </c>
      <c r="AY123" s="165" t="s">
        <v>297</v>
      </c>
      <c r="BK123" s="173">
        <f>SUM(BK124:BK147)</f>
        <v>0</v>
      </c>
    </row>
    <row r="124" spans="1:65" s="63" customFormat="1" ht="14.4" customHeight="1">
      <c r="A124" s="59"/>
      <c r="B124" s="176"/>
      <c r="C124" s="177" t="s">
        <v>402</v>
      </c>
      <c r="D124" s="177" t="s">
        <v>299</v>
      </c>
      <c r="E124" s="178"/>
      <c r="F124" s="179" t="s">
        <v>957</v>
      </c>
      <c r="G124" s="180" t="s">
        <v>407</v>
      </c>
      <c r="H124" s="213">
        <v>180</v>
      </c>
      <c r="I124" s="214"/>
      <c r="J124" s="182">
        <f t="shared" ref="J124:J147" si="10">ROUND(I124*H124,2)</f>
        <v>0</v>
      </c>
      <c r="K124" s="183"/>
      <c r="L124" s="60"/>
      <c r="M124" s="184" t="s">
        <v>76</v>
      </c>
      <c r="N124" s="185" t="s">
        <v>107</v>
      </c>
      <c r="O124" s="186">
        <v>0</v>
      </c>
      <c r="P124" s="186">
        <f t="shared" ref="P124:P147" si="11">O124*H124</f>
        <v>0</v>
      </c>
      <c r="Q124" s="186">
        <v>0</v>
      </c>
      <c r="R124" s="186">
        <f t="shared" ref="R124:R147" si="12">Q124*H124</f>
        <v>0</v>
      </c>
      <c r="S124" s="186">
        <v>0</v>
      </c>
      <c r="T124" s="187">
        <f t="shared" ref="T124:T147"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47" si="14">IF(N124="základná",J124,0)</f>
        <v>0</v>
      </c>
      <c r="BF124" s="189">
        <f t="shared" ref="BF124:BF147" si="15">IF(N124="znížená",J124,0)</f>
        <v>0</v>
      </c>
      <c r="BG124" s="189">
        <f t="shared" ref="BG124:BG147" si="16">IF(N124="zákl. prenesená",J124,0)</f>
        <v>0</v>
      </c>
      <c r="BH124" s="189">
        <f t="shared" ref="BH124:BH147" si="17">IF(N124="zníž. prenesená",J124,0)</f>
        <v>0</v>
      </c>
      <c r="BI124" s="189">
        <f t="shared" ref="BI124:BI147" si="18">IF(N124="nulová",J124,0)</f>
        <v>0</v>
      </c>
      <c r="BJ124" s="48" t="s">
        <v>154</v>
      </c>
      <c r="BK124" s="189">
        <f t="shared" ref="BK124:BK147" si="19">ROUND(I124*H124,2)</f>
        <v>0</v>
      </c>
      <c r="BL124" s="48" t="s">
        <v>302</v>
      </c>
      <c r="BM124" s="188" t="s">
        <v>958</v>
      </c>
    </row>
    <row r="125" spans="1:65" s="63" customFormat="1" ht="14.4" customHeight="1">
      <c r="A125" s="59"/>
      <c r="B125" s="176"/>
      <c r="C125" s="177" t="s">
        <v>405</v>
      </c>
      <c r="D125" s="177" t="s">
        <v>299</v>
      </c>
      <c r="E125" s="178"/>
      <c r="F125" s="179" t="s">
        <v>959</v>
      </c>
      <c r="G125" s="180" t="s">
        <v>407</v>
      </c>
      <c r="H125" s="213">
        <v>60</v>
      </c>
      <c r="I125" s="214"/>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960</v>
      </c>
    </row>
    <row r="126" spans="1:65" s="63" customFormat="1" ht="14.4" customHeight="1">
      <c r="A126" s="59"/>
      <c r="B126" s="176"/>
      <c r="C126" s="177" t="s">
        <v>409</v>
      </c>
      <c r="D126" s="177" t="s">
        <v>299</v>
      </c>
      <c r="E126" s="178"/>
      <c r="F126" s="179" t="s">
        <v>961</v>
      </c>
      <c r="G126" s="180" t="s">
        <v>522</v>
      </c>
      <c r="H126" s="213">
        <v>170</v>
      </c>
      <c r="I126" s="214"/>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962</v>
      </c>
    </row>
    <row r="127" spans="1:65" s="63" customFormat="1" ht="14.4" customHeight="1">
      <c r="A127" s="59"/>
      <c r="B127" s="176"/>
      <c r="C127" s="177" t="s">
        <v>412</v>
      </c>
      <c r="D127" s="177" t="s">
        <v>299</v>
      </c>
      <c r="E127" s="178"/>
      <c r="F127" s="179" t="s">
        <v>963</v>
      </c>
      <c r="G127" s="180" t="s">
        <v>407</v>
      </c>
      <c r="H127" s="213">
        <v>140</v>
      </c>
      <c r="I127" s="214"/>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964</v>
      </c>
    </row>
    <row r="128" spans="1:65" s="63" customFormat="1" ht="14.4" customHeight="1">
      <c r="A128" s="59"/>
      <c r="B128" s="176"/>
      <c r="C128" s="177" t="s">
        <v>415</v>
      </c>
      <c r="D128" s="177" t="s">
        <v>299</v>
      </c>
      <c r="E128" s="178"/>
      <c r="F128" s="179" t="s">
        <v>965</v>
      </c>
      <c r="G128" s="180" t="s">
        <v>407</v>
      </c>
      <c r="H128" s="213">
        <v>40</v>
      </c>
      <c r="I128" s="214"/>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966</v>
      </c>
    </row>
    <row r="129" spans="1:65" s="63" customFormat="1" ht="14.4" customHeight="1">
      <c r="A129" s="59"/>
      <c r="B129" s="176"/>
      <c r="C129" s="177" t="s">
        <v>418</v>
      </c>
      <c r="D129" s="177" t="s">
        <v>299</v>
      </c>
      <c r="E129" s="178"/>
      <c r="F129" s="179" t="s">
        <v>967</v>
      </c>
      <c r="G129" s="180" t="s">
        <v>407</v>
      </c>
      <c r="H129" s="213">
        <v>6</v>
      </c>
      <c r="I129" s="214"/>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968</v>
      </c>
    </row>
    <row r="130" spans="1:65" s="63" customFormat="1" ht="14.4" customHeight="1">
      <c r="A130" s="59"/>
      <c r="B130" s="176"/>
      <c r="C130" s="177" t="s">
        <v>421</v>
      </c>
      <c r="D130" s="177" t="s">
        <v>299</v>
      </c>
      <c r="E130" s="178"/>
      <c r="F130" s="179" t="s">
        <v>969</v>
      </c>
      <c r="G130" s="180" t="s">
        <v>407</v>
      </c>
      <c r="H130" s="213">
        <v>6</v>
      </c>
      <c r="I130" s="214"/>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970</v>
      </c>
    </row>
    <row r="131" spans="1:65" s="63" customFormat="1" ht="14.4" customHeight="1">
      <c r="A131" s="59"/>
      <c r="B131" s="176"/>
      <c r="C131" s="177" t="s">
        <v>424</v>
      </c>
      <c r="D131" s="177" t="s">
        <v>299</v>
      </c>
      <c r="E131" s="178"/>
      <c r="F131" s="179" t="s">
        <v>971</v>
      </c>
      <c r="G131" s="180" t="s">
        <v>407</v>
      </c>
      <c r="H131" s="213">
        <v>18</v>
      </c>
      <c r="I131" s="214"/>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972</v>
      </c>
    </row>
    <row r="132" spans="1:65" s="63" customFormat="1" ht="14.4" customHeight="1">
      <c r="A132" s="59"/>
      <c r="B132" s="176"/>
      <c r="C132" s="177" t="s">
        <v>427</v>
      </c>
      <c r="D132" s="177" t="s">
        <v>299</v>
      </c>
      <c r="E132" s="178"/>
      <c r="F132" s="179" t="s">
        <v>973</v>
      </c>
      <c r="G132" s="180" t="s">
        <v>407</v>
      </c>
      <c r="H132" s="213">
        <v>40</v>
      </c>
      <c r="I132" s="214"/>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974</v>
      </c>
    </row>
    <row r="133" spans="1:65" s="63" customFormat="1" ht="14.4" customHeight="1">
      <c r="A133" s="59"/>
      <c r="B133" s="176"/>
      <c r="C133" s="177" t="s">
        <v>430</v>
      </c>
      <c r="D133" s="177" t="s">
        <v>299</v>
      </c>
      <c r="E133" s="178"/>
      <c r="F133" s="179" t="s">
        <v>975</v>
      </c>
      <c r="G133" s="180" t="s">
        <v>407</v>
      </c>
      <c r="H133" s="213">
        <v>50</v>
      </c>
      <c r="I133" s="214"/>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976</v>
      </c>
    </row>
    <row r="134" spans="1:65" s="63" customFormat="1" ht="14.4" customHeight="1">
      <c r="A134" s="59"/>
      <c r="B134" s="176"/>
      <c r="C134" s="177" t="s">
        <v>434</v>
      </c>
      <c r="D134" s="177" t="s">
        <v>299</v>
      </c>
      <c r="E134" s="178"/>
      <c r="F134" s="179" t="s">
        <v>977</v>
      </c>
      <c r="G134" s="180" t="s">
        <v>407</v>
      </c>
      <c r="H134" s="213">
        <v>6</v>
      </c>
      <c r="I134" s="214"/>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978</v>
      </c>
    </row>
    <row r="135" spans="1:65" s="63" customFormat="1" ht="14.4" customHeight="1">
      <c r="A135" s="59"/>
      <c r="B135" s="176"/>
      <c r="C135" s="177" t="s">
        <v>381</v>
      </c>
      <c r="D135" s="177" t="s">
        <v>299</v>
      </c>
      <c r="E135" s="178"/>
      <c r="F135" s="179" t="s">
        <v>979</v>
      </c>
      <c r="G135" s="180" t="s">
        <v>522</v>
      </c>
      <c r="H135" s="213">
        <v>60</v>
      </c>
      <c r="I135" s="214"/>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980</v>
      </c>
    </row>
    <row r="136" spans="1:65" s="63" customFormat="1" ht="14.4" customHeight="1">
      <c r="A136" s="59"/>
      <c r="B136" s="176"/>
      <c r="C136" s="190" t="s">
        <v>439</v>
      </c>
      <c r="D136" s="190" t="s">
        <v>324</v>
      </c>
      <c r="E136" s="191"/>
      <c r="F136" s="192" t="s">
        <v>957</v>
      </c>
      <c r="G136" s="193" t="s">
        <v>407</v>
      </c>
      <c r="H136" s="215">
        <v>180</v>
      </c>
      <c r="I136" s="216"/>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981</v>
      </c>
    </row>
    <row r="137" spans="1:65" s="63" customFormat="1" ht="14.4" customHeight="1">
      <c r="A137" s="59"/>
      <c r="B137" s="176"/>
      <c r="C137" s="190" t="s">
        <v>442</v>
      </c>
      <c r="D137" s="190" t="s">
        <v>324</v>
      </c>
      <c r="E137" s="191"/>
      <c r="F137" s="192" t="s">
        <v>959</v>
      </c>
      <c r="G137" s="193" t="s">
        <v>407</v>
      </c>
      <c r="H137" s="215">
        <v>60</v>
      </c>
      <c r="I137" s="216"/>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982</v>
      </c>
    </row>
    <row r="138" spans="1:65" s="63" customFormat="1" ht="14.4" customHeight="1">
      <c r="A138" s="59"/>
      <c r="B138" s="176"/>
      <c r="C138" s="190" t="s">
        <v>445</v>
      </c>
      <c r="D138" s="190" t="s">
        <v>324</v>
      </c>
      <c r="E138" s="191"/>
      <c r="F138" s="192" t="s">
        <v>961</v>
      </c>
      <c r="G138" s="193" t="s">
        <v>522</v>
      </c>
      <c r="H138" s="215">
        <v>170</v>
      </c>
      <c r="I138" s="216"/>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983</v>
      </c>
    </row>
    <row r="139" spans="1:65" s="63" customFormat="1" ht="14.4" customHeight="1">
      <c r="A139" s="59"/>
      <c r="B139" s="176"/>
      <c r="C139" s="190" t="s">
        <v>448</v>
      </c>
      <c r="D139" s="190" t="s">
        <v>324</v>
      </c>
      <c r="E139" s="191"/>
      <c r="F139" s="192" t="s">
        <v>963</v>
      </c>
      <c r="G139" s="193" t="s">
        <v>407</v>
      </c>
      <c r="H139" s="215">
        <v>140</v>
      </c>
      <c r="I139" s="216"/>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984</v>
      </c>
    </row>
    <row r="140" spans="1:65" s="63" customFormat="1" ht="14.4" customHeight="1">
      <c r="A140" s="59"/>
      <c r="B140" s="176"/>
      <c r="C140" s="190" t="s">
        <v>451</v>
      </c>
      <c r="D140" s="190" t="s">
        <v>324</v>
      </c>
      <c r="E140" s="191"/>
      <c r="F140" s="192" t="s">
        <v>965</v>
      </c>
      <c r="G140" s="193" t="s">
        <v>407</v>
      </c>
      <c r="H140" s="215">
        <v>40</v>
      </c>
      <c r="I140" s="216"/>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985</v>
      </c>
    </row>
    <row r="141" spans="1:65" s="63" customFormat="1" ht="14.4" customHeight="1">
      <c r="A141" s="59"/>
      <c r="B141" s="176"/>
      <c r="C141" s="190" t="s">
        <v>454</v>
      </c>
      <c r="D141" s="190" t="s">
        <v>324</v>
      </c>
      <c r="E141" s="191"/>
      <c r="F141" s="192" t="s">
        <v>967</v>
      </c>
      <c r="G141" s="193" t="s">
        <v>407</v>
      </c>
      <c r="H141" s="215">
        <v>6</v>
      </c>
      <c r="I141" s="216"/>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986</v>
      </c>
    </row>
    <row r="142" spans="1:65" s="63" customFormat="1" ht="14.4" customHeight="1">
      <c r="A142" s="59"/>
      <c r="B142" s="176"/>
      <c r="C142" s="190" t="s">
        <v>457</v>
      </c>
      <c r="D142" s="190" t="s">
        <v>324</v>
      </c>
      <c r="E142" s="191"/>
      <c r="F142" s="192" t="s">
        <v>969</v>
      </c>
      <c r="G142" s="193" t="s">
        <v>407</v>
      </c>
      <c r="H142" s="215">
        <v>6</v>
      </c>
      <c r="I142" s="216"/>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987</v>
      </c>
    </row>
    <row r="143" spans="1:65" s="63" customFormat="1" ht="14.4" customHeight="1">
      <c r="A143" s="59"/>
      <c r="B143" s="176"/>
      <c r="C143" s="190" t="s">
        <v>460</v>
      </c>
      <c r="D143" s="190" t="s">
        <v>324</v>
      </c>
      <c r="E143" s="191"/>
      <c r="F143" s="192" t="s">
        <v>971</v>
      </c>
      <c r="G143" s="193" t="s">
        <v>407</v>
      </c>
      <c r="H143" s="215">
        <v>18</v>
      </c>
      <c r="I143" s="216"/>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988</v>
      </c>
    </row>
    <row r="144" spans="1:65" s="63" customFormat="1" ht="14.4" customHeight="1">
      <c r="A144" s="59"/>
      <c r="B144" s="176"/>
      <c r="C144" s="190" t="s">
        <v>463</v>
      </c>
      <c r="D144" s="190" t="s">
        <v>324</v>
      </c>
      <c r="E144" s="191"/>
      <c r="F144" s="192" t="s">
        <v>973</v>
      </c>
      <c r="G144" s="193" t="s">
        <v>407</v>
      </c>
      <c r="H144" s="215">
        <v>40</v>
      </c>
      <c r="I144" s="216"/>
      <c r="J144" s="195">
        <f t="shared" si="10"/>
        <v>0</v>
      </c>
      <c r="K144" s="196"/>
      <c r="L144" s="197"/>
      <c r="M144" s="198" t="s">
        <v>76</v>
      </c>
      <c r="N144" s="199"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989</v>
      </c>
    </row>
    <row r="145" spans="1:65" s="63" customFormat="1" ht="14.4" customHeight="1">
      <c r="A145" s="59"/>
      <c r="B145" s="176"/>
      <c r="C145" s="190" t="s">
        <v>466</v>
      </c>
      <c r="D145" s="190" t="s">
        <v>324</v>
      </c>
      <c r="E145" s="191"/>
      <c r="F145" s="192" t="s">
        <v>975</v>
      </c>
      <c r="G145" s="193" t="s">
        <v>407</v>
      </c>
      <c r="H145" s="215">
        <v>50</v>
      </c>
      <c r="I145" s="216"/>
      <c r="J145" s="195">
        <f t="shared" si="10"/>
        <v>0</v>
      </c>
      <c r="K145" s="196"/>
      <c r="L145" s="197"/>
      <c r="M145" s="198" t="s">
        <v>76</v>
      </c>
      <c r="N145" s="199"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990</v>
      </c>
    </row>
    <row r="146" spans="1:65" s="63" customFormat="1" ht="14.4" customHeight="1">
      <c r="A146" s="59"/>
      <c r="B146" s="176"/>
      <c r="C146" s="190" t="s">
        <v>469</v>
      </c>
      <c r="D146" s="190" t="s">
        <v>324</v>
      </c>
      <c r="E146" s="191"/>
      <c r="F146" s="192" t="s">
        <v>977</v>
      </c>
      <c r="G146" s="193" t="s">
        <v>407</v>
      </c>
      <c r="H146" s="215">
        <v>6</v>
      </c>
      <c r="I146" s="216"/>
      <c r="J146" s="195">
        <f t="shared" si="10"/>
        <v>0</v>
      </c>
      <c r="K146" s="196"/>
      <c r="L146" s="197"/>
      <c r="M146" s="198" t="s">
        <v>76</v>
      </c>
      <c r="N146" s="199"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320</v>
      </c>
      <c r="AT146" s="188" t="s">
        <v>324</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991</v>
      </c>
    </row>
    <row r="147" spans="1:65" s="63" customFormat="1" ht="14.4" customHeight="1">
      <c r="A147" s="59"/>
      <c r="B147" s="176"/>
      <c r="C147" s="190" t="s">
        <v>472</v>
      </c>
      <c r="D147" s="190" t="s">
        <v>324</v>
      </c>
      <c r="E147" s="191"/>
      <c r="F147" s="192" t="s">
        <v>979</v>
      </c>
      <c r="G147" s="193" t="s">
        <v>522</v>
      </c>
      <c r="H147" s="215">
        <v>60</v>
      </c>
      <c r="I147" s="216"/>
      <c r="J147" s="195">
        <f t="shared" si="10"/>
        <v>0</v>
      </c>
      <c r="K147" s="196"/>
      <c r="L147" s="197"/>
      <c r="M147" s="198" t="s">
        <v>76</v>
      </c>
      <c r="N147" s="199"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992</v>
      </c>
    </row>
    <row r="148" spans="1:65" s="163" customFormat="1" ht="22.95" customHeight="1">
      <c r="B148" s="164"/>
      <c r="D148" s="165" t="s">
        <v>140</v>
      </c>
      <c r="E148" s="174"/>
      <c r="F148" s="174" t="s">
        <v>298</v>
      </c>
      <c r="J148" s="175">
        <f>BK148</f>
        <v>0</v>
      </c>
      <c r="L148" s="164"/>
      <c r="M148" s="168"/>
      <c r="N148" s="169"/>
      <c r="O148" s="169"/>
      <c r="P148" s="170">
        <f>SUM(P149:P151)</f>
        <v>0</v>
      </c>
      <c r="Q148" s="169"/>
      <c r="R148" s="170">
        <f>SUM(R149:R151)</f>
        <v>0</v>
      </c>
      <c r="S148" s="169"/>
      <c r="T148" s="171">
        <f>SUM(T149:T151)</f>
        <v>0</v>
      </c>
      <c r="AR148" s="165" t="s">
        <v>148</v>
      </c>
      <c r="AT148" s="172" t="s">
        <v>140</v>
      </c>
      <c r="AU148" s="172" t="s">
        <v>148</v>
      </c>
      <c r="AY148" s="165" t="s">
        <v>297</v>
      </c>
      <c r="BK148" s="173">
        <f>SUM(BK149:BK151)</f>
        <v>0</v>
      </c>
    </row>
    <row r="149" spans="1:65" s="63" customFormat="1" ht="14.4" customHeight="1">
      <c r="A149" s="59"/>
      <c r="B149" s="176"/>
      <c r="C149" s="177" t="s">
        <v>475</v>
      </c>
      <c r="D149" s="177" t="s">
        <v>299</v>
      </c>
      <c r="E149" s="178"/>
      <c r="F149" s="179" t="s">
        <v>993</v>
      </c>
      <c r="G149" s="180" t="s">
        <v>522</v>
      </c>
      <c r="H149" s="213">
        <v>60</v>
      </c>
      <c r="I149" s="214"/>
      <c r="J149" s="182">
        <f>ROUND(I149*H149,2)</f>
        <v>0</v>
      </c>
      <c r="K149" s="183"/>
      <c r="L149" s="60"/>
      <c r="M149" s="184" t="s">
        <v>76</v>
      </c>
      <c r="N149" s="185" t="s">
        <v>107</v>
      </c>
      <c r="O149" s="186">
        <v>0</v>
      </c>
      <c r="P149" s="186">
        <f>O149*H149</f>
        <v>0</v>
      </c>
      <c r="Q149" s="186">
        <v>0</v>
      </c>
      <c r="R149" s="186">
        <f>Q149*H149</f>
        <v>0</v>
      </c>
      <c r="S149" s="186">
        <v>0</v>
      </c>
      <c r="T149" s="187">
        <f>S149*H149</f>
        <v>0</v>
      </c>
      <c r="U149" s="59"/>
      <c r="V149" s="59"/>
      <c r="W149" s="59"/>
      <c r="X149" s="59"/>
      <c r="Y149" s="59"/>
      <c r="Z149" s="59"/>
      <c r="AA149" s="59"/>
      <c r="AB149" s="59"/>
      <c r="AC149" s="59"/>
      <c r="AD149" s="59"/>
      <c r="AE149" s="59"/>
      <c r="AR149" s="188" t="s">
        <v>302</v>
      </c>
      <c r="AT149" s="188" t="s">
        <v>299</v>
      </c>
      <c r="AU149" s="188" t="s">
        <v>154</v>
      </c>
      <c r="AY149" s="48" t="s">
        <v>297</v>
      </c>
      <c r="BE149" s="189">
        <f>IF(N149="základná",J149,0)</f>
        <v>0</v>
      </c>
      <c r="BF149" s="189">
        <f>IF(N149="znížená",J149,0)</f>
        <v>0</v>
      </c>
      <c r="BG149" s="189">
        <f>IF(N149="zákl. prenesená",J149,0)</f>
        <v>0</v>
      </c>
      <c r="BH149" s="189">
        <f>IF(N149="zníž. prenesená",J149,0)</f>
        <v>0</v>
      </c>
      <c r="BI149" s="189">
        <f>IF(N149="nulová",J149,0)</f>
        <v>0</v>
      </c>
      <c r="BJ149" s="48" t="s">
        <v>154</v>
      </c>
      <c r="BK149" s="189">
        <f>ROUND(I149*H149,2)</f>
        <v>0</v>
      </c>
      <c r="BL149" s="48" t="s">
        <v>302</v>
      </c>
      <c r="BM149" s="188" t="s">
        <v>994</v>
      </c>
    </row>
    <row r="150" spans="1:65" s="63" customFormat="1" ht="14.4" customHeight="1">
      <c r="A150" s="59"/>
      <c r="B150" s="176"/>
      <c r="C150" s="177" t="s">
        <v>478</v>
      </c>
      <c r="D150" s="177" t="s">
        <v>299</v>
      </c>
      <c r="E150" s="178"/>
      <c r="F150" s="179" t="s">
        <v>995</v>
      </c>
      <c r="G150" s="180" t="s">
        <v>522</v>
      </c>
      <c r="H150" s="213">
        <v>60</v>
      </c>
      <c r="I150" s="214"/>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302</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302</v>
      </c>
      <c r="BM150" s="188" t="s">
        <v>996</v>
      </c>
    </row>
    <row r="151" spans="1:65" s="63" customFormat="1" ht="14.4" customHeight="1">
      <c r="A151" s="59"/>
      <c r="B151" s="176"/>
      <c r="C151" s="190" t="s">
        <v>481</v>
      </c>
      <c r="D151" s="190" t="s">
        <v>324</v>
      </c>
      <c r="E151" s="191"/>
      <c r="F151" s="192" t="s">
        <v>997</v>
      </c>
      <c r="G151" s="193" t="s">
        <v>522</v>
      </c>
      <c r="H151" s="215">
        <v>60</v>
      </c>
      <c r="I151" s="216"/>
      <c r="J151" s="195">
        <f>ROUND(I151*H151,2)</f>
        <v>0</v>
      </c>
      <c r="K151" s="196"/>
      <c r="L151" s="197"/>
      <c r="M151" s="198" t="s">
        <v>76</v>
      </c>
      <c r="N151" s="199"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320</v>
      </c>
      <c r="AT151" s="188" t="s">
        <v>324</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302</v>
      </c>
      <c r="BM151" s="188" t="s">
        <v>998</v>
      </c>
    </row>
    <row r="152" spans="1:65" s="163" customFormat="1" ht="22.95" customHeight="1">
      <c r="B152" s="164"/>
      <c r="D152" s="165" t="s">
        <v>140</v>
      </c>
      <c r="E152" s="174"/>
      <c r="F152" s="174" t="s">
        <v>999</v>
      </c>
      <c r="J152" s="175">
        <f>BK152</f>
        <v>0</v>
      </c>
      <c r="L152" s="164"/>
      <c r="M152" s="168"/>
      <c r="N152" s="169"/>
      <c r="O152" s="169"/>
      <c r="P152" s="170">
        <f>SUM(P153:P157)</f>
        <v>0</v>
      </c>
      <c r="Q152" s="169"/>
      <c r="R152" s="170">
        <f>SUM(R153:R157)</f>
        <v>0</v>
      </c>
      <c r="S152" s="169"/>
      <c r="T152" s="171">
        <f>SUM(T153:T157)</f>
        <v>0</v>
      </c>
      <c r="AR152" s="165" t="s">
        <v>148</v>
      </c>
      <c r="AT152" s="172" t="s">
        <v>140</v>
      </c>
      <c r="AU152" s="172" t="s">
        <v>148</v>
      </c>
      <c r="AY152" s="165" t="s">
        <v>297</v>
      </c>
      <c r="BK152" s="173">
        <f>SUM(BK153:BK157)</f>
        <v>0</v>
      </c>
    </row>
    <row r="153" spans="1:65" s="63" customFormat="1" ht="14.4" customHeight="1">
      <c r="A153" s="59"/>
      <c r="B153" s="176"/>
      <c r="C153" s="177" t="s">
        <v>484</v>
      </c>
      <c r="D153" s="177" t="s">
        <v>299</v>
      </c>
      <c r="E153" s="178"/>
      <c r="F153" s="179" t="s">
        <v>1000</v>
      </c>
      <c r="G153" s="180" t="s">
        <v>816</v>
      </c>
      <c r="H153" s="213">
        <v>96</v>
      </c>
      <c r="I153" s="214"/>
      <c r="J153" s="182">
        <f>ROUND(I153*H153,2)</f>
        <v>0</v>
      </c>
      <c r="K153" s="183"/>
      <c r="L153" s="60"/>
      <c r="M153" s="184" t="s">
        <v>76</v>
      </c>
      <c r="N153" s="185" t="s">
        <v>107</v>
      </c>
      <c r="O153" s="186">
        <v>0</v>
      </c>
      <c r="P153" s="186">
        <f>O153*H153</f>
        <v>0</v>
      </c>
      <c r="Q153" s="186">
        <v>0</v>
      </c>
      <c r="R153" s="186">
        <f>Q153*H153</f>
        <v>0</v>
      </c>
      <c r="S153" s="186">
        <v>0</v>
      </c>
      <c r="T153" s="187">
        <f>S153*H153</f>
        <v>0</v>
      </c>
      <c r="U153" s="59"/>
      <c r="V153" s="59"/>
      <c r="W153" s="59"/>
      <c r="X153" s="59"/>
      <c r="Y153" s="59"/>
      <c r="Z153" s="59"/>
      <c r="AA153" s="59"/>
      <c r="AB153" s="59"/>
      <c r="AC153" s="59"/>
      <c r="AD153" s="59"/>
      <c r="AE153" s="59"/>
      <c r="AR153" s="188" t="s">
        <v>302</v>
      </c>
      <c r="AT153" s="188" t="s">
        <v>299</v>
      </c>
      <c r="AU153" s="188" t="s">
        <v>154</v>
      </c>
      <c r="AY153" s="48" t="s">
        <v>297</v>
      </c>
      <c r="BE153" s="189">
        <f>IF(N153="základná",J153,0)</f>
        <v>0</v>
      </c>
      <c r="BF153" s="189">
        <f>IF(N153="znížená",J153,0)</f>
        <v>0</v>
      </c>
      <c r="BG153" s="189">
        <f>IF(N153="zákl. prenesená",J153,0)</f>
        <v>0</v>
      </c>
      <c r="BH153" s="189">
        <f>IF(N153="zníž. prenesená",J153,0)</f>
        <v>0</v>
      </c>
      <c r="BI153" s="189">
        <f>IF(N153="nulová",J153,0)</f>
        <v>0</v>
      </c>
      <c r="BJ153" s="48" t="s">
        <v>154</v>
      </c>
      <c r="BK153" s="189">
        <f>ROUND(I153*H153,2)</f>
        <v>0</v>
      </c>
      <c r="BL153" s="48" t="s">
        <v>302</v>
      </c>
      <c r="BM153" s="188" t="s">
        <v>1001</v>
      </c>
    </row>
    <row r="154" spans="1:65" s="63" customFormat="1" ht="14.4" customHeight="1">
      <c r="A154" s="59"/>
      <c r="B154" s="176"/>
      <c r="C154" s="177" t="s">
        <v>649</v>
      </c>
      <c r="D154" s="177" t="s">
        <v>299</v>
      </c>
      <c r="E154" s="178"/>
      <c r="F154" s="179" t="s">
        <v>1002</v>
      </c>
      <c r="G154" s="180" t="s">
        <v>816</v>
      </c>
      <c r="H154" s="213">
        <v>210</v>
      </c>
      <c r="I154" s="214"/>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302</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302</v>
      </c>
      <c r="BM154" s="188" t="s">
        <v>1003</v>
      </c>
    </row>
    <row r="155" spans="1:65" s="63" customFormat="1" ht="14.4" customHeight="1">
      <c r="A155" s="59"/>
      <c r="B155" s="176"/>
      <c r="C155" s="177" t="s">
        <v>652</v>
      </c>
      <c r="D155" s="177" t="s">
        <v>299</v>
      </c>
      <c r="E155" s="178"/>
      <c r="F155" s="179" t="s">
        <v>1004</v>
      </c>
      <c r="G155" s="180" t="s">
        <v>816</v>
      </c>
      <c r="H155" s="213">
        <v>100</v>
      </c>
      <c r="I155" s="214"/>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302</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302</v>
      </c>
      <c r="BM155" s="188" t="s">
        <v>1005</v>
      </c>
    </row>
    <row r="156" spans="1:65" s="63" customFormat="1" ht="14.4" customHeight="1">
      <c r="A156" s="59"/>
      <c r="B156" s="176"/>
      <c r="C156" s="177" t="s">
        <v>655</v>
      </c>
      <c r="D156" s="177" t="s">
        <v>299</v>
      </c>
      <c r="E156" s="178"/>
      <c r="F156" s="179" t="s">
        <v>1006</v>
      </c>
      <c r="G156" s="180" t="s">
        <v>816</v>
      </c>
      <c r="H156" s="213">
        <v>110</v>
      </c>
      <c r="I156" s="214"/>
      <c r="J156" s="182">
        <f>ROUND(I156*H156,2)</f>
        <v>0</v>
      </c>
      <c r="K156" s="183"/>
      <c r="L156" s="60"/>
      <c r="M156" s="184" t="s">
        <v>76</v>
      </c>
      <c r="N156" s="185" t="s">
        <v>107</v>
      </c>
      <c r="O156" s="186">
        <v>0</v>
      </c>
      <c r="P156" s="186">
        <f>O156*H156</f>
        <v>0</v>
      </c>
      <c r="Q156" s="186">
        <v>0</v>
      </c>
      <c r="R156" s="186">
        <f>Q156*H156</f>
        <v>0</v>
      </c>
      <c r="S156" s="186">
        <v>0</v>
      </c>
      <c r="T156" s="187">
        <f>S156*H156</f>
        <v>0</v>
      </c>
      <c r="U156" s="59"/>
      <c r="V156" s="59"/>
      <c r="W156" s="59"/>
      <c r="X156" s="59"/>
      <c r="Y156" s="59"/>
      <c r="Z156" s="59"/>
      <c r="AA156" s="59"/>
      <c r="AB156" s="59"/>
      <c r="AC156" s="59"/>
      <c r="AD156" s="59"/>
      <c r="AE156" s="59"/>
      <c r="AR156" s="188" t="s">
        <v>302</v>
      </c>
      <c r="AT156" s="188" t="s">
        <v>299</v>
      </c>
      <c r="AU156" s="188" t="s">
        <v>154</v>
      </c>
      <c r="AY156" s="48" t="s">
        <v>297</v>
      </c>
      <c r="BE156" s="189">
        <f>IF(N156="základná",J156,0)</f>
        <v>0</v>
      </c>
      <c r="BF156" s="189">
        <f>IF(N156="znížená",J156,0)</f>
        <v>0</v>
      </c>
      <c r="BG156" s="189">
        <f>IF(N156="zákl. prenesená",J156,0)</f>
        <v>0</v>
      </c>
      <c r="BH156" s="189">
        <f>IF(N156="zníž. prenesená",J156,0)</f>
        <v>0</v>
      </c>
      <c r="BI156" s="189">
        <f>IF(N156="nulová",J156,0)</f>
        <v>0</v>
      </c>
      <c r="BJ156" s="48" t="s">
        <v>154</v>
      </c>
      <c r="BK156" s="189">
        <f>ROUND(I156*H156,2)</f>
        <v>0</v>
      </c>
      <c r="BL156" s="48" t="s">
        <v>302</v>
      </c>
      <c r="BM156" s="188" t="s">
        <v>1007</v>
      </c>
    </row>
    <row r="157" spans="1:65" s="63" customFormat="1" ht="14.4" customHeight="1">
      <c r="A157" s="59"/>
      <c r="B157" s="176"/>
      <c r="C157" s="177" t="s">
        <v>577</v>
      </c>
      <c r="D157" s="177" t="s">
        <v>299</v>
      </c>
      <c r="E157" s="178"/>
      <c r="F157" s="179" t="s">
        <v>1008</v>
      </c>
      <c r="G157" s="180" t="s">
        <v>816</v>
      </c>
      <c r="H157" s="213">
        <v>40</v>
      </c>
      <c r="I157" s="214"/>
      <c r="J157" s="182">
        <f>ROUND(I157*H157,2)</f>
        <v>0</v>
      </c>
      <c r="K157" s="183"/>
      <c r="L157" s="60"/>
      <c r="M157" s="200" t="s">
        <v>76</v>
      </c>
      <c r="N157" s="201" t="s">
        <v>107</v>
      </c>
      <c r="O157" s="202">
        <v>0</v>
      </c>
      <c r="P157" s="202">
        <f>O157*H157</f>
        <v>0</v>
      </c>
      <c r="Q157" s="202">
        <v>0</v>
      </c>
      <c r="R157" s="202">
        <f>Q157*H157</f>
        <v>0</v>
      </c>
      <c r="S157" s="202">
        <v>0</v>
      </c>
      <c r="T157" s="203">
        <f>S157*H157</f>
        <v>0</v>
      </c>
      <c r="U157" s="59"/>
      <c r="V157" s="59"/>
      <c r="W157" s="59"/>
      <c r="X157" s="59"/>
      <c r="Y157" s="59"/>
      <c r="Z157" s="59"/>
      <c r="AA157" s="59"/>
      <c r="AB157" s="59"/>
      <c r="AC157" s="59"/>
      <c r="AD157" s="59"/>
      <c r="AE157" s="59"/>
      <c r="AR157" s="188" t="s">
        <v>302</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302</v>
      </c>
      <c r="BM157" s="188" t="s">
        <v>1009</v>
      </c>
    </row>
    <row r="158" spans="1:65" s="63" customFormat="1" ht="6.9" customHeight="1">
      <c r="A158" s="59"/>
      <c r="B158" s="75"/>
      <c r="C158" s="76"/>
      <c r="D158" s="76"/>
      <c r="E158" s="76"/>
      <c r="F158" s="76"/>
      <c r="G158" s="76"/>
      <c r="H158" s="76"/>
      <c r="I158" s="76"/>
      <c r="J158" s="76"/>
      <c r="K158" s="76"/>
      <c r="L158" s="60"/>
      <c r="M158" s="59"/>
      <c r="O158" s="59"/>
      <c r="P158" s="59"/>
      <c r="Q158" s="59"/>
      <c r="R158" s="59"/>
      <c r="S158" s="59"/>
      <c r="T158" s="59"/>
      <c r="U158" s="59"/>
      <c r="V158" s="59"/>
      <c r="W158" s="59"/>
      <c r="X158" s="59"/>
      <c r="Y158" s="59"/>
      <c r="Z158" s="59"/>
      <c r="AA158" s="59"/>
      <c r="AB158" s="59"/>
      <c r="AC158" s="59"/>
      <c r="AD158" s="59"/>
      <c r="AE158" s="59"/>
    </row>
    <row r="161" spans="3:14" ht="50.4" customHeight="1">
      <c r="C161" s="262" t="s">
        <v>392</v>
      </c>
      <c r="D161" s="262"/>
      <c r="E161" s="262"/>
      <c r="F161" s="262"/>
      <c r="G161" s="262"/>
      <c r="H161" s="262"/>
      <c r="I161" s="262"/>
      <c r="J161" s="262"/>
      <c r="K161" s="262"/>
      <c r="L161" s="262"/>
      <c r="M161" s="262"/>
      <c r="N161" s="262"/>
    </row>
    <row r="162" spans="3:14" ht="11.4">
      <c r="C162" s="204"/>
      <c r="D162" s="204"/>
      <c r="E162" s="204"/>
      <c r="F162" s="204"/>
      <c r="G162" s="204"/>
      <c r="H162" s="204"/>
      <c r="I162" s="204"/>
      <c r="J162" s="204"/>
      <c r="K162" s="205"/>
      <c r="L162" s="205"/>
      <c r="M162" s="205"/>
      <c r="N162" s="205"/>
    </row>
    <row r="163" spans="3:14" ht="42" customHeight="1">
      <c r="C163" s="262" t="s">
        <v>393</v>
      </c>
      <c r="D163" s="262"/>
      <c r="E163" s="262"/>
      <c r="F163" s="262"/>
      <c r="G163" s="262"/>
      <c r="H163" s="262"/>
      <c r="I163" s="262"/>
      <c r="J163" s="262"/>
      <c r="K163" s="262"/>
      <c r="L163" s="262"/>
      <c r="M163" s="262"/>
      <c r="N163" s="262"/>
    </row>
    <row r="164" spans="3:14" ht="11.4">
      <c r="C164" s="204"/>
      <c r="D164" s="204"/>
      <c r="E164" s="204"/>
      <c r="F164" s="204"/>
      <c r="G164" s="204"/>
      <c r="H164" s="204"/>
      <c r="I164" s="204"/>
      <c r="J164" s="204"/>
      <c r="K164" s="205"/>
      <c r="L164" s="205"/>
      <c r="M164" s="205"/>
      <c r="N164" s="205"/>
    </row>
    <row r="165" spans="3:14" ht="51" customHeight="1">
      <c r="C165" s="262" t="s">
        <v>394</v>
      </c>
      <c r="D165" s="262"/>
      <c r="E165" s="262"/>
      <c r="F165" s="262"/>
      <c r="G165" s="262"/>
      <c r="H165" s="262"/>
      <c r="I165" s="262"/>
      <c r="J165" s="262"/>
      <c r="K165" s="262"/>
      <c r="L165" s="262"/>
      <c r="M165" s="262"/>
      <c r="N165" s="262"/>
    </row>
    <row r="166" spans="3:14" ht="11.4">
      <c r="C166" s="206"/>
      <c r="D166" s="206"/>
      <c r="E166" s="206"/>
      <c r="F166" s="206"/>
      <c r="G166" s="206"/>
      <c r="H166" s="206"/>
      <c r="I166" s="206"/>
      <c r="J166" s="206"/>
      <c r="K166" s="207"/>
      <c r="L166" s="207"/>
      <c r="M166" s="207"/>
      <c r="N166" s="207"/>
    </row>
    <row r="167" spans="3:14" ht="11.4">
      <c r="C167" s="262" t="s">
        <v>395</v>
      </c>
      <c r="D167" s="262"/>
      <c r="E167" s="262"/>
      <c r="F167" s="262"/>
      <c r="G167" s="262"/>
      <c r="H167" s="262"/>
      <c r="I167" s="262"/>
      <c r="J167" s="262"/>
      <c r="K167" s="262"/>
      <c r="L167" s="262"/>
      <c r="M167" s="262"/>
      <c r="N167" s="262"/>
    </row>
    <row r="168" spans="3:14" ht="11.4">
      <c r="C168" s="204"/>
      <c r="D168" s="204"/>
      <c r="E168" s="204"/>
      <c r="F168" s="204"/>
      <c r="G168" s="204"/>
      <c r="H168" s="204"/>
      <c r="I168" s="204"/>
      <c r="J168" s="204"/>
      <c r="K168" s="205"/>
      <c r="L168" s="205"/>
      <c r="M168" s="205"/>
      <c r="N168" s="205"/>
    </row>
    <row r="169" spans="3:14" ht="11.4">
      <c r="C169" s="204"/>
      <c r="D169" s="204"/>
      <c r="E169" s="204"/>
      <c r="F169" s="204"/>
      <c r="G169" s="204"/>
      <c r="H169" s="204"/>
      <c r="I169" s="204"/>
      <c r="J169" s="204"/>
      <c r="K169" s="205"/>
      <c r="L169" s="205"/>
      <c r="M169" s="205"/>
      <c r="N169" s="205"/>
    </row>
    <row r="170" spans="3:14" ht="11.4">
      <c r="C170" s="208" t="s">
        <v>396</v>
      </c>
      <c r="D170" s="208"/>
      <c r="E170" s="208"/>
      <c r="F170" s="208"/>
      <c r="G170" s="208"/>
      <c r="H170" s="204"/>
      <c r="I170" s="208"/>
      <c r="J170" s="208"/>
      <c r="K170" s="205"/>
      <c r="L170" s="205"/>
      <c r="M170" s="205"/>
      <c r="N170" s="205"/>
    </row>
    <row r="171" spans="3:14" ht="11.4">
      <c r="C171" s="204"/>
      <c r="D171" s="204"/>
      <c r="E171" s="204"/>
      <c r="F171" s="204"/>
      <c r="G171" s="204"/>
      <c r="H171" s="204" t="s">
        <v>397</v>
      </c>
      <c r="I171" s="204"/>
      <c r="J171" s="204"/>
      <c r="K171" s="205"/>
      <c r="L171" s="205"/>
      <c r="M171" s="205"/>
      <c r="N171" s="205"/>
    </row>
    <row r="172" spans="3:14" ht="11.4">
      <c r="C172" s="204"/>
      <c r="D172" s="204"/>
      <c r="E172" s="204"/>
      <c r="F172" s="204"/>
      <c r="G172" s="204"/>
      <c r="H172" s="204"/>
      <c r="I172" s="204"/>
      <c r="J172" s="204"/>
      <c r="K172" s="205"/>
      <c r="L172" s="205"/>
      <c r="M172" s="205"/>
      <c r="N172" s="205"/>
    </row>
    <row r="173" spans="3:14" ht="11.4">
      <c r="C173" s="204"/>
      <c r="D173" s="204"/>
      <c r="E173" s="204"/>
      <c r="F173" s="204"/>
      <c r="G173" s="204"/>
      <c r="H173" s="204"/>
      <c r="I173" s="204"/>
      <c r="J173" s="208"/>
      <c r="K173" s="205"/>
      <c r="L173" s="205"/>
      <c r="M173" s="205"/>
      <c r="N173" s="205"/>
    </row>
    <row r="174" spans="3:14" ht="11.4">
      <c r="C174" s="208" t="s">
        <v>96</v>
      </c>
      <c r="D174" s="208"/>
      <c r="E174" s="208"/>
      <c r="F174" s="208"/>
      <c r="G174" s="208"/>
      <c r="H174" s="204"/>
      <c r="I174" s="208"/>
      <c r="J174" s="204"/>
      <c r="K174" s="205"/>
      <c r="L174" s="205"/>
      <c r="M174" s="205"/>
      <c r="N174" s="205"/>
    </row>
  </sheetData>
  <autoFilter ref="C99:K157" xr:uid="{00000000-0009-0000-0000-000010000000}"/>
  <mergeCells count="13">
    <mergeCell ref="E29:H29"/>
    <mergeCell ref="L2:V2"/>
    <mergeCell ref="E7:H7"/>
    <mergeCell ref="E9:H9"/>
    <mergeCell ref="E11:H11"/>
    <mergeCell ref="E20:H20"/>
    <mergeCell ref="C167:N167"/>
    <mergeCell ref="E88:H88"/>
    <mergeCell ref="E90:H90"/>
    <mergeCell ref="E92:H92"/>
    <mergeCell ref="C161:N161"/>
    <mergeCell ref="C163:N163"/>
    <mergeCell ref="C165:N165"/>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152"/>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203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1019</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ROUND((SUM(BE100:BE135)),  2)</f>
        <v>0</v>
      </c>
      <c r="G35" s="59"/>
      <c r="H35" s="59"/>
      <c r="I35" s="141">
        <v>0.2</v>
      </c>
      <c r="J35" s="140">
        <f>ROUND(((SUM(BE100:BE135))*I35),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ROUND((SUM(BF100:BF135)),  2)</f>
        <v>0</v>
      </c>
      <c r="G36" s="59"/>
      <c r="H36" s="59"/>
      <c r="I36" s="141">
        <v>0.2</v>
      </c>
      <c r="J36" s="140">
        <f>ROUND(((SUM(BF100:BF135))*I36),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15 - FC 15 SO 01 A3 - ASR - Spodná savba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P101+P129</f>
        <v>0</v>
      </c>
      <c r="Q100" s="95"/>
      <c r="R100" s="160">
        <f>R101+R129</f>
        <v>0</v>
      </c>
      <c r="S100" s="95"/>
      <c r="T100" s="161">
        <f>T101+T129</f>
        <v>0</v>
      </c>
      <c r="U100" s="59"/>
      <c r="V100" s="59"/>
      <c r="W100" s="59"/>
      <c r="X100" s="59"/>
      <c r="Y100" s="59"/>
      <c r="Z100" s="59"/>
      <c r="AA100" s="59"/>
      <c r="AB100" s="59"/>
      <c r="AC100" s="59"/>
      <c r="AD100" s="59"/>
      <c r="AE100" s="59"/>
      <c r="AT100" s="48" t="s">
        <v>140</v>
      </c>
      <c r="AU100" s="48" t="s">
        <v>295</v>
      </c>
      <c r="BK100" s="162">
        <f>BK101+BK129</f>
        <v>0</v>
      </c>
    </row>
    <row r="101" spans="1:65" s="163" customFormat="1" ht="25.95" customHeight="1">
      <c r="B101" s="164"/>
      <c r="D101" s="165" t="s">
        <v>140</v>
      </c>
      <c r="E101" s="166"/>
      <c r="F101" s="166" t="s">
        <v>296</v>
      </c>
      <c r="J101" s="167">
        <f>BK101</f>
        <v>0</v>
      </c>
      <c r="L101" s="164"/>
      <c r="M101" s="168"/>
      <c r="N101" s="169"/>
      <c r="O101" s="169"/>
      <c r="P101" s="170">
        <f>P102+P114+P123+P127</f>
        <v>0</v>
      </c>
      <c r="Q101" s="169"/>
      <c r="R101" s="170">
        <f>R102+R114+R123+R127</f>
        <v>0</v>
      </c>
      <c r="S101" s="169"/>
      <c r="T101" s="171">
        <f>T102+T114+T123+T127</f>
        <v>0</v>
      </c>
      <c r="AR101" s="165" t="s">
        <v>148</v>
      </c>
      <c r="AT101" s="172" t="s">
        <v>140</v>
      </c>
      <c r="AU101" s="172" t="s">
        <v>141</v>
      </c>
      <c r="AY101" s="165" t="s">
        <v>297</v>
      </c>
      <c r="BK101" s="173">
        <f>BK102+BK114+BK123+BK127</f>
        <v>0</v>
      </c>
    </row>
    <row r="102" spans="1:65" s="163" customFormat="1" ht="22.95" customHeight="1">
      <c r="B102" s="164"/>
      <c r="D102" s="165" t="s">
        <v>140</v>
      </c>
      <c r="E102" s="174"/>
      <c r="F102" s="174" t="s">
        <v>298</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24.15" customHeight="1">
      <c r="A103" s="59"/>
      <c r="B103" s="176"/>
      <c r="C103" s="177" t="s">
        <v>148</v>
      </c>
      <c r="D103" s="177" t="s">
        <v>299</v>
      </c>
      <c r="E103" s="178"/>
      <c r="F103" s="179" t="s">
        <v>300</v>
      </c>
      <c r="G103" s="180" t="s">
        <v>301</v>
      </c>
      <c r="H103" s="181">
        <v>73.481999999999999</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303</v>
      </c>
    </row>
    <row r="104" spans="1:65" s="63" customFormat="1" ht="24.15" customHeight="1">
      <c r="A104" s="59"/>
      <c r="B104" s="176"/>
      <c r="C104" s="177" t="s">
        <v>154</v>
      </c>
      <c r="D104" s="177" t="s">
        <v>299</v>
      </c>
      <c r="E104" s="178"/>
      <c r="F104" s="179" t="s">
        <v>304</v>
      </c>
      <c r="G104" s="180" t="s">
        <v>301</v>
      </c>
      <c r="H104" s="181">
        <v>24.494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305</v>
      </c>
    </row>
    <row r="105" spans="1:65" s="63" customFormat="1" ht="24.15" customHeight="1">
      <c r="A105" s="59"/>
      <c r="B105" s="176"/>
      <c r="C105" s="177" t="s">
        <v>306</v>
      </c>
      <c r="D105" s="177" t="s">
        <v>299</v>
      </c>
      <c r="E105" s="178"/>
      <c r="F105" s="179" t="s">
        <v>307</v>
      </c>
      <c r="G105" s="180" t="s">
        <v>301</v>
      </c>
      <c r="H105" s="181">
        <v>101.628</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308</v>
      </c>
    </row>
    <row r="106" spans="1:65" s="63" customFormat="1" ht="37.950000000000003" customHeight="1">
      <c r="A106" s="59"/>
      <c r="B106" s="176"/>
      <c r="C106" s="177" t="s">
        <v>302</v>
      </c>
      <c r="D106" s="177" t="s">
        <v>299</v>
      </c>
      <c r="E106" s="178"/>
      <c r="F106" s="179" t="s">
        <v>309</v>
      </c>
      <c r="G106" s="180" t="s">
        <v>301</v>
      </c>
      <c r="H106" s="181">
        <v>33.875999999999998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310</v>
      </c>
    </row>
    <row r="107" spans="1:65" s="63" customFormat="1" ht="24.15" customHeight="1">
      <c r="A107" s="59"/>
      <c r="B107" s="176"/>
      <c r="C107" s="177" t="s">
        <v>311</v>
      </c>
      <c r="D107" s="177" t="s">
        <v>299</v>
      </c>
      <c r="E107" s="178"/>
      <c r="F107" s="179" t="s">
        <v>312</v>
      </c>
      <c r="G107" s="180" t="s">
        <v>301</v>
      </c>
      <c r="H107" s="181">
        <v>175.11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313</v>
      </c>
    </row>
    <row r="108" spans="1:65" s="63" customFormat="1" ht="24.15" customHeight="1">
      <c r="A108" s="59"/>
      <c r="B108" s="176"/>
      <c r="C108" s="177" t="s">
        <v>314</v>
      </c>
      <c r="D108" s="177" t="s">
        <v>299</v>
      </c>
      <c r="E108" s="178"/>
      <c r="F108" s="179" t="s">
        <v>315</v>
      </c>
      <c r="G108" s="180" t="s">
        <v>301</v>
      </c>
      <c r="H108" s="181">
        <v>35.021999999999998</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316</v>
      </c>
    </row>
    <row r="109" spans="1:65" s="63" customFormat="1" ht="14.4" customHeight="1">
      <c r="A109" s="59"/>
      <c r="B109" s="176"/>
      <c r="C109" s="177" t="s">
        <v>317</v>
      </c>
      <c r="D109" s="177" t="s">
        <v>299</v>
      </c>
      <c r="E109" s="178"/>
      <c r="F109" s="179" t="s">
        <v>318</v>
      </c>
      <c r="G109" s="180" t="s">
        <v>301</v>
      </c>
      <c r="H109" s="181">
        <v>175.11</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319</v>
      </c>
    </row>
    <row r="110" spans="1:65" s="63" customFormat="1" ht="24.15" customHeight="1">
      <c r="A110" s="59"/>
      <c r="B110" s="176"/>
      <c r="C110" s="177" t="s">
        <v>320</v>
      </c>
      <c r="D110" s="177" t="s">
        <v>299</v>
      </c>
      <c r="E110" s="178"/>
      <c r="F110" s="179" t="s">
        <v>321</v>
      </c>
      <c r="G110" s="180" t="s">
        <v>301</v>
      </c>
      <c r="H110" s="181">
        <v>128.964</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322</v>
      </c>
    </row>
    <row r="111" spans="1:65" s="63" customFormat="1" ht="14.4" customHeight="1">
      <c r="A111" s="59"/>
      <c r="B111" s="176"/>
      <c r="C111" s="190" t="s">
        <v>323</v>
      </c>
      <c r="D111" s="190" t="s">
        <v>324</v>
      </c>
      <c r="E111" s="191"/>
      <c r="F111" s="192" t="s">
        <v>325</v>
      </c>
      <c r="G111" s="193" t="s">
        <v>326</v>
      </c>
      <c r="H111" s="194">
        <v>150.30699999999999</v>
      </c>
      <c r="I111" s="195"/>
      <c r="J111" s="195">
        <f t="shared" si="0"/>
        <v>0</v>
      </c>
      <c r="K111" s="196"/>
      <c r="L111" s="197"/>
      <c r="M111" s="198" t="s">
        <v>76</v>
      </c>
      <c r="N111" s="199"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320</v>
      </c>
      <c r="AT111" s="188" t="s">
        <v>324</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327</v>
      </c>
    </row>
    <row r="112" spans="1:65" s="63" customFormat="1" ht="24.15" customHeight="1">
      <c r="A112" s="59"/>
      <c r="B112" s="176"/>
      <c r="C112" s="177" t="s">
        <v>328</v>
      </c>
      <c r="D112" s="177" t="s">
        <v>299</v>
      </c>
      <c r="E112" s="178"/>
      <c r="F112" s="179" t="s">
        <v>329</v>
      </c>
      <c r="G112" s="180" t="s">
        <v>301</v>
      </c>
      <c r="H112" s="181">
        <v>3.5430000000000001</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330</v>
      </c>
    </row>
    <row r="113" spans="1:65" s="63" customFormat="1" ht="14.4" customHeight="1">
      <c r="A113" s="59"/>
      <c r="B113" s="176"/>
      <c r="C113" s="190" t="s">
        <v>331</v>
      </c>
      <c r="D113" s="190" t="s">
        <v>324</v>
      </c>
      <c r="E113" s="191"/>
      <c r="F113" s="192" t="s">
        <v>332</v>
      </c>
      <c r="G113" s="193" t="s">
        <v>326</v>
      </c>
      <c r="H113" s="194">
        <v>5.9870000000000001</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333</v>
      </c>
    </row>
    <row r="114" spans="1:65" s="163" customFormat="1" ht="22.95" customHeight="1">
      <c r="B114" s="164"/>
      <c r="D114" s="165" t="s">
        <v>140</v>
      </c>
      <c r="E114" s="174"/>
      <c r="F114" s="174" t="s">
        <v>334</v>
      </c>
      <c r="J114" s="175">
        <f>BK114</f>
        <v>0</v>
      </c>
      <c r="L114" s="164"/>
      <c r="M114" s="168"/>
      <c r="N114" s="169"/>
      <c r="O114" s="169"/>
      <c r="P114" s="170">
        <f>SUM(P115:P122)</f>
        <v>0</v>
      </c>
      <c r="Q114" s="169"/>
      <c r="R114" s="170">
        <f>SUM(R115:R122)</f>
        <v>0</v>
      </c>
      <c r="S114" s="169"/>
      <c r="T114" s="171">
        <f>SUM(T115:T122)</f>
        <v>0</v>
      </c>
      <c r="AR114" s="165" t="s">
        <v>148</v>
      </c>
      <c r="AT114" s="172" t="s">
        <v>140</v>
      </c>
      <c r="AU114" s="172" t="s">
        <v>148</v>
      </c>
      <c r="AY114" s="165" t="s">
        <v>297</v>
      </c>
      <c r="BK114" s="173">
        <f>SUM(BK115:BK122)</f>
        <v>0</v>
      </c>
    </row>
    <row r="115" spans="1:65" s="63" customFormat="1" ht="34.950000000000003" customHeight="1">
      <c r="A115" s="59"/>
      <c r="B115" s="176"/>
      <c r="C115" s="177" t="s">
        <v>335</v>
      </c>
      <c r="D115" s="177" t="s">
        <v>299</v>
      </c>
      <c r="E115" s="178"/>
      <c r="F115" s="179" t="s">
        <v>336</v>
      </c>
      <c r="G115" s="180" t="s">
        <v>337</v>
      </c>
      <c r="H115" s="181">
        <v>489.88299999999998</v>
      </c>
      <c r="I115" s="182"/>
      <c r="J115" s="182">
        <f t="shared" ref="J115:J122" si="10">ROUND(I115*H115,2)</f>
        <v>0</v>
      </c>
      <c r="K115" s="183"/>
      <c r="L115" s="60"/>
      <c r="M115" s="184" t="s">
        <v>76</v>
      </c>
      <c r="N115" s="185" t="s">
        <v>107</v>
      </c>
      <c r="O115" s="186">
        <v>0</v>
      </c>
      <c r="P115" s="186">
        <f t="shared" ref="P115:P122" si="11">O115*H115</f>
        <v>0</v>
      </c>
      <c r="Q115" s="186">
        <v>0</v>
      </c>
      <c r="R115" s="186">
        <f t="shared" ref="R115:R122" si="12">Q115*H115</f>
        <v>0</v>
      </c>
      <c r="S115" s="186">
        <v>0</v>
      </c>
      <c r="T115" s="187">
        <f t="shared" ref="T115:T12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22" si="14">IF(N115="základná",J115,0)</f>
        <v>0</v>
      </c>
      <c r="BF115" s="189">
        <f t="shared" ref="BF115:BF122" si="15">IF(N115="znížená",J115,0)</f>
        <v>0</v>
      </c>
      <c r="BG115" s="189">
        <f t="shared" ref="BG115:BG122" si="16">IF(N115="zákl. prenesená",J115,0)</f>
        <v>0</v>
      </c>
      <c r="BH115" s="189">
        <f t="shared" ref="BH115:BH122" si="17">IF(N115="zníž. prenesená",J115,0)</f>
        <v>0</v>
      </c>
      <c r="BI115" s="189">
        <f t="shared" ref="BI115:BI122" si="18">IF(N115="nulová",J115,0)</f>
        <v>0</v>
      </c>
      <c r="BJ115" s="48" t="s">
        <v>154</v>
      </c>
      <c r="BK115" s="189">
        <f t="shared" ref="BK115:BK122" si="19">ROUND(I115*H115,2)</f>
        <v>0</v>
      </c>
      <c r="BL115" s="48" t="s">
        <v>302</v>
      </c>
      <c r="BM115" s="188" t="s">
        <v>338</v>
      </c>
    </row>
    <row r="116" spans="1:65" s="63" customFormat="1" ht="24.15" customHeight="1">
      <c r="A116" s="59"/>
      <c r="B116" s="176"/>
      <c r="C116" s="177" t="s">
        <v>339</v>
      </c>
      <c r="D116" s="177" t="s">
        <v>299</v>
      </c>
      <c r="E116" s="178"/>
      <c r="F116" s="179" t="s">
        <v>340</v>
      </c>
      <c r="G116" s="180" t="s">
        <v>301</v>
      </c>
      <c r="H116" s="181">
        <v>73.481999999999999</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341</v>
      </c>
    </row>
    <row r="117" spans="1:65" s="63" customFormat="1" ht="24.15" customHeight="1">
      <c r="A117" s="59"/>
      <c r="B117" s="176"/>
      <c r="C117" s="177" t="s">
        <v>342</v>
      </c>
      <c r="D117" s="177" t="s">
        <v>299</v>
      </c>
      <c r="E117" s="178"/>
      <c r="F117" s="179" t="s">
        <v>343</v>
      </c>
      <c r="G117" s="180" t="s">
        <v>301</v>
      </c>
      <c r="H117" s="181">
        <v>5.0629999999999997</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344</v>
      </c>
    </row>
    <row r="118" spans="1:65" s="63" customFormat="1" ht="24.15" customHeight="1">
      <c r="A118" s="59"/>
      <c r="B118" s="176"/>
      <c r="C118" s="177" t="s">
        <v>345</v>
      </c>
      <c r="D118" s="177" t="s">
        <v>299</v>
      </c>
      <c r="E118" s="178"/>
      <c r="F118" s="179" t="s">
        <v>346</v>
      </c>
      <c r="G118" s="180" t="s">
        <v>301</v>
      </c>
      <c r="H118" s="181">
        <v>7.5970000000000004</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347</v>
      </c>
    </row>
    <row r="119" spans="1:65" s="63" customFormat="1" ht="13.95" customHeight="1">
      <c r="A119" s="59"/>
      <c r="B119" s="176"/>
      <c r="C119" s="177" t="s">
        <v>348</v>
      </c>
      <c r="D119" s="177" t="s">
        <v>299</v>
      </c>
      <c r="E119" s="178"/>
      <c r="F119" s="179" t="s">
        <v>349</v>
      </c>
      <c r="G119" s="180" t="s">
        <v>301</v>
      </c>
      <c r="H119" s="181">
        <v>73.311999999999998</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350</v>
      </c>
    </row>
    <row r="120" spans="1:65" s="63" customFormat="1" ht="25.2" customHeight="1">
      <c r="A120" s="59"/>
      <c r="B120" s="176"/>
      <c r="C120" s="177" t="s">
        <v>351</v>
      </c>
      <c r="D120" s="177" t="s">
        <v>299</v>
      </c>
      <c r="E120" s="178"/>
      <c r="F120" s="179" t="s">
        <v>352</v>
      </c>
      <c r="G120" s="180" t="s">
        <v>337</v>
      </c>
      <c r="H120" s="181">
        <v>77.3</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353</v>
      </c>
    </row>
    <row r="121" spans="1:65" s="63" customFormat="1" ht="24.15" customHeight="1">
      <c r="A121" s="59"/>
      <c r="B121" s="176"/>
      <c r="C121" s="177" t="s">
        <v>354</v>
      </c>
      <c r="D121" s="177" t="s">
        <v>299</v>
      </c>
      <c r="E121" s="178"/>
      <c r="F121" s="179" t="s">
        <v>355</v>
      </c>
      <c r="G121" s="180" t="s">
        <v>337</v>
      </c>
      <c r="H121" s="181">
        <v>77.3</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356</v>
      </c>
    </row>
    <row r="122" spans="1:65" s="63" customFormat="1" ht="24.15" customHeight="1">
      <c r="A122" s="59"/>
      <c r="B122" s="176"/>
      <c r="C122" s="177" t="s">
        <v>357</v>
      </c>
      <c r="D122" s="177" t="s">
        <v>299</v>
      </c>
      <c r="E122" s="178"/>
      <c r="F122" s="179" t="s">
        <v>358</v>
      </c>
      <c r="G122" s="180" t="s">
        <v>326</v>
      </c>
      <c r="H122" s="181">
        <v>0.189</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359</v>
      </c>
    </row>
    <row r="123" spans="1:65" s="163" customFormat="1" ht="22.95" customHeight="1">
      <c r="B123" s="164"/>
      <c r="D123" s="165" t="s">
        <v>140</v>
      </c>
      <c r="E123" s="174"/>
      <c r="F123" s="174" t="s">
        <v>360</v>
      </c>
      <c r="J123" s="175">
        <f>BK123</f>
        <v>0</v>
      </c>
      <c r="L123" s="164"/>
      <c r="M123" s="168"/>
      <c r="N123" s="169"/>
      <c r="O123" s="169"/>
      <c r="P123" s="170">
        <f>SUM(P124:P126)</f>
        <v>0</v>
      </c>
      <c r="Q123" s="169"/>
      <c r="R123" s="170">
        <f>SUM(R124:R126)</f>
        <v>0</v>
      </c>
      <c r="S123" s="169"/>
      <c r="T123" s="171">
        <f>SUM(T124:T126)</f>
        <v>0</v>
      </c>
      <c r="AR123" s="165" t="s">
        <v>148</v>
      </c>
      <c r="AT123" s="172" t="s">
        <v>140</v>
      </c>
      <c r="AU123" s="172" t="s">
        <v>148</v>
      </c>
      <c r="AY123" s="165" t="s">
        <v>297</v>
      </c>
      <c r="BK123" s="173">
        <f>SUM(BK124:BK126)</f>
        <v>0</v>
      </c>
    </row>
    <row r="124" spans="1:65" s="63" customFormat="1" ht="24.15" customHeight="1">
      <c r="A124" s="59"/>
      <c r="B124" s="176"/>
      <c r="C124" s="177" t="s">
        <v>361</v>
      </c>
      <c r="D124" s="177" t="s">
        <v>299</v>
      </c>
      <c r="E124" s="178"/>
      <c r="F124" s="179" t="s">
        <v>362</v>
      </c>
      <c r="G124" s="180" t="s">
        <v>301</v>
      </c>
      <c r="H124" s="181">
        <v>64.959000000000003</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302</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302</v>
      </c>
      <c r="BM124" s="188" t="s">
        <v>363</v>
      </c>
    </row>
    <row r="125" spans="1:65" s="63" customFormat="1" ht="24.15" customHeight="1">
      <c r="A125" s="59"/>
      <c r="B125" s="176"/>
      <c r="C125" s="177" t="s">
        <v>364</v>
      </c>
      <c r="D125" s="177" t="s">
        <v>299</v>
      </c>
      <c r="E125" s="178"/>
      <c r="F125" s="179" t="s">
        <v>365</v>
      </c>
      <c r="G125" s="180" t="s">
        <v>301</v>
      </c>
      <c r="H125" s="181">
        <v>64.959000000000003</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366</v>
      </c>
    </row>
    <row r="126" spans="1:65" s="63" customFormat="1" ht="24.15" customHeight="1">
      <c r="A126" s="59"/>
      <c r="B126" s="176"/>
      <c r="C126" s="177" t="s">
        <v>367</v>
      </c>
      <c r="D126" s="177" t="s">
        <v>299</v>
      </c>
      <c r="E126" s="178"/>
      <c r="F126" s="179" t="s">
        <v>368</v>
      </c>
      <c r="G126" s="180" t="s">
        <v>326</v>
      </c>
      <c r="H126" s="181">
        <v>3.8450000000000002</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369</v>
      </c>
    </row>
    <row r="127" spans="1:65" s="163" customFormat="1" ht="22.95" customHeight="1">
      <c r="B127" s="164"/>
      <c r="D127" s="165" t="s">
        <v>140</v>
      </c>
      <c r="E127" s="174"/>
      <c r="F127" s="174" t="s">
        <v>370</v>
      </c>
      <c r="J127" s="175">
        <f>BK127</f>
        <v>0</v>
      </c>
      <c r="L127" s="164"/>
      <c r="M127" s="168"/>
      <c r="N127" s="169"/>
      <c r="O127" s="169"/>
      <c r="P127" s="170">
        <f>P128</f>
        <v>0</v>
      </c>
      <c r="Q127" s="169"/>
      <c r="R127" s="170">
        <f>R128</f>
        <v>0</v>
      </c>
      <c r="S127" s="169"/>
      <c r="T127" s="171">
        <f>T128</f>
        <v>0</v>
      </c>
      <c r="AR127" s="165" t="s">
        <v>148</v>
      </c>
      <c r="AT127" s="172" t="s">
        <v>140</v>
      </c>
      <c r="AU127" s="172" t="s">
        <v>148</v>
      </c>
      <c r="AY127" s="165" t="s">
        <v>297</v>
      </c>
      <c r="BK127" s="173">
        <f>BK128</f>
        <v>0</v>
      </c>
    </row>
    <row r="128" spans="1:65" s="63" customFormat="1" ht="24.15" customHeight="1">
      <c r="A128" s="59"/>
      <c r="B128" s="176"/>
      <c r="C128" s="177" t="s">
        <v>371</v>
      </c>
      <c r="D128" s="177" t="s">
        <v>299</v>
      </c>
      <c r="E128" s="178"/>
      <c r="F128" s="179" t="s">
        <v>372</v>
      </c>
      <c r="G128" s="180" t="s">
        <v>326</v>
      </c>
      <c r="H128" s="181">
        <v>127.226</v>
      </c>
      <c r="I128" s="182"/>
      <c r="J128" s="182">
        <f>ROUND(I128*H128,2)</f>
        <v>0</v>
      </c>
      <c r="K128" s="183"/>
      <c r="L128" s="60"/>
      <c r="M128" s="184" t="s">
        <v>76</v>
      </c>
      <c r="N128" s="185"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302</v>
      </c>
      <c r="AT128" s="188" t="s">
        <v>299</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373</v>
      </c>
    </row>
    <row r="129" spans="1:65" s="163" customFormat="1" ht="25.95" customHeight="1">
      <c r="B129" s="164"/>
      <c r="D129" s="165" t="s">
        <v>140</v>
      </c>
      <c r="E129" s="166"/>
      <c r="F129" s="166" t="s">
        <v>374</v>
      </c>
      <c r="J129" s="167">
        <f>BK129</f>
        <v>0</v>
      </c>
      <c r="L129" s="164"/>
      <c r="M129" s="168"/>
      <c r="N129" s="169"/>
      <c r="O129" s="169"/>
      <c r="P129" s="170">
        <f>P130</f>
        <v>0</v>
      </c>
      <c r="Q129" s="169"/>
      <c r="R129" s="170">
        <f>R130</f>
        <v>0</v>
      </c>
      <c r="S129" s="169"/>
      <c r="T129" s="171">
        <f>T130</f>
        <v>0</v>
      </c>
      <c r="AR129" s="165" t="s">
        <v>154</v>
      </c>
      <c r="AT129" s="172" t="s">
        <v>140</v>
      </c>
      <c r="AU129" s="172" t="s">
        <v>141</v>
      </c>
      <c r="AY129" s="165" t="s">
        <v>297</v>
      </c>
      <c r="BK129" s="173">
        <f>BK130</f>
        <v>0</v>
      </c>
    </row>
    <row r="130" spans="1:65" s="163" customFormat="1" ht="22.95" customHeight="1">
      <c r="B130" s="164"/>
      <c r="D130" s="165" t="s">
        <v>140</v>
      </c>
      <c r="E130" s="174"/>
      <c r="F130" s="174" t="s">
        <v>375</v>
      </c>
      <c r="J130" s="175">
        <f>BK130</f>
        <v>0</v>
      </c>
      <c r="L130" s="164"/>
      <c r="M130" s="168"/>
      <c r="N130" s="169"/>
      <c r="O130" s="169"/>
      <c r="P130" s="170">
        <f>SUM(P131:P135)</f>
        <v>0</v>
      </c>
      <c r="Q130" s="169"/>
      <c r="R130" s="170">
        <f>SUM(R131:R135)</f>
        <v>0</v>
      </c>
      <c r="S130" s="169"/>
      <c r="T130" s="171">
        <f>SUM(T131:T135)</f>
        <v>0</v>
      </c>
      <c r="AR130" s="165" t="s">
        <v>154</v>
      </c>
      <c r="AT130" s="172" t="s">
        <v>140</v>
      </c>
      <c r="AU130" s="172" t="s">
        <v>148</v>
      </c>
      <c r="AY130" s="165" t="s">
        <v>297</v>
      </c>
      <c r="BK130" s="173">
        <f>SUM(BK131:BK135)</f>
        <v>0</v>
      </c>
    </row>
    <row r="131" spans="1:65" s="63" customFormat="1" ht="24.15" customHeight="1">
      <c r="A131" s="59"/>
      <c r="B131" s="176"/>
      <c r="C131" s="177" t="s">
        <v>376</v>
      </c>
      <c r="D131" s="177" t="s">
        <v>299</v>
      </c>
      <c r="E131" s="178"/>
      <c r="F131" s="179" t="s">
        <v>377</v>
      </c>
      <c r="G131" s="180" t="s">
        <v>337</v>
      </c>
      <c r="H131" s="181">
        <v>762.18399999999997</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378</v>
      </c>
    </row>
    <row r="132" spans="1:65" s="63" customFormat="1" ht="14.4" customHeight="1">
      <c r="A132" s="59"/>
      <c r="B132" s="176"/>
      <c r="C132" s="190" t="s">
        <v>379</v>
      </c>
      <c r="D132" s="190" t="s">
        <v>324</v>
      </c>
      <c r="E132" s="191"/>
      <c r="F132" s="192" t="s">
        <v>380</v>
      </c>
      <c r="G132" s="193" t="s">
        <v>326</v>
      </c>
      <c r="H132" s="194">
        <v>0.22900000000000001</v>
      </c>
      <c r="I132" s="195"/>
      <c r="J132" s="195">
        <f>ROUND(I132*H132,2)</f>
        <v>0</v>
      </c>
      <c r="K132" s="196"/>
      <c r="L132" s="197"/>
      <c r="M132" s="198" t="s">
        <v>76</v>
      </c>
      <c r="N132" s="199"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381</v>
      </c>
      <c r="AT132" s="188" t="s">
        <v>324</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382</v>
      </c>
    </row>
    <row r="133" spans="1:65" s="63" customFormat="1" ht="24.15" customHeight="1">
      <c r="A133" s="59"/>
      <c r="B133" s="176"/>
      <c r="C133" s="177" t="s">
        <v>383</v>
      </c>
      <c r="D133" s="177" t="s">
        <v>299</v>
      </c>
      <c r="E133" s="178"/>
      <c r="F133" s="179" t="s">
        <v>384</v>
      </c>
      <c r="G133" s="180" t="s">
        <v>337</v>
      </c>
      <c r="H133" s="181">
        <v>762.18399999999997</v>
      </c>
      <c r="I133" s="182"/>
      <c r="J133" s="182">
        <f>ROUND(I133*H133,2)</f>
        <v>0</v>
      </c>
      <c r="K133" s="183"/>
      <c r="L133" s="60"/>
      <c r="M133" s="184" t="s">
        <v>76</v>
      </c>
      <c r="N133" s="185" t="s">
        <v>107</v>
      </c>
      <c r="O133" s="186">
        <v>0</v>
      </c>
      <c r="P133" s="186">
        <f>O133*H133</f>
        <v>0</v>
      </c>
      <c r="Q133" s="186">
        <v>0</v>
      </c>
      <c r="R133" s="186">
        <f>Q133*H133</f>
        <v>0</v>
      </c>
      <c r="S133" s="186">
        <v>0</v>
      </c>
      <c r="T133" s="187">
        <f>S133*H133</f>
        <v>0</v>
      </c>
      <c r="U133" s="59"/>
      <c r="V133" s="59"/>
      <c r="W133" s="59"/>
      <c r="X133" s="59"/>
      <c r="Y133" s="59"/>
      <c r="Z133" s="59"/>
      <c r="AA133" s="59"/>
      <c r="AB133" s="59"/>
      <c r="AC133" s="59"/>
      <c r="AD133" s="59"/>
      <c r="AE133" s="59"/>
      <c r="AR133" s="188" t="s">
        <v>348</v>
      </c>
      <c r="AT133" s="188" t="s">
        <v>299</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385</v>
      </c>
    </row>
    <row r="134" spans="1:65" s="63" customFormat="1" ht="24.15" customHeight="1">
      <c r="A134" s="59"/>
      <c r="B134" s="176"/>
      <c r="C134" s="190" t="s">
        <v>386</v>
      </c>
      <c r="D134" s="190" t="s">
        <v>324</v>
      </c>
      <c r="E134" s="191"/>
      <c r="F134" s="192" t="s">
        <v>387</v>
      </c>
      <c r="G134" s="193" t="s">
        <v>337</v>
      </c>
      <c r="H134" s="194">
        <v>876.51199999999994</v>
      </c>
      <c r="I134" s="195"/>
      <c r="J134" s="195">
        <f>ROUND(I134*H134,2)</f>
        <v>0</v>
      </c>
      <c r="K134" s="196"/>
      <c r="L134" s="197"/>
      <c r="M134" s="198" t="s">
        <v>76</v>
      </c>
      <c r="N134" s="199"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381</v>
      </c>
      <c r="AT134" s="188" t="s">
        <v>324</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348</v>
      </c>
      <c r="BM134" s="188" t="s">
        <v>388</v>
      </c>
    </row>
    <row r="135" spans="1:65" s="63" customFormat="1" ht="14.4" customHeight="1">
      <c r="A135" s="59"/>
      <c r="B135" s="176"/>
      <c r="C135" s="177" t="s">
        <v>389</v>
      </c>
      <c r="D135" s="177" t="s">
        <v>299</v>
      </c>
      <c r="E135" s="178"/>
      <c r="F135" s="179" t="s">
        <v>390</v>
      </c>
      <c r="G135" s="180" t="s">
        <v>337</v>
      </c>
      <c r="H135" s="181">
        <v>90.18</v>
      </c>
      <c r="I135" s="182"/>
      <c r="J135" s="182">
        <f>ROUND(I135*H135,2)</f>
        <v>0</v>
      </c>
      <c r="K135" s="183"/>
      <c r="L135" s="60"/>
      <c r="M135" s="200" t="s">
        <v>76</v>
      </c>
      <c r="N135" s="201" t="s">
        <v>107</v>
      </c>
      <c r="O135" s="202">
        <v>0</v>
      </c>
      <c r="P135" s="202">
        <f>O135*H135</f>
        <v>0</v>
      </c>
      <c r="Q135" s="202">
        <v>0</v>
      </c>
      <c r="R135" s="202">
        <f>Q135*H135</f>
        <v>0</v>
      </c>
      <c r="S135" s="202">
        <v>0</v>
      </c>
      <c r="T135" s="203">
        <f>S135*H135</f>
        <v>0</v>
      </c>
      <c r="U135" s="59"/>
      <c r="V135" s="59"/>
      <c r="W135" s="59"/>
      <c r="X135" s="59"/>
      <c r="Y135" s="59"/>
      <c r="Z135" s="59"/>
      <c r="AA135" s="59"/>
      <c r="AB135" s="59"/>
      <c r="AC135" s="59"/>
      <c r="AD135" s="59"/>
      <c r="AE135" s="59"/>
      <c r="AR135" s="188" t="s">
        <v>348</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348</v>
      </c>
      <c r="BM135" s="188" t="s">
        <v>391</v>
      </c>
    </row>
    <row r="136" spans="1:65" s="63" customFormat="1" ht="6.9" customHeight="1">
      <c r="A136" s="59"/>
      <c r="B136" s="75"/>
      <c r="C136" s="76"/>
      <c r="D136" s="76"/>
      <c r="E136" s="76"/>
      <c r="F136" s="76"/>
      <c r="G136" s="76"/>
      <c r="H136" s="76"/>
      <c r="I136" s="76"/>
      <c r="J136" s="76"/>
      <c r="K136" s="76"/>
      <c r="L136" s="60"/>
      <c r="M136" s="59"/>
      <c r="O136" s="59"/>
      <c r="P136" s="59"/>
      <c r="Q136" s="59"/>
      <c r="R136" s="59"/>
      <c r="S136" s="59"/>
      <c r="T136" s="59"/>
      <c r="U136" s="59"/>
      <c r="V136" s="59"/>
      <c r="W136" s="59"/>
      <c r="X136" s="59"/>
      <c r="Y136" s="59"/>
      <c r="Z136" s="59"/>
      <c r="AA136" s="59"/>
      <c r="AB136" s="59"/>
      <c r="AC136" s="59"/>
      <c r="AD136" s="59"/>
      <c r="AE136" s="59"/>
    </row>
    <row r="139" spans="1:65" ht="58.2" customHeight="1">
      <c r="C139" s="262" t="s">
        <v>392</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37.950000000000003" customHeight="1">
      <c r="C141" s="262" t="s">
        <v>393</v>
      </c>
      <c r="D141" s="262"/>
      <c r="E141" s="262"/>
      <c r="F141" s="262"/>
      <c r="G141" s="262"/>
      <c r="H141" s="262"/>
      <c r="I141" s="262"/>
      <c r="J141" s="262"/>
      <c r="K141" s="262"/>
      <c r="L141" s="262"/>
      <c r="M141" s="262"/>
      <c r="N141" s="262"/>
    </row>
    <row r="142" spans="1:65" ht="11.4">
      <c r="C142" s="204"/>
      <c r="D142" s="204"/>
      <c r="E142" s="204"/>
      <c r="F142" s="204"/>
      <c r="G142" s="204"/>
      <c r="H142" s="204"/>
      <c r="I142" s="204"/>
      <c r="J142" s="204"/>
      <c r="K142" s="205"/>
      <c r="L142" s="205"/>
      <c r="M142" s="205"/>
      <c r="N142" s="205"/>
    </row>
    <row r="143" spans="1:65" ht="45.6" customHeight="1">
      <c r="C143" s="262" t="s">
        <v>394</v>
      </c>
      <c r="D143" s="262"/>
      <c r="E143" s="262"/>
      <c r="F143" s="262"/>
      <c r="G143" s="262"/>
      <c r="H143" s="262"/>
      <c r="I143" s="262"/>
      <c r="J143" s="262"/>
      <c r="K143" s="262"/>
      <c r="L143" s="262"/>
      <c r="M143" s="262"/>
      <c r="N143" s="262"/>
    </row>
    <row r="144" spans="1:65" ht="11.4">
      <c r="C144" s="206"/>
      <c r="D144" s="206"/>
      <c r="E144" s="206"/>
      <c r="F144" s="206"/>
      <c r="G144" s="206"/>
      <c r="H144" s="206"/>
      <c r="I144" s="206"/>
      <c r="J144" s="206"/>
      <c r="K144" s="207"/>
      <c r="L144" s="207"/>
      <c r="M144" s="207"/>
      <c r="N144" s="207"/>
    </row>
    <row r="145" spans="3:14" ht="11.4">
      <c r="C145" s="262" t="s">
        <v>395</v>
      </c>
      <c r="D145" s="262"/>
      <c r="E145" s="262"/>
      <c r="F145" s="262"/>
      <c r="G145" s="262"/>
      <c r="H145" s="262"/>
      <c r="I145" s="262"/>
      <c r="J145" s="262"/>
      <c r="K145" s="262"/>
      <c r="L145" s="262"/>
      <c r="M145" s="262"/>
      <c r="N145" s="262"/>
    </row>
    <row r="146" spans="3:14" ht="11.4">
      <c r="C146" s="204"/>
      <c r="D146" s="204"/>
      <c r="E146" s="204"/>
      <c r="F146" s="204"/>
      <c r="G146" s="204"/>
      <c r="H146" s="204"/>
      <c r="I146" s="204"/>
      <c r="J146" s="204"/>
      <c r="K146" s="205"/>
      <c r="L146" s="205"/>
      <c r="M146" s="205"/>
      <c r="N146" s="205"/>
    </row>
    <row r="147" spans="3:14" ht="11.4">
      <c r="C147" s="204"/>
      <c r="D147" s="204"/>
      <c r="E147" s="204"/>
      <c r="F147" s="204"/>
      <c r="G147" s="204"/>
      <c r="H147" s="204"/>
      <c r="I147" s="204"/>
      <c r="J147" s="204"/>
      <c r="K147" s="205"/>
      <c r="L147" s="205"/>
      <c r="M147" s="205"/>
      <c r="N147" s="205"/>
    </row>
    <row r="148" spans="3:14" ht="11.4">
      <c r="C148" s="208" t="s">
        <v>396</v>
      </c>
      <c r="D148" s="208"/>
      <c r="E148" s="208"/>
      <c r="F148" s="208"/>
      <c r="G148" s="208"/>
      <c r="H148" s="204"/>
      <c r="I148" s="208"/>
      <c r="J148" s="208"/>
      <c r="K148" s="205"/>
      <c r="L148" s="205"/>
      <c r="M148" s="205"/>
      <c r="N148" s="205"/>
    </row>
    <row r="149" spans="3:14" ht="11.4">
      <c r="C149" s="204"/>
      <c r="D149" s="204"/>
      <c r="E149" s="204"/>
      <c r="F149" s="204"/>
      <c r="G149" s="204"/>
      <c r="H149" s="204" t="s">
        <v>397</v>
      </c>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4"/>
      <c r="D151" s="204"/>
      <c r="E151" s="204"/>
      <c r="F151" s="204"/>
      <c r="G151" s="204"/>
      <c r="H151" s="204"/>
      <c r="I151" s="204"/>
      <c r="J151" s="208"/>
      <c r="K151" s="205"/>
      <c r="L151" s="205"/>
      <c r="M151" s="205"/>
      <c r="N151" s="205"/>
    </row>
    <row r="152" spans="3:14" ht="11.4">
      <c r="C152" s="208" t="s">
        <v>96</v>
      </c>
      <c r="D152" s="208"/>
      <c r="E152" s="208"/>
      <c r="F152" s="208"/>
      <c r="G152" s="208"/>
      <c r="H152" s="204"/>
      <c r="I152" s="208"/>
      <c r="J152" s="204"/>
      <c r="K152" s="205"/>
      <c r="L152" s="205"/>
      <c r="M152" s="205"/>
      <c r="N152" s="205"/>
    </row>
  </sheetData>
  <autoFilter ref="C99:K135" xr:uid="{00000000-0009-0000-0000-000011000000}"/>
  <mergeCells count="13">
    <mergeCell ref="E29:H29"/>
    <mergeCell ref="L2:V2"/>
    <mergeCell ref="E7:H7"/>
    <mergeCell ref="E9:H9"/>
    <mergeCell ref="E11:H11"/>
    <mergeCell ref="E20:H20"/>
    <mergeCell ref="C145:N145"/>
    <mergeCell ref="E88:H88"/>
    <mergeCell ref="E90:H90"/>
    <mergeCell ref="E92:H92"/>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M159"/>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206</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ROUND((SUM(BE100:BE142)),  2)</f>
        <v>0</v>
      </c>
      <c r="G35" s="59"/>
      <c r="H35" s="59"/>
      <c r="I35" s="141">
        <v>0.2</v>
      </c>
      <c r="J35" s="140">
        <f>ROUND(((SUM(BE100:BE142))*I35),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ROUND((SUM(BF100:BF142)),  2)</f>
        <v>0</v>
      </c>
      <c r="G36" s="59"/>
      <c r="H36" s="59"/>
      <c r="I36" s="141">
        <v>0.2</v>
      </c>
      <c r="J36" s="140">
        <f>ROUND(((SUM(BF100:BF142))*I36),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ROUND((SUM(BG100:BG142)),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ROUND((SUM(BH100:BH142)),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ROUND((SUM(BI100:BI142)),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16 - FC 16 SO 01 A3 - ASR - Hrubá stavba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296</v>
      </c>
      <c r="J101" s="167">
        <f>BK101</f>
        <v>0</v>
      </c>
      <c r="L101" s="164"/>
      <c r="M101" s="168"/>
      <c r="N101" s="169"/>
      <c r="O101" s="169"/>
      <c r="P101" s="170">
        <f>P102+P114+P133+P139+P141</f>
        <v>0</v>
      </c>
      <c r="Q101" s="169"/>
      <c r="R101" s="170">
        <f>R102+R114+R133+R139+R141</f>
        <v>0</v>
      </c>
      <c r="S101" s="169"/>
      <c r="T101" s="171">
        <f>T102+T114+T133+T139+T141</f>
        <v>0</v>
      </c>
      <c r="AR101" s="165" t="s">
        <v>148</v>
      </c>
      <c r="AT101" s="172" t="s">
        <v>140</v>
      </c>
      <c r="AU101" s="172" t="s">
        <v>141</v>
      </c>
      <c r="AY101" s="165" t="s">
        <v>297</v>
      </c>
      <c r="BK101" s="173">
        <f>BK102+BK114+BK133+BK139+BK141</f>
        <v>0</v>
      </c>
    </row>
    <row r="102" spans="1:65" s="163" customFormat="1" ht="22.95" customHeight="1">
      <c r="B102" s="164"/>
      <c r="D102" s="165" t="s">
        <v>140</v>
      </c>
      <c r="E102" s="174"/>
      <c r="F102" s="174" t="s">
        <v>399</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14.4" customHeight="1">
      <c r="A103" s="59"/>
      <c r="B103" s="176"/>
      <c r="C103" s="177" t="s">
        <v>82</v>
      </c>
      <c r="D103" s="177" t="s">
        <v>299</v>
      </c>
      <c r="E103" s="178"/>
      <c r="F103" s="179" t="s">
        <v>400</v>
      </c>
      <c r="G103" s="180" t="s">
        <v>301</v>
      </c>
      <c r="H103" s="181">
        <v>117.51300000000001</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401</v>
      </c>
    </row>
    <row r="104" spans="1:65" s="63" customFormat="1" ht="14.4" customHeight="1">
      <c r="A104" s="59"/>
      <c r="B104" s="176"/>
      <c r="C104" s="177" t="s">
        <v>402</v>
      </c>
      <c r="D104" s="177" t="s">
        <v>299</v>
      </c>
      <c r="E104" s="178"/>
      <c r="F104" s="179" t="s">
        <v>403</v>
      </c>
      <c r="G104" s="180" t="s">
        <v>301</v>
      </c>
      <c r="H104" s="181">
        <v>142.148</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404</v>
      </c>
    </row>
    <row r="105" spans="1:65" s="63" customFormat="1" ht="24.15" customHeight="1">
      <c r="A105" s="59"/>
      <c r="B105" s="176"/>
      <c r="C105" s="177" t="s">
        <v>405</v>
      </c>
      <c r="D105" s="177" t="s">
        <v>299</v>
      </c>
      <c r="E105" s="178"/>
      <c r="F105" s="179" t="s">
        <v>406</v>
      </c>
      <c r="G105" s="180" t="s">
        <v>407</v>
      </c>
      <c r="H105" s="181">
        <v>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408</v>
      </c>
    </row>
    <row r="106" spans="1:65" s="63" customFormat="1" ht="24.15" customHeight="1">
      <c r="A106" s="59"/>
      <c r="B106" s="176"/>
      <c r="C106" s="177" t="s">
        <v>409</v>
      </c>
      <c r="D106" s="177" t="s">
        <v>299</v>
      </c>
      <c r="E106" s="178"/>
      <c r="F106" s="179" t="s">
        <v>410</v>
      </c>
      <c r="G106" s="180" t="s">
        <v>407</v>
      </c>
      <c r="H106" s="181">
        <v>12</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411</v>
      </c>
    </row>
    <row r="107" spans="1:65" s="63" customFormat="1" ht="24.15" customHeight="1">
      <c r="A107" s="59"/>
      <c r="B107" s="176"/>
      <c r="C107" s="177" t="s">
        <v>412</v>
      </c>
      <c r="D107" s="177" t="s">
        <v>299</v>
      </c>
      <c r="E107" s="178"/>
      <c r="F107" s="179" t="s">
        <v>413</v>
      </c>
      <c r="G107" s="180" t="s">
        <v>407</v>
      </c>
      <c r="H107" s="181">
        <v>16</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414</v>
      </c>
    </row>
    <row r="108" spans="1:65" s="63" customFormat="1" ht="24.15" customHeight="1">
      <c r="A108" s="59"/>
      <c r="B108" s="176"/>
      <c r="C108" s="177" t="s">
        <v>415</v>
      </c>
      <c r="D108" s="177" t="s">
        <v>299</v>
      </c>
      <c r="E108" s="178"/>
      <c r="F108" s="179" t="s">
        <v>416</v>
      </c>
      <c r="G108" s="180" t="s">
        <v>407</v>
      </c>
      <c r="H108" s="181">
        <v>12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417</v>
      </c>
    </row>
    <row r="109" spans="1:65" s="63" customFormat="1" ht="24.15" customHeight="1">
      <c r="A109" s="59"/>
      <c r="B109" s="176"/>
      <c r="C109" s="177" t="s">
        <v>418</v>
      </c>
      <c r="D109" s="177" t="s">
        <v>299</v>
      </c>
      <c r="E109" s="178"/>
      <c r="F109" s="179" t="s">
        <v>419</v>
      </c>
      <c r="G109" s="180" t="s">
        <v>407</v>
      </c>
      <c r="H109" s="181">
        <v>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420</v>
      </c>
    </row>
    <row r="110" spans="1:65" s="63" customFormat="1" ht="24.15" customHeight="1">
      <c r="A110" s="59"/>
      <c r="B110" s="176"/>
      <c r="C110" s="177" t="s">
        <v>421</v>
      </c>
      <c r="D110" s="177" t="s">
        <v>299</v>
      </c>
      <c r="E110" s="178"/>
      <c r="F110" s="179" t="s">
        <v>422</v>
      </c>
      <c r="G110" s="180" t="s">
        <v>407</v>
      </c>
      <c r="H110" s="181">
        <v>18</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423</v>
      </c>
    </row>
    <row r="111" spans="1:65" s="63" customFormat="1" ht="14.4" customHeight="1">
      <c r="A111" s="59"/>
      <c r="B111" s="176"/>
      <c r="C111" s="177" t="s">
        <v>424</v>
      </c>
      <c r="D111" s="177" t="s">
        <v>299</v>
      </c>
      <c r="E111" s="178"/>
      <c r="F111" s="179" t="s">
        <v>425</v>
      </c>
      <c r="G111" s="180" t="s">
        <v>337</v>
      </c>
      <c r="H111" s="181">
        <v>55.427999999999997</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426</v>
      </c>
    </row>
    <row r="112" spans="1:65" s="63" customFormat="1" ht="14.4" customHeight="1">
      <c r="A112" s="59"/>
      <c r="B112" s="176"/>
      <c r="C112" s="177" t="s">
        <v>427</v>
      </c>
      <c r="D112" s="177" t="s">
        <v>299</v>
      </c>
      <c r="E112" s="178"/>
      <c r="F112" s="179" t="s">
        <v>428</v>
      </c>
      <c r="G112" s="180" t="s">
        <v>337</v>
      </c>
      <c r="H112" s="181">
        <v>69.147000000000006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429</v>
      </c>
    </row>
    <row r="113" spans="1:65" s="63" customFormat="1" ht="14.4" customHeight="1">
      <c r="A113" s="59"/>
      <c r="B113" s="176"/>
      <c r="C113" s="177" t="s">
        <v>430</v>
      </c>
      <c r="D113" s="177" t="s">
        <v>299</v>
      </c>
      <c r="E113" s="178"/>
      <c r="F113" s="179" t="s">
        <v>431</v>
      </c>
      <c r="G113" s="180" t="s">
        <v>337</v>
      </c>
      <c r="H113" s="181">
        <v>76.988</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432</v>
      </c>
    </row>
    <row r="114" spans="1:65" s="163" customFormat="1" ht="22.95" customHeight="1">
      <c r="B114" s="164"/>
      <c r="D114" s="165" t="s">
        <v>140</v>
      </c>
      <c r="E114" s="174"/>
      <c r="F114" s="174" t="s">
        <v>433</v>
      </c>
      <c r="J114" s="175">
        <f>BK114</f>
        <v>0</v>
      </c>
      <c r="L114" s="164"/>
      <c r="M114" s="168"/>
      <c r="N114" s="169"/>
      <c r="O114" s="169"/>
      <c r="P114" s="170">
        <f>SUM(P115:P132)</f>
        <v>0</v>
      </c>
      <c r="Q114" s="169"/>
      <c r="R114" s="170">
        <f>SUM(R115:R132)</f>
        <v>0</v>
      </c>
      <c r="S114" s="169"/>
      <c r="T114" s="171">
        <f>SUM(T115:T132)</f>
        <v>0</v>
      </c>
      <c r="AR114" s="165" t="s">
        <v>148</v>
      </c>
      <c r="AT114" s="172" t="s">
        <v>140</v>
      </c>
      <c r="AU114" s="172" t="s">
        <v>148</v>
      </c>
      <c r="AY114" s="165" t="s">
        <v>297</v>
      </c>
      <c r="BK114" s="173">
        <f>SUM(BK115:BK132)</f>
        <v>0</v>
      </c>
    </row>
    <row r="115" spans="1:65" s="63" customFormat="1" ht="24.15" customHeight="1">
      <c r="A115" s="59"/>
      <c r="B115" s="176"/>
      <c r="C115" s="177" t="s">
        <v>434</v>
      </c>
      <c r="D115" s="177" t="s">
        <v>299</v>
      </c>
      <c r="E115" s="178"/>
      <c r="F115" s="179" t="s">
        <v>435</v>
      </c>
      <c r="G115" s="180" t="s">
        <v>301</v>
      </c>
      <c r="H115" s="181">
        <v>66.896000000000001</v>
      </c>
      <c r="I115" s="182"/>
      <c r="J115" s="182">
        <f t="shared" ref="J115:J132" si="10">ROUND(I115*H115,2)</f>
        <v>0</v>
      </c>
      <c r="K115" s="183"/>
      <c r="L115" s="60"/>
      <c r="M115" s="184" t="s">
        <v>76</v>
      </c>
      <c r="N115" s="185" t="s">
        <v>107</v>
      </c>
      <c r="O115" s="186">
        <v>0</v>
      </c>
      <c r="P115" s="186">
        <f t="shared" ref="P115:P132" si="11">O115*H115</f>
        <v>0</v>
      </c>
      <c r="Q115" s="186">
        <v>0</v>
      </c>
      <c r="R115" s="186">
        <f t="shared" ref="R115:R132" si="12">Q115*H115</f>
        <v>0</v>
      </c>
      <c r="S115" s="186">
        <v>0</v>
      </c>
      <c r="T115" s="187">
        <f t="shared" ref="T115:T13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32" si="14">IF(N115="základná",J115,0)</f>
        <v>0</v>
      </c>
      <c r="BF115" s="189">
        <f t="shared" ref="BF115:BF132" si="15">IF(N115="znížená",J115,0)</f>
        <v>0</v>
      </c>
      <c r="BG115" s="189">
        <f t="shared" ref="BG115:BG132" si="16">IF(N115="zákl. prenesená",J115,0)</f>
        <v>0</v>
      </c>
      <c r="BH115" s="189">
        <f t="shared" ref="BH115:BH132" si="17">IF(N115="zníž. prenesená",J115,0)</f>
        <v>0</v>
      </c>
      <c r="BI115" s="189">
        <f t="shared" ref="BI115:BI132" si="18">IF(N115="nulová",J115,0)</f>
        <v>0</v>
      </c>
      <c r="BJ115" s="48" t="s">
        <v>154</v>
      </c>
      <c r="BK115" s="189">
        <f t="shared" ref="BK115:BK132" si="19">ROUND(I115*H115,2)</f>
        <v>0</v>
      </c>
      <c r="BL115" s="48" t="s">
        <v>302</v>
      </c>
      <c r="BM115" s="188" t="s">
        <v>436</v>
      </c>
    </row>
    <row r="116" spans="1:65" s="63" customFormat="1" ht="14.4" customHeight="1">
      <c r="A116" s="59"/>
      <c r="B116" s="176"/>
      <c r="C116" s="177" t="s">
        <v>381</v>
      </c>
      <c r="D116" s="177" t="s">
        <v>299</v>
      </c>
      <c r="E116" s="178"/>
      <c r="F116" s="179" t="s">
        <v>437</v>
      </c>
      <c r="G116" s="180" t="s">
        <v>337</v>
      </c>
      <c r="H116" s="181">
        <v>445.97300000000001</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438</v>
      </c>
    </row>
    <row r="117" spans="1:65" s="63" customFormat="1" ht="14.4" customHeight="1">
      <c r="A117" s="59"/>
      <c r="B117" s="176"/>
      <c r="C117" s="177" t="s">
        <v>439</v>
      </c>
      <c r="D117" s="177" t="s">
        <v>299</v>
      </c>
      <c r="E117" s="178"/>
      <c r="F117" s="179" t="s">
        <v>440</v>
      </c>
      <c r="G117" s="180" t="s">
        <v>337</v>
      </c>
      <c r="H117" s="181">
        <v>445.97300000000001</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441</v>
      </c>
    </row>
    <row r="118" spans="1:65" s="63" customFormat="1" ht="24.15" customHeight="1">
      <c r="A118" s="59"/>
      <c r="B118" s="176"/>
      <c r="C118" s="177" t="s">
        <v>442</v>
      </c>
      <c r="D118" s="177" t="s">
        <v>299</v>
      </c>
      <c r="E118" s="178"/>
      <c r="F118" s="179" t="s">
        <v>443</v>
      </c>
      <c r="G118" s="180" t="s">
        <v>337</v>
      </c>
      <c r="H118" s="181">
        <v>445.97300000000001</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444</v>
      </c>
    </row>
    <row r="119" spans="1:65" s="63" customFormat="1" ht="24.15" customHeight="1">
      <c r="A119" s="59"/>
      <c r="B119" s="176"/>
      <c r="C119" s="177" t="s">
        <v>445</v>
      </c>
      <c r="D119" s="177" t="s">
        <v>299</v>
      </c>
      <c r="E119" s="178"/>
      <c r="F119" s="179" t="s">
        <v>446</v>
      </c>
      <c r="G119" s="180" t="s">
        <v>337</v>
      </c>
      <c r="H119" s="181">
        <v>445.97300000000001</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447</v>
      </c>
    </row>
    <row r="120" spans="1:65" s="63" customFormat="1" ht="24.15" customHeight="1">
      <c r="A120" s="59"/>
      <c r="B120" s="176"/>
      <c r="C120" s="177" t="s">
        <v>448</v>
      </c>
      <c r="D120" s="177" t="s">
        <v>299</v>
      </c>
      <c r="E120" s="178"/>
      <c r="F120" s="179" t="s">
        <v>449</v>
      </c>
      <c r="G120" s="180" t="s">
        <v>326</v>
      </c>
      <c r="H120" s="181">
        <v>3.7050000000000001</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450</v>
      </c>
    </row>
    <row r="121" spans="1:65" s="63" customFormat="1" ht="21" customHeight="1">
      <c r="A121" s="59"/>
      <c r="B121" s="176"/>
      <c r="C121" s="177" t="s">
        <v>451</v>
      </c>
      <c r="D121" s="177" t="s">
        <v>299</v>
      </c>
      <c r="E121" s="178"/>
      <c r="F121" s="179" t="s">
        <v>452</v>
      </c>
      <c r="G121" s="180" t="s">
        <v>301</v>
      </c>
      <c r="H121" s="181">
        <v>13.12</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453</v>
      </c>
    </row>
    <row r="122" spans="1:65" s="63" customFormat="1" ht="24.15" customHeight="1">
      <c r="A122" s="59"/>
      <c r="B122" s="176"/>
      <c r="C122" s="177" t="s">
        <v>454</v>
      </c>
      <c r="D122" s="177" t="s">
        <v>299</v>
      </c>
      <c r="E122" s="178"/>
      <c r="F122" s="179" t="s">
        <v>455</v>
      </c>
      <c r="G122" s="180" t="s">
        <v>337</v>
      </c>
      <c r="H122" s="181">
        <v>104.97</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456</v>
      </c>
    </row>
    <row r="123" spans="1:65" s="63" customFormat="1" ht="24.15" customHeight="1">
      <c r="A123" s="59"/>
      <c r="B123" s="176"/>
      <c r="C123" s="177" t="s">
        <v>457</v>
      </c>
      <c r="D123" s="177" t="s">
        <v>299</v>
      </c>
      <c r="E123" s="178"/>
      <c r="F123" s="179" t="s">
        <v>458</v>
      </c>
      <c r="G123" s="180" t="s">
        <v>337</v>
      </c>
      <c r="H123" s="181">
        <v>104.97</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302</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459</v>
      </c>
    </row>
    <row r="124" spans="1:65" s="63" customFormat="1" ht="24.15" customHeight="1">
      <c r="A124" s="59"/>
      <c r="B124" s="176"/>
      <c r="C124" s="177" t="s">
        <v>460</v>
      </c>
      <c r="D124" s="177" t="s">
        <v>299</v>
      </c>
      <c r="E124" s="178"/>
      <c r="F124" s="179" t="s">
        <v>461</v>
      </c>
      <c r="G124" s="180" t="s">
        <v>326</v>
      </c>
      <c r="H124" s="181">
        <v>1.0720000000000001</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462</v>
      </c>
    </row>
    <row r="125" spans="1:65" s="63" customFormat="1" ht="24.15" customHeight="1">
      <c r="A125" s="59"/>
      <c r="B125" s="176"/>
      <c r="C125" s="177" t="s">
        <v>463</v>
      </c>
      <c r="D125" s="177" t="s">
        <v>299</v>
      </c>
      <c r="E125" s="178"/>
      <c r="F125" s="179" t="s">
        <v>464</v>
      </c>
      <c r="G125" s="180" t="s">
        <v>337</v>
      </c>
      <c r="H125" s="181">
        <v>46.328000000000003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465</v>
      </c>
    </row>
    <row r="126" spans="1:65" s="63" customFormat="1" ht="14.4" customHeight="1">
      <c r="A126" s="59"/>
      <c r="B126" s="176"/>
      <c r="C126" s="190" t="s">
        <v>466</v>
      </c>
      <c r="D126" s="190" t="s">
        <v>324</v>
      </c>
      <c r="E126" s="191"/>
      <c r="F126" s="192" t="s">
        <v>467</v>
      </c>
      <c r="G126" s="193" t="s">
        <v>337</v>
      </c>
      <c r="H126" s="194">
        <v>48.643999999999998</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468</v>
      </c>
    </row>
    <row r="127" spans="1:65" s="63" customFormat="1" ht="14.4" customHeight="1">
      <c r="A127" s="59"/>
      <c r="B127" s="176"/>
      <c r="C127" s="177" t="s">
        <v>469</v>
      </c>
      <c r="D127" s="177" t="s">
        <v>299</v>
      </c>
      <c r="E127" s="178"/>
      <c r="F127" s="179" t="s">
        <v>470</v>
      </c>
      <c r="G127" s="180" t="s">
        <v>301</v>
      </c>
      <c r="H127" s="181">
        <v>2.8170000000000002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471</v>
      </c>
    </row>
    <row r="128" spans="1:65" s="63" customFormat="1" ht="24.15" customHeight="1">
      <c r="A128" s="59"/>
      <c r="B128" s="176"/>
      <c r="C128" s="177" t="s">
        <v>472</v>
      </c>
      <c r="D128" s="177" t="s">
        <v>299</v>
      </c>
      <c r="E128" s="178"/>
      <c r="F128" s="179" t="s">
        <v>473</v>
      </c>
      <c r="G128" s="180" t="s">
        <v>326</v>
      </c>
      <c r="H128" s="181">
        <v>0.13800000000000001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474</v>
      </c>
    </row>
    <row r="129" spans="1:65" s="63" customFormat="1" ht="24.15" customHeight="1">
      <c r="A129" s="59"/>
      <c r="B129" s="176"/>
      <c r="C129" s="177" t="s">
        <v>475</v>
      </c>
      <c r="D129" s="177" t="s">
        <v>299</v>
      </c>
      <c r="E129" s="178"/>
      <c r="F129" s="179" t="s">
        <v>476</v>
      </c>
      <c r="G129" s="180" t="s">
        <v>337</v>
      </c>
      <c r="H129" s="181">
        <v>11.64</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477</v>
      </c>
    </row>
    <row r="130" spans="1:65" s="63" customFormat="1" ht="24.15" customHeight="1">
      <c r="A130" s="59"/>
      <c r="B130" s="176"/>
      <c r="C130" s="177" t="s">
        <v>478</v>
      </c>
      <c r="D130" s="177" t="s">
        <v>299</v>
      </c>
      <c r="E130" s="178"/>
      <c r="F130" s="179" t="s">
        <v>479</v>
      </c>
      <c r="G130" s="180" t="s">
        <v>337</v>
      </c>
      <c r="H130" s="181">
        <v>10.64</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480</v>
      </c>
    </row>
    <row r="131" spans="1:65" s="63" customFormat="1" ht="24.15" customHeight="1">
      <c r="A131" s="59"/>
      <c r="B131" s="176"/>
      <c r="C131" s="177" t="s">
        <v>481</v>
      </c>
      <c r="D131" s="177" t="s">
        <v>299</v>
      </c>
      <c r="E131" s="178"/>
      <c r="F131" s="179" t="s">
        <v>482</v>
      </c>
      <c r="G131" s="180" t="s">
        <v>337</v>
      </c>
      <c r="H131" s="181">
        <v>13.04</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483</v>
      </c>
    </row>
    <row r="132" spans="1:65" s="63" customFormat="1" ht="24.15" customHeight="1">
      <c r="A132" s="59"/>
      <c r="B132" s="176"/>
      <c r="C132" s="177" t="s">
        <v>484</v>
      </c>
      <c r="D132" s="177" t="s">
        <v>299</v>
      </c>
      <c r="E132" s="178"/>
      <c r="F132" s="179" t="s">
        <v>485</v>
      </c>
      <c r="G132" s="180" t="s">
        <v>337</v>
      </c>
      <c r="H132" s="181">
        <v>13.04</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486</v>
      </c>
    </row>
    <row r="133" spans="1:65" s="163" customFormat="1" ht="22.95" customHeight="1">
      <c r="B133" s="164"/>
      <c r="D133" s="165" t="s">
        <v>140</v>
      </c>
      <c r="E133" s="174"/>
      <c r="F133" s="174" t="s">
        <v>360</v>
      </c>
      <c r="J133" s="175">
        <f>BK133</f>
        <v>0</v>
      </c>
      <c r="L133" s="164"/>
      <c r="M133" s="168"/>
      <c r="N133" s="169"/>
      <c r="O133" s="169"/>
      <c r="P133" s="170">
        <f>SUM(P134:P138)</f>
        <v>0</v>
      </c>
      <c r="Q133" s="169"/>
      <c r="R133" s="170">
        <f>SUM(R134:R138)</f>
        <v>0</v>
      </c>
      <c r="S133" s="169"/>
      <c r="T133" s="171">
        <f>SUM(T134:T138)</f>
        <v>0</v>
      </c>
      <c r="AR133" s="165" t="s">
        <v>148</v>
      </c>
      <c r="AT133" s="172" t="s">
        <v>140</v>
      </c>
      <c r="AU133" s="172" t="s">
        <v>148</v>
      </c>
      <c r="AY133" s="165" t="s">
        <v>297</v>
      </c>
      <c r="BK133" s="173">
        <f>SUM(BK134:BK138)</f>
        <v>0</v>
      </c>
    </row>
    <row r="134" spans="1:65" s="63" customFormat="1" ht="14.4" customHeight="1">
      <c r="A134" s="59"/>
      <c r="B134" s="176"/>
      <c r="C134" s="177" t="s">
        <v>487</v>
      </c>
      <c r="D134" s="177" t="s">
        <v>299</v>
      </c>
      <c r="E134" s="178"/>
      <c r="F134" s="179" t="s">
        <v>488</v>
      </c>
      <c r="G134" s="180" t="s">
        <v>337</v>
      </c>
      <c r="H134" s="181">
        <v>36.738</v>
      </c>
      <c r="I134" s="182"/>
      <c r="J134" s="182">
        <f>ROUND(I134*H134,2)</f>
        <v>0</v>
      </c>
      <c r="K134" s="183"/>
      <c r="L134" s="60"/>
      <c r="M134" s="184" t="s">
        <v>76</v>
      </c>
      <c r="N134" s="185"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302</v>
      </c>
      <c r="AT134" s="188" t="s">
        <v>299</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302</v>
      </c>
      <c r="BM134" s="188" t="s">
        <v>489</v>
      </c>
    </row>
    <row r="135" spans="1:65" s="63" customFormat="1" ht="14.4" customHeight="1">
      <c r="A135" s="59"/>
      <c r="B135" s="176"/>
      <c r="C135" s="177" t="s">
        <v>490</v>
      </c>
      <c r="D135" s="177" t="s">
        <v>299</v>
      </c>
      <c r="E135" s="178"/>
      <c r="F135" s="179" t="s">
        <v>491</v>
      </c>
      <c r="G135" s="180" t="s">
        <v>337</v>
      </c>
      <c r="H135" s="181">
        <v>36.738</v>
      </c>
      <c r="I135" s="182"/>
      <c r="J135" s="182">
        <f>ROUND(I135*H135,2)</f>
        <v>0</v>
      </c>
      <c r="K135" s="183"/>
      <c r="L135" s="60"/>
      <c r="M135" s="184" t="s">
        <v>76</v>
      </c>
      <c r="N135" s="185" t="s">
        <v>107</v>
      </c>
      <c r="O135" s="186">
        <v>0</v>
      </c>
      <c r="P135" s="186">
        <f>O135*H135</f>
        <v>0</v>
      </c>
      <c r="Q135" s="186">
        <v>0</v>
      </c>
      <c r="R135" s="186">
        <f>Q135*H135</f>
        <v>0</v>
      </c>
      <c r="S135" s="186">
        <v>0</v>
      </c>
      <c r="T135" s="187">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492</v>
      </c>
    </row>
    <row r="136" spans="1:65" s="63" customFormat="1" ht="24.15" customHeight="1">
      <c r="A136" s="59"/>
      <c r="B136" s="176"/>
      <c r="C136" s="177" t="s">
        <v>493</v>
      </c>
      <c r="D136" s="177" t="s">
        <v>299</v>
      </c>
      <c r="E136" s="178"/>
      <c r="F136" s="179" t="s">
        <v>494</v>
      </c>
      <c r="G136" s="180" t="s">
        <v>407</v>
      </c>
      <c r="H136" s="181">
        <v>40</v>
      </c>
      <c r="I136" s="182"/>
      <c r="J136" s="182">
        <f>ROUND(I136*H136,2)</f>
        <v>0</v>
      </c>
      <c r="K136" s="183"/>
      <c r="L136" s="60"/>
      <c r="M136" s="184" t="s">
        <v>76</v>
      </c>
      <c r="N136" s="185" t="s">
        <v>107</v>
      </c>
      <c r="O136" s="186">
        <v>0</v>
      </c>
      <c r="P136" s="186">
        <f>O136*H136</f>
        <v>0</v>
      </c>
      <c r="Q136" s="186">
        <v>0</v>
      </c>
      <c r="R136" s="186">
        <f>Q136*H136</f>
        <v>0</v>
      </c>
      <c r="S136" s="186">
        <v>0</v>
      </c>
      <c r="T136" s="187">
        <f>S136*H136</f>
        <v>0</v>
      </c>
      <c r="U136" s="59"/>
      <c r="V136" s="59"/>
      <c r="W136" s="59"/>
      <c r="X136" s="59"/>
      <c r="Y136" s="59"/>
      <c r="Z136" s="59"/>
      <c r="AA136" s="59"/>
      <c r="AB136" s="59"/>
      <c r="AC136" s="59"/>
      <c r="AD136" s="59"/>
      <c r="AE136" s="59"/>
      <c r="AR136" s="188" t="s">
        <v>302</v>
      </c>
      <c r="AT136" s="188" t="s">
        <v>299</v>
      </c>
      <c r="AU136" s="188" t="s">
        <v>154</v>
      </c>
      <c r="AY136" s="48" t="s">
        <v>297</v>
      </c>
      <c r="BE136" s="189">
        <f>IF(N136="základná",J136,0)</f>
        <v>0</v>
      </c>
      <c r="BF136" s="189">
        <f>IF(N136="znížená",J136,0)</f>
        <v>0</v>
      </c>
      <c r="BG136" s="189">
        <f>IF(N136="zákl. prenesená",J136,0)</f>
        <v>0</v>
      </c>
      <c r="BH136" s="189">
        <f>IF(N136="zníž. prenesená",J136,0)</f>
        <v>0</v>
      </c>
      <c r="BI136" s="189">
        <f>IF(N136="nulová",J136,0)</f>
        <v>0</v>
      </c>
      <c r="BJ136" s="48" t="s">
        <v>154</v>
      </c>
      <c r="BK136" s="189">
        <f>ROUND(I136*H136,2)</f>
        <v>0</v>
      </c>
      <c r="BL136" s="48" t="s">
        <v>302</v>
      </c>
      <c r="BM136" s="188" t="s">
        <v>495</v>
      </c>
    </row>
    <row r="137" spans="1:65" s="63" customFormat="1" ht="14.4" customHeight="1">
      <c r="A137" s="59"/>
      <c r="B137" s="176"/>
      <c r="C137" s="190" t="s">
        <v>496</v>
      </c>
      <c r="D137" s="190" t="s">
        <v>324</v>
      </c>
      <c r="E137" s="191"/>
      <c r="F137" s="192" t="s">
        <v>497</v>
      </c>
      <c r="G137" s="193" t="s">
        <v>407</v>
      </c>
      <c r="H137" s="194">
        <v>12</v>
      </c>
      <c r="I137" s="195"/>
      <c r="J137" s="195">
        <f>ROUND(I137*H137,2)</f>
        <v>0</v>
      </c>
      <c r="K137" s="196"/>
      <c r="L137" s="197"/>
      <c r="M137" s="198" t="s">
        <v>76</v>
      </c>
      <c r="N137" s="199" t="s">
        <v>107</v>
      </c>
      <c r="O137" s="186">
        <v>0</v>
      </c>
      <c r="P137" s="186">
        <f>O137*H137</f>
        <v>0</v>
      </c>
      <c r="Q137" s="186">
        <v>0</v>
      </c>
      <c r="R137" s="186">
        <f>Q137*H137</f>
        <v>0</v>
      </c>
      <c r="S137" s="186">
        <v>0</v>
      </c>
      <c r="T137" s="187">
        <f>S137*H137</f>
        <v>0</v>
      </c>
      <c r="U137" s="59"/>
      <c r="V137" s="59"/>
      <c r="W137" s="59"/>
      <c r="X137" s="59"/>
      <c r="Y137" s="59"/>
      <c r="Z137" s="59"/>
      <c r="AA137" s="59"/>
      <c r="AB137" s="59"/>
      <c r="AC137" s="59"/>
      <c r="AD137" s="59"/>
      <c r="AE137" s="59"/>
      <c r="AR137" s="188" t="s">
        <v>320</v>
      </c>
      <c r="AT137" s="188" t="s">
        <v>324</v>
      </c>
      <c r="AU137" s="188" t="s">
        <v>154</v>
      </c>
      <c r="AY137" s="48" t="s">
        <v>297</v>
      </c>
      <c r="BE137" s="189">
        <f>IF(N137="základná",J137,0)</f>
        <v>0</v>
      </c>
      <c r="BF137" s="189">
        <f>IF(N137="znížená",J137,0)</f>
        <v>0</v>
      </c>
      <c r="BG137" s="189">
        <f>IF(N137="zákl. prenesená",J137,0)</f>
        <v>0</v>
      </c>
      <c r="BH137" s="189">
        <f>IF(N137="zníž. prenesená",J137,0)</f>
        <v>0</v>
      </c>
      <c r="BI137" s="189">
        <f>IF(N137="nulová",J137,0)</f>
        <v>0</v>
      </c>
      <c r="BJ137" s="48" t="s">
        <v>154</v>
      </c>
      <c r="BK137" s="189">
        <f>ROUND(I137*H137,2)</f>
        <v>0</v>
      </c>
      <c r="BL137" s="48" t="s">
        <v>302</v>
      </c>
      <c r="BM137" s="188" t="s">
        <v>498</v>
      </c>
    </row>
    <row r="138" spans="1:65" s="63" customFormat="1" ht="14.4" customHeight="1">
      <c r="A138" s="59"/>
      <c r="B138" s="176"/>
      <c r="C138" s="190" t="s">
        <v>499</v>
      </c>
      <c r="D138" s="190" t="s">
        <v>324</v>
      </c>
      <c r="E138" s="191"/>
      <c r="F138" s="192" t="s">
        <v>500</v>
      </c>
      <c r="G138" s="193" t="s">
        <v>407</v>
      </c>
      <c r="H138" s="194">
        <v>28</v>
      </c>
      <c r="I138" s="195"/>
      <c r="J138" s="195">
        <f>ROUND(I138*H138,2)</f>
        <v>0</v>
      </c>
      <c r="K138" s="196"/>
      <c r="L138" s="197"/>
      <c r="M138" s="198" t="s">
        <v>76</v>
      </c>
      <c r="N138" s="199" t="s">
        <v>107</v>
      </c>
      <c r="O138" s="186">
        <v>0</v>
      </c>
      <c r="P138" s="186">
        <f>O138*H138</f>
        <v>0</v>
      </c>
      <c r="Q138" s="186">
        <v>0</v>
      </c>
      <c r="R138" s="186">
        <f>Q138*H138</f>
        <v>0</v>
      </c>
      <c r="S138" s="186">
        <v>0</v>
      </c>
      <c r="T138" s="187">
        <f>S138*H138</f>
        <v>0</v>
      </c>
      <c r="U138" s="59"/>
      <c r="V138" s="59"/>
      <c r="W138" s="59"/>
      <c r="X138" s="59"/>
      <c r="Y138" s="59"/>
      <c r="Z138" s="59"/>
      <c r="AA138" s="59"/>
      <c r="AB138" s="59"/>
      <c r="AC138" s="59"/>
      <c r="AD138" s="59"/>
      <c r="AE138" s="59"/>
      <c r="AR138" s="188" t="s">
        <v>320</v>
      </c>
      <c r="AT138" s="188" t="s">
        <v>324</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501</v>
      </c>
    </row>
    <row r="139" spans="1:65" s="163" customFormat="1" ht="22.95" customHeight="1">
      <c r="B139" s="164"/>
      <c r="D139" s="165" t="s">
        <v>140</v>
      </c>
      <c r="E139" s="174"/>
      <c r="F139" s="174" t="s">
        <v>502</v>
      </c>
      <c r="J139" s="175">
        <f>BK139</f>
        <v>0</v>
      </c>
      <c r="L139" s="164"/>
      <c r="M139" s="168"/>
      <c r="N139" s="169"/>
      <c r="O139" s="169"/>
      <c r="P139" s="170">
        <f>P140</f>
        <v>0</v>
      </c>
      <c r="Q139" s="169"/>
      <c r="R139" s="170">
        <f>R140</f>
        <v>0</v>
      </c>
      <c r="S139" s="169"/>
      <c r="T139" s="171">
        <f>T140</f>
        <v>0</v>
      </c>
      <c r="AR139" s="165" t="s">
        <v>148</v>
      </c>
      <c r="AT139" s="172" t="s">
        <v>140</v>
      </c>
      <c r="AU139" s="172" t="s">
        <v>148</v>
      </c>
      <c r="AY139" s="165" t="s">
        <v>297</v>
      </c>
      <c r="BK139" s="173">
        <f>BK140</f>
        <v>0</v>
      </c>
    </row>
    <row r="140" spans="1:65" s="63" customFormat="1" ht="24.15" customHeight="1">
      <c r="A140" s="59"/>
      <c r="B140" s="176"/>
      <c r="C140" s="177" t="s">
        <v>503</v>
      </c>
      <c r="D140" s="177" t="s">
        <v>299</v>
      </c>
      <c r="E140" s="178"/>
      <c r="F140" s="179" t="s">
        <v>504</v>
      </c>
      <c r="G140" s="180" t="s">
        <v>337</v>
      </c>
      <c r="H140" s="181">
        <v>221.054</v>
      </c>
      <c r="I140" s="182"/>
      <c r="J140" s="182">
        <f>ROUND(I140*H140,2)</f>
        <v>0</v>
      </c>
      <c r="K140" s="183"/>
      <c r="L140" s="60"/>
      <c r="M140" s="184" t="s">
        <v>76</v>
      </c>
      <c r="N140" s="185"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505</v>
      </c>
    </row>
    <row r="141" spans="1:65" s="163" customFormat="1" ht="22.95" customHeight="1">
      <c r="B141" s="164"/>
      <c r="D141" s="165" t="s">
        <v>140</v>
      </c>
      <c r="E141" s="174"/>
      <c r="F141" s="174" t="s">
        <v>370</v>
      </c>
      <c r="J141" s="175">
        <f>BK141</f>
        <v>0</v>
      </c>
      <c r="L141" s="164"/>
      <c r="M141" s="168"/>
      <c r="N141" s="169"/>
      <c r="O141" s="169"/>
      <c r="P141" s="170">
        <f>P142</f>
        <v>0</v>
      </c>
      <c r="Q141" s="169"/>
      <c r="R141" s="170">
        <f>R142</f>
        <v>0</v>
      </c>
      <c r="S141" s="169"/>
      <c r="T141" s="171">
        <f>T142</f>
        <v>0</v>
      </c>
      <c r="AR141" s="165" t="s">
        <v>148</v>
      </c>
      <c r="AT141" s="172" t="s">
        <v>140</v>
      </c>
      <c r="AU141" s="172" t="s">
        <v>148</v>
      </c>
      <c r="AY141" s="165" t="s">
        <v>297</v>
      </c>
      <c r="BK141" s="173">
        <f>BK142</f>
        <v>0</v>
      </c>
    </row>
    <row r="142" spans="1:65" s="63" customFormat="1" ht="24.15" customHeight="1">
      <c r="A142" s="59"/>
      <c r="B142" s="176"/>
      <c r="C142" s="177" t="s">
        <v>371</v>
      </c>
      <c r="D142" s="177" t="s">
        <v>299</v>
      </c>
      <c r="E142" s="178"/>
      <c r="F142" s="179" t="s">
        <v>372</v>
      </c>
      <c r="G142" s="180" t="s">
        <v>326</v>
      </c>
      <c r="H142" s="181">
        <v>658.952</v>
      </c>
      <c r="I142" s="182"/>
      <c r="J142" s="182">
        <f>ROUND(I142*H142,2)</f>
        <v>0</v>
      </c>
      <c r="K142" s="183"/>
      <c r="L142" s="60"/>
      <c r="M142" s="200" t="s">
        <v>76</v>
      </c>
      <c r="N142" s="201" t="s">
        <v>107</v>
      </c>
      <c r="O142" s="202">
        <v>0</v>
      </c>
      <c r="P142" s="202">
        <f>O142*H142</f>
        <v>0</v>
      </c>
      <c r="Q142" s="202">
        <v>0</v>
      </c>
      <c r="R142" s="202">
        <f>Q142*H142</f>
        <v>0</v>
      </c>
      <c r="S142" s="202">
        <v>0</v>
      </c>
      <c r="T142" s="203">
        <f>S142*H142</f>
        <v>0</v>
      </c>
      <c r="U142" s="59"/>
      <c r="V142" s="59"/>
      <c r="W142" s="59"/>
      <c r="X142" s="59"/>
      <c r="Y142" s="59"/>
      <c r="Z142" s="59"/>
      <c r="AA142" s="59"/>
      <c r="AB142" s="59"/>
      <c r="AC142" s="59"/>
      <c r="AD142" s="59"/>
      <c r="AE142" s="59"/>
      <c r="AR142" s="188" t="s">
        <v>302</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302</v>
      </c>
      <c r="BM142" s="188" t="s">
        <v>506</v>
      </c>
    </row>
    <row r="143" spans="1:65" s="63" customFormat="1" ht="6.9" customHeight="1">
      <c r="A143" s="59"/>
      <c r="B143" s="75"/>
      <c r="C143" s="76"/>
      <c r="D143" s="76"/>
      <c r="E143" s="76"/>
      <c r="F143" s="76"/>
      <c r="G143" s="76"/>
      <c r="H143" s="76"/>
      <c r="I143" s="76"/>
      <c r="J143" s="76"/>
      <c r="K143" s="76"/>
      <c r="L143" s="60"/>
      <c r="M143" s="59"/>
      <c r="O143" s="59"/>
      <c r="P143" s="59"/>
      <c r="Q143" s="59"/>
      <c r="R143" s="59"/>
      <c r="S143" s="59"/>
      <c r="T143" s="59"/>
      <c r="U143" s="59"/>
      <c r="V143" s="59"/>
      <c r="W143" s="59"/>
      <c r="X143" s="59"/>
      <c r="Y143" s="59"/>
      <c r="Z143" s="59"/>
      <c r="AA143" s="59"/>
      <c r="AB143" s="59"/>
      <c r="AC143" s="59"/>
      <c r="AD143" s="59"/>
      <c r="AE143" s="59"/>
    </row>
    <row r="146" spans="3:14" ht="58.2" customHeight="1">
      <c r="C146" s="262" t="s">
        <v>392</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45.6" customHeight="1">
      <c r="C148" s="262" t="s">
        <v>393</v>
      </c>
      <c r="D148" s="262"/>
      <c r="E148" s="262"/>
      <c r="F148" s="262"/>
      <c r="G148" s="262"/>
      <c r="H148" s="262"/>
      <c r="I148" s="262"/>
      <c r="J148" s="262"/>
      <c r="K148" s="262"/>
      <c r="L148" s="262"/>
      <c r="M148" s="262"/>
      <c r="N148" s="262"/>
    </row>
    <row r="149" spans="3:14" ht="11.4">
      <c r="C149" s="204"/>
      <c r="D149" s="204"/>
      <c r="E149" s="204"/>
      <c r="F149" s="204"/>
      <c r="G149" s="204"/>
      <c r="H149" s="204"/>
      <c r="I149" s="204"/>
      <c r="J149" s="204"/>
      <c r="K149" s="205"/>
      <c r="L149" s="205"/>
      <c r="M149" s="205"/>
      <c r="N149" s="205"/>
    </row>
    <row r="150" spans="3:14" ht="52.95" customHeight="1">
      <c r="C150" s="262" t="s">
        <v>394</v>
      </c>
      <c r="D150" s="262"/>
      <c r="E150" s="262"/>
      <c r="F150" s="262"/>
      <c r="G150" s="262"/>
      <c r="H150" s="262"/>
      <c r="I150" s="262"/>
      <c r="J150" s="262"/>
      <c r="K150" s="262"/>
      <c r="L150" s="262"/>
      <c r="M150" s="262"/>
      <c r="N150" s="262"/>
    </row>
    <row r="151" spans="3:14" ht="11.4">
      <c r="C151" s="206"/>
      <c r="D151" s="206"/>
      <c r="E151" s="206"/>
      <c r="F151" s="206"/>
      <c r="G151" s="206"/>
      <c r="H151" s="206"/>
      <c r="I151" s="206"/>
      <c r="J151" s="206"/>
      <c r="K151" s="207"/>
      <c r="L151" s="207"/>
      <c r="M151" s="207"/>
      <c r="N151" s="207"/>
    </row>
    <row r="152" spans="3:14" ht="11.4">
      <c r="C152" s="262" t="s">
        <v>395</v>
      </c>
      <c r="D152" s="262"/>
      <c r="E152" s="262"/>
      <c r="F152" s="262"/>
      <c r="G152" s="262"/>
      <c r="H152" s="262"/>
      <c r="I152" s="262"/>
      <c r="J152" s="262"/>
      <c r="K152" s="262"/>
      <c r="L152" s="262"/>
      <c r="M152" s="262"/>
      <c r="N152" s="262"/>
    </row>
    <row r="153" spans="3:14" ht="11.4">
      <c r="C153" s="204"/>
      <c r="D153" s="204"/>
      <c r="E153" s="204"/>
      <c r="F153" s="204"/>
      <c r="G153" s="204"/>
      <c r="H153" s="204"/>
      <c r="I153" s="204"/>
      <c r="J153" s="204"/>
      <c r="K153" s="205"/>
      <c r="L153" s="205"/>
      <c r="M153" s="205"/>
      <c r="N153" s="205"/>
    </row>
    <row r="154" spans="3:14" ht="11.4">
      <c r="C154" s="204"/>
      <c r="D154" s="204"/>
      <c r="E154" s="204"/>
      <c r="F154" s="204"/>
      <c r="G154" s="204"/>
      <c r="H154" s="204"/>
      <c r="I154" s="204"/>
      <c r="J154" s="204"/>
      <c r="K154" s="205"/>
      <c r="L154" s="205"/>
      <c r="M154" s="205"/>
      <c r="N154" s="205"/>
    </row>
    <row r="155" spans="3:14" ht="11.4">
      <c r="C155" s="208" t="s">
        <v>396</v>
      </c>
      <c r="D155" s="208"/>
      <c r="E155" s="208"/>
      <c r="F155" s="208"/>
      <c r="G155" s="208"/>
      <c r="H155" s="204"/>
      <c r="I155" s="208"/>
      <c r="J155" s="208"/>
      <c r="K155" s="205"/>
      <c r="L155" s="205"/>
      <c r="M155" s="205"/>
      <c r="N155" s="205"/>
    </row>
    <row r="156" spans="3:14" ht="11.4">
      <c r="C156" s="204"/>
      <c r="D156" s="204"/>
      <c r="E156" s="204"/>
      <c r="F156" s="204"/>
      <c r="G156" s="204"/>
      <c r="H156" s="204" t="s">
        <v>397</v>
      </c>
      <c r="I156" s="204"/>
      <c r="J156" s="204"/>
      <c r="K156" s="205"/>
      <c r="L156" s="205"/>
      <c r="M156" s="205"/>
      <c r="N156" s="205"/>
    </row>
    <row r="157" spans="3:14" ht="11.4">
      <c r="C157" s="204"/>
      <c r="D157" s="204"/>
      <c r="E157" s="204"/>
      <c r="F157" s="204"/>
      <c r="G157" s="204"/>
      <c r="H157" s="204"/>
      <c r="I157" s="204"/>
      <c r="J157" s="204"/>
      <c r="K157" s="205"/>
      <c r="L157" s="205"/>
      <c r="M157" s="205"/>
      <c r="N157" s="205"/>
    </row>
    <row r="158" spans="3:14" ht="11.4">
      <c r="C158" s="204"/>
      <c r="D158" s="204"/>
      <c r="E158" s="204"/>
      <c r="F158" s="204"/>
      <c r="G158" s="204"/>
      <c r="H158" s="204"/>
      <c r="I158" s="204"/>
      <c r="J158" s="208"/>
      <c r="K158" s="205"/>
      <c r="L158" s="205"/>
      <c r="M158" s="205"/>
      <c r="N158" s="205"/>
    </row>
    <row r="159" spans="3:14" ht="11.4">
      <c r="C159" s="208" t="s">
        <v>96</v>
      </c>
      <c r="D159" s="208"/>
      <c r="E159" s="208"/>
      <c r="F159" s="208"/>
      <c r="G159" s="208"/>
      <c r="H159" s="204"/>
      <c r="I159" s="208"/>
      <c r="J159" s="204"/>
      <c r="K159" s="205"/>
      <c r="L159" s="205"/>
      <c r="M159" s="205"/>
      <c r="N159" s="205"/>
    </row>
  </sheetData>
  <autoFilter ref="C99:K142" xr:uid="{00000000-0009-0000-0000-000012000000}"/>
  <mergeCells count="13">
    <mergeCell ref="E29:H29"/>
    <mergeCell ref="L2:V2"/>
    <mergeCell ref="E7:H7"/>
    <mergeCell ref="E9:H9"/>
    <mergeCell ref="E11:H11"/>
    <mergeCell ref="E20:H20"/>
    <mergeCell ref="C152:N152"/>
    <mergeCell ref="E88:H88"/>
    <mergeCell ref="E90:H90"/>
    <mergeCell ref="E92:H92"/>
    <mergeCell ref="C146:N146"/>
    <mergeCell ref="C148:N148"/>
    <mergeCell ref="C150:N150"/>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9"/>
  <sheetViews>
    <sheetView zoomScaleNormal="100" zoomScaleSheetLayoutView="80" workbookViewId="0">
      <pane ySplit="5" topLeftCell="A24" activePane="bottomLeft" state="frozen"/>
      <selection activeCell="D6" sqref="D6"/>
      <selection pane="bottomLeft" activeCell="D6" sqref="D6"/>
    </sheetView>
  </sheetViews>
  <sheetFormatPr defaultColWidth="7.88671875" defaultRowHeight="14.4"/>
  <cols>
    <col min="1" max="1" width="7.88671875" style="2"/>
    <col min="2" max="2" width="29.88671875" style="2" customWidth="1"/>
    <col min="3" max="3" width="50.109375" style="2" customWidth="1"/>
    <col min="4" max="4" width="11.6640625" style="3" customWidth="1"/>
    <col min="5" max="5" width="16.109375" style="2" customWidth="1"/>
    <col min="6" max="6" width="12.109375" style="2" customWidth="1"/>
    <col min="7" max="7" width="16.88671875" style="2" customWidth="1"/>
    <col min="8" max="16384" width="7.88671875" style="2"/>
  </cols>
  <sheetData>
    <row r="1" spans="1:7" s="29" customFormat="1" ht="16.2" customHeight="1">
      <c r="A1" s="223" t="s">
        <v>14</v>
      </c>
      <c r="B1" s="223"/>
      <c r="C1" s="223"/>
      <c r="D1" s="223"/>
      <c r="E1" s="223"/>
      <c r="F1" s="223"/>
      <c r="G1" s="223"/>
    </row>
    <row r="2" spans="1:7" ht="6.6" customHeight="1"/>
    <row r="3" spans="1:7" ht="15.6" customHeight="1">
      <c r="A3" s="30" t="s">
        <v>15</v>
      </c>
    </row>
    <row r="4" spans="1:7" ht="5.4" customHeight="1" thickBot="1"/>
    <row r="5" spans="1:7" s="32" customFormat="1" ht="39" customHeight="1">
      <c r="A5" s="6" t="s">
        <v>2</v>
      </c>
      <c r="B5" s="31" t="s">
        <v>16</v>
      </c>
      <c r="C5" s="31" t="s">
        <v>17</v>
      </c>
      <c r="D5" s="7" t="s">
        <v>4</v>
      </c>
      <c r="E5" s="8" t="s">
        <v>5</v>
      </c>
      <c r="F5" s="8" t="s">
        <v>6</v>
      </c>
      <c r="G5" s="9" t="s">
        <v>7</v>
      </c>
    </row>
    <row r="6" spans="1:7" ht="99.9" customHeight="1">
      <c r="A6" s="10">
        <v>1</v>
      </c>
      <c r="B6" s="33" t="s">
        <v>18</v>
      </c>
      <c r="C6" s="34" t="s">
        <v>19</v>
      </c>
      <c r="D6" s="12">
        <v>1</v>
      </c>
      <c r="E6" s="35"/>
      <c r="F6" s="14">
        <f t="shared" ref="F6:F34" si="0">ROUND(E6*0.2,2)</f>
        <v>0</v>
      </c>
      <c r="G6" s="15">
        <f t="shared" ref="G6:G33" si="1">E6+F6</f>
        <v>0</v>
      </c>
    </row>
    <row r="7" spans="1:7" ht="99.9" customHeight="1">
      <c r="A7" s="10">
        <v>2</v>
      </c>
      <c r="B7" s="33" t="s">
        <v>20</v>
      </c>
      <c r="C7" s="34" t="s">
        <v>21</v>
      </c>
      <c r="D7" s="12">
        <v>1</v>
      </c>
      <c r="E7" s="35"/>
      <c r="F7" s="14">
        <f t="shared" si="0"/>
        <v>0</v>
      </c>
      <c r="G7" s="15">
        <f t="shared" si="1"/>
        <v>0</v>
      </c>
    </row>
    <row r="8" spans="1:7" ht="99.9" customHeight="1">
      <c r="A8" s="10">
        <v>3</v>
      </c>
      <c r="B8" s="33" t="s">
        <v>22</v>
      </c>
      <c r="C8" s="34" t="s">
        <v>23</v>
      </c>
      <c r="D8" s="12">
        <v>1</v>
      </c>
      <c r="E8" s="35"/>
      <c r="F8" s="14">
        <f t="shared" si="0"/>
        <v>0</v>
      </c>
      <c r="G8" s="15">
        <f t="shared" si="1"/>
        <v>0</v>
      </c>
    </row>
    <row r="9" spans="1:7" ht="99.9" customHeight="1">
      <c r="A9" s="10">
        <v>4</v>
      </c>
      <c r="B9" s="33" t="s">
        <v>24</v>
      </c>
      <c r="C9" s="34" t="s">
        <v>25</v>
      </c>
      <c r="D9" s="12">
        <v>1</v>
      </c>
      <c r="E9" s="35"/>
      <c r="F9" s="14">
        <f t="shared" si="0"/>
        <v>0</v>
      </c>
      <c r="G9" s="15">
        <f t="shared" si="1"/>
        <v>0</v>
      </c>
    </row>
    <row r="10" spans="1:7" ht="99.9" customHeight="1">
      <c r="A10" s="10">
        <v>5</v>
      </c>
      <c r="B10" s="33" t="s">
        <v>26</v>
      </c>
      <c r="C10" s="34" t="s">
        <v>27</v>
      </c>
      <c r="D10" s="12">
        <v>1</v>
      </c>
      <c r="E10" s="35"/>
      <c r="F10" s="14">
        <f t="shared" si="0"/>
        <v>0</v>
      </c>
      <c r="G10" s="15">
        <f t="shared" si="1"/>
        <v>0</v>
      </c>
    </row>
    <row r="11" spans="1:7" ht="99.9" customHeight="1">
      <c r="A11" s="10">
        <v>6</v>
      </c>
      <c r="B11" s="33" t="s">
        <v>28</v>
      </c>
      <c r="C11" s="34" t="s">
        <v>29</v>
      </c>
      <c r="D11" s="12">
        <v>1</v>
      </c>
      <c r="E11" s="35"/>
      <c r="F11" s="14">
        <f t="shared" si="0"/>
        <v>0</v>
      </c>
      <c r="G11" s="15">
        <f t="shared" si="1"/>
        <v>0</v>
      </c>
    </row>
    <row r="12" spans="1:7" ht="99.9" customHeight="1">
      <c r="A12" s="10">
        <v>7</v>
      </c>
      <c r="B12" s="33" t="s">
        <v>30</v>
      </c>
      <c r="C12" s="34" t="s">
        <v>31</v>
      </c>
      <c r="D12" s="12">
        <v>1</v>
      </c>
      <c r="E12" s="35"/>
      <c r="F12" s="14">
        <f t="shared" si="0"/>
        <v>0</v>
      </c>
      <c r="G12" s="15">
        <f t="shared" si="1"/>
        <v>0</v>
      </c>
    </row>
    <row r="13" spans="1:7" ht="99.9" customHeight="1">
      <c r="A13" s="10">
        <v>8</v>
      </c>
      <c r="B13" s="33" t="s">
        <v>32</v>
      </c>
      <c r="C13" s="34" t="s">
        <v>33</v>
      </c>
      <c r="D13" s="12">
        <v>1</v>
      </c>
      <c r="E13" s="35"/>
      <c r="F13" s="14">
        <f t="shared" si="0"/>
        <v>0</v>
      </c>
      <c r="G13" s="15">
        <f t="shared" si="1"/>
        <v>0</v>
      </c>
    </row>
    <row r="14" spans="1:7" ht="99.9" customHeight="1">
      <c r="A14" s="10">
        <v>9</v>
      </c>
      <c r="B14" s="33" t="s">
        <v>34</v>
      </c>
      <c r="C14" s="34" t="s">
        <v>35</v>
      </c>
      <c r="D14" s="12">
        <v>1</v>
      </c>
      <c r="E14" s="35"/>
      <c r="F14" s="14">
        <f t="shared" si="0"/>
        <v>0</v>
      </c>
      <c r="G14" s="15">
        <f t="shared" si="1"/>
        <v>0</v>
      </c>
    </row>
    <row r="15" spans="1:7" ht="99.9" customHeight="1">
      <c r="A15" s="10">
        <v>10</v>
      </c>
      <c r="B15" s="33" t="s">
        <v>36</v>
      </c>
      <c r="C15" s="34" t="s">
        <v>37</v>
      </c>
      <c r="D15" s="12">
        <v>1</v>
      </c>
      <c r="E15" s="35"/>
      <c r="F15" s="14">
        <f t="shared" si="0"/>
        <v>0</v>
      </c>
      <c r="G15" s="15">
        <f t="shared" si="1"/>
        <v>0</v>
      </c>
    </row>
    <row r="16" spans="1:7" ht="99.9" customHeight="1">
      <c r="A16" s="10">
        <v>11</v>
      </c>
      <c r="B16" s="33" t="s">
        <v>38</v>
      </c>
      <c r="C16" s="34" t="s">
        <v>39</v>
      </c>
      <c r="D16" s="12">
        <v>1</v>
      </c>
      <c r="E16" s="35"/>
      <c r="F16" s="14">
        <f t="shared" si="0"/>
        <v>0</v>
      </c>
      <c r="G16" s="15">
        <f t="shared" si="1"/>
        <v>0</v>
      </c>
    </row>
    <row r="17" spans="1:7" ht="99.9" customHeight="1">
      <c r="A17" s="10">
        <v>12</v>
      </c>
      <c r="B17" s="33" t="s">
        <v>40</v>
      </c>
      <c r="C17" s="34" t="s">
        <v>41</v>
      </c>
      <c r="D17" s="12">
        <v>1</v>
      </c>
      <c r="E17" s="35"/>
      <c r="F17" s="14">
        <f t="shared" si="0"/>
        <v>0</v>
      </c>
      <c r="G17" s="15">
        <f t="shared" si="1"/>
        <v>0</v>
      </c>
    </row>
    <row r="18" spans="1:7" ht="99.9" customHeight="1">
      <c r="A18" s="10">
        <v>13</v>
      </c>
      <c r="B18" s="33" t="s">
        <v>42</v>
      </c>
      <c r="C18" s="34" t="s">
        <v>43</v>
      </c>
      <c r="D18" s="12">
        <v>1</v>
      </c>
      <c r="E18" s="35"/>
      <c r="F18" s="14">
        <f t="shared" si="0"/>
        <v>0</v>
      </c>
      <c r="G18" s="15">
        <f t="shared" si="1"/>
        <v>0</v>
      </c>
    </row>
    <row r="19" spans="1:7" ht="99.9" customHeight="1">
      <c r="A19" s="10">
        <v>14</v>
      </c>
      <c r="B19" s="33" t="s">
        <v>44</v>
      </c>
      <c r="C19" s="34" t="s">
        <v>45</v>
      </c>
      <c r="D19" s="12">
        <v>1</v>
      </c>
      <c r="E19" s="35"/>
      <c r="F19" s="14">
        <f t="shared" si="0"/>
        <v>0</v>
      </c>
      <c r="G19" s="15">
        <f t="shared" si="1"/>
        <v>0</v>
      </c>
    </row>
    <row r="20" spans="1:7" ht="99.9" customHeight="1">
      <c r="A20" s="10">
        <v>15</v>
      </c>
      <c r="B20" s="33" t="s">
        <v>46</v>
      </c>
      <c r="C20" s="34" t="s">
        <v>47</v>
      </c>
      <c r="D20" s="12">
        <v>1</v>
      </c>
      <c r="E20" s="35"/>
      <c r="F20" s="14">
        <f t="shared" si="0"/>
        <v>0</v>
      </c>
      <c r="G20" s="15">
        <f t="shared" si="1"/>
        <v>0</v>
      </c>
    </row>
    <row r="21" spans="1:7" ht="99.9" customHeight="1">
      <c r="A21" s="10">
        <v>16</v>
      </c>
      <c r="B21" s="33" t="s">
        <v>48</v>
      </c>
      <c r="C21" s="34" t="s">
        <v>49</v>
      </c>
      <c r="D21" s="12">
        <v>1</v>
      </c>
      <c r="E21" s="35"/>
      <c r="F21" s="14">
        <f t="shared" si="0"/>
        <v>0</v>
      </c>
      <c r="G21" s="15">
        <f t="shared" si="1"/>
        <v>0</v>
      </c>
    </row>
    <row r="22" spans="1:7" ht="99.9" customHeight="1">
      <c r="A22" s="10">
        <v>17</v>
      </c>
      <c r="B22" s="33" t="s">
        <v>50</v>
      </c>
      <c r="C22" s="34" t="s">
        <v>51</v>
      </c>
      <c r="D22" s="12">
        <v>1</v>
      </c>
      <c r="E22" s="35"/>
      <c r="F22" s="14">
        <f t="shared" si="0"/>
        <v>0</v>
      </c>
      <c r="G22" s="15">
        <f t="shared" si="1"/>
        <v>0</v>
      </c>
    </row>
    <row r="23" spans="1:7" ht="99.9" customHeight="1">
      <c r="A23" s="10">
        <v>18</v>
      </c>
      <c r="B23" s="33" t="s">
        <v>52</v>
      </c>
      <c r="C23" s="34" t="s">
        <v>53</v>
      </c>
      <c r="D23" s="12">
        <v>1</v>
      </c>
      <c r="E23" s="35"/>
      <c r="F23" s="14">
        <f t="shared" si="0"/>
        <v>0</v>
      </c>
      <c r="G23" s="15">
        <f t="shared" si="1"/>
        <v>0</v>
      </c>
    </row>
    <row r="24" spans="1:7" ht="99.9" customHeight="1">
      <c r="A24" s="10">
        <v>19</v>
      </c>
      <c r="B24" s="33" t="s">
        <v>54</v>
      </c>
      <c r="C24" s="34" t="s">
        <v>55</v>
      </c>
      <c r="D24" s="12">
        <v>1</v>
      </c>
      <c r="E24" s="35"/>
      <c r="F24" s="14">
        <f t="shared" si="0"/>
        <v>0</v>
      </c>
      <c r="G24" s="15">
        <f t="shared" si="1"/>
        <v>0</v>
      </c>
    </row>
    <row r="25" spans="1:7" ht="99.9" customHeight="1">
      <c r="A25" s="10">
        <v>20</v>
      </c>
      <c r="B25" s="33" t="s">
        <v>56</v>
      </c>
      <c r="C25" s="34" t="s">
        <v>57</v>
      </c>
      <c r="D25" s="12">
        <v>1</v>
      </c>
      <c r="E25" s="35"/>
      <c r="F25" s="14">
        <f t="shared" si="0"/>
        <v>0</v>
      </c>
      <c r="G25" s="15">
        <f t="shared" si="1"/>
        <v>0</v>
      </c>
    </row>
    <row r="26" spans="1:7" ht="99.9" customHeight="1">
      <c r="A26" s="10">
        <v>21</v>
      </c>
      <c r="B26" s="33" t="s">
        <v>58</v>
      </c>
      <c r="C26" s="34" t="s">
        <v>59</v>
      </c>
      <c r="D26" s="12">
        <v>1</v>
      </c>
      <c r="E26" s="35"/>
      <c r="F26" s="14">
        <f t="shared" si="0"/>
        <v>0</v>
      </c>
      <c r="G26" s="15">
        <f t="shared" si="1"/>
        <v>0</v>
      </c>
    </row>
    <row r="27" spans="1:7" ht="117" customHeight="1">
      <c r="A27" s="10">
        <v>22</v>
      </c>
      <c r="B27" s="33" t="s">
        <v>60</v>
      </c>
      <c r="C27" s="34" t="s">
        <v>61</v>
      </c>
      <c r="D27" s="12">
        <v>1</v>
      </c>
      <c r="E27" s="35"/>
      <c r="F27" s="14">
        <f t="shared" si="0"/>
        <v>0</v>
      </c>
      <c r="G27" s="15">
        <f t="shared" si="1"/>
        <v>0</v>
      </c>
    </row>
    <row r="28" spans="1:7" ht="99.9" customHeight="1">
      <c r="A28" s="10">
        <v>23</v>
      </c>
      <c r="B28" s="33" t="s">
        <v>62</v>
      </c>
      <c r="C28" s="34" t="s">
        <v>63</v>
      </c>
      <c r="D28" s="12">
        <v>1</v>
      </c>
      <c r="E28" s="35"/>
      <c r="F28" s="14">
        <f t="shared" si="0"/>
        <v>0</v>
      </c>
      <c r="G28" s="15">
        <f t="shared" si="1"/>
        <v>0</v>
      </c>
    </row>
    <row r="29" spans="1:7" ht="99.9" customHeight="1">
      <c r="A29" s="10">
        <v>24</v>
      </c>
      <c r="B29" s="33" t="s">
        <v>64</v>
      </c>
      <c r="C29" s="34" t="s">
        <v>65</v>
      </c>
      <c r="D29" s="12">
        <v>1</v>
      </c>
      <c r="E29" s="35"/>
      <c r="F29" s="14">
        <f t="shared" si="0"/>
        <v>0</v>
      </c>
      <c r="G29" s="15">
        <f t="shared" si="1"/>
        <v>0</v>
      </c>
    </row>
    <row r="30" spans="1:7" ht="120.75" customHeight="1">
      <c r="A30" s="10">
        <v>25</v>
      </c>
      <c r="B30" s="33" t="s">
        <v>66</v>
      </c>
      <c r="C30" s="34" t="s">
        <v>67</v>
      </c>
      <c r="D30" s="12">
        <v>1</v>
      </c>
      <c r="E30" s="35"/>
      <c r="F30" s="14">
        <f t="shared" si="0"/>
        <v>0</v>
      </c>
      <c r="G30" s="15">
        <f t="shared" si="1"/>
        <v>0</v>
      </c>
    </row>
    <row r="31" spans="1:7" ht="123" customHeight="1">
      <c r="A31" s="10">
        <v>26</v>
      </c>
      <c r="B31" s="33" t="s">
        <v>68</v>
      </c>
      <c r="C31" s="34" t="s">
        <v>69</v>
      </c>
      <c r="D31" s="12">
        <v>1</v>
      </c>
      <c r="E31" s="35"/>
      <c r="F31" s="14">
        <f t="shared" si="0"/>
        <v>0</v>
      </c>
      <c r="G31" s="15">
        <f t="shared" si="1"/>
        <v>0</v>
      </c>
    </row>
    <row r="32" spans="1:7" ht="99.9" customHeight="1">
      <c r="A32" s="10">
        <v>27</v>
      </c>
      <c r="B32" s="33" t="s">
        <v>70</v>
      </c>
      <c r="C32" s="34" t="s">
        <v>71</v>
      </c>
      <c r="D32" s="12">
        <v>1</v>
      </c>
      <c r="E32" s="35"/>
      <c r="F32" s="14">
        <f t="shared" si="0"/>
        <v>0</v>
      </c>
      <c r="G32" s="15">
        <f t="shared" si="1"/>
        <v>0</v>
      </c>
    </row>
    <row r="33" spans="1:7" ht="99.9" customHeight="1" thickBot="1">
      <c r="A33" s="16">
        <v>28</v>
      </c>
      <c r="B33" s="36" t="s">
        <v>72</v>
      </c>
      <c r="C33" s="37" t="s">
        <v>73</v>
      </c>
      <c r="D33" s="18">
        <v>1</v>
      </c>
      <c r="E33" s="38"/>
      <c r="F33" s="20">
        <f t="shared" si="0"/>
        <v>0</v>
      </c>
      <c r="G33" s="21">
        <f t="shared" si="1"/>
        <v>0</v>
      </c>
    </row>
    <row r="34" spans="1:7" s="46" customFormat="1" ht="21.6" thickBot="1">
      <c r="A34" s="39"/>
      <c r="B34" s="40" t="s">
        <v>74</v>
      </c>
      <c r="C34" s="41"/>
      <c r="D34" s="42"/>
      <c r="E34" s="43">
        <f>SUM(E6:E33)</f>
        <v>0</v>
      </c>
      <c r="F34" s="44">
        <f t="shared" si="0"/>
        <v>0</v>
      </c>
      <c r="G34" s="45">
        <f>SUM(E34:F34)</f>
        <v>0</v>
      </c>
    </row>
    <row r="35" spans="1:7">
      <c r="F35" s="29"/>
    </row>
    <row r="36" spans="1:7" ht="28.2" customHeight="1"/>
    <row r="37" spans="1:7">
      <c r="A37" s="2" t="s">
        <v>11</v>
      </c>
    </row>
    <row r="39" spans="1:7">
      <c r="A39" s="2" t="s">
        <v>12</v>
      </c>
      <c r="B39" s="28"/>
      <c r="D39" s="3" t="s">
        <v>13</v>
      </c>
    </row>
  </sheetData>
  <mergeCells count="1">
    <mergeCell ref="A1:G1"/>
  </mergeCells>
  <pageMargins left="0.51181102362204722" right="0.51181102362204722" top="0.35433070866141736" bottom="0.15748031496062992"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M143"/>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209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1021</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ROUND((SUM(BE100:BE126)),  2)</f>
        <v>0</v>
      </c>
      <c r="G35" s="59"/>
      <c r="H35" s="59"/>
      <c r="I35" s="141">
        <v>0.2</v>
      </c>
      <c r="J35" s="140">
        <f>ROUND(((SUM(BE100:BE126))*I35),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ROUND((SUM(BF100:BF126)),  2)</f>
        <v>0</v>
      </c>
      <c r="G36" s="59"/>
      <c r="H36" s="59"/>
      <c r="I36" s="141">
        <v>0.2</v>
      </c>
      <c r="J36" s="140">
        <f>ROUND(((SUM(BF100:BF126))*I36),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ROUND((SUM(BG100:BG126)),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ROUND((SUM(BH100:BH126)),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ROUND((SUM(BI100:BI126)),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8.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17 - FC 17 SO 01 A3 - ASR - Strecha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P102+P106+P115+P121+P124</f>
        <v>0</v>
      </c>
      <c r="Q101" s="169"/>
      <c r="R101" s="170">
        <f>R102+R106+R115+R121+R124</f>
        <v>0</v>
      </c>
      <c r="S101" s="169"/>
      <c r="T101" s="171">
        <f>T102+T106+T115+T121+T124</f>
        <v>0</v>
      </c>
      <c r="AR101" s="165" t="s">
        <v>154</v>
      </c>
      <c r="AT101" s="172" t="s">
        <v>140</v>
      </c>
      <c r="AU101" s="172" t="s">
        <v>141</v>
      </c>
      <c r="AY101" s="165" t="s">
        <v>297</v>
      </c>
      <c r="BK101" s="173">
        <f>BK102+BK106+BK115+BK121+BK124</f>
        <v>0</v>
      </c>
    </row>
    <row r="102" spans="1:65" s="163" customFormat="1" ht="22.95" customHeight="1">
      <c r="B102" s="164"/>
      <c r="D102" s="165" t="s">
        <v>140</v>
      </c>
      <c r="E102" s="174"/>
      <c r="F102" s="174" t="s">
        <v>509</v>
      </c>
      <c r="J102" s="175">
        <f>BK102</f>
        <v>0</v>
      </c>
      <c r="L102" s="164"/>
      <c r="M102" s="168"/>
      <c r="N102" s="169"/>
      <c r="O102" s="169"/>
      <c r="P102" s="170">
        <f>SUM(P103:P105)</f>
        <v>0</v>
      </c>
      <c r="Q102" s="169"/>
      <c r="R102" s="170">
        <f>SUM(R103:R105)</f>
        <v>0</v>
      </c>
      <c r="S102" s="169"/>
      <c r="T102" s="171">
        <f>SUM(T103:T105)</f>
        <v>0</v>
      </c>
      <c r="AR102" s="165" t="s">
        <v>154</v>
      </c>
      <c r="AT102" s="172" t="s">
        <v>140</v>
      </c>
      <c r="AU102" s="172" t="s">
        <v>148</v>
      </c>
      <c r="AY102" s="165" t="s">
        <v>297</v>
      </c>
      <c r="BK102" s="173">
        <f>SUM(BK103:BK105)</f>
        <v>0</v>
      </c>
    </row>
    <row r="103" spans="1:65" s="63" customFormat="1" ht="14.4" customHeight="1">
      <c r="A103" s="59"/>
      <c r="B103" s="176"/>
      <c r="C103" s="177" t="s">
        <v>510</v>
      </c>
      <c r="D103" s="177" t="s">
        <v>299</v>
      </c>
      <c r="E103" s="178"/>
      <c r="F103" s="179" t="s">
        <v>511</v>
      </c>
      <c r="G103" s="180" t="s">
        <v>337</v>
      </c>
      <c r="H103" s="181">
        <v>382.99</v>
      </c>
      <c r="I103" s="182"/>
      <c r="J103" s="182">
        <f>ROUND(I103*H103,2)</f>
        <v>0</v>
      </c>
      <c r="K103" s="183"/>
      <c r="L103" s="60"/>
      <c r="M103" s="184" t="s">
        <v>76</v>
      </c>
      <c r="N103" s="185" t="s">
        <v>107</v>
      </c>
      <c r="O103" s="186">
        <v>0</v>
      </c>
      <c r="P103" s="186">
        <f>O103*H103</f>
        <v>0</v>
      </c>
      <c r="Q103" s="186">
        <v>0</v>
      </c>
      <c r="R103" s="186">
        <f>Q103*H103</f>
        <v>0</v>
      </c>
      <c r="S103" s="186">
        <v>0</v>
      </c>
      <c r="T103" s="187">
        <f>S103*H103</f>
        <v>0</v>
      </c>
      <c r="U103" s="59"/>
      <c r="V103" s="59"/>
      <c r="W103" s="59"/>
      <c r="X103" s="59"/>
      <c r="Y103" s="59"/>
      <c r="Z103" s="59"/>
      <c r="AA103" s="59"/>
      <c r="AB103" s="59"/>
      <c r="AC103" s="59"/>
      <c r="AD103" s="59"/>
      <c r="AE103" s="59"/>
      <c r="AR103" s="188" t="s">
        <v>348</v>
      </c>
      <c r="AT103" s="188" t="s">
        <v>299</v>
      </c>
      <c r="AU103" s="188" t="s">
        <v>154</v>
      </c>
      <c r="AY103" s="48" t="s">
        <v>297</v>
      </c>
      <c r="BE103" s="189">
        <f>IF(N103="základná",J103,0)</f>
        <v>0</v>
      </c>
      <c r="BF103" s="189">
        <f>IF(N103="znížená",J103,0)</f>
        <v>0</v>
      </c>
      <c r="BG103" s="189">
        <f>IF(N103="zákl. prenesená",J103,0)</f>
        <v>0</v>
      </c>
      <c r="BH103" s="189">
        <f>IF(N103="zníž. prenesená",J103,0)</f>
        <v>0</v>
      </c>
      <c r="BI103" s="189">
        <f>IF(N103="nulová",J103,0)</f>
        <v>0</v>
      </c>
      <c r="BJ103" s="48" t="s">
        <v>154</v>
      </c>
      <c r="BK103" s="189">
        <f>ROUND(I103*H103,2)</f>
        <v>0</v>
      </c>
      <c r="BL103" s="48" t="s">
        <v>348</v>
      </c>
      <c r="BM103" s="188" t="s">
        <v>512</v>
      </c>
    </row>
    <row r="104" spans="1:65" s="63" customFormat="1" ht="14.4" customHeight="1">
      <c r="A104" s="59"/>
      <c r="B104" s="176"/>
      <c r="C104" s="190" t="s">
        <v>513</v>
      </c>
      <c r="D104" s="190" t="s">
        <v>324</v>
      </c>
      <c r="E104" s="191"/>
      <c r="F104" s="192" t="s">
        <v>514</v>
      </c>
      <c r="G104" s="193" t="s">
        <v>337</v>
      </c>
      <c r="H104" s="194">
        <v>382.99</v>
      </c>
      <c r="I104" s="195"/>
      <c r="J104" s="195">
        <f>ROUND(I104*H104,2)</f>
        <v>0</v>
      </c>
      <c r="K104" s="196"/>
      <c r="L104" s="197"/>
      <c r="M104" s="198" t="s">
        <v>76</v>
      </c>
      <c r="N104" s="199" t="s">
        <v>107</v>
      </c>
      <c r="O104" s="186">
        <v>0</v>
      </c>
      <c r="P104" s="186">
        <f>O104*H104</f>
        <v>0</v>
      </c>
      <c r="Q104" s="186">
        <v>0</v>
      </c>
      <c r="R104" s="186">
        <f>Q104*H104</f>
        <v>0</v>
      </c>
      <c r="S104" s="186">
        <v>0</v>
      </c>
      <c r="T104" s="187">
        <f>S104*H104</f>
        <v>0</v>
      </c>
      <c r="U104" s="59"/>
      <c r="V104" s="59"/>
      <c r="W104" s="59"/>
      <c r="X104" s="59"/>
      <c r="Y104" s="59"/>
      <c r="Z104" s="59"/>
      <c r="AA104" s="59"/>
      <c r="AB104" s="59"/>
      <c r="AC104" s="59"/>
      <c r="AD104" s="59"/>
      <c r="AE104" s="59"/>
      <c r="AR104" s="188" t="s">
        <v>381</v>
      </c>
      <c r="AT104" s="188" t="s">
        <v>324</v>
      </c>
      <c r="AU104" s="188" t="s">
        <v>154</v>
      </c>
      <c r="AY104" s="48" t="s">
        <v>297</v>
      </c>
      <c r="BE104" s="189">
        <f>IF(N104="základná",J104,0)</f>
        <v>0</v>
      </c>
      <c r="BF104" s="189">
        <f>IF(N104="znížená",J104,0)</f>
        <v>0</v>
      </c>
      <c r="BG104" s="189">
        <f>IF(N104="zákl. prenesená",J104,0)</f>
        <v>0</v>
      </c>
      <c r="BH104" s="189">
        <f>IF(N104="zníž. prenesená",J104,0)</f>
        <v>0</v>
      </c>
      <c r="BI104" s="189">
        <f>IF(N104="nulová",J104,0)</f>
        <v>0</v>
      </c>
      <c r="BJ104" s="48" t="s">
        <v>154</v>
      </c>
      <c r="BK104" s="189">
        <f>ROUND(I104*H104,2)</f>
        <v>0</v>
      </c>
      <c r="BL104" s="48" t="s">
        <v>348</v>
      </c>
      <c r="BM104" s="188" t="s">
        <v>515</v>
      </c>
    </row>
    <row r="105" spans="1:65" s="63" customFormat="1" ht="14.4" customHeight="1">
      <c r="A105" s="59"/>
      <c r="B105" s="176"/>
      <c r="C105" s="177" t="s">
        <v>516</v>
      </c>
      <c r="D105" s="177" t="s">
        <v>299</v>
      </c>
      <c r="E105" s="178"/>
      <c r="F105" s="179" t="s">
        <v>517</v>
      </c>
      <c r="G105" s="180" t="s">
        <v>337</v>
      </c>
      <c r="H105" s="181">
        <v>475.47500000000002</v>
      </c>
      <c r="I105" s="182"/>
      <c r="J105" s="182">
        <f>ROUND(I105*H105,2)</f>
        <v>0</v>
      </c>
      <c r="K105" s="183"/>
      <c r="L105" s="60"/>
      <c r="M105" s="184" t="s">
        <v>76</v>
      </c>
      <c r="N105" s="185" t="s">
        <v>107</v>
      </c>
      <c r="O105" s="186">
        <v>0</v>
      </c>
      <c r="P105" s="186">
        <f>O105*H105</f>
        <v>0</v>
      </c>
      <c r="Q105" s="186">
        <v>0</v>
      </c>
      <c r="R105" s="186">
        <f>Q105*H105</f>
        <v>0</v>
      </c>
      <c r="S105" s="186">
        <v>0</v>
      </c>
      <c r="T105" s="187">
        <f>S105*H105</f>
        <v>0</v>
      </c>
      <c r="U105" s="59"/>
      <c r="V105" s="59"/>
      <c r="W105" s="59"/>
      <c r="X105" s="59"/>
      <c r="Y105" s="59"/>
      <c r="Z105" s="59"/>
      <c r="AA105" s="59"/>
      <c r="AB105" s="59"/>
      <c r="AC105" s="59"/>
      <c r="AD105" s="59"/>
      <c r="AE105" s="59"/>
      <c r="AR105" s="188" t="s">
        <v>348</v>
      </c>
      <c r="AT105" s="188" t="s">
        <v>299</v>
      </c>
      <c r="AU105" s="188" t="s">
        <v>154</v>
      </c>
      <c r="AY105" s="48" t="s">
        <v>297</v>
      </c>
      <c r="BE105" s="189">
        <f>IF(N105="základná",J105,0)</f>
        <v>0</v>
      </c>
      <c r="BF105" s="189">
        <f>IF(N105="znížená",J105,0)</f>
        <v>0</v>
      </c>
      <c r="BG105" s="189">
        <f>IF(N105="zákl. prenesená",J105,0)</f>
        <v>0</v>
      </c>
      <c r="BH105" s="189">
        <f>IF(N105="zníž. prenesená",J105,0)</f>
        <v>0</v>
      </c>
      <c r="BI105" s="189">
        <f>IF(N105="nulová",J105,0)</f>
        <v>0</v>
      </c>
      <c r="BJ105" s="48" t="s">
        <v>154</v>
      </c>
      <c r="BK105" s="189">
        <f>ROUND(I105*H105,2)</f>
        <v>0</v>
      </c>
      <c r="BL105" s="48" t="s">
        <v>348</v>
      </c>
      <c r="BM105" s="188" t="s">
        <v>518</v>
      </c>
    </row>
    <row r="106" spans="1:65" s="163" customFormat="1" ht="22.95" customHeight="1">
      <c r="B106" s="164"/>
      <c r="D106" s="165" t="s">
        <v>140</v>
      </c>
      <c r="E106" s="174"/>
      <c r="F106" s="174" t="s">
        <v>519</v>
      </c>
      <c r="J106" s="175">
        <f>BK106</f>
        <v>0</v>
      </c>
      <c r="L106" s="164"/>
      <c r="M106" s="168"/>
      <c r="N106" s="169"/>
      <c r="O106" s="169"/>
      <c r="P106" s="170">
        <f>SUM(P107:P114)</f>
        <v>0</v>
      </c>
      <c r="Q106" s="169"/>
      <c r="R106" s="170">
        <f>SUM(R107:R114)</f>
        <v>0</v>
      </c>
      <c r="S106" s="169"/>
      <c r="T106" s="171">
        <f>SUM(T107:T114)</f>
        <v>0</v>
      </c>
      <c r="AR106" s="165" t="s">
        <v>154</v>
      </c>
      <c r="AT106" s="172" t="s">
        <v>140</v>
      </c>
      <c r="AU106" s="172" t="s">
        <v>148</v>
      </c>
      <c r="AY106" s="165" t="s">
        <v>297</v>
      </c>
      <c r="BK106" s="173">
        <f>SUM(BK107:BK114)</f>
        <v>0</v>
      </c>
    </row>
    <row r="107" spans="1:65" s="63" customFormat="1" ht="24.15" customHeight="1">
      <c r="A107" s="59"/>
      <c r="B107" s="176"/>
      <c r="C107" s="177" t="s">
        <v>520</v>
      </c>
      <c r="D107" s="177" t="s">
        <v>299</v>
      </c>
      <c r="E107" s="178"/>
      <c r="F107" s="179" t="s">
        <v>521</v>
      </c>
      <c r="G107" s="180" t="s">
        <v>522</v>
      </c>
      <c r="H107" s="181">
        <v>812.8</v>
      </c>
      <c r="I107" s="182"/>
      <c r="J107" s="182">
        <f t="shared" ref="J107:J114" si="0">ROUND(I107*H107,2)</f>
        <v>0</v>
      </c>
      <c r="K107" s="183"/>
      <c r="L107" s="60"/>
      <c r="M107" s="184" t="s">
        <v>76</v>
      </c>
      <c r="N107" s="185" t="s">
        <v>107</v>
      </c>
      <c r="O107" s="186">
        <v>0</v>
      </c>
      <c r="P107" s="186">
        <f t="shared" ref="P107:P114" si="1">O107*H107</f>
        <v>0</v>
      </c>
      <c r="Q107" s="186">
        <v>0</v>
      </c>
      <c r="R107" s="186">
        <f t="shared" ref="R107:R114" si="2">Q107*H107</f>
        <v>0</v>
      </c>
      <c r="S107" s="186">
        <v>0</v>
      </c>
      <c r="T107" s="187">
        <f t="shared" ref="T107:T114" si="3">S107*H107</f>
        <v>0</v>
      </c>
      <c r="U107" s="59"/>
      <c r="V107" s="59"/>
      <c r="W107" s="59"/>
      <c r="X107" s="59"/>
      <c r="Y107" s="59"/>
      <c r="Z107" s="59"/>
      <c r="AA107" s="59"/>
      <c r="AB107" s="59"/>
      <c r="AC107" s="59"/>
      <c r="AD107" s="59"/>
      <c r="AE107" s="59"/>
      <c r="AR107" s="188" t="s">
        <v>348</v>
      </c>
      <c r="AT107" s="188" t="s">
        <v>299</v>
      </c>
      <c r="AU107" s="188" t="s">
        <v>154</v>
      </c>
      <c r="AY107" s="48" t="s">
        <v>297</v>
      </c>
      <c r="BE107" s="189">
        <f t="shared" ref="BE107:BE114" si="4">IF(N107="základná",J107,0)</f>
        <v>0</v>
      </c>
      <c r="BF107" s="189">
        <f t="shared" ref="BF107:BF114" si="5">IF(N107="znížená",J107,0)</f>
        <v>0</v>
      </c>
      <c r="BG107" s="189">
        <f t="shared" ref="BG107:BG114" si="6">IF(N107="zákl. prenesená",J107,0)</f>
        <v>0</v>
      </c>
      <c r="BH107" s="189">
        <f t="shared" ref="BH107:BH114" si="7">IF(N107="zníž. prenesená",J107,0)</f>
        <v>0</v>
      </c>
      <c r="BI107" s="189">
        <f t="shared" ref="BI107:BI114" si="8">IF(N107="nulová",J107,0)</f>
        <v>0</v>
      </c>
      <c r="BJ107" s="48" t="s">
        <v>154</v>
      </c>
      <c r="BK107" s="189">
        <f t="shared" ref="BK107:BK114" si="9">ROUND(I107*H107,2)</f>
        <v>0</v>
      </c>
      <c r="BL107" s="48" t="s">
        <v>348</v>
      </c>
      <c r="BM107" s="188" t="s">
        <v>523</v>
      </c>
    </row>
    <row r="108" spans="1:65" s="63" customFormat="1" ht="24.15" customHeight="1">
      <c r="A108" s="59"/>
      <c r="B108" s="176"/>
      <c r="C108" s="177" t="s">
        <v>524</v>
      </c>
      <c r="D108" s="177" t="s">
        <v>299</v>
      </c>
      <c r="E108" s="178"/>
      <c r="F108" s="179" t="s">
        <v>525</v>
      </c>
      <c r="G108" s="180" t="s">
        <v>522</v>
      </c>
      <c r="H108" s="181">
        <v>1420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526</v>
      </c>
    </row>
    <row r="109" spans="1:65" s="63" customFormat="1" ht="14.4" customHeight="1">
      <c r="A109" s="59"/>
      <c r="B109" s="176"/>
      <c r="C109" s="177" t="s">
        <v>527</v>
      </c>
      <c r="D109" s="177" t="s">
        <v>299</v>
      </c>
      <c r="E109" s="178"/>
      <c r="F109" s="179" t="s">
        <v>528</v>
      </c>
      <c r="G109" s="180" t="s">
        <v>522</v>
      </c>
      <c r="H109" s="181">
        <v>676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529</v>
      </c>
    </row>
    <row r="110" spans="1:65" s="63" customFormat="1" ht="14.4" customHeight="1">
      <c r="A110" s="59"/>
      <c r="B110" s="176"/>
      <c r="C110" s="190" t="s">
        <v>530</v>
      </c>
      <c r="D110" s="190" t="s">
        <v>324</v>
      </c>
      <c r="E110" s="191"/>
      <c r="F110" s="192" t="s">
        <v>531</v>
      </c>
      <c r="G110" s="193" t="s">
        <v>301</v>
      </c>
      <c r="H110" s="194">
        <v>28.16</v>
      </c>
      <c r="I110" s="195"/>
      <c r="J110" s="195">
        <f t="shared" si="0"/>
        <v>0</v>
      </c>
      <c r="K110" s="196"/>
      <c r="L110" s="197"/>
      <c r="M110" s="198" t="s">
        <v>76</v>
      </c>
      <c r="N110" s="199"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381</v>
      </c>
      <c r="AT110" s="188" t="s">
        <v>324</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532</v>
      </c>
    </row>
    <row r="111" spans="1:65" s="63" customFormat="1" ht="37.950000000000003" customHeight="1">
      <c r="A111" s="59"/>
      <c r="B111" s="176"/>
      <c r="C111" s="177" t="s">
        <v>533</v>
      </c>
      <c r="D111" s="177" t="s">
        <v>299</v>
      </c>
      <c r="E111" s="178"/>
      <c r="F111" s="179" t="s">
        <v>534</v>
      </c>
      <c r="G111" s="180" t="s">
        <v>301</v>
      </c>
      <c r="H111" s="181">
        <v>25.6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535</v>
      </c>
    </row>
    <row r="112" spans="1:65" s="63" customFormat="1" ht="14.4" customHeight="1">
      <c r="A112" s="59"/>
      <c r="B112" s="176"/>
      <c r="C112" s="177" t="s">
        <v>536</v>
      </c>
      <c r="D112" s="177" t="s">
        <v>299</v>
      </c>
      <c r="E112" s="178"/>
      <c r="F112" s="179" t="s">
        <v>537</v>
      </c>
      <c r="G112" s="180" t="s">
        <v>337</v>
      </c>
      <c r="H112" s="181">
        <v>130.768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538</v>
      </c>
    </row>
    <row r="113" spans="1:65" s="63" customFormat="1" ht="14.4" customHeight="1">
      <c r="A113" s="59"/>
      <c r="B113" s="176"/>
      <c r="C113" s="190" t="s">
        <v>539</v>
      </c>
      <c r="D113" s="190" t="s">
        <v>324</v>
      </c>
      <c r="E113" s="191"/>
      <c r="F113" s="192" t="s">
        <v>540</v>
      </c>
      <c r="G113" s="193" t="s">
        <v>337</v>
      </c>
      <c r="H113" s="194">
        <v>143.845</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381</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541</v>
      </c>
    </row>
    <row r="114" spans="1:65" s="63" customFormat="1" ht="24.15" customHeight="1">
      <c r="A114" s="59"/>
      <c r="B114" s="176"/>
      <c r="C114" s="177" t="s">
        <v>542</v>
      </c>
      <c r="D114" s="177" t="s">
        <v>299</v>
      </c>
      <c r="E114" s="178"/>
      <c r="F114" s="179" t="s">
        <v>543</v>
      </c>
      <c r="G114" s="180" t="s">
        <v>337</v>
      </c>
      <c r="H114" s="181">
        <v>130.768</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348</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544</v>
      </c>
    </row>
    <row r="115" spans="1:65" s="163" customFormat="1" ht="22.95" customHeight="1">
      <c r="B115" s="164"/>
      <c r="D115" s="165" t="s">
        <v>140</v>
      </c>
      <c r="E115" s="174"/>
      <c r="F115" s="174" t="s">
        <v>545</v>
      </c>
      <c r="J115" s="175">
        <f>BK115</f>
        <v>0</v>
      </c>
      <c r="L115" s="164"/>
      <c r="M115" s="168"/>
      <c r="N115" s="169"/>
      <c r="O115" s="169"/>
      <c r="P115" s="170">
        <f>SUM(P116:P120)</f>
        <v>0</v>
      </c>
      <c r="Q115" s="169"/>
      <c r="R115" s="170">
        <f>SUM(R116:R120)</f>
        <v>0</v>
      </c>
      <c r="S115" s="169"/>
      <c r="T115" s="171">
        <f>SUM(T116:T120)</f>
        <v>0</v>
      </c>
      <c r="AR115" s="165" t="s">
        <v>154</v>
      </c>
      <c r="AT115" s="172" t="s">
        <v>140</v>
      </c>
      <c r="AU115" s="172" t="s">
        <v>148</v>
      </c>
      <c r="AY115" s="165" t="s">
        <v>297</v>
      </c>
      <c r="BK115" s="173">
        <f>SUM(BK116:BK120)</f>
        <v>0</v>
      </c>
    </row>
    <row r="116" spans="1:65" s="63" customFormat="1" ht="24.15" customHeight="1">
      <c r="A116" s="59"/>
      <c r="B116" s="176"/>
      <c r="C116" s="177" t="s">
        <v>546</v>
      </c>
      <c r="D116" s="177" t="s">
        <v>299</v>
      </c>
      <c r="E116" s="178"/>
      <c r="F116" s="179" t="s">
        <v>547</v>
      </c>
      <c r="G116" s="180" t="s">
        <v>337</v>
      </c>
      <c r="H116" s="181">
        <v>475.47500000000002</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348</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348</v>
      </c>
      <c r="BM116" s="188" t="s">
        <v>548</v>
      </c>
    </row>
    <row r="117" spans="1:65" s="63" customFormat="1" ht="24.15" customHeight="1">
      <c r="A117" s="59"/>
      <c r="B117" s="176"/>
      <c r="C117" s="177" t="s">
        <v>549</v>
      </c>
      <c r="D117" s="177" t="s">
        <v>299</v>
      </c>
      <c r="E117" s="178"/>
      <c r="F117" s="179" t="s">
        <v>550</v>
      </c>
      <c r="G117" s="180" t="s">
        <v>522</v>
      </c>
      <c r="H117" s="181">
        <v>12.15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348</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348</v>
      </c>
      <c r="BM117" s="188" t="s">
        <v>551</v>
      </c>
    </row>
    <row r="118" spans="1:65" s="63" customFormat="1" ht="24.15" customHeight="1">
      <c r="A118" s="59"/>
      <c r="B118" s="176"/>
      <c r="C118" s="177" t="s">
        <v>552</v>
      </c>
      <c r="D118" s="177" t="s">
        <v>299</v>
      </c>
      <c r="E118" s="178"/>
      <c r="F118" s="179" t="s">
        <v>553</v>
      </c>
      <c r="G118" s="180" t="s">
        <v>522</v>
      </c>
      <c r="H118" s="181">
        <v>42</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348</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348</v>
      </c>
      <c r="BM118" s="188" t="s">
        <v>554</v>
      </c>
    </row>
    <row r="119" spans="1:65" s="63" customFormat="1" ht="24.15" customHeight="1">
      <c r="A119" s="59"/>
      <c r="B119" s="176"/>
      <c r="C119" s="177" t="s">
        <v>555</v>
      </c>
      <c r="D119" s="177" t="s">
        <v>299</v>
      </c>
      <c r="E119" s="178"/>
      <c r="F119" s="179" t="s">
        <v>556</v>
      </c>
      <c r="G119" s="180" t="s">
        <v>407</v>
      </c>
      <c r="H119" s="181">
        <v>4</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348</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348</v>
      </c>
      <c r="BM119" s="188" t="s">
        <v>557</v>
      </c>
    </row>
    <row r="120" spans="1:65" s="63" customFormat="1" ht="24.15" customHeight="1">
      <c r="A120" s="59"/>
      <c r="B120" s="176"/>
      <c r="C120" s="177" t="s">
        <v>558</v>
      </c>
      <c r="D120" s="177" t="s">
        <v>299</v>
      </c>
      <c r="E120" s="178"/>
      <c r="F120" s="179" t="s">
        <v>559</v>
      </c>
      <c r="G120" s="180" t="s">
        <v>522</v>
      </c>
      <c r="H120" s="181">
        <v>39.35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560</v>
      </c>
    </row>
    <row r="121" spans="1:65" s="163" customFormat="1" ht="22.95" customHeight="1">
      <c r="B121" s="164"/>
      <c r="D121" s="165" t="s">
        <v>140</v>
      </c>
      <c r="E121" s="174"/>
      <c r="F121" s="174" t="s">
        <v>561</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24.15" customHeight="1">
      <c r="A122" s="59"/>
      <c r="B122" s="176"/>
      <c r="C122" s="177" t="s">
        <v>562</v>
      </c>
      <c r="D122" s="177" t="s">
        <v>299</v>
      </c>
      <c r="E122" s="178"/>
      <c r="F122" s="179" t="s">
        <v>563</v>
      </c>
      <c r="G122" s="180" t="s">
        <v>564</v>
      </c>
      <c r="H122" s="181">
        <v>1055.2</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565</v>
      </c>
    </row>
    <row r="123" spans="1:65" s="63" customFormat="1" ht="14.4" customHeight="1">
      <c r="A123" s="59"/>
      <c r="B123" s="176"/>
      <c r="C123" s="190" t="s">
        <v>566</v>
      </c>
      <c r="D123" s="190" t="s">
        <v>324</v>
      </c>
      <c r="E123" s="191"/>
      <c r="F123" s="192" t="s">
        <v>567</v>
      </c>
      <c r="G123" s="193" t="s">
        <v>564</v>
      </c>
      <c r="H123" s="194">
        <v>1055.2</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568</v>
      </c>
    </row>
    <row r="124" spans="1:65" s="163" customFormat="1" ht="22.95" customHeight="1">
      <c r="B124" s="164"/>
      <c r="D124" s="165" t="s">
        <v>140</v>
      </c>
      <c r="E124" s="174"/>
      <c r="F124" s="174" t="s">
        <v>569</v>
      </c>
      <c r="J124" s="175">
        <f>BK124</f>
        <v>0</v>
      </c>
      <c r="L124" s="164"/>
      <c r="M124" s="168"/>
      <c r="N124" s="169"/>
      <c r="O124" s="169"/>
      <c r="P124" s="170">
        <f>SUM(P125:P126)</f>
        <v>0</v>
      </c>
      <c r="Q124" s="169"/>
      <c r="R124" s="170">
        <f>SUM(R125:R126)</f>
        <v>0</v>
      </c>
      <c r="S124" s="169"/>
      <c r="T124" s="171">
        <f>SUM(T125:T126)</f>
        <v>0</v>
      </c>
      <c r="AR124" s="165" t="s">
        <v>154</v>
      </c>
      <c r="AT124" s="172" t="s">
        <v>140</v>
      </c>
      <c r="AU124" s="172" t="s">
        <v>148</v>
      </c>
      <c r="AY124" s="165" t="s">
        <v>297</v>
      </c>
      <c r="BK124" s="173">
        <f>SUM(BK125:BK126)</f>
        <v>0</v>
      </c>
    </row>
    <row r="125" spans="1:65" s="63" customFormat="1" ht="24.15" customHeight="1">
      <c r="A125" s="59"/>
      <c r="B125" s="176"/>
      <c r="C125" s="177" t="s">
        <v>570</v>
      </c>
      <c r="D125" s="177" t="s">
        <v>299</v>
      </c>
      <c r="E125" s="178"/>
      <c r="F125" s="179" t="s">
        <v>571</v>
      </c>
      <c r="G125" s="180" t="s">
        <v>337</v>
      </c>
      <c r="H125" s="181">
        <v>1103.1020000000001</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572</v>
      </c>
    </row>
    <row r="126" spans="1:65" s="63" customFormat="1" ht="14.4" customHeight="1">
      <c r="A126" s="59"/>
      <c r="B126" s="176"/>
      <c r="C126" s="177" t="s">
        <v>573</v>
      </c>
      <c r="D126" s="177" t="s">
        <v>299</v>
      </c>
      <c r="E126" s="178"/>
      <c r="F126" s="179" t="s">
        <v>574</v>
      </c>
      <c r="G126" s="180" t="s">
        <v>337</v>
      </c>
      <c r="H126" s="181">
        <v>1103.1020000000001</v>
      </c>
      <c r="I126" s="182"/>
      <c r="J126" s="182">
        <f>ROUND(I126*H126,2)</f>
        <v>0</v>
      </c>
      <c r="K126" s="183"/>
      <c r="L126" s="60"/>
      <c r="M126" s="200" t="s">
        <v>76</v>
      </c>
      <c r="N126" s="201" t="s">
        <v>107</v>
      </c>
      <c r="O126" s="202">
        <v>0</v>
      </c>
      <c r="P126" s="202">
        <f>O126*H126</f>
        <v>0</v>
      </c>
      <c r="Q126" s="202">
        <v>0</v>
      </c>
      <c r="R126" s="202">
        <f>Q126*H126</f>
        <v>0</v>
      </c>
      <c r="S126" s="202">
        <v>0</v>
      </c>
      <c r="T126" s="203">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575</v>
      </c>
    </row>
    <row r="127" spans="1:65" s="63" customFormat="1" ht="6.9" customHeight="1">
      <c r="A127" s="59"/>
      <c r="B127" s="75"/>
      <c r="C127" s="76"/>
      <c r="D127" s="76"/>
      <c r="E127" s="76"/>
      <c r="F127" s="76"/>
      <c r="G127" s="76"/>
      <c r="H127" s="76"/>
      <c r="I127" s="76"/>
      <c r="J127" s="76"/>
      <c r="K127" s="76"/>
      <c r="L127" s="60"/>
      <c r="M127" s="59"/>
      <c r="O127" s="59"/>
      <c r="P127" s="59"/>
      <c r="Q127" s="59"/>
      <c r="R127" s="59"/>
      <c r="S127" s="59"/>
      <c r="T127" s="59"/>
      <c r="U127" s="59"/>
      <c r="V127" s="59"/>
      <c r="W127" s="59"/>
      <c r="X127" s="59"/>
      <c r="Y127" s="59"/>
      <c r="Z127" s="59"/>
      <c r="AA127" s="59"/>
      <c r="AB127" s="59"/>
      <c r="AC127" s="59"/>
      <c r="AD127" s="59"/>
      <c r="AE127" s="59"/>
    </row>
    <row r="130" spans="3:14" ht="50.4" customHeight="1">
      <c r="C130" s="262" t="s">
        <v>392</v>
      </c>
      <c r="D130" s="262"/>
      <c r="E130" s="262"/>
      <c r="F130" s="262"/>
      <c r="G130" s="262"/>
      <c r="H130" s="262"/>
      <c r="I130" s="262"/>
      <c r="J130" s="262"/>
      <c r="K130" s="262"/>
      <c r="L130" s="262"/>
      <c r="M130" s="262"/>
      <c r="N130" s="262"/>
    </row>
    <row r="131" spans="3:14" ht="11.4">
      <c r="C131" s="204"/>
      <c r="D131" s="204"/>
      <c r="E131" s="204"/>
      <c r="F131" s="204"/>
      <c r="G131" s="204"/>
      <c r="H131" s="204"/>
      <c r="I131" s="204"/>
      <c r="J131" s="204"/>
      <c r="K131" s="205"/>
      <c r="L131" s="205"/>
      <c r="M131" s="205"/>
      <c r="N131" s="205"/>
    </row>
    <row r="132" spans="3:14" ht="44.4" customHeight="1">
      <c r="C132" s="262" t="s">
        <v>393</v>
      </c>
      <c r="D132" s="262"/>
      <c r="E132" s="262"/>
      <c r="F132" s="262"/>
      <c r="G132" s="262"/>
      <c r="H132" s="262"/>
      <c r="I132" s="262"/>
      <c r="J132" s="262"/>
      <c r="K132" s="262"/>
      <c r="L132" s="262"/>
      <c r="M132" s="262"/>
      <c r="N132" s="262"/>
    </row>
    <row r="133" spans="3:14" ht="11.4">
      <c r="C133" s="204"/>
      <c r="D133" s="204"/>
      <c r="E133" s="204"/>
      <c r="F133" s="204"/>
      <c r="G133" s="204"/>
      <c r="H133" s="204"/>
      <c r="I133" s="204"/>
      <c r="J133" s="204"/>
      <c r="K133" s="205"/>
      <c r="L133" s="205"/>
      <c r="M133" s="205"/>
      <c r="N133" s="205"/>
    </row>
    <row r="134" spans="3:14" ht="55.95" customHeight="1">
      <c r="C134" s="262" t="s">
        <v>394</v>
      </c>
      <c r="D134" s="262"/>
      <c r="E134" s="262"/>
      <c r="F134" s="262"/>
      <c r="G134" s="262"/>
      <c r="H134" s="262"/>
      <c r="I134" s="262"/>
      <c r="J134" s="262"/>
      <c r="K134" s="262"/>
      <c r="L134" s="262"/>
      <c r="M134" s="262"/>
      <c r="N134" s="262"/>
    </row>
    <row r="135" spans="3:14" ht="11.4">
      <c r="C135" s="206"/>
      <c r="D135" s="206"/>
      <c r="E135" s="206"/>
      <c r="F135" s="206"/>
      <c r="G135" s="206"/>
      <c r="H135" s="206"/>
      <c r="I135" s="206"/>
      <c r="J135" s="206"/>
      <c r="K135" s="207"/>
      <c r="L135" s="207"/>
      <c r="M135" s="207"/>
      <c r="N135" s="207"/>
    </row>
    <row r="136" spans="3:14" ht="11.4">
      <c r="C136" s="262" t="s">
        <v>395</v>
      </c>
      <c r="D136" s="262"/>
      <c r="E136" s="262"/>
      <c r="F136" s="262"/>
      <c r="G136" s="262"/>
      <c r="H136" s="262"/>
      <c r="I136" s="262"/>
      <c r="J136" s="262"/>
      <c r="K136" s="262"/>
      <c r="L136" s="262"/>
      <c r="M136" s="262"/>
      <c r="N136" s="262"/>
    </row>
    <row r="137" spans="3:14" ht="11.4">
      <c r="C137" s="204"/>
      <c r="D137" s="204"/>
      <c r="E137" s="204"/>
      <c r="F137" s="204"/>
      <c r="G137" s="204"/>
      <c r="H137" s="204"/>
      <c r="I137" s="204"/>
      <c r="J137" s="204"/>
      <c r="K137" s="205"/>
      <c r="L137" s="205"/>
      <c r="M137" s="205"/>
      <c r="N137" s="205"/>
    </row>
    <row r="138" spans="3:14" ht="11.4">
      <c r="C138" s="204"/>
      <c r="D138" s="204"/>
      <c r="E138" s="204"/>
      <c r="F138" s="204"/>
      <c r="G138" s="204"/>
      <c r="H138" s="204"/>
      <c r="I138" s="204"/>
      <c r="J138" s="204"/>
      <c r="K138" s="205"/>
      <c r="L138" s="205"/>
      <c r="M138" s="205"/>
      <c r="N138" s="205"/>
    </row>
    <row r="139" spans="3:14" ht="11.4">
      <c r="C139" s="208" t="s">
        <v>396</v>
      </c>
      <c r="D139" s="208"/>
      <c r="E139" s="208"/>
      <c r="F139" s="208"/>
      <c r="G139" s="208"/>
      <c r="H139" s="204"/>
      <c r="I139" s="208"/>
      <c r="J139" s="208"/>
      <c r="K139" s="205"/>
      <c r="L139" s="205"/>
      <c r="M139" s="205"/>
      <c r="N139" s="205"/>
    </row>
    <row r="140" spans="3:14" ht="11.4">
      <c r="C140" s="204"/>
      <c r="D140" s="204"/>
      <c r="E140" s="204"/>
      <c r="F140" s="204"/>
      <c r="G140" s="204"/>
      <c r="H140" s="204" t="s">
        <v>397</v>
      </c>
      <c r="I140" s="204"/>
      <c r="J140" s="204"/>
      <c r="K140" s="205"/>
      <c r="L140" s="205"/>
      <c r="M140" s="205"/>
      <c r="N140" s="205"/>
    </row>
    <row r="141" spans="3:14" ht="11.4">
      <c r="C141" s="204"/>
      <c r="D141" s="204"/>
      <c r="E141" s="204"/>
      <c r="F141" s="204"/>
      <c r="G141" s="204"/>
      <c r="H141" s="204"/>
      <c r="I141" s="204"/>
      <c r="J141" s="204"/>
      <c r="K141" s="205"/>
      <c r="L141" s="205"/>
      <c r="M141" s="205"/>
      <c r="N141" s="205"/>
    </row>
    <row r="142" spans="3:14" ht="11.4">
      <c r="C142" s="204"/>
      <c r="D142" s="204"/>
      <c r="E142" s="204"/>
      <c r="F142" s="204"/>
      <c r="G142" s="204"/>
      <c r="H142" s="204"/>
      <c r="I142" s="204"/>
      <c r="J142" s="208"/>
      <c r="K142" s="205"/>
      <c r="L142" s="205"/>
      <c r="M142" s="205"/>
      <c r="N142" s="205"/>
    </row>
    <row r="143" spans="3:14" ht="11.4">
      <c r="C143" s="208" t="s">
        <v>96</v>
      </c>
      <c r="D143" s="208"/>
      <c r="E143" s="208"/>
      <c r="F143" s="208"/>
      <c r="G143" s="208"/>
      <c r="H143" s="204"/>
      <c r="I143" s="208"/>
      <c r="J143" s="204"/>
      <c r="K143" s="205"/>
      <c r="L143" s="205"/>
      <c r="M143" s="205"/>
      <c r="N143" s="205"/>
    </row>
  </sheetData>
  <autoFilter ref="C99:K126" xr:uid="{00000000-0009-0000-0000-000013000000}"/>
  <mergeCells count="13">
    <mergeCell ref="E29:H29"/>
    <mergeCell ref="L2:V2"/>
    <mergeCell ref="E7:H7"/>
    <mergeCell ref="E9:H9"/>
    <mergeCell ref="E11:H11"/>
    <mergeCell ref="E20:H20"/>
    <mergeCell ref="C136:N136"/>
    <mergeCell ref="E88:H88"/>
    <mergeCell ref="E90:H90"/>
    <mergeCell ref="E92:H92"/>
    <mergeCell ref="C130:N130"/>
    <mergeCell ref="C132:N132"/>
    <mergeCell ref="C134:N134"/>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M150"/>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212</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1022</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ROUND((SUM(BE100:BE133)),  2)</f>
        <v>0</v>
      </c>
      <c r="G35" s="59"/>
      <c r="H35" s="59"/>
      <c r="I35" s="141">
        <v>0.2</v>
      </c>
      <c r="J35" s="140">
        <f>ROUND(((SUM(BE100:BE133))*I35),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ROUND((SUM(BF100:BF133)),  2)</f>
        <v>0</v>
      </c>
      <c r="G36" s="59"/>
      <c r="H36" s="59"/>
      <c r="I36" s="141">
        <v>0.2</v>
      </c>
      <c r="J36" s="140">
        <f>ROUND(((SUM(BF100:BF133))*I36),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18 - FC 18 SO 01 A3 - ASR - Okná a fasáda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P101+P118</f>
        <v>0</v>
      </c>
      <c r="Q100" s="95"/>
      <c r="R100" s="160">
        <f>R101+R118</f>
        <v>0</v>
      </c>
      <c r="S100" s="95"/>
      <c r="T100" s="161">
        <f>T101+T118</f>
        <v>0</v>
      </c>
      <c r="U100" s="59"/>
      <c r="V100" s="59"/>
      <c r="W100" s="59"/>
      <c r="X100" s="59"/>
      <c r="Y100" s="59"/>
      <c r="Z100" s="59"/>
      <c r="AA100" s="59"/>
      <c r="AB100" s="59"/>
      <c r="AC100" s="59"/>
      <c r="AD100" s="59"/>
      <c r="AE100" s="59"/>
      <c r="AT100" s="48" t="s">
        <v>140</v>
      </c>
      <c r="AU100" s="48" t="s">
        <v>295</v>
      </c>
      <c r="BK100" s="162">
        <f>BK101+BK118</f>
        <v>0</v>
      </c>
    </row>
    <row r="101" spans="1:65" s="163" customFormat="1" ht="25.95" customHeight="1">
      <c r="B101" s="164"/>
      <c r="D101" s="165" t="s">
        <v>140</v>
      </c>
      <c r="E101" s="166"/>
      <c r="F101" s="166" t="s">
        <v>296</v>
      </c>
      <c r="J101" s="167">
        <f>BK101</f>
        <v>0</v>
      </c>
      <c r="L101" s="164"/>
      <c r="M101" s="168"/>
      <c r="N101" s="169"/>
      <c r="O101" s="169"/>
      <c r="P101" s="170">
        <f>P102+P112+P116</f>
        <v>0</v>
      </c>
      <c r="Q101" s="169"/>
      <c r="R101" s="170">
        <f>R102+R112+R116</f>
        <v>0</v>
      </c>
      <c r="S101" s="169"/>
      <c r="T101" s="171">
        <f>T102+T112+T116</f>
        <v>0</v>
      </c>
      <c r="AR101" s="165" t="s">
        <v>148</v>
      </c>
      <c r="AT101" s="172" t="s">
        <v>140</v>
      </c>
      <c r="AU101" s="172" t="s">
        <v>141</v>
      </c>
      <c r="AY101" s="165" t="s">
        <v>297</v>
      </c>
      <c r="BK101" s="173">
        <f>BK102+BK112+BK116</f>
        <v>0</v>
      </c>
    </row>
    <row r="102" spans="1:65" s="163" customFormat="1" ht="22.95" customHeight="1">
      <c r="B102" s="164"/>
      <c r="D102" s="165" t="s">
        <v>140</v>
      </c>
      <c r="E102" s="174"/>
      <c r="F102" s="174" t="s">
        <v>360</v>
      </c>
      <c r="J102" s="175">
        <f>BK102</f>
        <v>0</v>
      </c>
      <c r="L102" s="164"/>
      <c r="M102" s="168"/>
      <c r="N102" s="169"/>
      <c r="O102" s="169"/>
      <c r="P102" s="170">
        <f>SUM(P103:P111)</f>
        <v>0</v>
      </c>
      <c r="Q102" s="169"/>
      <c r="R102" s="170">
        <f>SUM(R103:R111)</f>
        <v>0</v>
      </c>
      <c r="S102" s="169"/>
      <c r="T102" s="171">
        <f>SUM(T103:T111)</f>
        <v>0</v>
      </c>
      <c r="AR102" s="165" t="s">
        <v>148</v>
      </c>
      <c r="AT102" s="172" t="s">
        <v>140</v>
      </c>
      <c r="AU102" s="172" t="s">
        <v>148</v>
      </c>
      <c r="AY102" s="165" t="s">
        <v>297</v>
      </c>
      <c r="BK102" s="173">
        <f>SUM(BK103:BK111)</f>
        <v>0</v>
      </c>
    </row>
    <row r="103" spans="1:65" s="63" customFormat="1" ht="24.15" customHeight="1">
      <c r="A103" s="59"/>
      <c r="B103" s="176"/>
      <c r="C103" s="177" t="s">
        <v>577</v>
      </c>
      <c r="D103" s="177" t="s">
        <v>299</v>
      </c>
      <c r="E103" s="178"/>
      <c r="F103" s="179" t="s">
        <v>578</v>
      </c>
      <c r="G103" s="180" t="s">
        <v>337</v>
      </c>
      <c r="H103" s="181">
        <v>77.656999999999996</v>
      </c>
      <c r="I103" s="182"/>
      <c r="J103" s="182">
        <f t="shared" ref="J103:J111" si="0">ROUND(I103*H103,2)</f>
        <v>0</v>
      </c>
      <c r="K103" s="183"/>
      <c r="L103" s="60"/>
      <c r="M103" s="184" t="s">
        <v>76</v>
      </c>
      <c r="N103" s="185" t="s">
        <v>107</v>
      </c>
      <c r="O103" s="186">
        <v>0</v>
      </c>
      <c r="P103" s="186">
        <f t="shared" ref="P103:P111" si="1">O103*H103</f>
        <v>0</v>
      </c>
      <c r="Q103" s="186">
        <v>0</v>
      </c>
      <c r="R103" s="186">
        <f t="shared" ref="R103:R111" si="2">Q103*H103</f>
        <v>0</v>
      </c>
      <c r="S103" s="186">
        <v>0</v>
      </c>
      <c r="T103" s="187">
        <f t="shared" ref="T103:T111"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1" si="4">IF(N103="základná",J103,0)</f>
        <v>0</v>
      </c>
      <c r="BF103" s="189">
        <f t="shared" ref="BF103:BF111" si="5">IF(N103="znížená",J103,0)</f>
        <v>0</v>
      </c>
      <c r="BG103" s="189">
        <f t="shared" ref="BG103:BG111" si="6">IF(N103="zákl. prenesená",J103,0)</f>
        <v>0</v>
      </c>
      <c r="BH103" s="189">
        <f t="shared" ref="BH103:BH111" si="7">IF(N103="zníž. prenesená",J103,0)</f>
        <v>0</v>
      </c>
      <c r="BI103" s="189">
        <f t="shared" ref="BI103:BI111" si="8">IF(N103="nulová",J103,0)</f>
        <v>0</v>
      </c>
      <c r="BJ103" s="48" t="s">
        <v>154</v>
      </c>
      <c r="BK103" s="189">
        <f t="shared" ref="BK103:BK111" si="9">ROUND(I103*H103,2)</f>
        <v>0</v>
      </c>
      <c r="BL103" s="48" t="s">
        <v>302</v>
      </c>
      <c r="BM103" s="188" t="s">
        <v>579</v>
      </c>
    </row>
    <row r="104" spans="1:65" s="63" customFormat="1" ht="24.15" customHeight="1">
      <c r="A104" s="59"/>
      <c r="B104" s="176"/>
      <c r="C104" s="177" t="s">
        <v>580</v>
      </c>
      <c r="D104" s="177" t="s">
        <v>299</v>
      </c>
      <c r="E104" s="178"/>
      <c r="F104" s="179" t="s">
        <v>581</v>
      </c>
      <c r="G104" s="180" t="s">
        <v>337</v>
      </c>
      <c r="H104" s="181">
        <v>77.656999999999996</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582</v>
      </c>
    </row>
    <row r="105" spans="1:65" s="63" customFormat="1" ht="14.4" customHeight="1">
      <c r="A105" s="59"/>
      <c r="B105" s="176"/>
      <c r="C105" s="177" t="s">
        <v>583</v>
      </c>
      <c r="D105" s="177" t="s">
        <v>299</v>
      </c>
      <c r="E105" s="178"/>
      <c r="F105" s="179" t="s">
        <v>584</v>
      </c>
      <c r="G105" s="180" t="s">
        <v>337</v>
      </c>
      <c r="H105" s="181">
        <v>633.726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585</v>
      </c>
    </row>
    <row r="106" spans="1:65" s="63" customFormat="1" ht="24.15" customHeight="1">
      <c r="A106" s="59"/>
      <c r="B106" s="176"/>
      <c r="C106" s="177" t="s">
        <v>586</v>
      </c>
      <c r="D106" s="177" t="s">
        <v>299</v>
      </c>
      <c r="E106" s="178"/>
      <c r="F106" s="179" t="s">
        <v>587</v>
      </c>
      <c r="G106" s="180" t="s">
        <v>337</v>
      </c>
      <c r="H106" s="181">
        <v>35.549999999999997</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588</v>
      </c>
    </row>
    <row r="107" spans="1:65" s="63" customFormat="1" ht="24.15" customHeight="1">
      <c r="A107" s="59"/>
      <c r="B107" s="176"/>
      <c r="C107" s="177" t="s">
        <v>589</v>
      </c>
      <c r="D107" s="177" t="s">
        <v>299</v>
      </c>
      <c r="E107" s="178"/>
      <c r="F107" s="179" t="s">
        <v>590</v>
      </c>
      <c r="G107" s="180" t="s">
        <v>337</v>
      </c>
      <c r="H107" s="181">
        <v>52.72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591</v>
      </c>
    </row>
    <row r="108" spans="1:65" s="63" customFormat="1" ht="21.6" customHeight="1">
      <c r="A108" s="59"/>
      <c r="B108" s="176"/>
      <c r="C108" s="177" t="s">
        <v>592</v>
      </c>
      <c r="D108" s="177" t="s">
        <v>299</v>
      </c>
      <c r="E108" s="178"/>
      <c r="F108" s="179" t="s">
        <v>593</v>
      </c>
      <c r="G108" s="180" t="s">
        <v>337</v>
      </c>
      <c r="H108" s="181">
        <v>35.549999999999997</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594</v>
      </c>
    </row>
    <row r="109" spans="1:65" s="63" customFormat="1" ht="24.15" customHeight="1">
      <c r="A109" s="59"/>
      <c r="B109" s="176"/>
      <c r="C109" s="177" t="s">
        <v>595</v>
      </c>
      <c r="D109" s="177" t="s">
        <v>299</v>
      </c>
      <c r="E109" s="178"/>
      <c r="F109" s="179" t="s">
        <v>596</v>
      </c>
      <c r="G109" s="180" t="s">
        <v>337</v>
      </c>
      <c r="H109" s="181">
        <v>66.048000000000002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597</v>
      </c>
    </row>
    <row r="110" spans="1:65" s="63" customFormat="1" ht="24.15" customHeight="1">
      <c r="A110" s="59"/>
      <c r="B110" s="176"/>
      <c r="C110" s="177" t="s">
        <v>598</v>
      </c>
      <c r="D110" s="177" t="s">
        <v>299</v>
      </c>
      <c r="E110" s="178"/>
      <c r="F110" s="179" t="s">
        <v>599</v>
      </c>
      <c r="G110" s="180" t="s">
        <v>337</v>
      </c>
      <c r="H110" s="181">
        <v>505.05399999999997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600</v>
      </c>
    </row>
    <row r="111" spans="1:65" s="63" customFormat="1" ht="24.15" customHeight="1">
      <c r="A111" s="59"/>
      <c r="B111" s="176"/>
      <c r="C111" s="177" t="s">
        <v>601</v>
      </c>
      <c r="D111" s="177" t="s">
        <v>299</v>
      </c>
      <c r="E111" s="178"/>
      <c r="F111" s="179" t="s">
        <v>602</v>
      </c>
      <c r="G111" s="180" t="s">
        <v>337</v>
      </c>
      <c r="H111" s="181">
        <v>34.688000000000002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603</v>
      </c>
    </row>
    <row r="112" spans="1:65" s="163" customFormat="1" ht="22.95" customHeight="1">
      <c r="B112" s="164"/>
      <c r="D112" s="165" t="s">
        <v>140</v>
      </c>
      <c r="E112" s="174"/>
      <c r="F112" s="174" t="s">
        <v>502</v>
      </c>
      <c r="J112" s="175">
        <f>BK112</f>
        <v>0</v>
      </c>
      <c r="L112" s="164"/>
      <c r="M112" s="168"/>
      <c r="N112" s="169"/>
      <c r="O112" s="169"/>
      <c r="P112" s="170">
        <f>SUM(P113:P115)</f>
        <v>0</v>
      </c>
      <c r="Q112" s="169"/>
      <c r="R112" s="170">
        <f>SUM(R113:R115)</f>
        <v>0</v>
      </c>
      <c r="S112" s="169"/>
      <c r="T112" s="171">
        <f>SUM(T113:T115)</f>
        <v>0</v>
      </c>
      <c r="AR112" s="165" t="s">
        <v>148</v>
      </c>
      <c r="AT112" s="172" t="s">
        <v>140</v>
      </c>
      <c r="AU112" s="172" t="s">
        <v>148</v>
      </c>
      <c r="AY112" s="165" t="s">
        <v>297</v>
      </c>
      <c r="BK112" s="173">
        <f>SUM(BK113:BK115)</f>
        <v>0</v>
      </c>
    </row>
    <row r="113" spans="1:65" s="63" customFormat="1" ht="37.950000000000003" customHeight="1">
      <c r="A113" s="59"/>
      <c r="B113" s="176"/>
      <c r="C113" s="177" t="s">
        <v>604</v>
      </c>
      <c r="D113" s="177" t="s">
        <v>299</v>
      </c>
      <c r="E113" s="178"/>
      <c r="F113" s="179" t="s">
        <v>605</v>
      </c>
      <c r="G113" s="180" t="s">
        <v>337</v>
      </c>
      <c r="H113" s="181">
        <v>682.5</v>
      </c>
      <c r="I113" s="182"/>
      <c r="J113" s="182">
        <f>ROUND(I113*H113,2)</f>
        <v>0</v>
      </c>
      <c r="K113" s="183"/>
      <c r="L113" s="60"/>
      <c r="M113" s="184" t="s">
        <v>76</v>
      </c>
      <c r="N113" s="185" t="s">
        <v>107</v>
      </c>
      <c r="O113" s="186">
        <v>0</v>
      </c>
      <c r="P113" s="186">
        <f>O113*H113</f>
        <v>0</v>
      </c>
      <c r="Q113" s="186">
        <v>0</v>
      </c>
      <c r="R113" s="186">
        <f>Q113*H113</f>
        <v>0</v>
      </c>
      <c r="S113" s="186">
        <v>0</v>
      </c>
      <c r="T113" s="187">
        <f>S113*H113</f>
        <v>0</v>
      </c>
      <c r="U113" s="59"/>
      <c r="V113" s="59"/>
      <c r="W113" s="59"/>
      <c r="X113" s="59"/>
      <c r="Y113" s="59"/>
      <c r="Z113" s="59"/>
      <c r="AA113" s="59"/>
      <c r="AB113" s="59"/>
      <c r="AC113" s="59"/>
      <c r="AD113" s="59"/>
      <c r="AE113" s="59"/>
      <c r="AR113" s="188" t="s">
        <v>302</v>
      </c>
      <c r="AT113" s="188" t="s">
        <v>299</v>
      </c>
      <c r="AU113" s="188" t="s">
        <v>154</v>
      </c>
      <c r="AY113" s="48" t="s">
        <v>297</v>
      </c>
      <c r="BE113" s="189">
        <f>IF(N113="základná",J113,0)</f>
        <v>0</v>
      </c>
      <c r="BF113" s="189">
        <f>IF(N113="znížená",J113,0)</f>
        <v>0</v>
      </c>
      <c r="BG113" s="189">
        <f>IF(N113="zákl. prenesená",J113,0)</f>
        <v>0</v>
      </c>
      <c r="BH113" s="189">
        <f>IF(N113="zníž. prenesená",J113,0)</f>
        <v>0</v>
      </c>
      <c r="BI113" s="189">
        <f>IF(N113="nulová",J113,0)</f>
        <v>0</v>
      </c>
      <c r="BJ113" s="48" t="s">
        <v>154</v>
      </c>
      <c r="BK113" s="189">
        <f>ROUND(I113*H113,2)</f>
        <v>0</v>
      </c>
      <c r="BL113" s="48" t="s">
        <v>302</v>
      </c>
      <c r="BM113" s="188" t="s">
        <v>606</v>
      </c>
    </row>
    <row r="114" spans="1:65" s="63" customFormat="1" ht="43.2" customHeight="1">
      <c r="A114" s="59"/>
      <c r="B114" s="176"/>
      <c r="C114" s="177" t="s">
        <v>607</v>
      </c>
      <c r="D114" s="177" t="s">
        <v>299</v>
      </c>
      <c r="E114" s="178"/>
      <c r="F114" s="179" t="s">
        <v>608</v>
      </c>
      <c r="G114" s="180" t="s">
        <v>337</v>
      </c>
      <c r="H114" s="181">
        <v>2047.5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609</v>
      </c>
    </row>
    <row r="115" spans="1:65" s="63" customFormat="1" ht="31.2" customHeight="1">
      <c r="A115" s="59"/>
      <c r="B115" s="176"/>
      <c r="C115" s="177" t="s">
        <v>610</v>
      </c>
      <c r="D115" s="177" t="s">
        <v>299</v>
      </c>
      <c r="E115" s="178"/>
      <c r="F115" s="179" t="s">
        <v>611</v>
      </c>
      <c r="G115" s="180" t="s">
        <v>337</v>
      </c>
      <c r="H115" s="181">
        <v>682.5</v>
      </c>
      <c r="I115" s="182"/>
      <c r="J115" s="182">
        <f>ROUND(I115*H115,2)</f>
        <v>0</v>
      </c>
      <c r="K115" s="183"/>
      <c r="L115" s="60"/>
      <c r="M115" s="184" t="s">
        <v>76</v>
      </c>
      <c r="N115" s="185"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302</v>
      </c>
      <c r="AT115" s="188" t="s">
        <v>299</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612</v>
      </c>
    </row>
    <row r="116" spans="1:65" s="163" customFormat="1" ht="22.95" customHeight="1">
      <c r="B116" s="164"/>
      <c r="D116" s="165" t="s">
        <v>140</v>
      </c>
      <c r="E116" s="174"/>
      <c r="F116" s="174" t="s">
        <v>370</v>
      </c>
      <c r="J116" s="175">
        <f>BK116</f>
        <v>0</v>
      </c>
      <c r="L116" s="164"/>
      <c r="M116" s="168"/>
      <c r="N116" s="169"/>
      <c r="O116" s="169"/>
      <c r="P116" s="170">
        <f>P117</f>
        <v>0</v>
      </c>
      <c r="Q116" s="169"/>
      <c r="R116" s="170">
        <f>R117</f>
        <v>0</v>
      </c>
      <c r="S116" s="169"/>
      <c r="T116" s="171">
        <f>T117</f>
        <v>0</v>
      </c>
      <c r="AR116" s="165" t="s">
        <v>148</v>
      </c>
      <c r="AT116" s="172" t="s">
        <v>140</v>
      </c>
      <c r="AU116" s="172" t="s">
        <v>148</v>
      </c>
      <c r="AY116" s="165" t="s">
        <v>297</v>
      </c>
      <c r="BK116" s="173">
        <f>BK117</f>
        <v>0</v>
      </c>
    </row>
    <row r="117" spans="1:65" s="63" customFormat="1" ht="24.15" customHeight="1">
      <c r="A117" s="59"/>
      <c r="B117" s="176"/>
      <c r="C117" s="177" t="s">
        <v>371</v>
      </c>
      <c r="D117" s="177" t="s">
        <v>299</v>
      </c>
      <c r="E117" s="178"/>
      <c r="F117" s="179" t="s">
        <v>372</v>
      </c>
      <c r="G117" s="180" t="s">
        <v>326</v>
      </c>
      <c r="H117" s="181">
        <v>354.41199999999998</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613</v>
      </c>
    </row>
    <row r="118" spans="1:65" s="163" customFormat="1" ht="25.95" customHeight="1">
      <c r="B118" s="164"/>
      <c r="D118" s="165" t="s">
        <v>140</v>
      </c>
      <c r="E118" s="166"/>
      <c r="F118" s="166" t="s">
        <v>374</v>
      </c>
      <c r="J118" s="167">
        <f>BK118</f>
        <v>0</v>
      </c>
      <c r="L118" s="164"/>
      <c r="M118" s="168"/>
      <c r="N118" s="169"/>
      <c r="O118" s="169"/>
      <c r="P118" s="170">
        <f>P119+P122+P125+P130</f>
        <v>0</v>
      </c>
      <c r="Q118" s="169"/>
      <c r="R118" s="170">
        <f>R119+R122+R125+R130</f>
        <v>0</v>
      </c>
      <c r="S118" s="169"/>
      <c r="T118" s="171">
        <f>T119+T122+T125+T130</f>
        <v>0</v>
      </c>
      <c r="AR118" s="165" t="s">
        <v>154</v>
      </c>
      <c r="AT118" s="172" t="s">
        <v>140</v>
      </c>
      <c r="AU118" s="172" t="s">
        <v>141</v>
      </c>
      <c r="AY118" s="165" t="s">
        <v>297</v>
      </c>
      <c r="BK118" s="173">
        <f>BK119+BK122+BK125+BK130</f>
        <v>0</v>
      </c>
    </row>
    <row r="119" spans="1:65" s="163" customFormat="1" ht="22.95" customHeight="1">
      <c r="B119" s="164"/>
      <c r="D119" s="165" t="s">
        <v>140</v>
      </c>
      <c r="E119" s="174"/>
      <c r="F119" s="174" t="s">
        <v>509</v>
      </c>
      <c r="J119" s="175">
        <f>BK119</f>
        <v>0</v>
      </c>
      <c r="L119" s="164"/>
      <c r="M119" s="168"/>
      <c r="N119" s="169"/>
      <c r="O119" s="169"/>
      <c r="P119" s="170">
        <f>SUM(P120:P121)</f>
        <v>0</v>
      </c>
      <c r="Q119" s="169"/>
      <c r="R119" s="170">
        <f>SUM(R120:R121)</f>
        <v>0</v>
      </c>
      <c r="S119" s="169"/>
      <c r="T119" s="171">
        <f>SUM(T120:T121)</f>
        <v>0</v>
      </c>
      <c r="AR119" s="165" t="s">
        <v>154</v>
      </c>
      <c r="AT119" s="172" t="s">
        <v>140</v>
      </c>
      <c r="AU119" s="172" t="s">
        <v>148</v>
      </c>
      <c r="AY119" s="165" t="s">
        <v>297</v>
      </c>
      <c r="BK119" s="173">
        <f>SUM(BK120:BK121)</f>
        <v>0</v>
      </c>
    </row>
    <row r="120" spans="1:65" s="63" customFormat="1" ht="24.15" customHeight="1">
      <c r="A120" s="59"/>
      <c r="B120" s="176"/>
      <c r="C120" s="177" t="s">
        <v>614</v>
      </c>
      <c r="D120" s="177" t="s">
        <v>299</v>
      </c>
      <c r="E120" s="178"/>
      <c r="F120" s="179" t="s">
        <v>615</v>
      </c>
      <c r="G120" s="180" t="s">
        <v>337</v>
      </c>
      <c r="H120" s="181">
        <v>25.05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616</v>
      </c>
    </row>
    <row r="121" spans="1:65" s="63" customFormat="1" ht="14.4" customHeight="1">
      <c r="A121" s="59"/>
      <c r="B121" s="176"/>
      <c r="C121" s="190" t="s">
        <v>617</v>
      </c>
      <c r="D121" s="190" t="s">
        <v>324</v>
      </c>
      <c r="E121" s="191"/>
      <c r="F121" s="192" t="s">
        <v>618</v>
      </c>
      <c r="G121" s="193" t="s">
        <v>337</v>
      </c>
      <c r="H121" s="194">
        <v>26.303000000000001</v>
      </c>
      <c r="I121" s="195"/>
      <c r="J121" s="195">
        <f>ROUND(I121*H121,2)</f>
        <v>0</v>
      </c>
      <c r="K121" s="196"/>
      <c r="L121" s="197"/>
      <c r="M121" s="198" t="s">
        <v>76</v>
      </c>
      <c r="N121" s="199" t="s">
        <v>107</v>
      </c>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381</v>
      </c>
      <c r="AT121" s="188" t="s">
        <v>324</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348</v>
      </c>
      <c r="BM121" s="188" t="s">
        <v>619</v>
      </c>
    </row>
    <row r="122" spans="1:65" s="163" customFormat="1" ht="22.95" customHeight="1">
      <c r="B122" s="164"/>
      <c r="D122" s="165" t="s">
        <v>140</v>
      </c>
      <c r="E122" s="174"/>
      <c r="F122" s="174" t="s">
        <v>545</v>
      </c>
      <c r="J122" s="175">
        <f>BK122</f>
        <v>0</v>
      </c>
      <c r="L122" s="164"/>
      <c r="M122" s="168"/>
      <c r="N122" s="169"/>
      <c r="O122" s="169"/>
      <c r="P122" s="170">
        <f>SUM(P123:P124)</f>
        <v>0</v>
      </c>
      <c r="Q122" s="169"/>
      <c r="R122" s="170">
        <f>SUM(R123:R124)</f>
        <v>0</v>
      </c>
      <c r="S122" s="169"/>
      <c r="T122" s="171">
        <f>SUM(T123:T124)</f>
        <v>0</v>
      </c>
      <c r="AR122" s="165" t="s">
        <v>154</v>
      </c>
      <c r="AT122" s="172" t="s">
        <v>140</v>
      </c>
      <c r="AU122" s="172" t="s">
        <v>148</v>
      </c>
      <c r="AY122" s="165" t="s">
        <v>297</v>
      </c>
      <c r="BK122" s="173">
        <f>SUM(BK123:BK124)</f>
        <v>0</v>
      </c>
    </row>
    <row r="123" spans="1:65" s="63" customFormat="1" ht="24.15" customHeight="1">
      <c r="A123" s="59"/>
      <c r="B123" s="176"/>
      <c r="C123" s="177" t="s">
        <v>620</v>
      </c>
      <c r="D123" s="177" t="s">
        <v>299</v>
      </c>
      <c r="E123" s="178"/>
      <c r="F123" s="179" t="s">
        <v>621</v>
      </c>
      <c r="G123" s="180" t="s">
        <v>522</v>
      </c>
      <c r="H123" s="181">
        <v>52.8</v>
      </c>
      <c r="I123" s="182"/>
      <c r="J123" s="182">
        <f>ROUND(I123*H123,2)</f>
        <v>0</v>
      </c>
      <c r="K123" s="183"/>
      <c r="L123" s="60"/>
      <c r="M123" s="184" t="s">
        <v>76</v>
      </c>
      <c r="N123" s="185"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348</v>
      </c>
      <c r="AT123" s="188" t="s">
        <v>299</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622</v>
      </c>
    </row>
    <row r="124" spans="1:65" s="63" customFormat="1" ht="24.15" customHeight="1">
      <c r="A124" s="59"/>
      <c r="B124" s="176"/>
      <c r="C124" s="177" t="s">
        <v>623</v>
      </c>
      <c r="D124" s="177" t="s">
        <v>299</v>
      </c>
      <c r="E124" s="178"/>
      <c r="F124" s="179" t="s">
        <v>624</v>
      </c>
      <c r="G124" s="180" t="s">
        <v>522</v>
      </c>
      <c r="H124" s="181">
        <v>19</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348</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348</v>
      </c>
      <c r="BM124" s="188" t="s">
        <v>625</v>
      </c>
    </row>
    <row r="125" spans="1:65" s="163" customFormat="1" ht="22.95" customHeight="1">
      <c r="B125" s="164"/>
      <c r="D125" s="165" t="s">
        <v>140</v>
      </c>
      <c r="E125" s="174"/>
      <c r="F125" s="174" t="s">
        <v>626</v>
      </c>
      <c r="J125" s="175">
        <f>BK125</f>
        <v>0</v>
      </c>
      <c r="L125" s="164"/>
      <c r="M125" s="168"/>
      <c r="N125" s="169"/>
      <c r="O125" s="169"/>
      <c r="P125" s="170">
        <f>SUM(P126:P129)</f>
        <v>0</v>
      </c>
      <c r="Q125" s="169"/>
      <c r="R125" s="170">
        <f>SUM(R126:R129)</f>
        <v>0</v>
      </c>
      <c r="S125" s="169"/>
      <c r="T125" s="171">
        <f>SUM(T126:T129)</f>
        <v>0</v>
      </c>
      <c r="AR125" s="165" t="s">
        <v>154</v>
      </c>
      <c r="AT125" s="172" t="s">
        <v>140</v>
      </c>
      <c r="AU125" s="172" t="s">
        <v>148</v>
      </c>
      <c r="AY125" s="165" t="s">
        <v>297</v>
      </c>
      <c r="BK125" s="173">
        <f>SUM(BK126:BK129)</f>
        <v>0</v>
      </c>
    </row>
    <row r="126" spans="1:65" s="63" customFormat="1" ht="24.15" customHeight="1">
      <c r="A126" s="59"/>
      <c r="B126" s="176"/>
      <c r="C126" s="190" t="s">
        <v>627</v>
      </c>
      <c r="D126" s="190" t="s">
        <v>324</v>
      </c>
      <c r="E126" s="191"/>
      <c r="F126" s="192" t="s">
        <v>628</v>
      </c>
      <c r="G126" s="193" t="s">
        <v>407</v>
      </c>
      <c r="H126" s="194">
        <v>10</v>
      </c>
      <c r="I126" s="195"/>
      <c r="J126" s="195">
        <f>ROUND(I126*H126,2)</f>
        <v>0</v>
      </c>
      <c r="K126" s="196"/>
      <c r="L126" s="197"/>
      <c r="M126" s="198" t="s">
        <v>76</v>
      </c>
      <c r="N126" s="199"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381</v>
      </c>
      <c r="AT126" s="188" t="s">
        <v>324</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629</v>
      </c>
    </row>
    <row r="127" spans="1:65" s="63" customFormat="1" ht="24.15" customHeight="1">
      <c r="A127" s="59"/>
      <c r="B127" s="176"/>
      <c r="C127" s="190" t="s">
        <v>630</v>
      </c>
      <c r="D127" s="190" t="s">
        <v>324</v>
      </c>
      <c r="E127" s="191"/>
      <c r="F127" s="192" t="s">
        <v>631</v>
      </c>
      <c r="G127" s="193" t="s">
        <v>407</v>
      </c>
      <c r="H127" s="194">
        <v>12</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632</v>
      </c>
    </row>
    <row r="128" spans="1:65" s="63" customFormat="1" ht="24.15" customHeight="1">
      <c r="A128" s="59"/>
      <c r="B128" s="176"/>
      <c r="C128" s="190" t="s">
        <v>633</v>
      </c>
      <c r="D128" s="190" t="s">
        <v>324</v>
      </c>
      <c r="E128" s="191"/>
      <c r="F128" s="192" t="s">
        <v>634</v>
      </c>
      <c r="G128" s="193" t="s">
        <v>407</v>
      </c>
      <c r="H128" s="194">
        <v>4</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635</v>
      </c>
    </row>
    <row r="129" spans="1:65" s="63" customFormat="1" ht="24.15" customHeight="1">
      <c r="A129" s="59"/>
      <c r="B129" s="176"/>
      <c r="C129" s="190" t="s">
        <v>636</v>
      </c>
      <c r="D129" s="190" t="s">
        <v>324</v>
      </c>
      <c r="E129" s="191"/>
      <c r="F129" s="192" t="s">
        <v>637</v>
      </c>
      <c r="G129" s="193" t="s">
        <v>407</v>
      </c>
      <c r="H129" s="194">
        <v>14</v>
      </c>
      <c r="I129" s="195"/>
      <c r="J129" s="195">
        <f>ROUND(I129*H129,2)</f>
        <v>0</v>
      </c>
      <c r="K129" s="196"/>
      <c r="L129" s="197"/>
      <c r="M129" s="198" t="s">
        <v>76</v>
      </c>
      <c r="N129" s="199"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381</v>
      </c>
      <c r="AT129" s="188" t="s">
        <v>324</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638</v>
      </c>
    </row>
    <row r="130" spans="1:65" s="163" customFormat="1" ht="22.95" customHeight="1">
      <c r="B130" s="164"/>
      <c r="D130" s="165" t="s">
        <v>140</v>
      </c>
      <c r="E130" s="174"/>
      <c r="F130" s="174" t="s">
        <v>561</v>
      </c>
      <c r="J130" s="175">
        <f>BK130</f>
        <v>0</v>
      </c>
      <c r="L130" s="164"/>
      <c r="M130" s="168"/>
      <c r="N130" s="169"/>
      <c r="O130" s="169"/>
      <c r="P130" s="170">
        <f>SUM(P131:P133)</f>
        <v>0</v>
      </c>
      <c r="Q130" s="169"/>
      <c r="R130" s="170">
        <f>SUM(R131:R133)</f>
        <v>0</v>
      </c>
      <c r="S130" s="169"/>
      <c r="T130" s="171">
        <f>SUM(T131:T133)</f>
        <v>0</v>
      </c>
      <c r="AR130" s="165" t="s">
        <v>154</v>
      </c>
      <c r="AT130" s="172" t="s">
        <v>140</v>
      </c>
      <c r="AU130" s="172" t="s">
        <v>148</v>
      </c>
      <c r="AY130" s="165" t="s">
        <v>297</v>
      </c>
      <c r="BK130" s="173">
        <f>SUM(BK131:BK133)</f>
        <v>0</v>
      </c>
    </row>
    <row r="131" spans="1:65" s="63" customFormat="1" ht="24.15" customHeight="1">
      <c r="A131" s="59"/>
      <c r="B131" s="176"/>
      <c r="C131" s="177" t="s">
        <v>639</v>
      </c>
      <c r="D131" s="177" t="s">
        <v>299</v>
      </c>
      <c r="E131" s="178"/>
      <c r="F131" s="179" t="s">
        <v>640</v>
      </c>
      <c r="G131" s="180" t="s">
        <v>522</v>
      </c>
      <c r="H131" s="181">
        <v>7.5</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641</v>
      </c>
    </row>
    <row r="132" spans="1:65" s="63" customFormat="1" ht="14.4" customHeight="1">
      <c r="A132" s="59"/>
      <c r="B132" s="176"/>
      <c r="C132" s="177" t="s">
        <v>642</v>
      </c>
      <c r="D132" s="177" t="s">
        <v>299</v>
      </c>
      <c r="E132" s="178"/>
      <c r="F132" s="179" t="s">
        <v>643</v>
      </c>
      <c r="G132" s="180" t="s">
        <v>522</v>
      </c>
      <c r="H132" s="181">
        <v>5</v>
      </c>
      <c r="I132" s="182"/>
      <c r="J132" s="182">
        <f>ROUND(I132*H132,2)</f>
        <v>0</v>
      </c>
      <c r="K132" s="183"/>
      <c r="L132" s="60"/>
      <c r="M132" s="184" t="s">
        <v>76</v>
      </c>
      <c r="N132" s="185"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348</v>
      </c>
      <c r="AT132" s="188" t="s">
        <v>299</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644</v>
      </c>
    </row>
    <row r="133" spans="1:65" s="63" customFormat="1" ht="24.15" customHeight="1">
      <c r="A133" s="59"/>
      <c r="B133" s="176"/>
      <c r="C133" s="190" t="s">
        <v>645</v>
      </c>
      <c r="D133" s="190" t="s">
        <v>324</v>
      </c>
      <c r="E133" s="191"/>
      <c r="F133" s="192" t="s">
        <v>646</v>
      </c>
      <c r="G133" s="193" t="s">
        <v>407</v>
      </c>
      <c r="H133" s="194">
        <v>1</v>
      </c>
      <c r="I133" s="195"/>
      <c r="J133" s="195">
        <f>ROUND(I133*H133,2)</f>
        <v>0</v>
      </c>
      <c r="K133" s="196"/>
      <c r="L133" s="197"/>
      <c r="M133" s="209" t="s">
        <v>76</v>
      </c>
      <c r="N133" s="210" t="s">
        <v>107</v>
      </c>
      <c r="O133" s="202">
        <v>0</v>
      </c>
      <c r="P133" s="202">
        <f>O133*H133</f>
        <v>0</v>
      </c>
      <c r="Q133" s="202">
        <v>0</v>
      </c>
      <c r="R133" s="202">
        <f>Q133*H133</f>
        <v>0</v>
      </c>
      <c r="S133" s="202">
        <v>0</v>
      </c>
      <c r="T133" s="203">
        <f>S133*H133</f>
        <v>0</v>
      </c>
      <c r="U133" s="59"/>
      <c r="V133" s="59"/>
      <c r="W133" s="59"/>
      <c r="X133" s="59"/>
      <c r="Y133" s="59"/>
      <c r="Z133" s="59"/>
      <c r="AA133" s="59"/>
      <c r="AB133" s="59"/>
      <c r="AC133" s="59"/>
      <c r="AD133" s="59"/>
      <c r="AE133" s="59"/>
      <c r="AR133" s="188" t="s">
        <v>381</v>
      </c>
      <c r="AT133" s="188" t="s">
        <v>324</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647</v>
      </c>
    </row>
    <row r="134" spans="1:65" s="63" customFormat="1" ht="6.9" customHeight="1">
      <c r="A134" s="59"/>
      <c r="B134" s="75"/>
      <c r="C134" s="76"/>
      <c r="D134" s="76"/>
      <c r="E134" s="76"/>
      <c r="F134" s="76"/>
      <c r="G134" s="76"/>
      <c r="H134" s="76"/>
      <c r="I134" s="76"/>
      <c r="J134" s="76"/>
      <c r="K134" s="76"/>
      <c r="L134" s="60"/>
      <c r="M134" s="59"/>
      <c r="O134" s="59"/>
      <c r="P134" s="59"/>
      <c r="Q134" s="59"/>
      <c r="R134" s="59"/>
      <c r="S134" s="59"/>
      <c r="T134" s="59"/>
      <c r="U134" s="59"/>
      <c r="V134" s="59"/>
      <c r="W134" s="59"/>
      <c r="X134" s="59"/>
      <c r="Y134" s="59"/>
      <c r="Z134" s="59"/>
      <c r="AA134" s="59"/>
      <c r="AB134" s="59"/>
      <c r="AC134" s="59"/>
      <c r="AD134" s="59"/>
      <c r="AE134" s="59"/>
    </row>
    <row r="137" spans="1:65" ht="54" customHeight="1">
      <c r="C137" s="262" t="s">
        <v>392</v>
      </c>
      <c r="D137" s="262"/>
      <c r="E137" s="262"/>
      <c r="F137" s="262"/>
      <c r="G137" s="262"/>
      <c r="H137" s="262"/>
      <c r="I137" s="262"/>
      <c r="J137" s="262"/>
      <c r="K137" s="262"/>
      <c r="L137" s="262"/>
      <c r="M137" s="262"/>
      <c r="N137" s="262"/>
    </row>
    <row r="138" spans="1:65" ht="11.4">
      <c r="C138" s="204"/>
      <c r="D138" s="204"/>
      <c r="E138" s="204"/>
      <c r="F138" s="204"/>
      <c r="G138" s="204"/>
      <c r="H138" s="204"/>
      <c r="I138" s="204"/>
      <c r="J138" s="204"/>
      <c r="K138" s="205"/>
      <c r="L138" s="205"/>
      <c r="M138" s="205"/>
      <c r="N138" s="205"/>
    </row>
    <row r="139" spans="1:65" ht="47.4" customHeight="1">
      <c r="C139" s="262" t="s">
        <v>393</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55.95" customHeight="1">
      <c r="C141" s="262" t="s">
        <v>394</v>
      </c>
      <c r="D141" s="262"/>
      <c r="E141" s="262"/>
      <c r="F141" s="262"/>
      <c r="G141" s="262"/>
      <c r="H141" s="262"/>
      <c r="I141" s="262"/>
      <c r="J141" s="262"/>
      <c r="K141" s="262"/>
      <c r="L141" s="262"/>
      <c r="M141" s="262"/>
      <c r="N141" s="262"/>
    </row>
    <row r="142" spans="1:65" ht="11.4">
      <c r="C142" s="206"/>
      <c r="D142" s="206"/>
      <c r="E142" s="206"/>
      <c r="F142" s="206"/>
      <c r="G142" s="206"/>
      <c r="H142" s="206"/>
      <c r="I142" s="206"/>
      <c r="J142" s="206"/>
      <c r="K142" s="207"/>
      <c r="L142" s="207"/>
      <c r="M142" s="207"/>
      <c r="N142" s="207"/>
    </row>
    <row r="143" spans="1:65" ht="11.4">
      <c r="C143" s="262" t="s">
        <v>395</v>
      </c>
      <c r="D143" s="262"/>
      <c r="E143" s="262"/>
      <c r="F143" s="262"/>
      <c r="G143" s="262"/>
      <c r="H143" s="262"/>
      <c r="I143" s="262"/>
      <c r="J143" s="262"/>
      <c r="K143" s="262"/>
      <c r="L143" s="262"/>
      <c r="M143" s="262"/>
      <c r="N143" s="262"/>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4"/>
      <c r="K145" s="205"/>
      <c r="L145" s="205"/>
      <c r="M145" s="205"/>
      <c r="N145" s="205"/>
    </row>
    <row r="146" spans="3:14" ht="11.4">
      <c r="C146" s="208" t="s">
        <v>396</v>
      </c>
      <c r="D146" s="208"/>
      <c r="E146" s="208"/>
      <c r="F146" s="208"/>
      <c r="G146" s="208"/>
      <c r="H146" s="204"/>
      <c r="I146" s="208"/>
      <c r="J146" s="208"/>
      <c r="K146" s="205"/>
      <c r="L146" s="205"/>
      <c r="M146" s="205"/>
      <c r="N146" s="205"/>
    </row>
    <row r="147" spans="3:14" ht="11.4">
      <c r="C147" s="204"/>
      <c r="D147" s="204"/>
      <c r="E147" s="204"/>
      <c r="F147" s="204"/>
      <c r="G147" s="204"/>
      <c r="H147" s="204" t="s">
        <v>397</v>
      </c>
      <c r="I147" s="204"/>
      <c r="J147" s="204"/>
      <c r="K147" s="205"/>
      <c r="L147" s="205"/>
      <c r="M147" s="205"/>
      <c r="N147" s="205"/>
    </row>
    <row r="148" spans="3:14" ht="11.4">
      <c r="C148" s="204"/>
      <c r="D148" s="204"/>
      <c r="E148" s="204"/>
      <c r="F148" s="204"/>
      <c r="G148" s="204"/>
      <c r="H148" s="204"/>
      <c r="I148" s="204"/>
      <c r="J148" s="204"/>
      <c r="K148" s="205"/>
      <c r="L148" s="205"/>
      <c r="M148" s="205"/>
      <c r="N148" s="205"/>
    </row>
    <row r="149" spans="3:14" ht="11.4">
      <c r="C149" s="204"/>
      <c r="D149" s="204"/>
      <c r="E149" s="204"/>
      <c r="F149" s="204"/>
      <c r="G149" s="204"/>
      <c r="H149" s="204"/>
      <c r="I149" s="204"/>
      <c r="J149" s="208"/>
      <c r="K149" s="205"/>
      <c r="L149" s="205"/>
      <c r="M149" s="205"/>
      <c r="N149" s="205"/>
    </row>
    <row r="150" spans="3:14" ht="11.4">
      <c r="C150" s="208" t="s">
        <v>96</v>
      </c>
      <c r="D150" s="208"/>
      <c r="E150" s="208"/>
      <c r="F150" s="208"/>
      <c r="G150" s="208"/>
      <c r="H150" s="204"/>
      <c r="I150" s="208"/>
      <c r="J150" s="204"/>
      <c r="K150" s="205"/>
      <c r="L150" s="205"/>
      <c r="M150" s="205"/>
      <c r="N150" s="205"/>
    </row>
  </sheetData>
  <autoFilter ref="C99:K133" xr:uid="{00000000-0009-0000-0000-000014000000}"/>
  <mergeCells count="13">
    <mergeCell ref="E29:H29"/>
    <mergeCell ref="L2:V2"/>
    <mergeCell ref="E7:H7"/>
    <mergeCell ref="E9:H9"/>
    <mergeCell ref="E11:H11"/>
    <mergeCell ref="E20:H20"/>
    <mergeCell ref="C143:N143"/>
    <mergeCell ref="E88:H88"/>
    <mergeCell ref="E90:H90"/>
    <mergeCell ref="E92:H92"/>
    <mergeCell ref="C137:N137"/>
    <mergeCell ref="C139:N139"/>
    <mergeCell ref="C141:N14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M17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215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ROUND((SUM(BE100:BE160)),  2)</f>
        <v>0</v>
      </c>
      <c r="G35" s="59"/>
      <c r="H35" s="59"/>
      <c r="I35" s="141">
        <v>0.2</v>
      </c>
      <c r="J35" s="140">
        <f>ROUND(((SUM(BE100:BE160))*I35),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ROUND((SUM(BF100:BF160)),  2)</f>
        <v>0</v>
      </c>
      <c r="G36" s="59"/>
      <c r="H36" s="59"/>
      <c r="I36" s="141">
        <v>0.2</v>
      </c>
      <c r="J36" s="140">
        <f>ROUND(((SUM(BF100:BF160))*I36),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19 - FC 19 SO 01 A3 - ASR - Ostatné</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P101+P120</f>
        <v>0</v>
      </c>
      <c r="Q100" s="95"/>
      <c r="R100" s="160">
        <f>R101+R120</f>
        <v>0</v>
      </c>
      <c r="S100" s="95"/>
      <c r="T100" s="161">
        <f>T101+T120</f>
        <v>0</v>
      </c>
      <c r="U100" s="59"/>
      <c r="V100" s="59"/>
      <c r="W100" s="59"/>
      <c r="X100" s="59"/>
      <c r="Y100" s="59"/>
      <c r="Z100" s="59"/>
      <c r="AA100" s="59"/>
      <c r="AB100" s="59"/>
      <c r="AC100" s="59"/>
      <c r="AD100" s="59"/>
      <c r="AE100" s="59"/>
      <c r="AT100" s="48" t="s">
        <v>140</v>
      </c>
      <c r="AU100" s="48" t="s">
        <v>295</v>
      </c>
      <c r="BK100" s="162">
        <f>BK101+BK120</f>
        <v>0</v>
      </c>
    </row>
    <row r="101" spans="1:65" s="163" customFormat="1" ht="25.95" customHeight="1">
      <c r="B101" s="164"/>
      <c r="D101" s="165" t="s">
        <v>140</v>
      </c>
      <c r="E101" s="166"/>
      <c r="F101" s="166" t="s">
        <v>296</v>
      </c>
      <c r="J101" s="167">
        <f>BK101</f>
        <v>0</v>
      </c>
      <c r="L101" s="164"/>
      <c r="M101" s="168"/>
      <c r="N101" s="169"/>
      <c r="O101" s="169"/>
      <c r="P101" s="170">
        <f>P102+P113+P118</f>
        <v>0</v>
      </c>
      <c r="Q101" s="169"/>
      <c r="R101" s="170">
        <f>R102+R113+R118</f>
        <v>0</v>
      </c>
      <c r="S101" s="169"/>
      <c r="T101" s="171">
        <f>T102+T113+T118</f>
        <v>0</v>
      </c>
      <c r="AR101" s="165" t="s">
        <v>148</v>
      </c>
      <c r="AT101" s="172" t="s">
        <v>140</v>
      </c>
      <c r="AU101" s="172" t="s">
        <v>141</v>
      </c>
      <c r="AY101" s="165" t="s">
        <v>297</v>
      </c>
      <c r="BK101" s="173">
        <f>BK102+BK113+BK118</f>
        <v>0</v>
      </c>
    </row>
    <row r="102" spans="1:65" s="163" customFormat="1" ht="22.95" customHeight="1">
      <c r="B102" s="164"/>
      <c r="D102" s="165" t="s">
        <v>140</v>
      </c>
      <c r="E102" s="174"/>
      <c r="F102" s="174" t="s">
        <v>360</v>
      </c>
      <c r="J102" s="175">
        <f>BK102</f>
        <v>0</v>
      </c>
      <c r="L102" s="164"/>
      <c r="M102" s="168"/>
      <c r="N102" s="169"/>
      <c r="O102" s="169"/>
      <c r="P102" s="170">
        <f>SUM(P103:P112)</f>
        <v>0</v>
      </c>
      <c r="Q102" s="169"/>
      <c r="R102" s="170">
        <f>SUM(R103:R112)</f>
        <v>0</v>
      </c>
      <c r="S102" s="169"/>
      <c r="T102" s="171">
        <f>SUM(T103:T112)</f>
        <v>0</v>
      </c>
      <c r="AR102" s="165" t="s">
        <v>148</v>
      </c>
      <c r="AT102" s="172" t="s">
        <v>140</v>
      </c>
      <c r="AU102" s="172" t="s">
        <v>148</v>
      </c>
      <c r="AY102" s="165" t="s">
        <v>297</v>
      </c>
      <c r="BK102" s="173">
        <f>SUM(BK103:BK112)</f>
        <v>0</v>
      </c>
    </row>
    <row r="103" spans="1:65" s="63" customFormat="1" ht="24.15" customHeight="1">
      <c r="A103" s="59"/>
      <c r="B103" s="176"/>
      <c r="C103" s="177" t="s">
        <v>649</v>
      </c>
      <c r="D103" s="177" t="s">
        <v>299</v>
      </c>
      <c r="E103" s="178"/>
      <c r="F103" s="179" t="s">
        <v>650</v>
      </c>
      <c r="G103" s="180" t="s">
        <v>337</v>
      </c>
      <c r="H103" s="181">
        <v>331.9</v>
      </c>
      <c r="I103" s="182"/>
      <c r="J103" s="182">
        <f t="shared" ref="J103:J112" si="0">ROUND(I103*H103,2)</f>
        <v>0</v>
      </c>
      <c r="K103" s="183"/>
      <c r="L103" s="60"/>
      <c r="M103" s="184" t="s">
        <v>76</v>
      </c>
      <c r="N103" s="185" t="s">
        <v>107</v>
      </c>
      <c r="O103" s="186">
        <v>0</v>
      </c>
      <c r="P103" s="186">
        <f t="shared" ref="P103:P112" si="1">O103*H103</f>
        <v>0</v>
      </c>
      <c r="Q103" s="186">
        <v>0</v>
      </c>
      <c r="R103" s="186">
        <f t="shared" ref="R103:R112" si="2">Q103*H103</f>
        <v>0</v>
      </c>
      <c r="S103" s="186">
        <v>0</v>
      </c>
      <c r="T103" s="187">
        <f t="shared" ref="T103:T11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2" si="4">IF(N103="základná",J103,0)</f>
        <v>0</v>
      </c>
      <c r="BF103" s="189">
        <f t="shared" ref="BF103:BF112" si="5">IF(N103="znížená",J103,0)</f>
        <v>0</v>
      </c>
      <c r="BG103" s="189">
        <f t="shared" ref="BG103:BG112" si="6">IF(N103="zákl. prenesená",J103,0)</f>
        <v>0</v>
      </c>
      <c r="BH103" s="189">
        <f t="shared" ref="BH103:BH112" si="7">IF(N103="zníž. prenesená",J103,0)</f>
        <v>0</v>
      </c>
      <c r="BI103" s="189">
        <f t="shared" ref="BI103:BI112" si="8">IF(N103="nulová",J103,0)</f>
        <v>0</v>
      </c>
      <c r="BJ103" s="48" t="s">
        <v>154</v>
      </c>
      <c r="BK103" s="189">
        <f t="shared" ref="BK103:BK112" si="9">ROUND(I103*H103,2)</f>
        <v>0</v>
      </c>
      <c r="BL103" s="48" t="s">
        <v>302</v>
      </c>
      <c r="BM103" s="188" t="s">
        <v>651</v>
      </c>
    </row>
    <row r="104" spans="1:65" s="63" customFormat="1" ht="24.15" customHeight="1">
      <c r="A104" s="59"/>
      <c r="B104" s="176"/>
      <c r="C104" s="177" t="s">
        <v>652</v>
      </c>
      <c r="D104" s="177" t="s">
        <v>299</v>
      </c>
      <c r="E104" s="178"/>
      <c r="F104" s="179" t="s">
        <v>653</v>
      </c>
      <c r="G104" s="180" t="s">
        <v>337</v>
      </c>
      <c r="H104" s="181">
        <v>1816.8409999999999</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654</v>
      </c>
    </row>
    <row r="105" spans="1:65" s="63" customFormat="1" ht="24.15" customHeight="1">
      <c r="A105" s="59"/>
      <c r="B105" s="176"/>
      <c r="C105" s="177" t="s">
        <v>655</v>
      </c>
      <c r="D105" s="177" t="s">
        <v>299</v>
      </c>
      <c r="E105" s="178"/>
      <c r="F105" s="179" t="s">
        <v>656</v>
      </c>
      <c r="G105" s="180" t="s">
        <v>337</v>
      </c>
      <c r="H105" s="181">
        <v>1816.8409999999999</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657</v>
      </c>
    </row>
    <row r="106" spans="1:65" s="63" customFormat="1" ht="24.15" customHeight="1">
      <c r="A106" s="59"/>
      <c r="B106" s="176"/>
      <c r="C106" s="177" t="s">
        <v>658</v>
      </c>
      <c r="D106" s="177" t="s">
        <v>299</v>
      </c>
      <c r="E106" s="178"/>
      <c r="F106" s="179" t="s">
        <v>659</v>
      </c>
      <c r="G106" s="180" t="s">
        <v>337</v>
      </c>
      <c r="H106" s="181">
        <v>705.14</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660</v>
      </c>
    </row>
    <row r="107" spans="1:65" s="63" customFormat="1" ht="14.4" customHeight="1">
      <c r="A107" s="59"/>
      <c r="B107" s="176"/>
      <c r="C107" s="190" t="s">
        <v>661</v>
      </c>
      <c r="D107" s="190" t="s">
        <v>324</v>
      </c>
      <c r="E107" s="191"/>
      <c r="F107" s="192" t="s">
        <v>662</v>
      </c>
      <c r="G107" s="193" t="s">
        <v>337</v>
      </c>
      <c r="H107" s="194">
        <v>810.91099999999994</v>
      </c>
      <c r="I107" s="195"/>
      <c r="J107" s="195">
        <f t="shared" si="0"/>
        <v>0</v>
      </c>
      <c r="K107" s="196"/>
      <c r="L107" s="197"/>
      <c r="M107" s="198" t="s">
        <v>76</v>
      </c>
      <c r="N107" s="199"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320</v>
      </c>
      <c r="AT107" s="188" t="s">
        <v>324</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663</v>
      </c>
    </row>
    <row r="108" spans="1:65" s="63" customFormat="1" ht="14.4" customHeight="1">
      <c r="A108" s="59"/>
      <c r="B108" s="176"/>
      <c r="C108" s="177" t="s">
        <v>664</v>
      </c>
      <c r="D108" s="177" t="s">
        <v>299</v>
      </c>
      <c r="E108" s="178"/>
      <c r="F108" s="179" t="s">
        <v>665</v>
      </c>
      <c r="G108" s="180" t="s">
        <v>337</v>
      </c>
      <c r="H108" s="181">
        <v>81.239999999999995</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666</v>
      </c>
    </row>
    <row r="109" spans="1:65" s="63" customFormat="1" ht="14.4" customHeight="1">
      <c r="A109" s="59"/>
      <c r="B109" s="176"/>
      <c r="C109" s="177">
        <v>69</v>
      </c>
      <c r="D109" s="177" t="s">
        <v>299</v>
      </c>
      <c r="E109" s="178"/>
      <c r="F109" s="179" t="s">
        <v>667</v>
      </c>
      <c r="G109" s="180" t="s">
        <v>337</v>
      </c>
      <c r="H109" s="181">
        <v>311.33999999999997</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668</v>
      </c>
    </row>
    <row r="110" spans="1:65" s="63" customFormat="1" ht="14.4" customHeight="1">
      <c r="A110" s="59"/>
      <c r="B110" s="176"/>
      <c r="C110" s="177" t="s">
        <v>669</v>
      </c>
      <c r="D110" s="177" t="s">
        <v>299</v>
      </c>
      <c r="E110" s="178"/>
      <c r="F110" s="179" t="s">
        <v>670</v>
      </c>
      <c r="G110" s="180" t="s">
        <v>337</v>
      </c>
      <c r="H110" s="181">
        <v>311.33999999999997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671</v>
      </c>
    </row>
    <row r="111" spans="1:65" s="63" customFormat="1" ht="24.15" customHeight="1">
      <c r="A111" s="59"/>
      <c r="B111" s="176"/>
      <c r="C111" s="177" t="s">
        <v>672</v>
      </c>
      <c r="D111" s="177" t="s">
        <v>299</v>
      </c>
      <c r="E111" s="178"/>
      <c r="F111" s="179" t="s">
        <v>673</v>
      </c>
      <c r="G111" s="180" t="s">
        <v>337</v>
      </c>
      <c r="H111" s="181">
        <v>82.46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674</v>
      </c>
    </row>
    <row r="112" spans="1:65" s="63" customFormat="1" ht="14.4" customHeight="1">
      <c r="A112" s="59"/>
      <c r="B112" s="176"/>
      <c r="C112" s="177" t="s">
        <v>675</v>
      </c>
      <c r="D112" s="177" t="s">
        <v>299</v>
      </c>
      <c r="E112" s="178"/>
      <c r="F112" s="179" t="s">
        <v>676</v>
      </c>
      <c r="G112" s="180" t="s">
        <v>337</v>
      </c>
      <c r="H112" s="181">
        <v>541.44000000000005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677</v>
      </c>
    </row>
    <row r="113" spans="1:65" s="163" customFormat="1" ht="22.95" customHeight="1">
      <c r="B113" s="164"/>
      <c r="D113" s="165" t="s">
        <v>140</v>
      </c>
      <c r="E113" s="174"/>
      <c r="F113" s="174" t="s">
        <v>502</v>
      </c>
      <c r="J113" s="175">
        <f>BK113</f>
        <v>0</v>
      </c>
      <c r="L113" s="164"/>
      <c r="M113" s="168"/>
      <c r="N113" s="169"/>
      <c r="O113" s="169"/>
      <c r="P113" s="170">
        <f>SUM(P114:P117)</f>
        <v>0</v>
      </c>
      <c r="Q113" s="169"/>
      <c r="R113" s="170">
        <f>SUM(R114:R117)</f>
        <v>0</v>
      </c>
      <c r="S113" s="169"/>
      <c r="T113" s="171">
        <f>SUM(T114:T117)</f>
        <v>0</v>
      </c>
      <c r="AR113" s="165" t="s">
        <v>148</v>
      </c>
      <c r="AT113" s="172" t="s">
        <v>140</v>
      </c>
      <c r="AU113" s="172" t="s">
        <v>148</v>
      </c>
      <c r="AY113" s="165" t="s">
        <v>297</v>
      </c>
      <c r="BK113" s="173">
        <f>SUM(BK114:BK117)</f>
        <v>0</v>
      </c>
    </row>
    <row r="114" spans="1:65" s="63" customFormat="1" ht="24.15" customHeight="1">
      <c r="A114" s="59"/>
      <c r="B114" s="176"/>
      <c r="C114" s="177" t="s">
        <v>678</v>
      </c>
      <c r="D114" s="177" t="s">
        <v>299</v>
      </c>
      <c r="E114" s="178"/>
      <c r="F114" s="179" t="s">
        <v>679</v>
      </c>
      <c r="G114" s="180" t="s">
        <v>522</v>
      </c>
      <c r="H114" s="181">
        <v>59.65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680</v>
      </c>
    </row>
    <row r="115" spans="1:65" s="63" customFormat="1" ht="14.4" customHeight="1">
      <c r="A115" s="59"/>
      <c r="B115" s="176"/>
      <c r="C115" s="190" t="s">
        <v>681</v>
      </c>
      <c r="D115" s="190" t="s">
        <v>324</v>
      </c>
      <c r="E115" s="191"/>
      <c r="F115" s="192" t="s">
        <v>682</v>
      </c>
      <c r="G115" s="193" t="s">
        <v>407</v>
      </c>
      <c r="H115" s="194">
        <v>60</v>
      </c>
      <c r="I115" s="195"/>
      <c r="J115" s="195">
        <f>ROUND(I115*H115,2)</f>
        <v>0</v>
      </c>
      <c r="K115" s="196"/>
      <c r="L115" s="197"/>
      <c r="M115" s="198" t="s">
        <v>76</v>
      </c>
      <c r="N115" s="199"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320</v>
      </c>
      <c r="AT115" s="188" t="s">
        <v>324</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683</v>
      </c>
    </row>
    <row r="116" spans="1:65" s="63" customFormat="1" ht="24.15" customHeight="1">
      <c r="A116" s="59"/>
      <c r="B116" s="176"/>
      <c r="C116" s="177" t="s">
        <v>503</v>
      </c>
      <c r="D116" s="177" t="s">
        <v>299</v>
      </c>
      <c r="E116" s="178"/>
      <c r="F116" s="179" t="s">
        <v>504</v>
      </c>
      <c r="G116" s="180" t="s">
        <v>337</v>
      </c>
      <c r="H116" s="181">
        <v>221.054</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302</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302</v>
      </c>
      <c r="BM116" s="188" t="s">
        <v>684</v>
      </c>
    </row>
    <row r="117" spans="1:65" s="63" customFormat="1" ht="14.4" customHeight="1">
      <c r="A117" s="59"/>
      <c r="B117" s="176"/>
      <c r="C117" s="177" t="s">
        <v>685</v>
      </c>
      <c r="D117" s="177" t="s">
        <v>299</v>
      </c>
      <c r="E117" s="178"/>
      <c r="F117" s="179" t="s">
        <v>686</v>
      </c>
      <c r="G117" s="180" t="s">
        <v>337</v>
      </c>
      <c r="H117" s="181">
        <v>759.65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687</v>
      </c>
    </row>
    <row r="118" spans="1:65" s="163" customFormat="1" ht="22.95" customHeight="1">
      <c r="B118" s="164"/>
      <c r="D118" s="165" t="s">
        <v>140</v>
      </c>
      <c r="E118" s="174"/>
      <c r="F118" s="174" t="s">
        <v>370</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371</v>
      </c>
      <c r="D119" s="177" t="s">
        <v>299</v>
      </c>
      <c r="E119" s="178"/>
      <c r="F119" s="179" t="s">
        <v>372</v>
      </c>
      <c r="G119" s="180" t="s">
        <v>326</v>
      </c>
      <c r="H119" s="181">
        <v>131.667</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688</v>
      </c>
    </row>
    <row r="120" spans="1:65" s="163" customFormat="1" ht="25.95" customHeight="1">
      <c r="B120" s="164"/>
      <c r="D120" s="165" t="s">
        <v>140</v>
      </c>
      <c r="E120" s="166"/>
      <c r="F120" s="166" t="s">
        <v>374</v>
      </c>
      <c r="J120" s="167">
        <f>BK120</f>
        <v>0</v>
      </c>
      <c r="L120" s="164"/>
      <c r="M120" s="168"/>
      <c r="N120" s="169"/>
      <c r="O120" s="169"/>
      <c r="P120" s="170">
        <f>P121+P124+P130+P132+P139+P141+P146+P149+P153+P156</f>
        <v>0</v>
      </c>
      <c r="Q120" s="169"/>
      <c r="R120" s="170">
        <f>R121+R124+R130+R132+R139+R141+R146+R149+R153+R156</f>
        <v>0</v>
      </c>
      <c r="S120" s="169"/>
      <c r="T120" s="171">
        <f>T121+T124+T130+T132+T139+T141+T146+T149+T153+T156</f>
        <v>0</v>
      </c>
      <c r="AR120" s="165" t="s">
        <v>154</v>
      </c>
      <c r="AT120" s="172" t="s">
        <v>140</v>
      </c>
      <c r="AU120" s="172" t="s">
        <v>141</v>
      </c>
      <c r="AY120" s="165" t="s">
        <v>297</v>
      </c>
      <c r="BK120" s="173">
        <f>BK121+BK124+BK130+BK132+BK139+BK141+BK146+BK149+BK153+BK156</f>
        <v>0</v>
      </c>
    </row>
    <row r="121" spans="1:65" s="163" customFormat="1" ht="22.95" customHeight="1">
      <c r="B121" s="164"/>
      <c r="D121" s="165" t="s">
        <v>140</v>
      </c>
      <c r="E121" s="174"/>
      <c r="F121" s="174" t="s">
        <v>375</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37.950000000000003" customHeight="1">
      <c r="A122" s="59"/>
      <c r="B122" s="176"/>
      <c r="C122" s="177" t="s">
        <v>689</v>
      </c>
      <c r="D122" s="177" t="s">
        <v>299</v>
      </c>
      <c r="E122" s="178"/>
      <c r="F122" s="179" t="s">
        <v>690</v>
      </c>
      <c r="G122" s="180" t="s">
        <v>337</v>
      </c>
      <c r="H122" s="181">
        <v>53.145000000000003</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691</v>
      </c>
    </row>
    <row r="123" spans="1:65" s="63" customFormat="1" ht="14.4" customHeight="1">
      <c r="A123" s="59"/>
      <c r="B123" s="176"/>
      <c r="C123" s="190" t="s">
        <v>692</v>
      </c>
      <c r="D123" s="190" t="s">
        <v>324</v>
      </c>
      <c r="E123" s="191"/>
      <c r="F123" s="192" t="s">
        <v>693</v>
      </c>
      <c r="G123" s="193" t="s">
        <v>337</v>
      </c>
      <c r="H123" s="194">
        <v>61.116</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694</v>
      </c>
    </row>
    <row r="124" spans="1:65" s="163" customFormat="1" ht="22.95" customHeight="1">
      <c r="B124" s="164"/>
      <c r="D124" s="165" t="s">
        <v>140</v>
      </c>
      <c r="E124" s="174"/>
      <c r="F124" s="174" t="s">
        <v>509</v>
      </c>
      <c r="J124" s="175">
        <f>BK124</f>
        <v>0</v>
      </c>
      <c r="L124" s="164"/>
      <c r="M124" s="168"/>
      <c r="N124" s="169"/>
      <c r="O124" s="169"/>
      <c r="P124" s="170">
        <f>SUM(P125:P129)</f>
        <v>0</v>
      </c>
      <c r="Q124" s="169"/>
      <c r="R124" s="170">
        <f>SUM(R125:R129)</f>
        <v>0</v>
      </c>
      <c r="S124" s="169"/>
      <c r="T124" s="171">
        <f>SUM(T125:T129)</f>
        <v>0</v>
      </c>
      <c r="AR124" s="165" t="s">
        <v>154</v>
      </c>
      <c r="AT124" s="172" t="s">
        <v>140</v>
      </c>
      <c r="AU124" s="172" t="s">
        <v>148</v>
      </c>
      <c r="AY124" s="165" t="s">
        <v>297</v>
      </c>
      <c r="BK124" s="173">
        <f>SUM(BK125:BK129)</f>
        <v>0</v>
      </c>
    </row>
    <row r="125" spans="1:65" s="63" customFormat="1" ht="24.15" customHeight="1">
      <c r="A125" s="59"/>
      <c r="B125" s="176"/>
      <c r="C125" s="177" t="s">
        <v>695</v>
      </c>
      <c r="D125" s="177" t="s">
        <v>299</v>
      </c>
      <c r="E125" s="178"/>
      <c r="F125" s="179" t="s">
        <v>696</v>
      </c>
      <c r="G125" s="180" t="s">
        <v>337</v>
      </c>
      <c r="H125" s="181">
        <v>810.91099999999994</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697</v>
      </c>
    </row>
    <row r="126" spans="1:65" s="63" customFormat="1" ht="24.15" customHeight="1">
      <c r="A126" s="59"/>
      <c r="B126" s="176"/>
      <c r="C126" s="177" t="s">
        <v>698</v>
      </c>
      <c r="D126" s="177" t="s">
        <v>299</v>
      </c>
      <c r="E126" s="178"/>
      <c r="F126" s="179" t="s">
        <v>699</v>
      </c>
      <c r="G126" s="180" t="s">
        <v>337</v>
      </c>
      <c r="H126" s="181">
        <v>705.14</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700</v>
      </c>
    </row>
    <row r="127" spans="1:65" s="63" customFormat="1" ht="14.4" customHeight="1">
      <c r="A127" s="59"/>
      <c r="B127" s="176"/>
      <c r="C127" s="190" t="s">
        <v>701</v>
      </c>
      <c r="D127" s="190" t="s">
        <v>324</v>
      </c>
      <c r="E127" s="191"/>
      <c r="F127" s="192" t="s">
        <v>702</v>
      </c>
      <c r="G127" s="193" t="s">
        <v>337</v>
      </c>
      <c r="H127" s="194">
        <v>358.13400000000001</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703</v>
      </c>
    </row>
    <row r="128" spans="1:65" s="63" customFormat="1" ht="14.4" customHeight="1">
      <c r="A128" s="59"/>
      <c r="B128" s="176"/>
      <c r="C128" s="190" t="s">
        <v>704</v>
      </c>
      <c r="D128" s="190" t="s">
        <v>324</v>
      </c>
      <c r="E128" s="191"/>
      <c r="F128" s="192" t="s">
        <v>705</v>
      </c>
      <c r="G128" s="193" t="s">
        <v>337</v>
      </c>
      <c r="H128" s="194">
        <v>382.26299999999998</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706</v>
      </c>
    </row>
    <row r="129" spans="1:65" s="63" customFormat="1" ht="14.4" customHeight="1">
      <c r="A129" s="59"/>
      <c r="B129" s="176"/>
      <c r="C129" s="177" t="s">
        <v>707</v>
      </c>
      <c r="D129" s="177" t="s">
        <v>299</v>
      </c>
      <c r="E129" s="178"/>
      <c r="F129" s="179" t="s">
        <v>708</v>
      </c>
      <c r="G129" s="180" t="s">
        <v>337</v>
      </c>
      <c r="H129" s="211">
        <v>330.01499999999999</v>
      </c>
      <c r="I129" s="212"/>
      <c r="J129" s="182">
        <f>ROUND(I129*H129,2)</f>
        <v>0</v>
      </c>
      <c r="K129" s="183"/>
      <c r="L129" s="60"/>
      <c r="M129" s="184" t="s">
        <v>76</v>
      </c>
      <c r="N129" s="185"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348</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709</v>
      </c>
    </row>
    <row r="130" spans="1:65" s="163" customFormat="1" ht="22.95" customHeight="1">
      <c r="B130" s="164"/>
      <c r="D130" s="165" t="s">
        <v>140</v>
      </c>
      <c r="E130" s="174"/>
      <c r="F130" s="174" t="s">
        <v>710</v>
      </c>
      <c r="J130" s="175">
        <f>BK130</f>
        <v>0</v>
      </c>
      <c r="L130" s="164"/>
      <c r="M130" s="168"/>
      <c r="N130" s="169"/>
      <c r="O130" s="169"/>
      <c r="P130" s="170">
        <f>P131</f>
        <v>0</v>
      </c>
      <c r="Q130" s="169"/>
      <c r="R130" s="170">
        <f>R131</f>
        <v>0</v>
      </c>
      <c r="S130" s="169"/>
      <c r="T130" s="171">
        <f>T131</f>
        <v>0</v>
      </c>
      <c r="AR130" s="165" t="s">
        <v>154</v>
      </c>
      <c r="AT130" s="172" t="s">
        <v>140</v>
      </c>
      <c r="AU130" s="172" t="s">
        <v>148</v>
      </c>
      <c r="AY130" s="165" t="s">
        <v>297</v>
      </c>
      <c r="BK130" s="173">
        <f>BK131</f>
        <v>0</v>
      </c>
    </row>
    <row r="131" spans="1:65" s="63" customFormat="1" ht="24.15" customHeight="1">
      <c r="A131" s="59"/>
      <c r="B131" s="176"/>
      <c r="C131" s="177" t="s">
        <v>711</v>
      </c>
      <c r="D131" s="177" t="s">
        <v>299</v>
      </c>
      <c r="E131" s="178"/>
      <c r="F131" s="179" t="s">
        <v>712</v>
      </c>
      <c r="G131" s="180" t="s">
        <v>337</v>
      </c>
      <c r="H131" s="181">
        <v>330.01499999999999</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713</v>
      </c>
    </row>
    <row r="132" spans="1:65" s="163" customFormat="1" ht="22.95" customHeight="1">
      <c r="B132" s="164"/>
      <c r="D132" s="165" t="s">
        <v>140</v>
      </c>
      <c r="E132" s="174"/>
      <c r="F132" s="174" t="s">
        <v>626</v>
      </c>
      <c r="J132" s="175">
        <f>BK132</f>
        <v>0</v>
      </c>
      <c r="L132" s="164"/>
      <c r="M132" s="168"/>
      <c r="N132" s="169"/>
      <c r="O132" s="169"/>
      <c r="P132" s="170">
        <f>SUM(P133:P138)</f>
        <v>0</v>
      </c>
      <c r="Q132" s="169"/>
      <c r="R132" s="170">
        <f>SUM(R133:R138)</f>
        <v>0</v>
      </c>
      <c r="S132" s="169"/>
      <c r="T132" s="171">
        <f>SUM(T133:T138)</f>
        <v>0</v>
      </c>
      <c r="AR132" s="165" t="s">
        <v>154</v>
      </c>
      <c r="AT132" s="172" t="s">
        <v>140</v>
      </c>
      <c r="AU132" s="172" t="s">
        <v>148</v>
      </c>
      <c r="AY132" s="165" t="s">
        <v>297</v>
      </c>
      <c r="BK132" s="173">
        <f>SUM(BK133:BK138)</f>
        <v>0</v>
      </c>
    </row>
    <row r="133" spans="1:65" s="63" customFormat="1" ht="31.2" customHeight="1">
      <c r="A133" s="59"/>
      <c r="B133" s="176"/>
      <c r="C133" s="177" t="s">
        <v>714</v>
      </c>
      <c r="D133" s="177" t="s">
        <v>299</v>
      </c>
      <c r="E133" s="178"/>
      <c r="F133" s="179" t="s">
        <v>715</v>
      </c>
      <c r="G133" s="180" t="s">
        <v>407</v>
      </c>
      <c r="H133" s="181">
        <v>40</v>
      </c>
      <c r="I133" s="182"/>
      <c r="J133" s="182">
        <f t="shared" ref="J133:J138" si="10">ROUND(I133*H133,2)</f>
        <v>0</v>
      </c>
      <c r="K133" s="183"/>
      <c r="L133" s="60"/>
      <c r="M133" s="184" t="s">
        <v>76</v>
      </c>
      <c r="N133" s="185" t="s">
        <v>107</v>
      </c>
      <c r="O133" s="186">
        <v>0</v>
      </c>
      <c r="P133" s="186">
        <f t="shared" ref="P133:P138" si="11">O133*H133</f>
        <v>0</v>
      </c>
      <c r="Q133" s="186">
        <v>0</v>
      </c>
      <c r="R133" s="186">
        <f t="shared" ref="R133:R138" si="12">Q133*H133</f>
        <v>0</v>
      </c>
      <c r="S133" s="186">
        <v>0</v>
      </c>
      <c r="T133" s="187">
        <f t="shared" ref="T133:T138" si="13">S133*H133</f>
        <v>0</v>
      </c>
      <c r="U133" s="59"/>
      <c r="V133" s="59"/>
      <c r="W133" s="59"/>
      <c r="X133" s="59"/>
      <c r="Y133" s="59"/>
      <c r="Z133" s="59"/>
      <c r="AA133" s="59"/>
      <c r="AB133" s="59"/>
      <c r="AC133" s="59"/>
      <c r="AD133" s="59"/>
      <c r="AE133" s="59"/>
      <c r="AR133" s="188" t="s">
        <v>348</v>
      </c>
      <c r="AT133" s="188" t="s">
        <v>299</v>
      </c>
      <c r="AU133" s="188" t="s">
        <v>154</v>
      </c>
      <c r="AY133" s="48" t="s">
        <v>297</v>
      </c>
      <c r="BE133" s="189">
        <f t="shared" ref="BE133:BE138" si="14">IF(N133="základná",J133,0)</f>
        <v>0</v>
      </c>
      <c r="BF133" s="189">
        <f t="shared" ref="BF133:BF138" si="15">IF(N133="znížená",J133,0)</f>
        <v>0</v>
      </c>
      <c r="BG133" s="189">
        <f t="shared" ref="BG133:BG138" si="16">IF(N133="zákl. prenesená",J133,0)</f>
        <v>0</v>
      </c>
      <c r="BH133" s="189">
        <f t="shared" ref="BH133:BH138" si="17">IF(N133="zníž. prenesená",J133,0)</f>
        <v>0</v>
      </c>
      <c r="BI133" s="189">
        <f t="shared" ref="BI133:BI138" si="18">IF(N133="nulová",J133,0)</f>
        <v>0</v>
      </c>
      <c r="BJ133" s="48" t="s">
        <v>154</v>
      </c>
      <c r="BK133" s="189">
        <f t="shared" ref="BK133:BK138" si="19">ROUND(I133*H133,2)</f>
        <v>0</v>
      </c>
      <c r="BL133" s="48" t="s">
        <v>348</v>
      </c>
      <c r="BM133" s="188" t="s">
        <v>716</v>
      </c>
    </row>
    <row r="134" spans="1:65" s="63" customFormat="1" ht="14.4" customHeight="1">
      <c r="A134" s="59"/>
      <c r="B134" s="176"/>
      <c r="C134" s="190" t="s">
        <v>717</v>
      </c>
      <c r="D134" s="190" t="s">
        <v>324</v>
      </c>
      <c r="E134" s="191"/>
      <c r="F134" s="192" t="s">
        <v>718</v>
      </c>
      <c r="G134" s="193" t="s">
        <v>407</v>
      </c>
      <c r="H134" s="194">
        <v>12</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381</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719</v>
      </c>
    </row>
    <row r="135" spans="1:65" s="63" customFormat="1" ht="14.4" customHeight="1">
      <c r="A135" s="59"/>
      <c r="B135" s="176"/>
      <c r="C135" s="190" t="s">
        <v>720</v>
      </c>
      <c r="D135" s="190" t="s">
        <v>324</v>
      </c>
      <c r="E135" s="191"/>
      <c r="F135" s="192" t="s">
        <v>721</v>
      </c>
      <c r="G135" s="193" t="s">
        <v>407</v>
      </c>
      <c r="H135" s="194">
        <v>28</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381</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722</v>
      </c>
    </row>
    <row r="136" spans="1:65" s="63" customFormat="1" ht="24.15" customHeight="1">
      <c r="A136" s="59"/>
      <c r="B136" s="176"/>
      <c r="C136" s="190" t="s">
        <v>723</v>
      </c>
      <c r="D136" s="190" t="s">
        <v>324</v>
      </c>
      <c r="E136" s="191"/>
      <c r="F136" s="192" t="s">
        <v>724</v>
      </c>
      <c r="G136" s="193" t="s">
        <v>407</v>
      </c>
      <c r="H136" s="194">
        <v>6</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381</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725</v>
      </c>
    </row>
    <row r="137" spans="1:65" s="63" customFormat="1" ht="14.4" customHeight="1">
      <c r="A137" s="59"/>
      <c r="B137" s="176"/>
      <c r="C137" s="190" t="s">
        <v>726</v>
      </c>
      <c r="D137" s="190" t="s">
        <v>324</v>
      </c>
      <c r="E137" s="191"/>
      <c r="F137" s="192" t="s">
        <v>727</v>
      </c>
      <c r="G137" s="193" t="s">
        <v>407</v>
      </c>
      <c r="H137" s="194">
        <v>7</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381</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728</v>
      </c>
    </row>
    <row r="138" spans="1:65" s="63" customFormat="1" ht="14.4" customHeight="1">
      <c r="A138" s="59"/>
      <c r="B138" s="176"/>
      <c r="C138" s="177" t="s">
        <v>729</v>
      </c>
      <c r="D138" s="177" t="s">
        <v>299</v>
      </c>
      <c r="E138" s="178"/>
      <c r="F138" s="179" t="s">
        <v>730</v>
      </c>
      <c r="G138" s="180" t="s">
        <v>522</v>
      </c>
      <c r="H138" s="181">
        <v>41.3</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731</v>
      </c>
    </row>
    <row r="139" spans="1:65" s="163" customFormat="1" ht="22.95" customHeight="1">
      <c r="B139" s="164"/>
      <c r="D139" s="165" t="s">
        <v>140</v>
      </c>
      <c r="E139" s="174"/>
      <c r="F139" s="174" t="s">
        <v>561</v>
      </c>
      <c r="J139" s="175">
        <f>BK139</f>
        <v>0</v>
      </c>
      <c r="L139" s="164"/>
      <c r="M139" s="168"/>
      <c r="N139" s="169"/>
      <c r="O139" s="169"/>
      <c r="P139" s="170">
        <f>P140</f>
        <v>0</v>
      </c>
      <c r="Q139" s="169"/>
      <c r="R139" s="170">
        <f>R140</f>
        <v>0</v>
      </c>
      <c r="S139" s="169"/>
      <c r="T139" s="171">
        <f>T140</f>
        <v>0</v>
      </c>
      <c r="AR139" s="165" t="s">
        <v>154</v>
      </c>
      <c r="AT139" s="172" t="s">
        <v>140</v>
      </c>
      <c r="AU139" s="172" t="s">
        <v>148</v>
      </c>
      <c r="AY139" s="165" t="s">
        <v>297</v>
      </c>
      <c r="BK139" s="173">
        <f>BK140</f>
        <v>0</v>
      </c>
    </row>
    <row r="140" spans="1:65" s="63" customFormat="1" ht="24.15" customHeight="1">
      <c r="A140" s="59"/>
      <c r="B140" s="176"/>
      <c r="C140" s="190" t="s">
        <v>732</v>
      </c>
      <c r="D140" s="190" t="s">
        <v>324</v>
      </c>
      <c r="E140" s="191"/>
      <c r="F140" s="192" t="s">
        <v>733</v>
      </c>
      <c r="G140" s="193" t="s">
        <v>522</v>
      </c>
      <c r="H140" s="194">
        <v>52.4</v>
      </c>
      <c r="I140" s="195"/>
      <c r="J140" s="195">
        <f>ROUND(I140*H140,2)</f>
        <v>0</v>
      </c>
      <c r="K140" s="196"/>
      <c r="L140" s="197"/>
      <c r="M140" s="198" t="s">
        <v>76</v>
      </c>
      <c r="N140" s="199"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381</v>
      </c>
      <c r="AT140" s="188" t="s">
        <v>324</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348</v>
      </c>
      <c r="BM140" s="188" t="s">
        <v>734</v>
      </c>
    </row>
    <row r="141" spans="1:65" s="163" customFormat="1" ht="22.95" customHeight="1">
      <c r="B141" s="164"/>
      <c r="D141" s="165" t="s">
        <v>140</v>
      </c>
      <c r="E141" s="174"/>
      <c r="F141" s="174" t="s">
        <v>735</v>
      </c>
      <c r="J141" s="175">
        <f>BK141</f>
        <v>0</v>
      </c>
      <c r="L141" s="164"/>
      <c r="M141" s="168"/>
      <c r="N141" s="169"/>
      <c r="O141" s="169"/>
      <c r="P141" s="170">
        <f>SUM(P142:P145)</f>
        <v>0</v>
      </c>
      <c r="Q141" s="169"/>
      <c r="R141" s="170">
        <f>SUM(R142:R145)</f>
        <v>0</v>
      </c>
      <c r="S141" s="169"/>
      <c r="T141" s="171">
        <f>SUM(T142:T145)</f>
        <v>0</v>
      </c>
      <c r="AR141" s="165" t="s">
        <v>154</v>
      </c>
      <c r="AT141" s="172" t="s">
        <v>140</v>
      </c>
      <c r="AU141" s="172" t="s">
        <v>148</v>
      </c>
      <c r="AY141" s="165" t="s">
        <v>297</v>
      </c>
      <c r="BK141" s="173">
        <f>SUM(BK142:BK145)</f>
        <v>0</v>
      </c>
    </row>
    <row r="142" spans="1:65" s="63" customFormat="1" ht="14.4" customHeight="1">
      <c r="A142" s="59"/>
      <c r="B142" s="176"/>
      <c r="C142" s="177" t="s">
        <v>736</v>
      </c>
      <c r="D142" s="177" t="s">
        <v>299</v>
      </c>
      <c r="E142" s="178"/>
      <c r="F142" s="179" t="s">
        <v>737</v>
      </c>
      <c r="G142" s="180" t="s">
        <v>522</v>
      </c>
      <c r="H142" s="181">
        <v>94.4</v>
      </c>
      <c r="I142" s="182"/>
      <c r="J142" s="182">
        <f>ROUND(I142*H142,2)</f>
        <v>0</v>
      </c>
      <c r="K142" s="183"/>
      <c r="L142" s="60"/>
      <c r="M142" s="184" t="s">
        <v>76</v>
      </c>
      <c r="N142" s="185" t="s">
        <v>107</v>
      </c>
      <c r="O142" s="186">
        <v>0</v>
      </c>
      <c r="P142" s="186">
        <f>O142*H142</f>
        <v>0</v>
      </c>
      <c r="Q142" s="186">
        <v>0</v>
      </c>
      <c r="R142" s="186">
        <f>Q142*H142</f>
        <v>0</v>
      </c>
      <c r="S142" s="186">
        <v>0</v>
      </c>
      <c r="T142" s="187">
        <f>S142*H142</f>
        <v>0</v>
      </c>
      <c r="U142" s="59"/>
      <c r="V142" s="59"/>
      <c r="W142" s="59"/>
      <c r="X142" s="59"/>
      <c r="Y142" s="59"/>
      <c r="Z142" s="59"/>
      <c r="AA142" s="59"/>
      <c r="AB142" s="59"/>
      <c r="AC142" s="59"/>
      <c r="AD142" s="59"/>
      <c r="AE142" s="59"/>
      <c r="AR142" s="188" t="s">
        <v>348</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348</v>
      </c>
      <c r="BM142" s="188" t="s">
        <v>738</v>
      </c>
    </row>
    <row r="143" spans="1:65" s="63" customFormat="1" ht="14.4" customHeight="1">
      <c r="A143" s="59"/>
      <c r="B143" s="176"/>
      <c r="C143" s="177" t="s">
        <v>739</v>
      </c>
      <c r="D143" s="177" t="s">
        <v>299</v>
      </c>
      <c r="E143" s="178"/>
      <c r="F143" s="179" t="s">
        <v>740</v>
      </c>
      <c r="G143" s="180" t="s">
        <v>337</v>
      </c>
      <c r="H143" s="181">
        <v>81.239999999999995</v>
      </c>
      <c r="I143" s="182"/>
      <c r="J143" s="182">
        <f>ROUND(I143*H143,2)</f>
        <v>0</v>
      </c>
      <c r="K143" s="183"/>
      <c r="L143" s="60"/>
      <c r="M143" s="184" t="s">
        <v>76</v>
      </c>
      <c r="N143" s="185" t="s">
        <v>107</v>
      </c>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348</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348</v>
      </c>
      <c r="BM143" s="188" t="s">
        <v>741</v>
      </c>
    </row>
    <row r="144" spans="1:65" s="63" customFormat="1" ht="14.4" customHeight="1">
      <c r="A144" s="59"/>
      <c r="B144" s="176"/>
      <c r="C144" s="177" t="s">
        <v>742</v>
      </c>
      <c r="D144" s="177" t="s">
        <v>299</v>
      </c>
      <c r="E144" s="178"/>
      <c r="F144" s="179" t="s">
        <v>743</v>
      </c>
      <c r="G144" s="180" t="s">
        <v>337</v>
      </c>
      <c r="H144" s="181">
        <v>90.68</v>
      </c>
      <c r="I144" s="182"/>
      <c r="J144" s="182">
        <f>ROUND(I144*H144,2)</f>
        <v>0</v>
      </c>
      <c r="K144" s="183"/>
      <c r="L144" s="60"/>
      <c r="M144" s="184" t="s">
        <v>76</v>
      </c>
      <c r="N144" s="185" t="s">
        <v>107</v>
      </c>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348</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348</v>
      </c>
      <c r="BM144" s="188" t="s">
        <v>744</v>
      </c>
    </row>
    <row r="145" spans="1:65" s="63" customFormat="1" ht="14.4" customHeight="1">
      <c r="A145" s="59"/>
      <c r="B145" s="176"/>
      <c r="C145" s="190" t="s">
        <v>745</v>
      </c>
      <c r="D145" s="190" t="s">
        <v>324</v>
      </c>
      <c r="E145" s="191"/>
      <c r="F145" s="192" t="s">
        <v>746</v>
      </c>
      <c r="G145" s="193" t="s">
        <v>337</v>
      </c>
      <c r="H145" s="194">
        <v>95.213999999999999</v>
      </c>
      <c r="I145" s="195"/>
      <c r="J145" s="195">
        <f>ROUND(I145*H145,2)</f>
        <v>0</v>
      </c>
      <c r="K145" s="196"/>
      <c r="L145" s="197"/>
      <c r="M145" s="198" t="s">
        <v>76</v>
      </c>
      <c r="N145" s="199" t="s">
        <v>107</v>
      </c>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381</v>
      </c>
      <c r="AT145" s="188" t="s">
        <v>324</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348</v>
      </c>
      <c r="BM145" s="188" t="s">
        <v>747</v>
      </c>
    </row>
    <row r="146" spans="1:65" s="163" customFormat="1" ht="22.95" customHeight="1">
      <c r="B146" s="164"/>
      <c r="D146" s="165" t="s">
        <v>140</v>
      </c>
      <c r="E146" s="174"/>
      <c r="F146" s="174" t="s">
        <v>748</v>
      </c>
      <c r="J146" s="175">
        <f>BK146</f>
        <v>0</v>
      </c>
      <c r="L146" s="164"/>
      <c r="M146" s="168"/>
      <c r="N146" s="169"/>
      <c r="O146" s="169"/>
      <c r="P146" s="170">
        <f>SUM(P147:P148)</f>
        <v>0</v>
      </c>
      <c r="Q146" s="169"/>
      <c r="R146" s="170">
        <f>SUM(R147:R148)</f>
        <v>0</v>
      </c>
      <c r="S146" s="169"/>
      <c r="T146" s="171">
        <f>SUM(T147:T148)</f>
        <v>0</v>
      </c>
      <c r="AR146" s="165" t="s">
        <v>154</v>
      </c>
      <c r="AT146" s="172" t="s">
        <v>140</v>
      </c>
      <c r="AU146" s="172" t="s">
        <v>148</v>
      </c>
      <c r="AY146" s="165" t="s">
        <v>297</v>
      </c>
      <c r="BK146" s="173">
        <f>SUM(BK147:BK148)</f>
        <v>0</v>
      </c>
    </row>
    <row r="147" spans="1:65" s="63" customFormat="1" ht="14.4" customHeight="1">
      <c r="A147" s="59"/>
      <c r="B147" s="176"/>
      <c r="C147" s="177" t="s">
        <v>749</v>
      </c>
      <c r="D147" s="177" t="s">
        <v>299</v>
      </c>
      <c r="E147" s="178"/>
      <c r="F147" s="179" t="s">
        <v>750</v>
      </c>
      <c r="G147" s="180" t="s">
        <v>337</v>
      </c>
      <c r="H147" s="181">
        <v>541.44000000000005</v>
      </c>
      <c r="I147" s="182"/>
      <c r="J147" s="182">
        <f>ROUND(I147*H147,2)</f>
        <v>0</v>
      </c>
      <c r="K147" s="183"/>
      <c r="L147" s="60"/>
      <c r="M147" s="184" t="s">
        <v>76</v>
      </c>
      <c r="N147" s="185" t="s">
        <v>107</v>
      </c>
      <c r="O147" s="186">
        <v>0</v>
      </c>
      <c r="P147" s="186">
        <f>O147*H147</f>
        <v>0</v>
      </c>
      <c r="Q147" s="186">
        <v>0</v>
      </c>
      <c r="R147" s="186">
        <f>Q147*H147</f>
        <v>0</v>
      </c>
      <c r="S147" s="186">
        <v>0</v>
      </c>
      <c r="T147" s="187">
        <f>S147*H147</f>
        <v>0</v>
      </c>
      <c r="U147" s="59"/>
      <c r="V147" s="59"/>
      <c r="W147" s="59"/>
      <c r="X147" s="59"/>
      <c r="Y147" s="59"/>
      <c r="Z147" s="59"/>
      <c r="AA147" s="59"/>
      <c r="AB147" s="59"/>
      <c r="AC147" s="59"/>
      <c r="AD147" s="59"/>
      <c r="AE147" s="59"/>
      <c r="AR147" s="188" t="s">
        <v>348</v>
      </c>
      <c r="AT147" s="188" t="s">
        <v>299</v>
      </c>
      <c r="AU147" s="188" t="s">
        <v>154</v>
      </c>
      <c r="AY147" s="48" t="s">
        <v>297</v>
      </c>
      <c r="BE147" s="189">
        <f>IF(N147="základná",J147,0)</f>
        <v>0</v>
      </c>
      <c r="BF147" s="189">
        <f>IF(N147="znížená",J147,0)</f>
        <v>0</v>
      </c>
      <c r="BG147" s="189">
        <f>IF(N147="zákl. prenesená",J147,0)</f>
        <v>0</v>
      </c>
      <c r="BH147" s="189">
        <f>IF(N147="zníž. prenesená",J147,0)</f>
        <v>0</v>
      </c>
      <c r="BI147" s="189">
        <f>IF(N147="nulová",J147,0)</f>
        <v>0</v>
      </c>
      <c r="BJ147" s="48" t="s">
        <v>154</v>
      </c>
      <c r="BK147" s="189">
        <f>ROUND(I147*H147,2)</f>
        <v>0</v>
      </c>
      <c r="BL147" s="48" t="s">
        <v>348</v>
      </c>
      <c r="BM147" s="188" t="s">
        <v>751</v>
      </c>
    </row>
    <row r="148" spans="1:65" s="63" customFormat="1" ht="24.15" customHeight="1">
      <c r="A148" s="59"/>
      <c r="B148" s="176"/>
      <c r="C148" s="177" t="s">
        <v>752</v>
      </c>
      <c r="D148" s="177" t="s">
        <v>299</v>
      </c>
      <c r="E148" s="178"/>
      <c r="F148" s="179" t="s">
        <v>753</v>
      </c>
      <c r="G148" s="180" t="s">
        <v>337</v>
      </c>
      <c r="H148" s="181">
        <v>541.44000000000005</v>
      </c>
      <c r="I148" s="182"/>
      <c r="J148" s="182">
        <f>ROUND(I148*H148,2)</f>
        <v>0</v>
      </c>
      <c r="K148" s="183"/>
      <c r="L148" s="60"/>
      <c r="M148" s="184" t="s">
        <v>76</v>
      </c>
      <c r="N148" s="185" t="s">
        <v>107</v>
      </c>
      <c r="O148" s="186">
        <v>0</v>
      </c>
      <c r="P148" s="186">
        <f>O148*H148</f>
        <v>0</v>
      </c>
      <c r="Q148" s="186">
        <v>0</v>
      </c>
      <c r="R148" s="186">
        <f>Q148*H148</f>
        <v>0</v>
      </c>
      <c r="S148" s="186">
        <v>0</v>
      </c>
      <c r="T148" s="187">
        <f>S148*H148</f>
        <v>0</v>
      </c>
      <c r="U148" s="59"/>
      <c r="V148" s="59"/>
      <c r="W148" s="59"/>
      <c r="X148" s="59"/>
      <c r="Y148" s="59"/>
      <c r="Z148" s="59"/>
      <c r="AA148" s="59"/>
      <c r="AB148" s="59"/>
      <c r="AC148" s="59"/>
      <c r="AD148" s="59"/>
      <c r="AE148" s="59"/>
      <c r="AR148" s="188" t="s">
        <v>348</v>
      </c>
      <c r="AT148" s="188" t="s">
        <v>299</v>
      </c>
      <c r="AU148" s="188" t="s">
        <v>154</v>
      </c>
      <c r="AY148" s="48" t="s">
        <v>297</v>
      </c>
      <c r="BE148" s="189">
        <f>IF(N148="základná",J148,0)</f>
        <v>0</v>
      </c>
      <c r="BF148" s="189">
        <f>IF(N148="znížená",J148,0)</f>
        <v>0</v>
      </c>
      <c r="BG148" s="189">
        <f>IF(N148="zákl. prenesená",J148,0)</f>
        <v>0</v>
      </c>
      <c r="BH148" s="189">
        <f>IF(N148="zníž. prenesená",J148,0)</f>
        <v>0</v>
      </c>
      <c r="BI148" s="189">
        <f>IF(N148="nulová",J148,0)</f>
        <v>0</v>
      </c>
      <c r="BJ148" s="48" t="s">
        <v>154</v>
      </c>
      <c r="BK148" s="189">
        <f>ROUND(I148*H148,2)</f>
        <v>0</v>
      </c>
      <c r="BL148" s="48" t="s">
        <v>348</v>
      </c>
      <c r="BM148" s="188" t="s">
        <v>754</v>
      </c>
    </row>
    <row r="149" spans="1:65" s="163" customFormat="1" ht="22.95" customHeight="1">
      <c r="B149" s="164"/>
      <c r="D149" s="165" t="s">
        <v>140</v>
      </c>
      <c r="E149" s="174"/>
      <c r="F149" s="174" t="s">
        <v>755</v>
      </c>
      <c r="J149" s="175">
        <f>BK149</f>
        <v>0</v>
      </c>
      <c r="L149" s="164"/>
      <c r="M149" s="168"/>
      <c r="N149" s="169"/>
      <c r="O149" s="169"/>
      <c r="P149" s="170">
        <f>SUM(P150:P152)</f>
        <v>0</v>
      </c>
      <c r="Q149" s="169"/>
      <c r="R149" s="170">
        <f>SUM(R150:R152)</f>
        <v>0</v>
      </c>
      <c r="S149" s="169"/>
      <c r="T149" s="171">
        <f>SUM(T150:T152)</f>
        <v>0</v>
      </c>
      <c r="AR149" s="165" t="s">
        <v>154</v>
      </c>
      <c r="AT149" s="172" t="s">
        <v>140</v>
      </c>
      <c r="AU149" s="172" t="s">
        <v>148</v>
      </c>
      <c r="AY149" s="165" t="s">
        <v>297</v>
      </c>
      <c r="BK149" s="173">
        <f>SUM(BK150:BK152)</f>
        <v>0</v>
      </c>
    </row>
    <row r="150" spans="1:65" s="63" customFormat="1" ht="24.15" customHeight="1">
      <c r="A150" s="59"/>
      <c r="B150" s="176"/>
      <c r="C150" s="177" t="s">
        <v>756</v>
      </c>
      <c r="D150" s="177" t="s">
        <v>299</v>
      </c>
      <c r="E150" s="178"/>
      <c r="F150" s="179" t="s">
        <v>757</v>
      </c>
      <c r="G150" s="180" t="s">
        <v>337</v>
      </c>
      <c r="H150" s="181">
        <v>201.636</v>
      </c>
      <c r="I150" s="182"/>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348</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348</v>
      </c>
      <c r="BM150" s="188" t="s">
        <v>758</v>
      </c>
    </row>
    <row r="151" spans="1:65" s="63" customFormat="1" ht="14.4" customHeight="1">
      <c r="A151" s="59"/>
      <c r="B151" s="176"/>
      <c r="C151" s="177" t="s">
        <v>759</v>
      </c>
      <c r="D151" s="177" t="s">
        <v>299</v>
      </c>
      <c r="E151" s="178"/>
      <c r="F151" s="179" t="s">
        <v>760</v>
      </c>
      <c r="G151" s="180" t="s">
        <v>337</v>
      </c>
      <c r="H151" s="181">
        <v>201.636</v>
      </c>
      <c r="I151" s="182"/>
      <c r="J151" s="182">
        <f>ROUND(I151*H151,2)</f>
        <v>0</v>
      </c>
      <c r="K151" s="183"/>
      <c r="L151" s="60"/>
      <c r="M151" s="184" t="s">
        <v>76</v>
      </c>
      <c r="N151" s="185"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348</v>
      </c>
      <c r="AT151" s="188" t="s">
        <v>299</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348</v>
      </c>
      <c r="BM151" s="188" t="s">
        <v>761</v>
      </c>
    </row>
    <row r="152" spans="1:65" s="63" customFormat="1" ht="14.4" customHeight="1">
      <c r="A152" s="59"/>
      <c r="B152" s="176"/>
      <c r="C152" s="190" t="s">
        <v>762</v>
      </c>
      <c r="D152" s="190" t="s">
        <v>324</v>
      </c>
      <c r="E152" s="191"/>
      <c r="F152" s="192" t="s">
        <v>763</v>
      </c>
      <c r="G152" s="193" t="s">
        <v>337</v>
      </c>
      <c r="H152" s="194">
        <v>211.71799999999999</v>
      </c>
      <c r="I152" s="195"/>
      <c r="J152" s="195">
        <f>ROUND(I152*H152,2)</f>
        <v>0</v>
      </c>
      <c r="K152" s="196"/>
      <c r="L152" s="197"/>
      <c r="M152" s="198" t="s">
        <v>76</v>
      </c>
      <c r="N152" s="199"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381</v>
      </c>
      <c r="AT152" s="188" t="s">
        <v>324</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348</v>
      </c>
      <c r="BM152" s="188" t="s">
        <v>764</v>
      </c>
    </row>
    <row r="153" spans="1:65" s="163" customFormat="1" ht="22.95" customHeight="1">
      <c r="B153" s="164"/>
      <c r="D153" s="165" t="s">
        <v>140</v>
      </c>
      <c r="E153" s="174"/>
      <c r="F153" s="174" t="s">
        <v>569</v>
      </c>
      <c r="J153" s="175">
        <f>BK153</f>
        <v>0</v>
      </c>
      <c r="L153" s="164"/>
      <c r="M153" s="168"/>
      <c r="N153" s="169"/>
      <c r="O153" s="169"/>
      <c r="P153" s="170">
        <f>SUM(P154:P155)</f>
        <v>0</v>
      </c>
      <c r="Q153" s="169"/>
      <c r="R153" s="170">
        <f>SUM(R154:R155)</f>
        <v>0</v>
      </c>
      <c r="S153" s="169"/>
      <c r="T153" s="171">
        <f>SUM(T154:T155)</f>
        <v>0</v>
      </c>
      <c r="AR153" s="165" t="s">
        <v>154</v>
      </c>
      <c r="AT153" s="172" t="s">
        <v>140</v>
      </c>
      <c r="AU153" s="172" t="s">
        <v>148</v>
      </c>
      <c r="AY153" s="165" t="s">
        <v>297</v>
      </c>
      <c r="BK153" s="173">
        <f>SUM(BK154:BK155)</f>
        <v>0</v>
      </c>
    </row>
    <row r="154" spans="1:65" s="63" customFormat="1" ht="24.15" customHeight="1">
      <c r="A154" s="59"/>
      <c r="B154" s="176"/>
      <c r="C154" s="177" t="s">
        <v>765</v>
      </c>
      <c r="D154" s="177" t="s">
        <v>299</v>
      </c>
      <c r="E154" s="178"/>
      <c r="F154" s="179" t="s">
        <v>766</v>
      </c>
      <c r="G154" s="180" t="s">
        <v>337</v>
      </c>
      <c r="H154" s="181">
        <v>102.71599999999999</v>
      </c>
      <c r="I154" s="182"/>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348</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348</v>
      </c>
      <c r="BM154" s="188" t="s">
        <v>767</v>
      </c>
    </row>
    <row r="155" spans="1:65" s="63" customFormat="1" ht="14.4" customHeight="1">
      <c r="A155" s="59"/>
      <c r="B155" s="176"/>
      <c r="C155" s="177" t="s">
        <v>768</v>
      </c>
      <c r="D155" s="177" t="s">
        <v>299</v>
      </c>
      <c r="E155" s="178"/>
      <c r="F155" s="179" t="s">
        <v>769</v>
      </c>
      <c r="G155" s="180" t="s">
        <v>337</v>
      </c>
      <c r="H155" s="181">
        <v>330.01499999999999</v>
      </c>
      <c r="I155" s="182"/>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348</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348</v>
      </c>
      <c r="BM155" s="188" t="s">
        <v>770</v>
      </c>
    </row>
    <row r="156" spans="1:65" s="163" customFormat="1" ht="22.95" customHeight="1">
      <c r="B156" s="164"/>
      <c r="D156" s="165" t="s">
        <v>140</v>
      </c>
      <c r="E156" s="174"/>
      <c r="F156" s="174" t="s">
        <v>771</v>
      </c>
      <c r="J156" s="175">
        <f>BK156</f>
        <v>0</v>
      </c>
      <c r="L156" s="164"/>
      <c r="M156" s="168"/>
      <c r="N156" s="169"/>
      <c r="O156" s="169"/>
      <c r="P156" s="170">
        <f>SUM(P157:P160)</f>
        <v>0</v>
      </c>
      <c r="Q156" s="169"/>
      <c r="R156" s="170">
        <f>SUM(R157:R160)</f>
        <v>0</v>
      </c>
      <c r="S156" s="169"/>
      <c r="T156" s="171">
        <f>SUM(T157:T160)</f>
        <v>0</v>
      </c>
      <c r="AR156" s="165" t="s">
        <v>154</v>
      </c>
      <c r="AT156" s="172" t="s">
        <v>140</v>
      </c>
      <c r="AU156" s="172" t="s">
        <v>148</v>
      </c>
      <c r="AY156" s="165" t="s">
        <v>297</v>
      </c>
      <c r="BK156" s="173">
        <f>SUM(BK157:BK160)</f>
        <v>0</v>
      </c>
    </row>
    <row r="157" spans="1:65" s="63" customFormat="1" ht="24.15" customHeight="1">
      <c r="A157" s="59"/>
      <c r="B157" s="176"/>
      <c r="C157" s="177" t="s">
        <v>772</v>
      </c>
      <c r="D157" s="177" t="s">
        <v>299</v>
      </c>
      <c r="E157" s="178"/>
      <c r="F157" s="179" t="s">
        <v>773</v>
      </c>
      <c r="G157" s="180" t="s">
        <v>337</v>
      </c>
      <c r="H157" s="181">
        <v>2027.7950000000001</v>
      </c>
      <c r="I157" s="182"/>
      <c r="J157" s="182">
        <f>ROUND(I157*H157,2)</f>
        <v>0</v>
      </c>
      <c r="K157" s="183"/>
      <c r="L157" s="60"/>
      <c r="M157" s="184" t="s">
        <v>76</v>
      </c>
      <c r="N157" s="185" t="s">
        <v>107</v>
      </c>
      <c r="O157" s="186">
        <v>0</v>
      </c>
      <c r="P157" s="186">
        <f>O157*H157</f>
        <v>0</v>
      </c>
      <c r="Q157" s="186">
        <v>0</v>
      </c>
      <c r="R157" s="186">
        <f>Q157*H157</f>
        <v>0</v>
      </c>
      <c r="S157" s="186">
        <v>0</v>
      </c>
      <c r="T157" s="187">
        <f>S157*H157</f>
        <v>0</v>
      </c>
      <c r="U157" s="59"/>
      <c r="V157" s="59"/>
      <c r="W157" s="59"/>
      <c r="X157" s="59"/>
      <c r="Y157" s="59"/>
      <c r="Z157" s="59"/>
      <c r="AA157" s="59"/>
      <c r="AB157" s="59"/>
      <c r="AC157" s="59"/>
      <c r="AD157" s="59"/>
      <c r="AE157" s="59"/>
      <c r="AR157" s="188" t="s">
        <v>348</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348</v>
      </c>
      <c r="BM157" s="188" t="s">
        <v>774</v>
      </c>
    </row>
    <row r="158" spans="1:65" s="63" customFormat="1" ht="14.4" customHeight="1">
      <c r="A158" s="59"/>
      <c r="B158" s="176"/>
      <c r="C158" s="177" t="s">
        <v>775</v>
      </c>
      <c r="D158" s="177" t="s">
        <v>299</v>
      </c>
      <c r="E158" s="178"/>
      <c r="F158" s="179" t="s">
        <v>776</v>
      </c>
      <c r="G158" s="180" t="s">
        <v>337</v>
      </c>
      <c r="H158" s="181">
        <v>2027.7950000000001</v>
      </c>
      <c r="I158" s="182"/>
      <c r="J158" s="182">
        <f>ROUND(I158*H158,2)</f>
        <v>0</v>
      </c>
      <c r="K158" s="183"/>
      <c r="L158" s="60"/>
      <c r="M158" s="184" t="s">
        <v>76</v>
      </c>
      <c r="N158" s="185" t="s">
        <v>107</v>
      </c>
      <c r="O158" s="186">
        <v>0</v>
      </c>
      <c r="P158" s="186">
        <f>O158*H158</f>
        <v>0</v>
      </c>
      <c r="Q158" s="186">
        <v>0</v>
      </c>
      <c r="R158" s="186">
        <f>Q158*H158</f>
        <v>0</v>
      </c>
      <c r="S158" s="186">
        <v>0</v>
      </c>
      <c r="T158" s="187">
        <f>S158*H158</f>
        <v>0</v>
      </c>
      <c r="U158" s="59"/>
      <c r="V158" s="59"/>
      <c r="W158" s="59"/>
      <c r="X158" s="59"/>
      <c r="Y158" s="59"/>
      <c r="Z158" s="59"/>
      <c r="AA158" s="59"/>
      <c r="AB158" s="59"/>
      <c r="AC158" s="59"/>
      <c r="AD158" s="59"/>
      <c r="AE158" s="59"/>
      <c r="AR158" s="188" t="s">
        <v>348</v>
      </c>
      <c r="AT158" s="188" t="s">
        <v>299</v>
      </c>
      <c r="AU158" s="188" t="s">
        <v>154</v>
      </c>
      <c r="AY158" s="48" t="s">
        <v>297</v>
      </c>
      <c r="BE158" s="189">
        <f>IF(N158="základná",J158,0)</f>
        <v>0</v>
      </c>
      <c r="BF158" s="189">
        <f>IF(N158="znížená",J158,0)</f>
        <v>0</v>
      </c>
      <c r="BG158" s="189">
        <f>IF(N158="zákl. prenesená",J158,0)</f>
        <v>0</v>
      </c>
      <c r="BH158" s="189">
        <f>IF(N158="zníž. prenesená",J158,0)</f>
        <v>0</v>
      </c>
      <c r="BI158" s="189">
        <f>IF(N158="nulová",J158,0)</f>
        <v>0</v>
      </c>
      <c r="BJ158" s="48" t="s">
        <v>154</v>
      </c>
      <c r="BK158" s="189">
        <f>ROUND(I158*H158,2)</f>
        <v>0</v>
      </c>
      <c r="BL158" s="48" t="s">
        <v>348</v>
      </c>
      <c r="BM158" s="188" t="s">
        <v>777</v>
      </c>
    </row>
    <row r="159" spans="1:65" s="63" customFormat="1" ht="14.4" customHeight="1">
      <c r="A159" s="59"/>
      <c r="B159" s="176"/>
      <c r="C159" s="177" t="s">
        <v>778</v>
      </c>
      <c r="D159" s="177" t="s">
        <v>299</v>
      </c>
      <c r="E159" s="178"/>
      <c r="F159" s="179" t="s">
        <v>779</v>
      </c>
      <c r="G159" s="180" t="s">
        <v>337</v>
      </c>
      <c r="H159" s="181">
        <v>1816.8409999999999</v>
      </c>
      <c r="I159" s="182"/>
      <c r="J159" s="182">
        <f>ROUND(I159*H159,2)</f>
        <v>0</v>
      </c>
      <c r="K159" s="183"/>
      <c r="L159" s="60"/>
      <c r="M159" s="184" t="s">
        <v>76</v>
      </c>
      <c r="N159" s="185" t="s">
        <v>107</v>
      </c>
      <c r="O159" s="186">
        <v>0</v>
      </c>
      <c r="P159" s="186">
        <f>O159*H159</f>
        <v>0</v>
      </c>
      <c r="Q159" s="186">
        <v>0</v>
      </c>
      <c r="R159" s="186">
        <f>Q159*H159</f>
        <v>0</v>
      </c>
      <c r="S159" s="186">
        <v>0</v>
      </c>
      <c r="T159" s="187">
        <f>S159*H159</f>
        <v>0</v>
      </c>
      <c r="U159" s="59"/>
      <c r="V159" s="59"/>
      <c r="W159" s="59"/>
      <c r="X159" s="59"/>
      <c r="Y159" s="59"/>
      <c r="Z159" s="59"/>
      <c r="AA159" s="59"/>
      <c r="AB159" s="59"/>
      <c r="AC159" s="59"/>
      <c r="AD159" s="59"/>
      <c r="AE159" s="59"/>
      <c r="AR159" s="188" t="s">
        <v>348</v>
      </c>
      <c r="AT159" s="188" t="s">
        <v>299</v>
      </c>
      <c r="AU159" s="188" t="s">
        <v>154</v>
      </c>
      <c r="AY159" s="48" t="s">
        <v>297</v>
      </c>
      <c r="BE159" s="189">
        <f>IF(N159="základná",J159,0)</f>
        <v>0</v>
      </c>
      <c r="BF159" s="189">
        <f>IF(N159="znížená",J159,0)</f>
        <v>0</v>
      </c>
      <c r="BG159" s="189">
        <f>IF(N159="zákl. prenesená",J159,0)</f>
        <v>0</v>
      </c>
      <c r="BH159" s="189">
        <f>IF(N159="zníž. prenesená",J159,0)</f>
        <v>0</v>
      </c>
      <c r="BI159" s="189">
        <f>IF(N159="nulová",J159,0)</f>
        <v>0</v>
      </c>
      <c r="BJ159" s="48" t="s">
        <v>154</v>
      </c>
      <c r="BK159" s="189">
        <f>ROUND(I159*H159,2)</f>
        <v>0</v>
      </c>
      <c r="BL159" s="48" t="s">
        <v>348</v>
      </c>
      <c r="BM159" s="188" t="s">
        <v>780</v>
      </c>
    </row>
    <row r="160" spans="1:65" s="63" customFormat="1" ht="22.2" customHeight="1">
      <c r="A160" s="59"/>
      <c r="B160" s="176"/>
      <c r="C160" s="177" t="s">
        <v>781</v>
      </c>
      <c r="D160" s="177" t="s">
        <v>299</v>
      </c>
      <c r="E160" s="178"/>
      <c r="F160" s="179" t="s">
        <v>782</v>
      </c>
      <c r="G160" s="180" t="s">
        <v>337</v>
      </c>
      <c r="H160" s="181">
        <v>331.9</v>
      </c>
      <c r="I160" s="182"/>
      <c r="J160" s="182">
        <f>ROUND(I160*H160,2)</f>
        <v>0</v>
      </c>
      <c r="K160" s="183"/>
      <c r="L160" s="60"/>
      <c r="M160" s="200" t="s">
        <v>76</v>
      </c>
      <c r="N160" s="201" t="s">
        <v>107</v>
      </c>
      <c r="O160" s="202">
        <v>0</v>
      </c>
      <c r="P160" s="202">
        <f>O160*H160</f>
        <v>0</v>
      </c>
      <c r="Q160" s="202">
        <v>0</v>
      </c>
      <c r="R160" s="202">
        <f>Q160*H160</f>
        <v>0</v>
      </c>
      <c r="S160" s="202">
        <v>0</v>
      </c>
      <c r="T160" s="203">
        <f>S160*H160</f>
        <v>0</v>
      </c>
      <c r="U160" s="59"/>
      <c r="V160" s="59"/>
      <c r="W160" s="59"/>
      <c r="X160" s="59"/>
      <c r="Y160" s="59"/>
      <c r="Z160" s="59"/>
      <c r="AA160" s="59"/>
      <c r="AB160" s="59"/>
      <c r="AC160" s="59"/>
      <c r="AD160" s="59"/>
      <c r="AE160" s="59"/>
      <c r="AR160" s="188" t="s">
        <v>348</v>
      </c>
      <c r="AT160" s="188" t="s">
        <v>299</v>
      </c>
      <c r="AU160" s="188" t="s">
        <v>154</v>
      </c>
      <c r="AY160" s="48" t="s">
        <v>297</v>
      </c>
      <c r="BE160" s="189">
        <f>IF(N160="základná",J160,0)</f>
        <v>0</v>
      </c>
      <c r="BF160" s="189">
        <f>IF(N160="znížená",J160,0)</f>
        <v>0</v>
      </c>
      <c r="BG160" s="189">
        <f>IF(N160="zákl. prenesená",J160,0)</f>
        <v>0</v>
      </c>
      <c r="BH160" s="189">
        <f>IF(N160="zníž. prenesená",J160,0)</f>
        <v>0</v>
      </c>
      <c r="BI160" s="189">
        <f>IF(N160="nulová",J160,0)</f>
        <v>0</v>
      </c>
      <c r="BJ160" s="48" t="s">
        <v>154</v>
      </c>
      <c r="BK160" s="189">
        <f>ROUND(I160*H160,2)</f>
        <v>0</v>
      </c>
      <c r="BL160" s="48" t="s">
        <v>348</v>
      </c>
      <c r="BM160" s="188" t="s">
        <v>783</v>
      </c>
    </row>
    <row r="161" spans="1:31" s="63" customFormat="1" ht="6.9" customHeight="1">
      <c r="A161" s="59"/>
      <c r="B161" s="75"/>
      <c r="C161" s="76"/>
      <c r="D161" s="76"/>
      <c r="E161" s="76"/>
      <c r="F161" s="76"/>
      <c r="G161" s="76"/>
      <c r="H161" s="76"/>
      <c r="I161" s="76"/>
      <c r="J161" s="76"/>
      <c r="K161" s="76"/>
      <c r="L161" s="60"/>
      <c r="M161" s="59"/>
      <c r="O161" s="59"/>
      <c r="P161" s="59"/>
      <c r="Q161" s="59"/>
      <c r="R161" s="59"/>
      <c r="S161" s="59"/>
      <c r="T161" s="59"/>
      <c r="U161" s="59"/>
      <c r="V161" s="59"/>
      <c r="W161" s="59"/>
      <c r="X161" s="59"/>
      <c r="Y161" s="59"/>
      <c r="Z161" s="59"/>
      <c r="AA161" s="59"/>
      <c r="AB161" s="59"/>
      <c r="AC161" s="59"/>
      <c r="AD161" s="59"/>
      <c r="AE161" s="59"/>
    </row>
    <row r="164" spans="1:31" ht="51" customHeight="1">
      <c r="C164" s="262" t="s">
        <v>392</v>
      </c>
      <c r="D164" s="262"/>
      <c r="E164" s="262"/>
      <c r="F164" s="262"/>
      <c r="G164" s="262"/>
      <c r="H164" s="262"/>
      <c r="I164" s="262"/>
      <c r="J164" s="262"/>
      <c r="K164" s="262"/>
      <c r="L164" s="262"/>
      <c r="M164" s="262"/>
      <c r="N164" s="262"/>
    </row>
    <row r="165" spans="1:31" ht="11.4">
      <c r="C165" s="204"/>
      <c r="D165" s="204"/>
      <c r="E165" s="204"/>
      <c r="F165" s="204"/>
      <c r="G165" s="204"/>
      <c r="H165" s="204"/>
      <c r="I165" s="204"/>
      <c r="J165" s="204"/>
      <c r="K165" s="205"/>
      <c r="L165" s="205"/>
      <c r="M165" s="205"/>
      <c r="N165" s="205"/>
    </row>
    <row r="166" spans="1:31" ht="49.95" customHeight="1">
      <c r="C166" s="262" t="s">
        <v>393</v>
      </c>
      <c r="D166" s="262"/>
      <c r="E166" s="262"/>
      <c r="F166" s="262"/>
      <c r="G166" s="262"/>
      <c r="H166" s="262"/>
      <c r="I166" s="262"/>
      <c r="J166" s="262"/>
      <c r="K166" s="262"/>
      <c r="L166" s="262"/>
      <c r="M166" s="262"/>
      <c r="N166" s="262"/>
    </row>
    <row r="167" spans="1:31" ht="11.4">
      <c r="C167" s="204"/>
      <c r="D167" s="204"/>
      <c r="E167" s="204"/>
      <c r="F167" s="204"/>
      <c r="G167" s="204"/>
      <c r="H167" s="204"/>
      <c r="I167" s="204"/>
      <c r="J167" s="204"/>
      <c r="K167" s="205"/>
      <c r="L167" s="205"/>
      <c r="M167" s="205"/>
      <c r="N167" s="205"/>
    </row>
    <row r="168" spans="1:31" ht="50.4" customHeight="1">
      <c r="C168" s="262" t="s">
        <v>394</v>
      </c>
      <c r="D168" s="262"/>
      <c r="E168" s="262"/>
      <c r="F168" s="262"/>
      <c r="G168" s="262"/>
      <c r="H168" s="262"/>
      <c r="I168" s="262"/>
      <c r="J168" s="262"/>
      <c r="K168" s="262"/>
      <c r="L168" s="262"/>
      <c r="M168" s="262"/>
      <c r="N168" s="262"/>
    </row>
    <row r="169" spans="1:31" ht="11.4">
      <c r="C169" s="206"/>
      <c r="D169" s="206"/>
      <c r="E169" s="206"/>
      <c r="F169" s="206"/>
      <c r="G169" s="206"/>
      <c r="H169" s="206"/>
      <c r="I169" s="206"/>
      <c r="J169" s="206"/>
      <c r="K169" s="207"/>
      <c r="L169" s="207"/>
      <c r="M169" s="207"/>
      <c r="N169" s="207"/>
    </row>
    <row r="170" spans="1:31" ht="11.4">
      <c r="C170" s="262" t="s">
        <v>395</v>
      </c>
      <c r="D170" s="262"/>
      <c r="E170" s="262"/>
      <c r="F170" s="262"/>
      <c r="G170" s="262"/>
      <c r="H170" s="262"/>
      <c r="I170" s="262"/>
      <c r="J170" s="262"/>
      <c r="K170" s="262"/>
      <c r="L170" s="262"/>
      <c r="M170" s="262"/>
      <c r="N170" s="262"/>
    </row>
    <row r="171" spans="1:31" ht="11.4">
      <c r="C171" s="204"/>
      <c r="D171" s="204"/>
      <c r="E171" s="204"/>
      <c r="F171" s="204"/>
      <c r="G171" s="204"/>
      <c r="H171" s="204"/>
      <c r="I171" s="204"/>
      <c r="J171" s="204"/>
      <c r="K171" s="205"/>
      <c r="L171" s="205"/>
      <c r="M171" s="205"/>
      <c r="N171" s="205"/>
    </row>
    <row r="172" spans="1:31" ht="11.4">
      <c r="C172" s="204"/>
      <c r="D172" s="204"/>
      <c r="E172" s="204"/>
      <c r="F172" s="204"/>
      <c r="G172" s="204"/>
      <c r="H172" s="204"/>
      <c r="I172" s="204"/>
      <c r="J172" s="204"/>
      <c r="K172" s="205"/>
      <c r="L172" s="205"/>
      <c r="M172" s="205"/>
      <c r="N172" s="205"/>
    </row>
    <row r="173" spans="1:31" ht="11.4">
      <c r="C173" s="208" t="s">
        <v>396</v>
      </c>
      <c r="D173" s="208"/>
      <c r="E173" s="208"/>
      <c r="F173" s="208"/>
      <c r="G173" s="208"/>
      <c r="H173" s="204"/>
      <c r="I173" s="208"/>
      <c r="J173" s="208"/>
      <c r="K173" s="205"/>
      <c r="L173" s="205"/>
      <c r="M173" s="205"/>
      <c r="N173" s="205"/>
    </row>
    <row r="174" spans="1:31" ht="11.4">
      <c r="C174" s="204"/>
      <c r="D174" s="204"/>
      <c r="E174" s="204"/>
      <c r="F174" s="204"/>
      <c r="G174" s="204"/>
      <c r="H174" s="204" t="s">
        <v>397</v>
      </c>
      <c r="I174" s="204"/>
      <c r="J174" s="204"/>
      <c r="K174" s="205"/>
      <c r="L174" s="205"/>
      <c r="M174" s="205"/>
      <c r="N174" s="205"/>
    </row>
    <row r="175" spans="1:31" ht="11.4">
      <c r="C175" s="204"/>
      <c r="D175" s="204"/>
      <c r="E175" s="204"/>
      <c r="F175" s="204"/>
      <c r="G175" s="204"/>
      <c r="H175" s="204"/>
      <c r="I175" s="204"/>
      <c r="J175" s="204"/>
      <c r="K175" s="205"/>
      <c r="L175" s="205"/>
      <c r="M175" s="205"/>
      <c r="N175" s="205"/>
    </row>
    <row r="176" spans="1:31" ht="11.4">
      <c r="C176" s="204"/>
      <c r="D176" s="204"/>
      <c r="E176" s="204"/>
      <c r="F176" s="204"/>
      <c r="G176" s="204"/>
      <c r="H176" s="204"/>
      <c r="I176" s="204"/>
      <c r="J176" s="208"/>
      <c r="K176" s="205"/>
      <c r="L176" s="205"/>
      <c r="M176" s="205"/>
      <c r="N176" s="205"/>
    </row>
    <row r="177" spans="3:14" ht="11.4">
      <c r="C177" s="208" t="s">
        <v>96</v>
      </c>
      <c r="D177" s="208"/>
      <c r="E177" s="208"/>
      <c r="F177" s="208"/>
      <c r="G177" s="208"/>
      <c r="H177" s="204"/>
      <c r="I177" s="208"/>
      <c r="J177" s="204"/>
      <c r="K177" s="205"/>
      <c r="L177" s="205"/>
      <c r="M177" s="205"/>
      <c r="N177" s="205"/>
    </row>
  </sheetData>
  <autoFilter ref="C99:K160" xr:uid="{00000000-0009-0000-0000-000015000000}"/>
  <mergeCells count="13">
    <mergeCell ref="E29:H29"/>
    <mergeCell ref="L2:V2"/>
    <mergeCell ref="E7:H7"/>
    <mergeCell ref="E9:H9"/>
    <mergeCell ref="E11:H11"/>
    <mergeCell ref="E20:H20"/>
    <mergeCell ref="C170:N170"/>
    <mergeCell ref="E88:H88"/>
    <mergeCell ref="E90:H90"/>
    <mergeCell ref="E92:H92"/>
    <mergeCell ref="C164:N164"/>
    <mergeCell ref="C166:N166"/>
    <mergeCell ref="C168:N16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M188"/>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218</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1024</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ROUND((SUM(BE100:BE171)),  2)</f>
        <v>0</v>
      </c>
      <c r="G35" s="59"/>
      <c r="H35" s="59"/>
      <c r="I35" s="141">
        <v>0.2</v>
      </c>
      <c r="J35" s="140">
        <f>ROUND(((SUM(BE100:BE171))*I35),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ROUND((SUM(BF100:BF171)),  2)</f>
        <v>0</v>
      </c>
      <c r="G36" s="59"/>
      <c r="H36" s="59"/>
      <c r="I36" s="141">
        <v>0.2</v>
      </c>
      <c r="J36" s="140">
        <f>ROUND(((SUM(BF100:BF171))*I36),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ROUND((SUM(BG100:BG171)),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ROUND((SUM(BH100:BH171)),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ROUND((SUM(BI100:BI171)),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20 - FC 20 SO 01 A3 - ZTI a UK NV</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P102+P118+P144+P169</f>
        <v>0</v>
      </c>
      <c r="Q101" s="169"/>
      <c r="R101" s="170">
        <f>R102+R118+R144+R169</f>
        <v>0</v>
      </c>
      <c r="S101" s="169"/>
      <c r="T101" s="171">
        <f>T102+T118+T144+T169</f>
        <v>0</v>
      </c>
      <c r="AR101" s="165" t="s">
        <v>154</v>
      </c>
      <c r="AT101" s="172" t="s">
        <v>140</v>
      </c>
      <c r="AU101" s="172" t="s">
        <v>141</v>
      </c>
      <c r="AY101" s="165" t="s">
        <v>297</v>
      </c>
      <c r="BK101" s="173">
        <f>BK102+BK118+BK144+BK169</f>
        <v>0</v>
      </c>
    </row>
    <row r="102" spans="1:65" s="163" customFormat="1" ht="22.95" customHeight="1">
      <c r="B102" s="164"/>
      <c r="D102" s="165" t="s">
        <v>140</v>
      </c>
      <c r="E102" s="174"/>
      <c r="F102" s="174" t="s">
        <v>785</v>
      </c>
      <c r="J102" s="175">
        <f>BK102</f>
        <v>0</v>
      </c>
      <c r="L102" s="164"/>
      <c r="M102" s="168"/>
      <c r="N102" s="169"/>
      <c r="O102" s="169"/>
      <c r="P102" s="170">
        <f>SUM(P103:P117)</f>
        <v>0</v>
      </c>
      <c r="Q102" s="169"/>
      <c r="R102" s="170">
        <f>SUM(R103:R117)</f>
        <v>0</v>
      </c>
      <c r="S102" s="169"/>
      <c r="T102" s="171">
        <f>SUM(T103:T117)</f>
        <v>0</v>
      </c>
      <c r="AR102" s="165" t="s">
        <v>154</v>
      </c>
      <c r="AT102" s="172" t="s">
        <v>140</v>
      </c>
      <c r="AU102" s="172" t="s">
        <v>148</v>
      </c>
      <c r="AY102" s="165" t="s">
        <v>297</v>
      </c>
      <c r="BK102" s="173">
        <f>SUM(BK103:BK117)</f>
        <v>0</v>
      </c>
    </row>
    <row r="103" spans="1:65" s="63" customFormat="1" ht="24.15" customHeight="1">
      <c r="A103" s="59"/>
      <c r="B103" s="176"/>
      <c r="C103" s="177" t="s">
        <v>148</v>
      </c>
      <c r="D103" s="177" t="s">
        <v>299</v>
      </c>
      <c r="E103" s="178"/>
      <c r="F103" s="179" t="s">
        <v>786</v>
      </c>
      <c r="G103" s="180" t="s">
        <v>522</v>
      </c>
      <c r="H103" s="181">
        <v>60</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348</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348</v>
      </c>
      <c r="BM103" s="188" t="s">
        <v>787</v>
      </c>
    </row>
    <row r="104" spans="1:65" s="63" customFormat="1" ht="24.15" customHeight="1">
      <c r="A104" s="59"/>
      <c r="B104" s="176"/>
      <c r="C104" s="177" t="s">
        <v>154</v>
      </c>
      <c r="D104" s="177" t="s">
        <v>299</v>
      </c>
      <c r="E104" s="178"/>
      <c r="F104" s="179" t="s">
        <v>788</v>
      </c>
      <c r="G104" s="180" t="s">
        <v>522</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348</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348</v>
      </c>
      <c r="BM104" s="188" t="s">
        <v>789</v>
      </c>
    </row>
    <row r="105" spans="1:65" s="63" customFormat="1" ht="14.4" customHeight="1">
      <c r="A105" s="59"/>
      <c r="B105" s="176"/>
      <c r="C105" s="177" t="s">
        <v>306</v>
      </c>
      <c r="D105" s="177" t="s">
        <v>299</v>
      </c>
      <c r="E105" s="178"/>
      <c r="F105" s="179" t="s">
        <v>790</v>
      </c>
      <c r="G105" s="180" t="s">
        <v>522</v>
      </c>
      <c r="H105" s="181">
        <v>12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348</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348</v>
      </c>
      <c r="BM105" s="188" t="s">
        <v>791</v>
      </c>
    </row>
    <row r="106" spans="1:65" s="63" customFormat="1" ht="14.4" customHeight="1">
      <c r="A106" s="59"/>
      <c r="B106" s="176"/>
      <c r="C106" s="177" t="s">
        <v>302</v>
      </c>
      <c r="D106" s="177" t="s">
        <v>299</v>
      </c>
      <c r="E106" s="178"/>
      <c r="F106" s="179" t="s">
        <v>792</v>
      </c>
      <c r="G106" s="180" t="s">
        <v>522</v>
      </c>
      <c r="H106" s="181">
        <v>108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348</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348</v>
      </c>
      <c r="BM106" s="188" t="s">
        <v>793</v>
      </c>
    </row>
    <row r="107" spans="1:65" s="63" customFormat="1" ht="14.4" customHeight="1">
      <c r="A107" s="59"/>
      <c r="B107" s="176"/>
      <c r="C107" s="177" t="s">
        <v>311</v>
      </c>
      <c r="D107" s="177" t="s">
        <v>299</v>
      </c>
      <c r="E107" s="178"/>
      <c r="F107" s="179" t="s">
        <v>794</v>
      </c>
      <c r="G107" s="180" t="s">
        <v>522</v>
      </c>
      <c r="H107" s="181">
        <v>12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348</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348</v>
      </c>
      <c r="BM107" s="188" t="s">
        <v>795</v>
      </c>
    </row>
    <row r="108" spans="1:65" s="63" customFormat="1" ht="14.4" customHeight="1">
      <c r="A108" s="59"/>
      <c r="B108" s="176"/>
      <c r="C108" s="177" t="s">
        <v>314</v>
      </c>
      <c r="D108" s="177" t="s">
        <v>299</v>
      </c>
      <c r="E108" s="178"/>
      <c r="F108" s="179" t="s">
        <v>796</v>
      </c>
      <c r="G108" s="180" t="s">
        <v>522</v>
      </c>
      <c r="H108" s="181">
        <v>60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797</v>
      </c>
    </row>
    <row r="109" spans="1:65" s="63" customFormat="1" ht="14.4" customHeight="1">
      <c r="A109" s="59"/>
      <c r="B109" s="176"/>
      <c r="C109" s="177" t="s">
        <v>317</v>
      </c>
      <c r="D109" s="177" t="s">
        <v>299</v>
      </c>
      <c r="E109" s="178"/>
      <c r="F109" s="179" t="s">
        <v>798</v>
      </c>
      <c r="G109" s="180" t="s">
        <v>799</v>
      </c>
      <c r="H109" s="181">
        <v>12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800</v>
      </c>
    </row>
    <row r="110" spans="1:65" s="63" customFormat="1" ht="14.4" customHeight="1">
      <c r="A110" s="59"/>
      <c r="B110" s="176"/>
      <c r="C110" s="177" t="s">
        <v>320</v>
      </c>
      <c r="D110" s="177" t="s">
        <v>299</v>
      </c>
      <c r="E110" s="178"/>
      <c r="F110" s="179" t="s">
        <v>801</v>
      </c>
      <c r="G110" s="180" t="s">
        <v>799</v>
      </c>
      <c r="H110" s="181">
        <v>36</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348</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802</v>
      </c>
    </row>
    <row r="111" spans="1:65" s="63" customFormat="1" ht="14.4" customHeight="1">
      <c r="A111" s="59"/>
      <c r="B111" s="176"/>
      <c r="C111" s="177" t="s">
        <v>323</v>
      </c>
      <c r="D111" s="177" t="s">
        <v>299</v>
      </c>
      <c r="E111" s="178"/>
      <c r="F111" s="179" t="s">
        <v>803</v>
      </c>
      <c r="G111" s="180" t="s">
        <v>799</v>
      </c>
      <c r="H111" s="181">
        <v>12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804</v>
      </c>
    </row>
    <row r="112" spans="1:65" s="63" customFormat="1" ht="24.15" customHeight="1">
      <c r="A112" s="59"/>
      <c r="B112" s="176"/>
      <c r="C112" s="177" t="s">
        <v>328</v>
      </c>
      <c r="D112" s="177" t="s">
        <v>299</v>
      </c>
      <c r="E112" s="178"/>
      <c r="F112" s="179" t="s">
        <v>805</v>
      </c>
      <c r="G112" s="180" t="s">
        <v>799</v>
      </c>
      <c r="H112" s="181">
        <v>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806</v>
      </c>
    </row>
    <row r="113" spans="1:65" s="63" customFormat="1" ht="14.4" customHeight="1">
      <c r="A113" s="59"/>
      <c r="B113" s="176"/>
      <c r="C113" s="177" t="s">
        <v>331</v>
      </c>
      <c r="D113" s="177" t="s">
        <v>299</v>
      </c>
      <c r="E113" s="178"/>
      <c r="F113" s="179" t="s">
        <v>807</v>
      </c>
      <c r="G113" s="180" t="s">
        <v>799</v>
      </c>
      <c r="H113" s="181">
        <v>6</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348</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808</v>
      </c>
    </row>
    <row r="114" spans="1:65" s="63" customFormat="1" ht="14.4" customHeight="1">
      <c r="A114" s="59"/>
      <c r="B114" s="176"/>
      <c r="C114" s="190" t="s">
        <v>335</v>
      </c>
      <c r="D114" s="190" t="s">
        <v>324</v>
      </c>
      <c r="E114" s="191"/>
      <c r="F114" s="192" t="s">
        <v>809</v>
      </c>
      <c r="G114" s="193" t="s">
        <v>799</v>
      </c>
      <c r="H114" s="194">
        <v>6</v>
      </c>
      <c r="I114" s="195"/>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381</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810</v>
      </c>
    </row>
    <row r="115" spans="1:65" s="63" customFormat="1" ht="14.4" customHeight="1">
      <c r="A115" s="59"/>
      <c r="B115" s="176"/>
      <c r="C115" s="177" t="s">
        <v>339</v>
      </c>
      <c r="D115" s="177" t="s">
        <v>299</v>
      </c>
      <c r="E115" s="178"/>
      <c r="F115" s="179" t="s">
        <v>811</v>
      </c>
      <c r="G115" s="180" t="s">
        <v>522</v>
      </c>
      <c r="H115" s="181">
        <v>276</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348</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348</v>
      </c>
      <c r="BM115" s="188" t="s">
        <v>812</v>
      </c>
    </row>
    <row r="116" spans="1:65" s="63" customFormat="1" ht="24.15" customHeight="1">
      <c r="A116" s="59"/>
      <c r="B116" s="176"/>
      <c r="C116" s="177" t="s">
        <v>342</v>
      </c>
      <c r="D116" s="177" t="s">
        <v>299</v>
      </c>
      <c r="E116" s="178"/>
      <c r="F116" s="179" t="s">
        <v>813</v>
      </c>
      <c r="G116" s="180" t="s">
        <v>326</v>
      </c>
      <c r="H116" s="181">
        <v>1.5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348</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348</v>
      </c>
      <c r="BM116" s="188" t="s">
        <v>814</v>
      </c>
    </row>
    <row r="117" spans="1:65" s="63" customFormat="1" ht="14.4" customHeight="1">
      <c r="A117" s="59"/>
      <c r="B117" s="176"/>
      <c r="C117" s="177" t="s">
        <v>345</v>
      </c>
      <c r="D117" s="177" t="s">
        <v>299</v>
      </c>
      <c r="E117" s="178"/>
      <c r="F117" s="179" t="s">
        <v>815</v>
      </c>
      <c r="G117" s="180" t="s">
        <v>816</v>
      </c>
      <c r="H117" s="181">
        <v>60</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348</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348</v>
      </c>
      <c r="BM117" s="188" t="s">
        <v>817</v>
      </c>
    </row>
    <row r="118" spans="1:65" s="163" customFormat="1" ht="22.95" customHeight="1">
      <c r="B118" s="164"/>
      <c r="D118" s="165" t="s">
        <v>140</v>
      </c>
      <c r="E118" s="174"/>
      <c r="F118" s="174" t="s">
        <v>818</v>
      </c>
      <c r="J118" s="175">
        <f>BK118</f>
        <v>0</v>
      </c>
      <c r="L118" s="164"/>
      <c r="M118" s="168"/>
      <c r="N118" s="169"/>
      <c r="O118" s="169"/>
      <c r="P118" s="170">
        <f>SUM(P119:P143)</f>
        <v>0</v>
      </c>
      <c r="Q118" s="169"/>
      <c r="R118" s="170">
        <f>SUM(R119:R143)</f>
        <v>0</v>
      </c>
      <c r="S118" s="169"/>
      <c r="T118" s="171">
        <f>SUM(T119:T143)</f>
        <v>0</v>
      </c>
      <c r="AR118" s="165" t="s">
        <v>154</v>
      </c>
      <c r="AT118" s="172" t="s">
        <v>140</v>
      </c>
      <c r="AU118" s="172" t="s">
        <v>148</v>
      </c>
      <c r="AY118" s="165" t="s">
        <v>297</v>
      </c>
      <c r="BK118" s="173">
        <f>SUM(BK119:BK143)</f>
        <v>0</v>
      </c>
    </row>
    <row r="119" spans="1:65" s="63" customFormat="1" ht="24.15" customHeight="1">
      <c r="A119" s="59"/>
      <c r="B119" s="176"/>
      <c r="C119" s="177" t="s">
        <v>348</v>
      </c>
      <c r="D119" s="177" t="s">
        <v>299</v>
      </c>
      <c r="E119" s="178"/>
      <c r="F119" s="179" t="s">
        <v>819</v>
      </c>
      <c r="G119" s="180" t="s">
        <v>799</v>
      </c>
      <c r="H119" s="181">
        <v>12</v>
      </c>
      <c r="I119" s="182"/>
      <c r="J119" s="182">
        <f t="shared" ref="J119:J143" si="10">ROUND(I119*H119,2)</f>
        <v>0</v>
      </c>
      <c r="K119" s="183"/>
      <c r="L119" s="60"/>
      <c r="M119" s="184" t="s">
        <v>76</v>
      </c>
      <c r="N119" s="185" t="s">
        <v>107</v>
      </c>
      <c r="O119" s="186">
        <v>0</v>
      </c>
      <c r="P119" s="186">
        <f t="shared" ref="P119:P143" si="11">O119*H119</f>
        <v>0</v>
      </c>
      <c r="Q119" s="186">
        <v>0</v>
      </c>
      <c r="R119" s="186">
        <f t="shared" ref="R119:R143" si="12">Q119*H119</f>
        <v>0</v>
      </c>
      <c r="S119" s="186">
        <v>0</v>
      </c>
      <c r="T119" s="187">
        <f t="shared" ref="T119:T143" si="13">S119*H119</f>
        <v>0</v>
      </c>
      <c r="U119" s="59"/>
      <c r="V119" s="59"/>
      <c r="W119" s="59"/>
      <c r="X119" s="59"/>
      <c r="Y119" s="59"/>
      <c r="Z119" s="59"/>
      <c r="AA119" s="59"/>
      <c r="AB119" s="59"/>
      <c r="AC119" s="59"/>
      <c r="AD119" s="59"/>
      <c r="AE119" s="59"/>
      <c r="AR119" s="188" t="s">
        <v>348</v>
      </c>
      <c r="AT119" s="188" t="s">
        <v>299</v>
      </c>
      <c r="AU119" s="188" t="s">
        <v>154</v>
      </c>
      <c r="AY119" s="48" t="s">
        <v>297</v>
      </c>
      <c r="BE119" s="189">
        <f t="shared" ref="BE119:BE143" si="14">IF(N119="základná",J119,0)</f>
        <v>0</v>
      </c>
      <c r="BF119" s="189">
        <f t="shared" ref="BF119:BF143" si="15">IF(N119="znížená",J119,0)</f>
        <v>0</v>
      </c>
      <c r="BG119" s="189">
        <f t="shared" ref="BG119:BG143" si="16">IF(N119="zákl. prenesená",J119,0)</f>
        <v>0</v>
      </c>
      <c r="BH119" s="189">
        <f t="shared" ref="BH119:BH143" si="17">IF(N119="zníž. prenesená",J119,0)</f>
        <v>0</v>
      </c>
      <c r="BI119" s="189">
        <f t="shared" ref="BI119:BI143" si="18">IF(N119="nulová",J119,0)</f>
        <v>0</v>
      </c>
      <c r="BJ119" s="48" t="s">
        <v>154</v>
      </c>
      <c r="BK119" s="189">
        <f t="shared" ref="BK119:BK143" si="19">ROUND(I119*H119,2)</f>
        <v>0</v>
      </c>
      <c r="BL119" s="48" t="s">
        <v>348</v>
      </c>
      <c r="BM119" s="188" t="s">
        <v>820</v>
      </c>
    </row>
    <row r="120" spans="1:65" s="63" customFormat="1" ht="14.4" customHeight="1">
      <c r="A120" s="59"/>
      <c r="B120" s="176"/>
      <c r="C120" s="177" t="s">
        <v>351</v>
      </c>
      <c r="D120" s="177" t="s">
        <v>299</v>
      </c>
      <c r="E120" s="178"/>
      <c r="F120" s="179" t="s">
        <v>821</v>
      </c>
      <c r="G120" s="180" t="s">
        <v>522</v>
      </c>
      <c r="H120" s="181">
        <v>48</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348</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348</v>
      </c>
      <c r="BM120" s="188" t="s">
        <v>822</v>
      </c>
    </row>
    <row r="121" spans="1:65" s="63" customFormat="1" ht="24.15" customHeight="1">
      <c r="A121" s="59"/>
      <c r="B121" s="176"/>
      <c r="C121" s="177" t="s">
        <v>354</v>
      </c>
      <c r="D121" s="177" t="s">
        <v>299</v>
      </c>
      <c r="E121" s="178"/>
      <c r="F121" s="179" t="s">
        <v>823</v>
      </c>
      <c r="G121" s="180" t="s">
        <v>522</v>
      </c>
      <c r="H121" s="181">
        <v>360</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348</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348</v>
      </c>
      <c r="BM121" s="188" t="s">
        <v>824</v>
      </c>
    </row>
    <row r="122" spans="1:65" s="63" customFormat="1" ht="24.15" customHeight="1">
      <c r="A122" s="59"/>
      <c r="B122" s="176"/>
      <c r="C122" s="177" t="s">
        <v>357</v>
      </c>
      <c r="D122" s="177" t="s">
        <v>299</v>
      </c>
      <c r="E122" s="178"/>
      <c r="F122" s="179" t="s">
        <v>825</v>
      </c>
      <c r="G122" s="180" t="s">
        <v>522</v>
      </c>
      <c r="H122" s="181">
        <v>54</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348</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348</v>
      </c>
      <c r="BM122" s="188" t="s">
        <v>826</v>
      </c>
    </row>
    <row r="123" spans="1:65" s="63" customFormat="1" ht="14.4" customHeight="1">
      <c r="A123" s="59"/>
      <c r="B123" s="176"/>
      <c r="C123" s="177" t="s">
        <v>82</v>
      </c>
      <c r="D123" s="177" t="s">
        <v>299</v>
      </c>
      <c r="E123" s="178"/>
      <c r="F123" s="179" t="s">
        <v>827</v>
      </c>
      <c r="G123" s="180" t="s">
        <v>522</v>
      </c>
      <c r="H123" s="181">
        <v>360</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348</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348</v>
      </c>
      <c r="BM123" s="188" t="s">
        <v>828</v>
      </c>
    </row>
    <row r="124" spans="1:65" s="63" customFormat="1" ht="14.4" customHeight="1">
      <c r="A124" s="59"/>
      <c r="B124" s="176"/>
      <c r="C124" s="177" t="s">
        <v>402</v>
      </c>
      <c r="D124" s="177" t="s">
        <v>299</v>
      </c>
      <c r="E124" s="178"/>
      <c r="F124" s="179" t="s">
        <v>829</v>
      </c>
      <c r="G124" s="180" t="s">
        <v>522</v>
      </c>
      <c r="H124" s="181">
        <v>102</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348</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348</v>
      </c>
      <c r="BM124" s="188" t="s">
        <v>830</v>
      </c>
    </row>
    <row r="125" spans="1:65" s="63" customFormat="1" ht="24.15" customHeight="1">
      <c r="A125" s="59"/>
      <c r="B125" s="176"/>
      <c r="C125" s="177" t="s">
        <v>405</v>
      </c>
      <c r="D125" s="177" t="s">
        <v>299</v>
      </c>
      <c r="E125" s="178"/>
      <c r="F125" s="179" t="s">
        <v>831</v>
      </c>
      <c r="G125" s="180" t="s">
        <v>407</v>
      </c>
      <c r="H125" s="181">
        <v>36</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348</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348</v>
      </c>
      <c r="BM125" s="188" t="s">
        <v>832</v>
      </c>
    </row>
    <row r="126" spans="1:65" s="63" customFormat="1" ht="14.4" customHeight="1">
      <c r="A126" s="59"/>
      <c r="B126" s="176"/>
      <c r="C126" s="177" t="s">
        <v>409</v>
      </c>
      <c r="D126" s="177" t="s">
        <v>299</v>
      </c>
      <c r="E126" s="178"/>
      <c r="F126" s="179" t="s">
        <v>833</v>
      </c>
      <c r="G126" s="180" t="s">
        <v>799</v>
      </c>
      <c r="H126" s="181">
        <v>60</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348</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348</v>
      </c>
      <c r="BM126" s="188" t="s">
        <v>834</v>
      </c>
    </row>
    <row r="127" spans="1:65" s="63" customFormat="1" ht="14.4" customHeight="1">
      <c r="A127" s="59"/>
      <c r="B127" s="176"/>
      <c r="C127" s="177" t="s">
        <v>412</v>
      </c>
      <c r="D127" s="177" t="s">
        <v>299</v>
      </c>
      <c r="E127" s="178"/>
      <c r="F127" s="179" t="s">
        <v>835</v>
      </c>
      <c r="G127" s="180" t="s">
        <v>407</v>
      </c>
      <c r="H127" s="181">
        <v>12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348</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348</v>
      </c>
      <c r="BM127" s="188" t="s">
        <v>836</v>
      </c>
    </row>
    <row r="128" spans="1:65" s="63" customFormat="1" ht="24.15" customHeight="1">
      <c r="A128" s="59"/>
      <c r="B128" s="176"/>
      <c r="C128" s="177" t="s">
        <v>415</v>
      </c>
      <c r="D128" s="177" t="s">
        <v>299</v>
      </c>
      <c r="E128" s="178"/>
      <c r="F128" s="179" t="s">
        <v>837</v>
      </c>
      <c r="G128" s="180" t="s">
        <v>799</v>
      </c>
      <c r="H128" s="181">
        <v>24</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348</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348</v>
      </c>
      <c r="BM128" s="188" t="s">
        <v>838</v>
      </c>
    </row>
    <row r="129" spans="1:65" s="63" customFormat="1" ht="24.15" customHeight="1">
      <c r="A129" s="59"/>
      <c r="B129" s="176"/>
      <c r="C129" s="177" t="s">
        <v>418</v>
      </c>
      <c r="D129" s="177" t="s">
        <v>299</v>
      </c>
      <c r="E129" s="178"/>
      <c r="F129" s="179" t="s">
        <v>839</v>
      </c>
      <c r="G129" s="180" t="s">
        <v>799</v>
      </c>
      <c r="H129" s="181">
        <v>12</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348</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348</v>
      </c>
      <c r="BM129" s="188" t="s">
        <v>840</v>
      </c>
    </row>
    <row r="130" spans="1:65" s="63" customFormat="1" ht="24.15" customHeight="1">
      <c r="A130" s="59"/>
      <c r="B130" s="176"/>
      <c r="C130" s="177" t="s">
        <v>421</v>
      </c>
      <c r="D130" s="177" t="s">
        <v>299</v>
      </c>
      <c r="E130" s="178"/>
      <c r="F130" s="179" t="s">
        <v>841</v>
      </c>
      <c r="G130" s="180" t="s">
        <v>799</v>
      </c>
      <c r="H130" s="181">
        <v>12</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348</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348</v>
      </c>
      <c r="BM130" s="188" t="s">
        <v>842</v>
      </c>
    </row>
    <row r="131" spans="1:65" s="63" customFormat="1" ht="14.4" customHeight="1">
      <c r="A131" s="59"/>
      <c r="B131" s="176"/>
      <c r="C131" s="177" t="s">
        <v>424</v>
      </c>
      <c r="D131" s="177" t="s">
        <v>299</v>
      </c>
      <c r="E131" s="178"/>
      <c r="F131" s="179" t="s">
        <v>843</v>
      </c>
      <c r="G131" s="180" t="s">
        <v>799</v>
      </c>
      <c r="H131" s="181">
        <v>12</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348</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348</v>
      </c>
      <c r="BM131" s="188" t="s">
        <v>844</v>
      </c>
    </row>
    <row r="132" spans="1:65" s="63" customFormat="1" ht="14.4" customHeight="1">
      <c r="A132" s="59"/>
      <c r="B132" s="176"/>
      <c r="C132" s="177" t="s">
        <v>427</v>
      </c>
      <c r="D132" s="177" t="s">
        <v>299</v>
      </c>
      <c r="E132" s="178"/>
      <c r="F132" s="179" t="s">
        <v>845</v>
      </c>
      <c r="G132" s="180" t="s">
        <v>799</v>
      </c>
      <c r="H132" s="181">
        <v>12</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348</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348</v>
      </c>
      <c r="BM132" s="188" t="s">
        <v>846</v>
      </c>
    </row>
    <row r="133" spans="1:65" s="63" customFormat="1" ht="24.15" customHeight="1">
      <c r="A133" s="59"/>
      <c r="B133" s="176"/>
      <c r="C133" s="177" t="s">
        <v>430</v>
      </c>
      <c r="D133" s="177" t="s">
        <v>299</v>
      </c>
      <c r="E133" s="178"/>
      <c r="F133" s="179" t="s">
        <v>847</v>
      </c>
      <c r="G133" s="180" t="s">
        <v>799</v>
      </c>
      <c r="H133" s="181">
        <v>12</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348</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348</v>
      </c>
      <c r="BM133" s="188" t="s">
        <v>848</v>
      </c>
    </row>
    <row r="134" spans="1:65" s="63" customFormat="1" ht="24.15" customHeight="1">
      <c r="A134" s="59"/>
      <c r="B134" s="176"/>
      <c r="C134" s="177" t="s">
        <v>434</v>
      </c>
      <c r="D134" s="177" t="s">
        <v>299</v>
      </c>
      <c r="E134" s="178"/>
      <c r="F134" s="179" t="s">
        <v>849</v>
      </c>
      <c r="G134" s="180" t="s">
        <v>799</v>
      </c>
      <c r="H134" s="181">
        <v>12</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348</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850</v>
      </c>
    </row>
    <row r="135" spans="1:65" s="63" customFormat="1" ht="24.15" customHeight="1">
      <c r="A135" s="59"/>
      <c r="B135" s="176"/>
      <c r="C135" s="177" t="s">
        <v>381</v>
      </c>
      <c r="D135" s="177" t="s">
        <v>299</v>
      </c>
      <c r="E135" s="178"/>
      <c r="F135" s="179" t="s">
        <v>851</v>
      </c>
      <c r="G135" s="180" t="s">
        <v>799</v>
      </c>
      <c r="H135" s="181">
        <v>12</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348</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852</v>
      </c>
    </row>
    <row r="136" spans="1:65" s="63" customFormat="1" ht="24.15" customHeight="1">
      <c r="A136" s="59"/>
      <c r="B136" s="176"/>
      <c r="C136" s="177" t="s">
        <v>439</v>
      </c>
      <c r="D136" s="177" t="s">
        <v>299</v>
      </c>
      <c r="E136" s="178"/>
      <c r="F136" s="179" t="s">
        <v>853</v>
      </c>
      <c r="G136" s="180" t="s">
        <v>799</v>
      </c>
      <c r="H136" s="181">
        <v>12</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348</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854</v>
      </c>
    </row>
    <row r="137" spans="1:65" s="63" customFormat="1" ht="14.4" customHeight="1">
      <c r="A137" s="59"/>
      <c r="B137" s="176"/>
      <c r="C137" s="177" t="s">
        <v>442</v>
      </c>
      <c r="D137" s="177" t="s">
        <v>299</v>
      </c>
      <c r="E137" s="178"/>
      <c r="F137" s="179" t="s">
        <v>855</v>
      </c>
      <c r="G137" s="180" t="s">
        <v>799</v>
      </c>
      <c r="H137" s="181">
        <v>60</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348</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856</v>
      </c>
    </row>
    <row r="138" spans="1:65" s="63" customFormat="1" ht="14.4" customHeight="1">
      <c r="A138" s="59"/>
      <c r="B138" s="176"/>
      <c r="C138" s="177" t="s">
        <v>445</v>
      </c>
      <c r="D138" s="177" t="s">
        <v>299</v>
      </c>
      <c r="E138" s="178"/>
      <c r="F138" s="179" t="s">
        <v>857</v>
      </c>
      <c r="G138" s="180" t="s">
        <v>799</v>
      </c>
      <c r="H138" s="181">
        <v>12</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858</v>
      </c>
    </row>
    <row r="139" spans="1:65" s="63" customFormat="1" ht="24.15" customHeight="1">
      <c r="A139" s="59"/>
      <c r="B139" s="176"/>
      <c r="C139" s="177" t="s">
        <v>448</v>
      </c>
      <c r="D139" s="177" t="s">
        <v>299</v>
      </c>
      <c r="E139" s="178"/>
      <c r="F139" s="179" t="s">
        <v>859</v>
      </c>
      <c r="G139" s="180" t="s">
        <v>799</v>
      </c>
      <c r="H139" s="181">
        <v>12</v>
      </c>
      <c r="I139" s="182"/>
      <c r="J139" s="182">
        <f t="shared" si="10"/>
        <v>0</v>
      </c>
      <c r="K139" s="183"/>
      <c r="L139" s="60"/>
      <c r="M139" s="184" t="s">
        <v>76</v>
      </c>
      <c r="N139" s="185"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348</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348</v>
      </c>
      <c r="BM139" s="188" t="s">
        <v>860</v>
      </c>
    </row>
    <row r="140" spans="1:65" s="63" customFormat="1" ht="14.4" customHeight="1">
      <c r="A140" s="59"/>
      <c r="B140" s="176"/>
      <c r="C140" s="177" t="s">
        <v>451</v>
      </c>
      <c r="D140" s="177" t="s">
        <v>299</v>
      </c>
      <c r="E140" s="178"/>
      <c r="F140" s="179" t="s">
        <v>861</v>
      </c>
      <c r="G140" s="180" t="s">
        <v>522</v>
      </c>
      <c r="H140" s="181">
        <v>462</v>
      </c>
      <c r="I140" s="182"/>
      <c r="J140" s="182">
        <f t="shared" si="10"/>
        <v>0</v>
      </c>
      <c r="K140" s="183"/>
      <c r="L140" s="60"/>
      <c r="M140" s="184" t="s">
        <v>76</v>
      </c>
      <c r="N140" s="185"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348</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348</v>
      </c>
      <c r="BM140" s="188" t="s">
        <v>862</v>
      </c>
    </row>
    <row r="141" spans="1:65" s="63" customFormat="1" ht="14.4" customHeight="1">
      <c r="A141" s="59"/>
      <c r="B141" s="176"/>
      <c r="C141" s="177" t="s">
        <v>454</v>
      </c>
      <c r="D141" s="177" t="s">
        <v>299</v>
      </c>
      <c r="E141" s="178"/>
      <c r="F141" s="179" t="s">
        <v>863</v>
      </c>
      <c r="G141" s="180" t="s">
        <v>522</v>
      </c>
      <c r="H141" s="181">
        <v>462</v>
      </c>
      <c r="I141" s="182"/>
      <c r="J141" s="182">
        <f t="shared" si="10"/>
        <v>0</v>
      </c>
      <c r="K141" s="183"/>
      <c r="L141" s="60"/>
      <c r="M141" s="184" t="s">
        <v>76</v>
      </c>
      <c r="N141" s="185"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348</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348</v>
      </c>
      <c r="BM141" s="188" t="s">
        <v>864</v>
      </c>
    </row>
    <row r="142" spans="1:65" s="63" customFormat="1" ht="24.15" customHeight="1">
      <c r="A142" s="59"/>
      <c r="B142" s="176"/>
      <c r="C142" s="177" t="s">
        <v>457</v>
      </c>
      <c r="D142" s="177" t="s">
        <v>299</v>
      </c>
      <c r="E142" s="178"/>
      <c r="F142" s="179" t="s">
        <v>865</v>
      </c>
      <c r="G142" s="180" t="s">
        <v>326</v>
      </c>
      <c r="H142" s="181">
        <v>1.5</v>
      </c>
      <c r="I142" s="182"/>
      <c r="J142" s="182">
        <f t="shared" si="10"/>
        <v>0</v>
      </c>
      <c r="K142" s="183"/>
      <c r="L142" s="60"/>
      <c r="M142" s="184" t="s">
        <v>76</v>
      </c>
      <c r="N142" s="185"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348</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348</v>
      </c>
      <c r="BM142" s="188" t="s">
        <v>866</v>
      </c>
    </row>
    <row r="143" spans="1:65" s="63" customFormat="1" ht="14.4" customHeight="1">
      <c r="A143" s="59"/>
      <c r="B143" s="176"/>
      <c r="C143" s="177" t="s">
        <v>460</v>
      </c>
      <c r="D143" s="177" t="s">
        <v>299</v>
      </c>
      <c r="E143" s="178"/>
      <c r="F143" s="179" t="s">
        <v>867</v>
      </c>
      <c r="G143" s="180" t="s">
        <v>816</v>
      </c>
      <c r="H143" s="181">
        <v>48</v>
      </c>
      <c r="I143" s="182"/>
      <c r="J143" s="182">
        <f t="shared" si="10"/>
        <v>0</v>
      </c>
      <c r="K143" s="183"/>
      <c r="L143" s="60"/>
      <c r="M143" s="184" t="s">
        <v>76</v>
      </c>
      <c r="N143" s="185"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348</v>
      </c>
      <c r="AT143" s="188" t="s">
        <v>299</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348</v>
      </c>
      <c r="BM143" s="188" t="s">
        <v>868</v>
      </c>
    </row>
    <row r="144" spans="1:65" s="163" customFormat="1" ht="22.95" customHeight="1">
      <c r="B144" s="164"/>
      <c r="D144" s="165" t="s">
        <v>140</v>
      </c>
      <c r="E144" s="174"/>
      <c r="F144" s="174" t="s">
        <v>869</v>
      </c>
      <c r="J144" s="175">
        <f>BK144</f>
        <v>0</v>
      </c>
      <c r="L144" s="164"/>
      <c r="M144" s="168"/>
      <c r="N144" s="169"/>
      <c r="O144" s="169"/>
      <c r="P144" s="170">
        <f>SUM(P145:P168)</f>
        <v>0</v>
      </c>
      <c r="Q144" s="169"/>
      <c r="R144" s="170">
        <f>SUM(R145:R168)</f>
        <v>0</v>
      </c>
      <c r="S144" s="169"/>
      <c r="T144" s="171">
        <f>SUM(T145:T168)</f>
        <v>0</v>
      </c>
      <c r="AR144" s="165" t="s">
        <v>154</v>
      </c>
      <c r="AT144" s="172" t="s">
        <v>140</v>
      </c>
      <c r="AU144" s="172" t="s">
        <v>148</v>
      </c>
      <c r="AY144" s="165" t="s">
        <v>297</v>
      </c>
      <c r="BK144" s="173">
        <f>SUM(BK145:BK168)</f>
        <v>0</v>
      </c>
    </row>
    <row r="145" spans="1:65" s="63" customFormat="1" ht="24.15" customHeight="1">
      <c r="A145" s="59"/>
      <c r="B145" s="176"/>
      <c r="C145" s="177" t="s">
        <v>463</v>
      </c>
      <c r="D145" s="177" t="s">
        <v>299</v>
      </c>
      <c r="E145" s="178"/>
      <c r="F145" s="179" t="s">
        <v>870</v>
      </c>
      <c r="G145" s="180" t="s">
        <v>407</v>
      </c>
      <c r="H145" s="181">
        <v>12</v>
      </c>
      <c r="I145" s="182"/>
      <c r="J145" s="182">
        <f t="shared" ref="J145:J168" si="20">ROUND(I145*H145,2)</f>
        <v>0</v>
      </c>
      <c r="K145" s="183"/>
      <c r="L145" s="60"/>
      <c r="M145" s="184" t="s">
        <v>76</v>
      </c>
      <c r="N145" s="185" t="s">
        <v>107</v>
      </c>
      <c r="O145" s="186">
        <v>0</v>
      </c>
      <c r="P145" s="186">
        <f t="shared" ref="P145:P168" si="21">O145*H145</f>
        <v>0</v>
      </c>
      <c r="Q145" s="186">
        <v>0</v>
      </c>
      <c r="R145" s="186">
        <f t="shared" ref="R145:R168" si="22">Q145*H145</f>
        <v>0</v>
      </c>
      <c r="S145" s="186">
        <v>0</v>
      </c>
      <c r="T145" s="187">
        <f t="shared" ref="T145:T168" si="23">S145*H145</f>
        <v>0</v>
      </c>
      <c r="U145" s="59"/>
      <c r="V145" s="59"/>
      <c r="W145" s="59"/>
      <c r="X145" s="59"/>
      <c r="Y145" s="59"/>
      <c r="Z145" s="59"/>
      <c r="AA145" s="59"/>
      <c r="AB145" s="59"/>
      <c r="AC145" s="59"/>
      <c r="AD145" s="59"/>
      <c r="AE145" s="59"/>
      <c r="AR145" s="188" t="s">
        <v>348</v>
      </c>
      <c r="AT145" s="188" t="s">
        <v>299</v>
      </c>
      <c r="AU145" s="188" t="s">
        <v>154</v>
      </c>
      <c r="AY145" s="48" t="s">
        <v>297</v>
      </c>
      <c r="BE145" s="189">
        <f t="shared" ref="BE145:BE168" si="24">IF(N145="základná",J145,0)</f>
        <v>0</v>
      </c>
      <c r="BF145" s="189">
        <f t="shared" ref="BF145:BF168" si="25">IF(N145="znížená",J145,0)</f>
        <v>0</v>
      </c>
      <c r="BG145" s="189">
        <f t="shared" ref="BG145:BG168" si="26">IF(N145="zákl. prenesená",J145,0)</f>
        <v>0</v>
      </c>
      <c r="BH145" s="189">
        <f t="shared" ref="BH145:BH168" si="27">IF(N145="zníž. prenesená",J145,0)</f>
        <v>0</v>
      </c>
      <c r="BI145" s="189">
        <f t="shared" ref="BI145:BI168" si="28">IF(N145="nulová",J145,0)</f>
        <v>0</v>
      </c>
      <c r="BJ145" s="48" t="s">
        <v>154</v>
      </c>
      <c r="BK145" s="189">
        <f t="shared" ref="BK145:BK168" si="29">ROUND(I145*H145,2)</f>
        <v>0</v>
      </c>
      <c r="BL145" s="48" t="s">
        <v>348</v>
      </c>
      <c r="BM145" s="188" t="s">
        <v>871</v>
      </c>
    </row>
    <row r="146" spans="1:65" s="63" customFormat="1" ht="14.4" customHeight="1">
      <c r="A146" s="59"/>
      <c r="B146" s="176"/>
      <c r="C146" s="177" t="s">
        <v>466</v>
      </c>
      <c r="D146" s="177" t="s">
        <v>299</v>
      </c>
      <c r="E146" s="178"/>
      <c r="F146" s="179" t="s">
        <v>872</v>
      </c>
      <c r="G146" s="180" t="s">
        <v>407</v>
      </c>
      <c r="H146" s="181">
        <v>12</v>
      </c>
      <c r="I146" s="182"/>
      <c r="J146" s="182">
        <f t="shared" si="20"/>
        <v>0</v>
      </c>
      <c r="K146" s="183"/>
      <c r="L146" s="60"/>
      <c r="M146" s="184" t="s">
        <v>76</v>
      </c>
      <c r="N146" s="185" t="s">
        <v>107</v>
      </c>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348</v>
      </c>
      <c r="AT146" s="188" t="s">
        <v>299</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348</v>
      </c>
      <c r="BM146" s="188" t="s">
        <v>873</v>
      </c>
    </row>
    <row r="147" spans="1:65" s="63" customFormat="1" ht="14.4" customHeight="1">
      <c r="A147" s="59"/>
      <c r="B147" s="176"/>
      <c r="C147" s="177" t="s">
        <v>469</v>
      </c>
      <c r="D147" s="177" t="s">
        <v>299</v>
      </c>
      <c r="E147" s="178"/>
      <c r="F147" s="179" t="s">
        <v>874</v>
      </c>
      <c r="G147" s="180" t="s">
        <v>407</v>
      </c>
      <c r="H147" s="181">
        <v>12</v>
      </c>
      <c r="I147" s="182"/>
      <c r="J147" s="182">
        <f t="shared" si="20"/>
        <v>0</v>
      </c>
      <c r="K147" s="183"/>
      <c r="L147" s="60"/>
      <c r="M147" s="184" t="s">
        <v>76</v>
      </c>
      <c r="N147" s="185" t="s">
        <v>107</v>
      </c>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348</v>
      </c>
      <c r="AT147" s="188" t="s">
        <v>299</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348</v>
      </c>
      <c r="BM147" s="188" t="s">
        <v>875</v>
      </c>
    </row>
    <row r="148" spans="1:65" s="63" customFormat="1" ht="24.15" customHeight="1">
      <c r="A148" s="59"/>
      <c r="B148" s="176"/>
      <c r="C148" s="177" t="s">
        <v>472</v>
      </c>
      <c r="D148" s="177" t="s">
        <v>299</v>
      </c>
      <c r="E148" s="178"/>
      <c r="F148" s="179" t="s">
        <v>876</v>
      </c>
      <c r="G148" s="180" t="s">
        <v>407</v>
      </c>
      <c r="H148" s="181">
        <v>12</v>
      </c>
      <c r="I148" s="182"/>
      <c r="J148" s="182">
        <f t="shared" si="20"/>
        <v>0</v>
      </c>
      <c r="K148" s="183"/>
      <c r="L148" s="60"/>
      <c r="M148" s="184" t="s">
        <v>76</v>
      </c>
      <c r="N148" s="185" t="s">
        <v>107</v>
      </c>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348</v>
      </c>
      <c r="AT148" s="188" t="s">
        <v>299</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348</v>
      </c>
      <c r="BM148" s="188" t="s">
        <v>877</v>
      </c>
    </row>
    <row r="149" spans="1:65" s="63" customFormat="1" ht="19.95" customHeight="1">
      <c r="A149" s="59"/>
      <c r="B149" s="176"/>
      <c r="C149" s="177" t="s">
        <v>475</v>
      </c>
      <c r="D149" s="177" t="s">
        <v>299</v>
      </c>
      <c r="E149" s="178"/>
      <c r="F149" s="179" t="s">
        <v>878</v>
      </c>
      <c r="G149" s="180" t="s">
        <v>407</v>
      </c>
      <c r="H149" s="181">
        <v>12</v>
      </c>
      <c r="I149" s="182"/>
      <c r="J149" s="182">
        <f t="shared" si="20"/>
        <v>0</v>
      </c>
      <c r="K149" s="183"/>
      <c r="L149" s="60"/>
      <c r="M149" s="184" t="s">
        <v>76</v>
      </c>
      <c r="N149" s="185" t="s">
        <v>107</v>
      </c>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348</v>
      </c>
      <c r="AT149" s="188" t="s">
        <v>299</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348</v>
      </c>
      <c r="BM149" s="188" t="s">
        <v>879</v>
      </c>
    </row>
    <row r="150" spans="1:65" s="63" customFormat="1" ht="20.399999999999999" customHeight="1">
      <c r="A150" s="59"/>
      <c r="B150" s="176"/>
      <c r="C150" s="177" t="s">
        <v>478</v>
      </c>
      <c r="D150" s="177" t="s">
        <v>299</v>
      </c>
      <c r="E150" s="178"/>
      <c r="F150" s="179" t="s">
        <v>880</v>
      </c>
      <c r="G150" s="180" t="s">
        <v>407</v>
      </c>
      <c r="H150" s="181">
        <v>12</v>
      </c>
      <c r="I150" s="182"/>
      <c r="J150" s="182">
        <f t="shared" si="20"/>
        <v>0</v>
      </c>
      <c r="K150" s="183"/>
      <c r="L150" s="60"/>
      <c r="M150" s="184" t="s">
        <v>76</v>
      </c>
      <c r="N150" s="185" t="s">
        <v>107</v>
      </c>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348</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348</v>
      </c>
      <c r="BM150" s="188" t="s">
        <v>881</v>
      </c>
    </row>
    <row r="151" spans="1:65" s="63" customFormat="1" ht="14.4" customHeight="1">
      <c r="A151" s="59"/>
      <c r="B151" s="176"/>
      <c r="C151" s="177" t="s">
        <v>481</v>
      </c>
      <c r="D151" s="177" t="s">
        <v>299</v>
      </c>
      <c r="E151" s="178"/>
      <c r="F151" s="179" t="s">
        <v>882</v>
      </c>
      <c r="G151" s="180" t="s">
        <v>407</v>
      </c>
      <c r="H151" s="181">
        <v>12</v>
      </c>
      <c r="I151" s="182"/>
      <c r="J151" s="182">
        <f t="shared" si="20"/>
        <v>0</v>
      </c>
      <c r="K151" s="183"/>
      <c r="L151" s="60"/>
      <c r="M151" s="184" t="s">
        <v>76</v>
      </c>
      <c r="N151" s="185" t="s">
        <v>107</v>
      </c>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348</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348</v>
      </c>
      <c r="BM151" s="188" t="s">
        <v>883</v>
      </c>
    </row>
    <row r="152" spans="1:65" s="63" customFormat="1" ht="14.4" customHeight="1">
      <c r="A152" s="59"/>
      <c r="B152" s="176"/>
      <c r="C152" s="177" t="s">
        <v>484</v>
      </c>
      <c r="D152" s="177" t="s">
        <v>299</v>
      </c>
      <c r="E152" s="178"/>
      <c r="F152" s="179" t="s">
        <v>884</v>
      </c>
      <c r="G152" s="180" t="s">
        <v>407</v>
      </c>
      <c r="H152" s="181">
        <v>12</v>
      </c>
      <c r="I152" s="182"/>
      <c r="J152" s="182">
        <f t="shared" si="20"/>
        <v>0</v>
      </c>
      <c r="K152" s="183"/>
      <c r="L152" s="60"/>
      <c r="M152" s="184" t="s">
        <v>76</v>
      </c>
      <c r="N152" s="185" t="s">
        <v>107</v>
      </c>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348</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348</v>
      </c>
      <c r="BM152" s="188" t="s">
        <v>885</v>
      </c>
    </row>
    <row r="153" spans="1:65" s="63" customFormat="1" ht="14.4" customHeight="1">
      <c r="A153" s="59"/>
      <c r="B153" s="176"/>
      <c r="C153" s="190" t="s">
        <v>649</v>
      </c>
      <c r="D153" s="190" t="s">
        <v>324</v>
      </c>
      <c r="E153" s="191"/>
      <c r="F153" s="192" t="s">
        <v>886</v>
      </c>
      <c r="G153" s="193" t="s">
        <v>799</v>
      </c>
      <c r="H153" s="194">
        <v>12</v>
      </c>
      <c r="I153" s="195"/>
      <c r="J153" s="195">
        <f t="shared" si="20"/>
        <v>0</v>
      </c>
      <c r="K153" s="196"/>
      <c r="L153" s="197"/>
      <c r="M153" s="198" t="s">
        <v>76</v>
      </c>
      <c r="N153" s="199" t="s">
        <v>107</v>
      </c>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381</v>
      </c>
      <c r="AT153" s="188" t="s">
        <v>324</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348</v>
      </c>
      <c r="BM153" s="188" t="s">
        <v>887</v>
      </c>
    </row>
    <row r="154" spans="1:65" s="63" customFormat="1" ht="14.4" customHeight="1">
      <c r="A154" s="59"/>
      <c r="B154" s="176"/>
      <c r="C154" s="177" t="s">
        <v>652</v>
      </c>
      <c r="D154" s="177" t="s">
        <v>299</v>
      </c>
      <c r="E154" s="178"/>
      <c r="F154" s="179" t="s">
        <v>888</v>
      </c>
      <c r="G154" s="180" t="s">
        <v>407</v>
      </c>
      <c r="H154" s="181">
        <v>12</v>
      </c>
      <c r="I154" s="182"/>
      <c r="J154" s="182">
        <f t="shared" si="20"/>
        <v>0</v>
      </c>
      <c r="K154" s="183"/>
      <c r="L154" s="60"/>
      <c r="M154" s="184" t="s">
        <v>76</v>
      </c>
      <c r="N154" s="185" t="s">
        <v>107</v>
      </c>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348</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348</v>
      </c>
      <c r="BM154" s="188" t="s">
        <v>889</v>
      </c>
    </row>
    <row r="155" spans="1:65" s="63" customFormat="1" ht="14.4" customHeight="1">
      <c r="A155" s="59"/>
      <c r="B155" s="176"/>
      <c r="C155" s="190" t="s">
        <v>655</v>
      </c>
      <c r="D155" s="190" t="s">
        <v>324</v>
      </c>
      <c r="E155" s="191"/>
      <c r="F155" s="192" t="s">
        <v>890</v>
      </c>
      <c r="G155" s="193" t="s">
        <v>799</v>
      </c>
      <c r="H155" s="194">
        <v>12</v>
      </c>
      <c r="I155" s="195"/>
      <c r="J155" s="195">
        <f t="shared" si="20"/>
        <v>0</v>
      </c>
      <c r="K155" s="196"/>
      <c r="L155" s="197"/>
      <c r="M155" s="198" t="s">
        <v>76</v>
      </c>
      <c r="N155" s="199" t="s">
        <v>107</v>
      </c>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381</v>
      </c>
      <c r="AT155" s="188" t="s">
        <v>324</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348</v>
      </c>
      <c r="BM155" s="188" t="s">
        <v>891</v>
      </c>
    </row>
    <row r="156" spans="1:65" s="63" customFormat="1" ht="14.4" customHeight="1">
      <c r="A156" s="59"/>
      <c r="B156" s="176"/>
      <c r="C156" s="190" t="s">
        <v>577</v>
      </c>
      <c r="D156" s="190" t="s">
        <v>324</v>
      </c>
      <c r="E156" s="191"/>
      <c r="F156" s="192" t="s">
        <v>892</v>
      </c>
      <c r="G156" s="193" t="s">
        <v>799</v>
      </c>
      <c r="H156" s="194">
        <v>12</v>
      </c>
      <c r="I156" s="195"/>
      <c r="J156" s="195">
        <f t="shared" si="20"/>
        <v>0</v>
      </c>
      <c r="K156" s="196"/>
      <c r="L156" s="197"/>
      <c r="M156" s="198" t="s">
        <v>76</v>
      </c>
      <c r="N156" s="199"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381</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348</v>
      </c>
      <c r="BM156" s="188" t="s">
        <v>893</v>
      </c>
    </row>
    <row r="157" spans="1:65" s="63" customFormat="1" ht="14.4" customHeight="1">
      <c r="A157" s="59"/>
      <c r="B157" s="176"/>
      <c r="C157" s="190" t="s">
        <v>580</v>
      </c>
      <c r="D157" s="190" t="s">
        <v>324</v>
      </c>
      <c r="E157" s="191"/>
      <c r="F157" s="192" t="s">
        <v>894</v>
      </c>
      <c r="G157" s="193" t="s">
        <v>799</v>
      </c>
      <c r="H157" s="194">
        <v>12</v>
      </c>
      <c r="I157" s="195"/>
      <c r="J157" s="195">
        <f t="shared" si="20"/>
        <v>0</v>
      </c>
      <c r="K157" s="196"/>
      <c r="L157" s="197"/>
      <c r="M157" s="198" t="s">
        <v>76</v>
      </c>
      <c r="N157" s="199"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381</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348</v>
      </c>
      <c r="BM157" s="188" t="s">
        <v>895</v>
      </c>
    </row>
    <row r="158" spans="1:65" s="63" customFormat="1" ht="14.4" customHeight="1">
      <c r="A158" s="59"/>
      <c r="B158" s="176"/>
      <c r="C158" s="190" t="s">
        <v>583</v>
      </c>
      <c r="D158" s="190" t="s">
        <v>324</v>
      </c>
      <c r="E158" s="191"/>
      <c r="F158" s="192" t="s">
        <v>896</v>
      </c>
      <c r="G158" s="193" t="s">
        <v>799</v>
      </c>
      <c r="H158" s="194">
        <v>48</v>
      </c>
      <c r="I158" s="195"/>
      <c r="J158" s="195">
        <f t="shared" si="20"/>
        <v>0</v>
      </c>
      <c r="K158" s="196"/>
      <c r="L158" s="197"/>
      <c r="M158" s="198" t="s">
        <v>76</v>
      </c>
      <c r="N158" s="199"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381</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348</v>
      </c>
      <c r="BM158" s="188" t="s">
        <v>897</v>
      </c>
    </row>
    <row r="159" spans="1:65" s="63" customFormat="1" ht="14.4" customHeight="1">
      <c r="A159" s="59"/>
      <c r="B159" s="176"/>
      <c r="C159" s="177" t="s">
        <v>586</v>
      </c>
      <c r="D159" s="177" t="s">
        <v>299</v>
      </c>
      <c r="E159" s="178"/>
      <c r="F159" s="179" t="s">
        <v>898</v>
      </c>
      <c r="G159" s="180" t="s">
        <v>407</v>
      </c>
      <c r="H159" s="181">
        <v>60</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348</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348</v>
      </c>
      <c r="BM159" s="188" t="s">
        <v>899</v>
      </c>
    </row>
    <row r="160" spans="1:65" s="63" customFormat="1" ht="24.15" customHeight="1">
      <c r="A160" s="59"/>
      <c r="B160" s="176"/>
      <c r="C160" s="177" t="s">
        <v>589</v>
      </c>
      <c r="D160" s="177" t="s">
        <v>299</v>
      </c>
      <c r="E160" s="178"/>
      <c r="F160" s="179" t="s">
        <v>900</v>
      </c>
      <c r="G160" s="180" t="s">
        <v>799</v>
      </c>
      <c r="H160" s="181">
        <v>12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348</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348</v>
      </c>
      <c r="BM160" s="188" t="s">
        <v>901</v>
      </c>
    </row>
    <row r="161" spans="1:65" s="63" customFormat="1" ht="24.15" customHeight="1">
      <c r="A161" s="59"/>
      <c r="B161" s="176"/>
      <c r="C161" s="177" t="s">
        <v>592</v>
      </c>
      <c r="D161" s="177" t="s">
        <v>299</v>
      </c>
      <c r="E161" s="178"/>
      <c r="F161" s="179" t="s">
        <v>902</v>
      </c>
      <c r="G161" s="180" t="s">
        <v>799</v>
      </c>
      <c r="H161" s="181">
        <v>12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348</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348</v>
      </c>
      <c r="BM161" s="188" t="s">
        <v>903</v>
      </c>
    </row>
    <row r="162" spans="1:65" s="63" customFormat="1" ht="14.4" customHeight="1">
      <c r="A162" s="59"/>
      <c r="B162" s="176"/>
      <c r="C162" s="177" t="s">
        <v>595</v>
      </c>
      <c r="D162" s="177" t="s">
        <v>299</v>
      </c>
      <c r="E162" s="178"/>
      <c r="F162" s="179" t="s">
        <v>904</v>
      </c>
      <c r="G162" s="180" t="s">
        <v>799</v>
      </c>
      <c r="H162" s="181">
        <v>12</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348</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348</v>
      </c>
      <c r="BM162" s="188" t="s">
        <v>905</v>
      </c>
    </row>
    <row r="163" spans="1:65" s="63" customFormat="1" ht="14.4" customHeight="1">
      <c r="A163" s="59"/>
      <c r="B163" s="176"/>
      <c r="C163" s="177" t="s">
        <v>598</v>
      </c>
      <c r="D163" s="177" t="s">
        <v>299</v>
      </c>
      <c r="E163" s="178"/>
      <c r="F163" s="179" t="s">
        <v>906</v>
      </c>
      <c r="G163" s="180" t="s">
        <v>799</v>
      </c>
      <c r="H163" s="181">
        <v>12</v>
      </c>
      <c r="I163" s="182"/>
      <c r="J163" s="182">
        <f t="shared" si="20"/>
        <v>0</v>
      </c>
      <c r="K163" s="183"/>
      <c r="L163" s="60"/>
      <c r="M163" s="184" t="s">
        <v>76</v>
      </c>
      <c r="N163" s="185" t="s">
        <v>107</v>
      </c>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348</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348</v>
      </c>
      <c r="BM163" s="188" t="s">
        <v>907</v>
      </c>
    </row>
    <row r="164" spans="1:65" s="63" customFormat="1" ht="14.4" customHeight="1">
      <c r="A164" s="59"/>
      <c r="B164" s="176"/>
      <c r="C164" s="177" t="s">
        <v>601</v>
      </c>
      <c r="D164" s="177" t="s">
        <v>299</v>
      </c>
      <c r="E164" s="178"/>
      <c r="F164" s="179" t="s">
        <v>908</v>
      </c>
      <c r="G164" s="180" t="s">
        <v>407</v>
      </c>
      <c r="H164" s="181">
        <v>12</v>
      </c>
      <c r="I164" s="182"/>
      <c r="J164" s="182">
        <f t="shared" si="20"/>
        <v>0</v>
      </c>
      <c r="K164" s="183"/>
      <c r="L164" s="60"/>
      <c r="M164" s="184" t="s">
        <v>76</v>
      </c>
      <c r="N164" s="185" t="s">
        <v>107</v>
      </c>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348</v>
      </c>
      <c r="AT164" s="188" t="s">
        <v>299</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348</v>
      </c>
      <c r="BM164" s="188" t="s">
        <v>909</v>
      </c>
    </row>
    <row r="165" spans="1:65" s="63" customFormat="1" ht="14.4" customHeight="1">
      <c r="A165" s="59"/>
      <c r="B165" s="176"/>
      <c r="C165" s="177" t="s">
        <v>361</v>
      </c>
      <c r="D165" s="177" t="s">
        <v>299</v>
      </c>
      <c r="E165" s="178"/>
      <c r="F165" s="179" t="s">
        <v>910</v>
      </c>
      <c r="G165" s="180" t="s">
        <v>799</v>
      </c>
      <c r="H165" s="181">
        <v>12</v>
      </c>
      <c r="I165" s="182"/>
      <c r="J165" s="182">
        <f t="shared" si="20"/>
        <v>0</v>
      </c>
      <c r="K165" s="183"/>
      <c r="L165" s="60"/>
      <c r="M165" s="184" t="s">
        <v>76</v>
      </c>
      <c r="N165" s="185" t="s">
        <v>107</v>
      </c>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348</v>
      </c>
      <c r="AT165" s="188" t="s">
        <v>299</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348</v>
      </c>
      <c r="BM165" s="188" t="s">
        <v>911</v>
      </c>
    </row>
    <row r="166" spans="1:65" s="63" customFormat="1" ht="14.4" customHeight="1">
      <c r="A166" s="59"/>
      <c r="B166" s="176"/>
      <c r="C166" s="177" t="s">
        <v>364</v>
      </c>
      <c r="D166" s="177" t="s">
        <v>299</v>
      </c>
      <c r="E166" s="178"/>
      <c r="F166" s="179" t="s">
        <v>912</v>
      </c>
      <c r="G166" s="180" t="s">
        <v>799</v>
      </c>
      <c r="H166" s="181">
        <v>12</v>
      </c>
      <c r="I166" s="182"/>
      <c r="J166" s="182">
        <f t="shared" si="20"/>
        <v>0</v>
      </c>
      <c r="K166" s="183"/>
      <c r="L166" s="60"/>
      <c r="M166" s="184" t="s">
        <v>76</v>
      </c>
      <c r="N166" s="185" t="s">
        <v>107</v>
      </c>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348</v>
      </c>
      <c r="AT166" s="188" t="s">
        <v>299</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348</v>
      </c>
      <c r="BM166" s="188" t="s">
        <v>913</v>
      </c>
    </row>
    <row r="167" spans="1:65" s="63" customFormat="1" ht="14.4" customHeight="1">
      <c r="A167" s="59"/>
      <c r="B167" s="176"/>
      <c r="C167" s="177" t="s">
        <v>487</v>
      </c>
      <c r="D167" s="177" t="s">
        <v>299</v>
      </c>
      <c r="E167" s="178"/>
      <c r="F167" s="179" t="s">
        <v>914</v>
      </c>
      <c r="G167" s="180" t="s">
        <v>799</v>
      </c>
      <c r="H167" s="181">
        <v>12</v>
      </c>
      <c r="I167" s="182"/>
      <c r="J167" s="182">
        <f t="shared" si="20"/>
        <v>0</v>
      </c>
      <c r="K167" s="183"/>
      <c r="L167" s="60"/>
      <c r="M167" s="184" t="s">
        <v>76</v>
      </c>
      <c r="N167" s="185" t="s">
        <v>107</v>
      </c>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348</v>
      </c>
      <c r="AT167" s="188" t="s">
        <v>299</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348</v>
      </c>
      <c r="BM167" s="188" t="s">
        <v>915</v>
      </c>
    </row>
    <row r="168" spans="1:65" s="63" customFormat="1" ht="14.4" customHeight="1">
      <c r="A168" s="59"/>
      <c r="B168" s="176"/>
      <c r="C168" s="177" t="s">
        <v>490</v>
      </c>
      <c r="D168" s="177" t="s">
        <v>299</v>
      </c>
      <c r="E168" s="178"/>
      <c r="F168" s="179" t="s">
        <v>916</v>
      </c>
      <c r="G168" s="180" t="s">
        <v>799</v>
      </c>
      <c r="H168" s="181">
        <v>12</v>
      </c>
      <c r="I168" s="182"/>
      <c r="J168" s="182">
        <f t="shared" si="20"/>
        <v>0</v>
      </c>
      <c r="K168" s="183"/>
      <c r="L168" s="60"/>
      <c r="M168" s="184" t="s">
        <v>76</v>
      </c>
      <c r="N168" s="185" t="s">
        <v>107</v>
      </c>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348</v>
      </c>
      <c r="AT168" s="188" t="s">
        <v>299</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348</v>
      </c>
      <c r="BM168" s="188" t="s">
        <v>917</v>
      </c>
    </row>
    <row r="169" spans="1:65" s="163" customFormat="1" ht="22.95" customHeight="1">
      <c r="B169" s="164"/>
      <c r="D169" s="165" t="s">
        <v>140</v>
      </c>
      <c r="E169" s="174"/>
      <c r="F169" s="174" t="s">
        <v>918</v>
      </c>
      <c r="J169" s="175">
        <f>BK169</f>
        <v>0</v>
      </c>
      <c r="L169" s="164"/>
      <c r="M169" s="168"/>
      <c r="N169" s="169"/>
      <c r="O169" s="169"/>
      <c r="P169" s="170">
        <f>SUM(P170:P171)</f>
        <v>0</v>
      </c>
      <c r="Q169" s="169"/>
      <c r="R169" s="170">
        <f>SUM(R170:R171)</f>
        <v>0</v>
      </c>
      <c r="S169" s="169"/>
      <c r="T169" s="171">
        <f>SUM(T170:T171)</f>
        <v>0</v>
      </c>
      <c r="AR169" s="165" t="s">
        <v>154</v>
      </c>
      <c r="AT169" s="172" t="s">
        <v>140</v>
      </c>
      <c r="AU169" s="172" t="s">
        <v>148</v>
      </c>
      <c r="AY169" s="165" t="s">
        <v>297</v>
      </c>
      <c r="BK169" s="173">
        <f>SUM(BK170:BK171)</f>
        <v>0</v>
      </c>
    </row>
    <row r="170" spans="1:65" s="63" customFormat="1" ht="24.15" customHeight="1">
      <c r="A170" s="59"/>
      <c r="B170" s="176"/>
      <c r="C170" s="177" t="s">
        <v>148</v>
      </c>
      <c r="D170" s="177" t="s">
        <v>299</v>
      </c>
      <c r="E170" s="178"/>
      <c r="F170" s="179" t="s">
        <v>919</v>
      </c>
      <c r="G170" s="180" t="s">
        <v>407</v>
      </c>
      <c r="H170" s="181">
        <v>12</v>
      </c>
      <c r="I170" s="182"/>
      <c r="J170" s="182">
        <f>ROUND(I170*H170,2)</f>
        <v>0</v>
      </c>
      <c r="K170" s="183"/>
      <c r="L170" s="60"/>
      <c r="M170" s="184" t="s">
        <v>76</v>
      </c>
      <c r="N170" s="185" t="s">
        <v>107</v>
      </c>
      <c r="O170" s="186">
        <v>0</v>
      </c>
      <c r="P170" s="186">
        <f>O170*H170</f>
        <v>0</v>
      </c>
      <c r="Q170" s="186">
        <v>0</v>
      </c>
      <c r="R170" s="186">
        <f>Q170*H170</f>
        <v>0</v>
      </c>
      <c r="S170" s="186">
        <v>0</v>
      </c>
      <c r="T170" s="187">
        <f>S170*H170</f>
        <v>0</v>
      </c>
      <c r="U170" s="59"/>
      <c r="V170" s="59"/>
      <c r="W170" s="59"/>
      <c r="X170" s="59"/>
      <c r="Y170" s="59"/>
      <c r="Z170" s="59"/>
      <c r="AA170" s="59"/>
      <c r="AB170" s="59"/>
      <c r="AC170" s="59"/>
      <c r="AD170" s="59"/>
      <c r="AE170" s="59"/>
      <c r="AR170" s="188" t="s">
        <v>348</v>
      </c>
      <c r="AT170" s="188" t="s">
        <v>299</v>
      </c>
      <c r="AU170" s="188" t="s">
        <v>154</v>
      </c>
      <c r="AY170" s="48" t="s">
        <v>297</v>
      </c>
      <c r="BE170" s="189">
        <f>IF(N170="základná",J170,0)</f>
        <v>0</v>
      </c>
      <c r="BF170" s="189">
        <f>IF(N170="znížená",J170,0)</f>
        <v>0</v>
      </c>
      <c r="BG170" s="189">
        <f>IF(N170="zákl. prenesená",J170,0)</f>
        <v>0</v>
      </c>
      <c r="BH170" s="189">
        <f>IF(N170="zníž. prenesená",J170,0)</f>
        <v>0</v>
      </c>
      <c r="BI170" s="189">
        <f>IF(N170="nulová",J170,0)</f>
        <v>0</v>
      </c>
      <c r="BJ170" s="48" t="s">
        <v>154</v>
      </c>
      <c r="BK170" s="189">
        <f>ROUND(I170*H170,2)</f>
        <v>0</v>
      </c>
      <c r="BL170" s="48" t="s">
        <v>348</v>
      </c>
      <c r="BM170" s="188" t="s">
        <v>920</v>
      </c>
    </row>
    <row r="171" spans="1:65" s="63" customFormat="1" ht="14.4" customHeight="1">
      <c r="A171" s="59"/>
      <c r="B171" s="176"/>
      <c r="C171" s="190" t="s">
        <v>154</v>
      </c>
      <c r="D171" s="190" t="s">
        <v>324</v>
      </c>
      <c r="E171" s="191"/>
      <c r="F171" s="192" t="s">
        <v>921</v>
      </c>
      <c r="G171" s="193" t="s">
        <v>407</v>
      </c>
      <c r="H171" s="194">
        <v>12</v>
      </c>
      <c r="I171" s="195"/>
      <c r="J171" s="195">
        <f>ROUND(I171*H171,2)</f>
        <v>0</v>
      </c>
      <c r="K171" s="196"/>
      <c r="L171" s="197"/>
      <c r="M171" s="209" t="s">
        <v>76</v>
      </c>
      <c r="N171" s="210" t="s">
        <v>107</v>
      </c>
      <c r="O171" s="202">
        <v>0</v>
      </c>
      <c r="P171" s="202">
        <f>O171*H171</f>
        <v>0</v>
      </c>
      <c r="Q171" s="202">
        <v>0</v>
      </c>
      <c r="R171" s="202">
        <f>Q171*H171</f>
        <v>0</v>
      </c>
      <c r="S171" s="202">
        <v>0</v>
      </c>
      <c r="T171" s="203">
        <f>S171*H171</f>
        <v>0</v>
      </c>
      <c r="U171" s="59"/>
      <c r="V171" s="59"/>
      <c r="W171" s="59"/>
      <c r="X171" s="59"/>
      <c r="Y171" s="59"/>
      <c r="Z171" s="59"/>
      <c r="AA171" s="59"/>
      <c r="AB171" s="59"/>
      <c r="AC171" s="59"/>
      <c r="AD171" s="59"/>
      <c r="AE171" s="59"/>
      <c r="AR171" s="188" t="s">
        <v>381</v>
      </c>
      <c r="AT171" s="188" t="s">
        <v>324</v>
      </c>
      <c r="AU171" s="188" t="s">
        <v>154</v>
      </c>
      <c r="AY171" s="48" t="s">
        <v>297</v>
      </c>
      <c r="BE171" s="189">
        <f>IF(N171="základná",J171,0)</f>
        <v>0</v>
      </c>
      <c r="BF171" s="189">
        <f>IF(N171="znížená",J171,0)</f>
        <v>0</v>
      </c>
      <c r="BG171" s="189">
        <f>IF(N171="zákl. prenesená",J171,0)</f>
        <v>0</v>
      </c>
      <c r="BH171" s="189">
        <f>IF(N171="zníž. prenesená",J171,0)</f>
        <v>0</v>
      </c>
      <c r="BI171" s="189">
        <f>IF(N171="nulová",J171,0)</f>
        <v>0</v>
      </c>
      <c r="BJ171" s="48" t="s">
        <v>154</v>
      </c>
      <c r="BK171" s="189">
        <f>ROUND(I171*H171,2)</f>
        <v>0</v>
      </c>
      <c r="BL171" s="48" t="s">
        <v>348</v>
      </c>
      <c r="BM171" s="188" t="s">
        <v>922</v>
      </c>
    </row>
    <row r="172" spans="1:65" s="63" customFormat="1" ht="6.9" customHeight="1">
      <c r="A172" s="59"/>
      <c r="B172" s="75"/>
      <c r="C172" s="76"/>
      <c r="D172" s="76"/>
      <c r="E172" s="76"/>
      <c r="F172" s="76"/>
      <c r="G172" s="76"/>
      <c r="H172" s="76"/>
      <c r="I172" s="76"/>
      <c r="J172" s="76"/>
      <c r="K172" s="76"/>
      <c r="L172" s="60"/>
      <c r="M172" s="59"/>
      <c r="O172" s="59"/>
      <c r="P172" s="59"/>
      <c r="Q172" s="59"/>
      <c r="R172" s="59"/>
      <c r="S172" s="59"/>
      <c r="T172" s="59"/>
      <c r="U172" s="59"/>
      <c r="V172" s="59"/>
      <c r="W172" s="59"/>
      <c r="X172" s="59"/>
      <c r="Y172" s="59"/>
      <c r="Z172" s="59"/>
      <c r="AA172" s="59"/>
      <c r="AB172" s="59"/>
      <c r="AC172" s="59"/>
      <c r="AD172" s="59"/>
      <c r="AE172" s="59"/>
    </row>
    <row r="175" spans="1:65" ht="51" customHeight="1">
      <c r="C175" s="262" t="s">
        <v>392</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46.95" customHeight="1">
      <c r="C177" s="262" t="s">
        <v>393</v>
      </c>
      <c r="D177" s="262"/>
      <c r="E177" s="262"/>
      <c r="F177" s="262"/>
      <c r="G177" s="262"/>
      <c r="H177" s="262"/>
      <c r="I177" s="262"/>
      <c r="J177" s="262"/>
      <c r="K177" s="262"/>
      <c r="L177" s="262"/>
      <c r="M177" s="262"/>
      <c r="N177" s="262"/>
    </row>
    <row r="178" spans="3:14" ht="11.4">
      <c r="C178" s="204"/>
      <c r="D178" s="204"/>
      <c r="E178" s="204"/>
      <c r="F178" s="204"/>
      <c r="G178" s="204"/>
      <c r="H178" s="204"/>
      <c r="I178" s="204"/>
      <c r="J178" s="204"/>
      <c r="K178" s="205"/>
      <c r="L178" s="205"/>
      <c r="M178" s="205"/>
      <c r="N178" s="205"/>
    </row>
    <row r="179" spans="3:14" ht="48.6" customHeight="1">
      <c r="C179" s="262" t="s">
        <v>394</v>
      </c>
      <c r="D179" s="262"/>
      <c r="E179" s="262"/>
      <c r="F179" s="262"/>
      <c r="G179" s="262"/>
      <c r="H179" s="262"/>
      <c r="I179" s="262"/>
      <c r="J179" s="262"/>
      <c r="K179" s="262"/>
      <c r="L179" s="262"/>
      <c r="M179" s="262"/>
      <c r="N179" s="262"/>
    </row>
    <row r="180" spans="3:14" ht="11.4">
      <c r="C180" s="206"/>
      <c r="D180" s="206"/>
      <c r="E180" s="206"/>
      <c r="F180" s="206"/>
      <c r="G180" s="206"/>
      <c r="H180" s="206"/>
      <c r="I180" s="206"/>
      <c r="J180" s="206"/>
      <c r="K180" s="207"/>
      <c r="L180" s="207"/>
      <c r="M180" s="207"/>
      <c r="N180" s="207"/>
    </row>
    <row r="181" spans="3:14" ht="11.4">
      <c r="C181" s="262" t="s">
        <v>395</v>
      </c>
      <c r="D181" s="262"/>
      <c r="E181" s="262"/>
      <c r="F181" s="262"/>
      <c r="G181" s="262"/>
      <c r="H181" s="262"/>
      <c r="I181" s="262"/>
      <c r="J181" s="262"/>
      <c r="K181" s="262"/>
      <c r="L181" s="262"/>
      <c r="M181" s="262"/>
      <c r="N181" s="262"/>
    </row>
    <row r="182" spans="3:14" ht="11.4">
      <c r="C182" s="204"/>
      <c r="D182" s="204"/>
      <c r="E182" s="204"/>
      <c r="F182" s="204"/>
      <c r="G182" s="204"/>
      <c r="H182" s="204"/>
      <c r="I182" s="204"/>
      <c r="J182" s="204"/>
      <c r="K182" s="205"/>
      <c r="L182" s="205"/>
      <c r="M182" s="205"/>
      <c r="N182" s="205"/>
    </row>
    <row r="183" spans="3:14" ht="11.4">
      <c r="C183" s="204"/>
      <c r="D183" s="204"/>
      <c r="E183" s="204"/>
      <c r="F183" s="204"/>
      <c r="G183" s="204"/>
      <c r="H183" s="204"/>
      <c r="I183" s="204"/>
      <c r="J183" s="204"/>
      <c r="K183" s="205"/>
      <c r="L183" s="205"/>
      <c r="M183" s="205"/>
      <c r="N183" s="205"/>
    </row>
    <row r="184" spans="3:14" ht="11.4">
      <c r="C184" s="208" t="s">
        <v>396</v>
      </c>
      <c r="D184" s="208"/>
      <c r="E184" s="208"/>
      <c r="F184" s="208"/>
      <c r="G184" s="208"/>
      <c r="H184" s="204"/>
      <c r="I184" s="208"/>
      <c r="J184" s="208"/>
      <c r="K184" s="205"/>
      <c r="L184" s="205"/>
      <c r="M184" s="205"/>
      <c r="N184" s="205"/>
    </row>
    <row r="185" spans="3:14" ht="11.4">
      <c r="C185" s="204"/>
      <c r="D185" s="204"/>
      <c r="E185" s="204"/>
      <c r="F185" s="204"/>
      <c r="G185" s="204"/>
      <c r="H185" s="204" t="s">
        <v>397</v>
      </c>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4"/>
      <c r="D187" s="204"/>
      <c r="E187" s="204"/>
      <c r="F187" s="204"/>
      <c r="G187" s="204"/>
      <c r="H187" s="204"/>
      <c r="I187" s="204"/>
      <c r="J187" s="208"/>
      <c r="K187" s="205"/>
      <c r="L187" s="205"/>
      <c r="M187" s="205"/>
      <c r="N187" s="205"/>
    </row>
    <row r="188" spans="3:14" ht="11.4">
      <c r="C188" s="208" t="s">
        <v>96</v>
      </c>
      <c r="D188" s="208"/>
      <c r="E188" s="208"/>
      <c r="F188" s="208"/>
      <c r="G188" s="208"/>
      <c r="H188" s="204"/>
      <c r="I188" s="208"/>
      <c r="J188" s="204"/>
      <c r="K188" s="205"/>
      <c r="L188" s="205"/>
      <c r="M188" s="205"/>
      <c r="N188" s="205"/>
    </row>
  </sheetData>
  <autoFilter ref="C99:K171" xr:uid="{00000000-0009-0000-0000-000016000000}"/>
  <mergeCells count="13">
    <mergeCell ref="E29:H29"/>
    <mergeCell ref="L2:V2"/>
    <mergeCell ref="E7:H7"/>
    <mergeCell ref="E9:H9"/>
    <mergeCell ref="E11:H11"/>
    <mergeCell ref="E20:H20"/>
    <mergeCell ref="C181:N181"/>
    <mergeCell ref="E88:H88"/>
    <mergeCell ref="E90:H90"/>
    <mergeCell ref="E92:H92"/>
    <mergeCell ref="C175:N175"/>
    <mergeCell ref="C177:N177"/>
    <mergeCell ref="C179:N17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M174"/>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221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1018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1025</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ROUND((SUM(BE100:BE157)),  2)</f>
        <v>0</v>
      </c>
      <c r="G35" s="59"/>
      <c r="H35" s="59"/>
      <c r="I35" s="141">
        <v>0.2</v>
      </c>
      <c r="J35" s="140">
        <f>ROUND(((SUM(BE100:BE157))*I35),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ROUND((SUM(BF100:BF157)),  2)</f>
        <v>0</v>
      </c>
      <c r="G36" s="59"/>
      <c r="H36" s="59"/>
      <c r="I36" s="141">
        <v>0.2</v>
      </c>
      <c r="J36" s="140">
        <f>ROUND(((SUM(BF100:BF157))*I36),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ROUND((SUM(BG100:BG157)),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ROUND((SUM(BH100:BH157)),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ROUND((SUM(BI100:BI157)),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1018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21 - FC 21 SO 01 A3 - ELI</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924</v>
      </c>
      <c r="J101" s="167">
        <f>BK101</f>
        <v>0</v>
      </c>
      <c r="L101" s="164"/>
      <c r="M101" s="168"/>
      <c r="N101" s="169"/>
      <c r="O101" s="169"/>
      <c r="P101" s="170">
        <f>P102+P123+P148+P152</f>
        <v>0</v>
      </c>
      <c r="Q101" s="169"/>
      <c r="R101" s="170">
        <f>R102+R123+R148+R152</f>
        <v>0</v>
      </c>
      <c r="S101" s="169"/>
      <c r="T101" s="171">
        <f>T102+T123+T148+T152</f>
        <v>0</v>
      </c>
      <c r="AR101" s="165" t="s">
        <v>148</v>
      </c>
      <c r="AT101" s="172" t="s">
        <v>140</v>
      </c>
      <c r="AU101" s="172" t="s">
        <v>141</v>
      </c>
      <c r="AY101" s="165" t="s">
        <v>297</v>
      </c>
      <c r="BK101" s="173">
        <f>BK102+BK123+BK148+BK152</f>
        <v>0</v>
      </c>
    </row>
    <row r="102" spans="1:65" s="163" customFormat="1" ht="22.95" customHeight="1">
      <c r="B102" s="164"/>
      <c r="D102" s="165" t="s">
        <v>140</v>
      </c>
      <c r="E102" s="174"/>
      <c r="F102" s="174" t="s">
        <v>925</v>
      </c>
      <c r="J102" s="175">
        <f>BK102</f>
        <v>0</v>
      </c>
      <c r="L102" s="164"/>
      <c r="M102" s="168"/>
      <c r="N102" s="169"/>
      <c r="O102" s="169"/>
      <c r="P102" s="170">
        <f>SUM(P103:P122)</f>
        <v>0</v>
      </c>
      <c r="Q102" s="169"/>
      <c r="R102" s="170">
        <f>SUM(R103:R122)</f>
        <v>0</v>
      </c>
      <c r="S102" s="169"/>
      <c r="T102" s="171">
        <f>SUM(T103:T122)</f>
        <v>0</v>
      </c>
      <c r="AR102" s="165" t="s">
        <v>148</v>
      </c>
      <c r="AT102" s="172" t="s">
        <v>140</v>
      </c>
      <c r="AU102" s="172" t="s">
        <v>148</v>
      </c>
      <c r="AY102" s="165" t="s">
        <v>297</v>
      </c>
      <c r="BK102" s="173">
        <f>SUM(BK103:BK122)</f>
        <v>0</v>
      </c>
    </row>
    <row r="103" spans="1:65" s="63" customFormat="1" ht="14.4" customHeight="1">
      <c r="A103" s="59"/>
      <c r="B103" s="176"/>
      <c r="C103" s="177" t="s">
        <v>148</v>
      </c>
      <c r="D103" s="177" t="s">
        <v>299</v>
      </c>
      <c r="E103" s="178"/>
      <c r="F103" s="179" t="s">
        <v>926</v>
      </c>
      <c r="G103" s="180" t="s">
        <v>522</v>
      </c>
      <c r="H103" s="213">
        <v>480</v>
      </c>
      <c r="I103" s="214"/>
      <c r="J103" s="182">
        <f t="shared" ref="J103:J122" si="0">ROUND(I103*H103,2)</f>
        <v>0</v>
      </c>
      <c r="K103" s="183"/>
      <c r="L103" s="60"/>
      <c r="M103" s="184" t="s">
        <v>76</v>
      </c>
      <c r="N103" s="185" t="s">
        <v>107</v>
      </c>
      <c r="O103" s="186">
        <v>0</v>
      </c>
      <c r="P103" s="186">
        <f t="shared" ref="P103:P122" si="1">O103*H103</f>
        <v>0</v>
      </c>
      <c r="Q103" s="186">
        <v>0</v>
      </c>
      <c r="R103" s="186">
        <f t="shared" ref="R103:R122" si="2">Q103*H103</f>
        <v>0</v>
      </c>
      <c r="S103" s="186">
        <v>0</v>
      </c>
      <c r="T103" s="187">
        <f t="shared" ref="T103:T12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22" si="4">IF(N103="základná",J103,0)</f>
        <v>0</v>
      </c>
      <c r="BF103" s="189">
        <f t="shared" ref="BF103:BF122" si="5">IF(N103="znížená",J103,0)</f>
        <v>0</v>
      </c>
      <c r="BG103" s="189">
        <f t="shared" ref="BG103:BG122" si="6">IF(N103="zákl. prenesená",J103,0)</f>
        <v>0</v>
      </c>
      <c r="BH103" s="189">
        <f t="shared" ref="BH103:BH122" si="7">IF(N103="zníž. prenesená",J103,0)</f>
        <v>0</v>
      </c>
      <c r="BI103" s="189">
        <f t="shared" ref="BI103:BI122" si="8">IF(N103="nulová",J103,0)</f>
        <v>0</v>
      </c>
      <c r="BJ103" s="48" t="s">
        <v>154</v>
      </c>
      <c r="BK103" s="189">
        <f t="shared" ref="BK103:BK122" si="9">ROUND(I103*H103,2)</f>
        <v>0</v>
      </c>
      <c r="BL103" s="48" t="s">
        <v>302</v>
      </c>
      <c r="BM103" s="188" t="s">
        <v>927</v>
      </c>
    </row>
    <row r="104" spans="1:65" s="63" customFormat="1" ht="14.4" customHeight="1">
      <c r="A104" s="59"/>
      <c r="B104" s="176"/>
      <c r="C104" s="177" t="s">
        <v>154</v>
      </c>
      <c r="D104" s="177" t="s">
        <v>299</v>
      </c>
      <c r="E104" s="178"/>
      <c r="F104" s="179" t="s">
        <v>928</v>
      </c>
      <c r="G104" s="180" t="s">
        <v>522</v>
      </c>
      <c r="H104" s="213">
        <v>1800</v>
      </c>
      <c r="I104" s="214"/>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929</v>
      </c>
    </row>
    <row r="105" spans="1:65" s="63" customFormat="1" ht="14.4" customHeight="1">
      <c r="A105" s="59"/>
      <c r="B105" s="176"/>
      <c r="C105" s="177" t="s">
        <v>306</v>
      </c>
      <c r="D105" s="177" t="s">
        <v>299</v>
      </c>
      <c r="E105" s="178"/>
      <c r="F105" s="179" t="s">
        <v>930</v>
      </c>
      <c r="G105" s="180" t="s">
        <v>522</v>
      </c>
      <c r="H105" s="213">
        <v>1200</v>
      </c>
      <c r="I105" s="214"/>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931</v>
      </c>
    </row>
    <row r="106" spans="1:65" s="63" customFormat="1" ht="14.4" customHeight="1">
      <c r="A106" s="59"/>
      <c r="B106" s="176"/>
      <c r="C106" s="177" t="s">
        <v>302</v>
      </c>
      <c r="D106" s="177" t="s">
        <v>299</v>
      </c>
      <c r="E106" s="178"/>
      <c r="F106" s="179" t="s">
        <v>932</v>
      </c>
      <c r="G106" s="180" t="s">
        <v>522</v>
      </c>
      <c r="H106" s="213">
        <v>120</v>
      </c>
      <c r="I106" s="214"/>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933</v>
      </c>
    </row>
    <row r="107" spans="1:65" s="63" customFormat="1" ht="14.4" customHeight="1">
      <c r="A107" s="59"/>
      <c r="B107" s="176"/>
      <c r="C107" s="177" t="s">
        <v>311</v>
      </c>
      <c r="D107" s="177" t="s">
        <v>299</v>
      </c>
      <c r="E107" s="178"/>
      <c r="F107" s="179" t="s">
        <v>934</v>
      </c>
      <c r="G107" s="180" t="s">
        <v>522</v>
      </c>
      <c r="H107" s="213">
        <v>1500</v>
      </c>
      <c r="I107" s="214"/>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935</v>
      </c>
    </row>
    <row r="108" spans="1:65" s="63" customFormat="1" ht="14.4" customHeight="1">
      <c r="A108" s="59"/>
      <c r="B108" s="176"/>
      <c r="C108" s="177" t="s">
        <v>314</v>
      </c>
      <c r="D108" s="177" t="s">
        <v>299</v>
      </c>
      <c r="E108" s="178"/>
      <c r="F108" s="179" t="s">
        <v>936</v>
      </c>
      <c r="G108" s="180" t="s">
        <v>407</v>
      </c>
      <c r="H108" s="213">
        <v>156</v>
      </c>
      <c r="I108" s="214"/>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937</v>
      </c>
    </row>
    <row r="109" spans="1:65" s="63" customFormat="1" ht="14.4" customHeight="1">
      <c r="A109" s="59"/>
      <c r="B109" s="176"/>
      <c r="C109" s="177" t="s">
        <v>317</v>
      </c>
      <c r="D109" s="177" t="s">
        <v>299</v>
      </c>
      <c r="E109" s="178"/>
      <c r="F109" s="179" t="s">
        <v>938</v>
      </c>
      <c r="G109" s="180" t="s">
        <v>407</v>
      </c>
      <c r="H109" s="213">
        <v>52</v>
      </c>
      <c r="I109" s="214"/>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939</v>
      </c>
    </row>
    <row r="110" spans="1:65" s="63" customFormat="1" ht="14.4" customHeight="1">
      <c r="A110" s="59"/>
      <c r="B110" s="176"/>
      <c r="C110" s="177" t="s">
        <v>320</v>
      </c>
      <c r="D110" s="177" t="s">
        <v>299</v>
      </c>
      <c r="E110" s="178"/>
      <c r="F110" s="179" t="s">
        <v>940</v>
      </c>
      <c r="G110" s="180" t="s">
        <v>407</v>
      </c>
      <c r="H110" s="213">
        <v>64</v>
      </c>
      <c r="I110" s="214"/>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941</v>
      </c>
    </row>
    <row r="111" spans="1:65" s="63" customFormat="1" ht="14.4" customHeight="1">
      <c r="A111" s="59"/>
      <c r="B111" s="176"/>
      <c r="C111" s="177" t="s">
        <v>323</v>
      </c>
      <c r="D111" s="177" t="s">
        <v>299</v>
      </c>
      <c r="E111" s="178"/>
      <c r="F111" s="179" t="s">
        <v>942</v>
      </c>
      <c r="G111" s="180" t="s">
        <v>407</v>
      </c>
      <c r="H111" s="213">
        <v>24</v>
      </c>
      <c r="I111" s="214"/>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943</v>
      </c>
    </row>
    <row r="112" spans="1:65" s="63" customFormat="1" ht="14.4" customHeight="1">
      <c r="A112" s="59"/>
      <c r="B112" s="176"/>
      <c r="C112" s="177" t="s">
        <v>328</v>
      </c>
      <c r="D112" s="177" t="s">
        <v>299</v>
      </c>
      <c r="E112" s="178"/>
      <c r="F112" s="179" t="s">
        <v>944</v>
      </c>
      <c r="G112" s="180" t="s">
        <v>407</v>
      </c>
      <c r="H112" s="213">
        <v>12</v>
      </c>
      <c r="I112" s="214"/>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945</v>
      </c>
    </row>
    <row r="113" spans="1:65" s="63" customFormat="1" ht="14.4" customHeight="1">
      <c r="A113" s="59"/>
      <c r="B113" s="176"/>
      <c r="C113" s="190" t="s">
        <v>331</v>
      </c>
      <c r="D113" s="190" t="s">
        <v>324</v>
      </c>
      <c r="E113" s="191"/>
      <c r="F113" s="192" t="s">
        <v>926</v>
      </c>
      <c r="G113" s="193" t="s">
        <v>522</v>
      </c>
      <c r="H113" s="215">
        <v>480</v>
      </c>
      <c r="I113" s="216"/>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946</v>
      </c>
    </row>
    <row r="114" spans="1:65" s="63" customFormat="1" ht="14.4" customHeight="1">
      <c r="A114" s="59"/>
      <c r="B114" s="176"/>
      <c r="C114" s="190" t="s">
        <v>335</v>
      </c>
      <c r="D114" s="190" t="s">
        <v>324</v>
      </c>
      <c r="E114" s="191"/>
      <c r="F114" s="192" t="s">
        <v>928</v>
      </c>
      <c r="G114" s="193" t="s">
        <v>522</v>
      </c>
      <c r="H114" s="215">
        <v>1800</v>
      </c>
      <c r="I114" s="216"/>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947</v>
      </c>
    </row>
    <row r="115" spans="1:65" s="63" customFormat="1" ht="14.4" customHeight="1">
      <c r="A115" s="59"/>
      <c r="B115" s="176"/>
      <c r="C115" s="190" t="s">
        <v>339</v>
      </c>
      <c r="D115" s="190" t="s">
        <v>324</v>
      </c>
      <c r="E115" s="191"/>
      <c r="F115" s="192" t="s">
        <v>930</v>
      </c>
      <c r="G115" s="193" t="s">
        <v>522</v>
      </c>
      <c r="H115" s="215">
        <v>1200</v>
      </c>
      <c r="I115" s="216"/>
      <c r="J115" s="195">
        <f t="shared" si="0"/>
        <v>0</v>
      </c>
      <c r="K115" s="196"/>
      <c r="L115" s="197"/>
      <c r="M115" s="198" t="s">
        <v>76</v>
      </c>
      <c r="N115" s="199"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948</v>
      </c>
    </row>
    <row r="116" spans="1:65" s="63" customFormat="1" ht="14.4" customHeight="1">
      <c r="A116" s="59"/>
      <c r="B116" s="176"/>
      <c r="C116" s="190" t="s">
        <v>342</v>
      </c>
      <c r="D116" s="190" t="s">
        <v>324</v>
      </c>
      <c r="E116" s="191"/>
      <c r="F116" s="192" t="s">
        <v>932</v>
      </c>
      <c r="G116" s="193" t="s">
        <v>522</v>
      </c>
      <c r="H116" s="215">
        <v>120</v>
      </c>
      <c r="I116" s="216"/>
      <c r="J116" s="195">
        <f t="shared" si="0"/>
        <v>0</v>
      </c>
      <c r="K116" s="196"/>
      <c r="L116" s="197"/>
      <c r="M116" s="198" t="s">
        <v>76</v>
      </c>
      <c r="N116" s="199"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949</v>
      </c>
    </row>
    <row r="117" spans="1:65" s="63" customFormat="1" ht="14.4" customHeight="1">
      <c r="A117" s="59"/>
      <c r="B117" s="176"/>
      <c r="C117" s="190" t="s">
        <v>345</v>
      </c>
      <c r="D117" s="190" t="s">
        <v>324</v>
      </c>
      <c r="E117" s="191"/>
      <c r="F117" s="192" t="s">
        <v>934</v>
      </c>
      <c r="G117" s="193" t="s">
        <v>522</v>
      </c>
      <c r="H117" s="215">
        <v>1500</v>
      </c>
      <c r="I117" s="216"/>
      <c r="J117" s="195">
        <f t="shared" si="0"/>
        <v>0</v>
      </c>
      <c r="K117" s="196"/>
      <c r="L117" s="197"/>
      <c r="M117" s="198" t="s">
        <v>76</v>
      </c>
      <c r="N117" s="199"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950</v>
      </c>
    </row>
    <row r="118" spans="1:65" s="63" customFormat="1" ht="14.4" customHeight="1">
      <c r="A118" s="59"/>
      <c r="B118" s="176"/>
      <c r="C118" s="190" t="s">
        <v>348</v>
      </c>
      <c r="D118" s="190" t="s">
        <v>324</v>
      </c>
      <c r="E118" s="191"/>
      <c r="F118" s="192" t="s">
        <v>936</v>
      </c>
      <c r="G118" s="193" t="s">
        <v>407</v>
      </c>
      <c r="H118" s="215">
        <v>156</v>
      </c>
      <c r="I118" s="216"/>
      <c r="J118" s="195">
        <f t="shared" si="0"/>
        <v>0</v>
      </c>
      <c r="K118" s="196"/>
      <c r="L118" s="197"/>
      <c r="M118" s="198" t="s">
        <v>76</v>
      </c>
      <c r="N118" s="199"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951</v>
      </c>
    </row>
    <row r="119" spans="1:65" s="63" customFormat="1" ht="14.4" customHeight="1">
      <c r="A119" s="59"/>
      <c r="B119" s="176"/>
      <c r="C119" s="190" t="s">
        <v>351</v>
      </c>
      <c r="D119" s="190" t="s">
        <v>324</v>
      </c>
      <c r="E119" s="191"/>
      <c r="F119" s="192" t="s">
        <v>938</v>
      </c>
      <c r="G119" s="193" t="s">
        <v>407</v>
      </c>
      <c r="H119" s="215">
        <v>52</v>
      </c>
      <c r="I119" s="216"/>
      <c r="J119" s="195">
        <f t="shared" si="0"/>
        <v>0</v>
      </c>
      <c r="K119" s="196"/>
      <c r="L119" s="197"/>
      <c r="M119" s="198" t="s">
        <v>76</v>
      </c>
      <c r="N119" s="199"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952</v>
      </c>
    </row>
    <row r="120" spans="1:65" s="63" customFormat="1" ht="14.4" customHeight="1">
      <c r="A120" s="59"/>
      <c r="B120" s="176"/>
      <c r="C120" s="190" t="s">
        <v>354</v>
      </c>
      <c r="D120" s="190" t="s">
        <v>324</v>
      </c>
      <c r="E120" s="191"/>
      <c r="F120" s="192" t="s">
        <v>940</v>
      </c>
      <c r="G120" s="193" t="s">
        <v>407</v>
      </c>
      <c r="H120" s="215">
        <v>64</v>
      </c>
      <c r="I120" s="216"/>
      <c r="J120" s="195">
        <f t="shared" si="0"/>
        <v>0</v>
      </c>
      <c r="K120" s="196"/>
      <c r="L120" s="197"/>
      <c r="M120" s="198" t="s">
        <v>76</v>
      </c>
      <c r="N120" s="199"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953</v>
      </c>
    </row>
    <row r="121" spans="1:65" s="63" customFormat="1" ht="14.4" customHeight="1">
      <c r="A121" s="59"/>
      <c r="B121" s="176"/>
      <c r="C121" s="190" t="s">
        <v>357</v>
      </c>
      <c r="D121" s="190" t="s">
        <v>324</v>
      </c>
      <c r="E121" s="191"/>
      <c r="F121" s="192" t="s">
        <v>942</v>
      </c>
      <c r="G121" s="193" t="s">
        <v>407</v>
      </c>
      <c r="H121" s="215">
        <v>24</v>
      </c>
      <c r="I121" s="216"/>
      <c r="J121" s="195">
        <f t="shared" si="0"/>
        <v>0</v>
      </c>
      <c r="K121" s="196"/>
      <c r="L121" s="197"/>
      <c r="M121" s="198" t="s">
        <v>76</v>
      </c>
      <c r="N121" s="199"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954</v>
      </c>
    </row>
    <row r="122" spans="1:65" s="63" customFormat="1" ht="14.4" customHeight="1">
      <c r="A122" s="59"/>
      <c r="B122" s="176"/>
      <c r="C122" s="190" t="s">
        <v>82</v>
      </c>
      <c r="D122" s="190" t="s">
        <v>324</v>
      </c>
      <c r="E122" s="191"/>
      <c r="F122" s="192" t="s">
        <v>944</v>
      </c>
      <c r="G122" s="193" t="s">
        <v>407</v>
      </c>
      <c r="H122" s="215">
        <v>12</v>
      </c>
      <c r="I122" s="216"/>
      <c r="J122" s="195">
        <f t="shared" si="0"/>
        <v>0</v>
      </c>
      <c r="K122" s="196"/>
      <c r="L122" s="197"/>
      <c r="M122" s="198" t="s">
        <v>76</v>
      </c>
      <c r="N122" s="199"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955</v>
      </c>
    </row>
    <row r="123" spans="1:65" s="163" customFormat="1" ht="22.95" customHeight="1">
      <c r="B123" s="164"/>
      <c r="D123" s="165" t="s">
        <v>140</v>
      </c>
      <c r="E123" s="174"/>
      <c r="F123" s="174" t="s">
        <v>956</v>
      </c>
      <c r="J123" s="175">
        <f>BK123</f>
        <v>0</v>
      </c>
      <c r="L123" s="164"/>
      <c r="M123" s="168"/>
      <c r="N123" s="169"/>
      <c r="O123" s="169"/>
      <c r="P123" s="170">
        <f>SUM(P124:P147)</f>
        <v>0</v>
      </c>
      <c r="Q123" s="169"/>
      <c r="R123" s="170">
        <f>SUM(R124:R147)</f>
        <v>0</v>
      </c>
      <c r="S123" s="169"/>
      <c r="T123" s="171">
        <f>SUM(T124:T147)</f>
        <v>0</v>
      </c>
      <c r="AR123" s="165" t="s">
        <v>148</v>
      </c>
      <c r="AT123" s="172" t="s">
        <v>140</v>
      </c>
      <c r="AU123" s="172" t="s">
        <v>148</v>
      </c>
      <c r="AY123" s="165" t="s">
        <v>297</v>
      </c>
      <c r="BK123" s="173">
        <f>SUM(BK124:BK147)</f>
        <v>0</v>
      </c>
    </row>
    <row r="124" spans="1:65" s="63" customFormat="1" ht="14.4" customHeight="1">
      <c r="A124" s="59"/>
      <c r="B124" s="176"/>
      <c r="C124" s="177" t="s">
        <v>402</v>
      </c>
      <c r="D124" s="177" t="s">
        <v>299</v>
      </c>
      <c r="E124" s="178"/>
      <c r="F124" s="179" t="s">
        <v>957</v>
      </c>
      <c r="G124" s="180" t="s">
        <v>407</v>
      </c>
      <c r="H124" s="213">
        <v>180</v>
      </c>
      <c r="I124" s="214"/>
      <c r="J124" s="182">
        <f t="shared" ref="J124:J147" si="10">ROUND(I124*H124,2)</f>
        <v>0</v>
      </c>
      <c r="K124" s="183"/>
      <c r="L124" s="60"/>
      <c r="M124" s="184" t="s">
        <v>76</v>
      </c>
      <c r="N124" s="185" t="s">
        <v>107</v>
      </c>
      <c r="O124" s="186">
        <v>0</v>
      </c>
      <c r="P124" s="186">
        <f t="shared" ref="P124:P147" si="11">O124*H124</f>
        <v>0</v>
      </c>
      <c r="Q124" s="186">
        <v>0</v>
      </c>
      <c r="R124" s="186">
        <f t="shared" ref="R124:R147" si="12">Q124*H124</f>
        <v>0</v>
      </c>
      <c r="S124" s="186">
        <v>0</v>
      </c>
      <c r="T124" s="187">
        <f t="shared" ref="T124:T147"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47" si="14">IF(N124="základná",J124,0)</f>
        <v>0</v>
      </c>
      <c r="BF124" s="189">
        <f t="shared" ref="BF124:BF147" si="15">IF(N124="znížená",J124,0)</f>
        <v>0</v>
      </c>
      <c r="BG124" s="189">
        <f t="shared" ref="BG124:BG147" si="16">IF(N124="zákl. prenesená",J124,0)</f>
        <v>0</v>
      </c>
      <c r="BH124" s="189">
        <f t="shared" ref="BH124:BH147" si="17">IF(N124="zníž. prenesená",J124,0)</f>
        <v>0</v>
      </c>
      <c r="BI124" s="189">
        <f t="shared" ref="BI124:BI147" si="18">IF(N124="nulová",J124,0)</f>
        <v>0</v>
      </c>
      <c r="BJ124" s="48" t="s">
        <v>154</v>
      </c>
      <c r="BK124" s="189">
        <f t="shared" ref="BK124:BK147" si="19">ROUND(I124*H124,2)</f>
        <v>0</v>
      </c>
      <c r="BL124" s="48" t="s">
        <v>302</v>
      </c>
      <c r="BM124" s="188" t="s">
        <v>958</v>
      </c>
    </row>
    <row r="125" spans="1:65" s="63" customFormat="1" ht="14.4" customHeight="1">
      <c r="A125" s="59"/>
      <c r="B125" s="176"/>
      <c r="C125" s="177" t="s">
        <v>405</v>
      </c>
      <c r="D125" s="177" t="s">
        <v>299</v>
      </c>
      <c r="E125" s="178"/>
      <c r="F125" s="179" t="s">
        <v>959</v>
      </c>
      <c r="G125" s="180" t="s">
        <v>407</v>
      </c>
      <c r="H125" s="213">
        <v>60</v>
      </c>
      <c r="I125" s="214"/>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960</v>
      </c>
    </row>
    <row r="126" spans="1:65" s="63" customFormat="1" ht="14.4" customHeight="1">
      <c r="A126" s="59"/>
      <c r="B126" s="176"/>
      <c r="C126" s="177" t="s">
        <v>409</v>
      </c>
      <c r="D126" s="177" t="s">
        <v>299</v>
      </c>
      <c r="E126" s="178"/>
      <c r="F126" s="179" t="s">
        <v>961</v>
      </c>
      <c r="G126" s="180" t="s">
        <v>522</v>
      </c>
      <c r="H126" s="213">
        <v>170</v>
      </c>
      <c r="I126" s="214"/>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962</v>
      </c>
    </row>
    <row r="127" spans="1:65" s="63" customFormat="1" ht="14.4" customHeight="1">
      <c r="A127" s="59"/>
      <c r="B127" s="176"/>
      <c r="C127" s="177" t="s">
        <v>412</v>
      </c>
      <c r="D127" s="177" t="s">
        <v>299</v>
      </c>
      <c r="E127" s="178"/>
      <c r="F127" s="179" t="s">
        <v>963</v>
      </c>
      <c r="G127" s="180" t="s">
        <v>407</v>
      </c>
      <c r="H127" s="213">
        <v>140</v>
      </c>
      <c r="I127" s="214"/>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964</v>
      </c>
    </row>
    <row r="128" spans="1:65" s="63" customFormat="1" ht="14.4" customHeight="1">
      <c r="A128" s="59"/>
      <c r="B128" s="176"/>
      <c r="C128" s="177" t="s">
        <v>415</v>
      </c>
      <c r="D128" s="177" t="s">
        <v>299</v>
      </c>
      <c r="E128" s="178"/>
      <c r="F128" s="179" t="s">
        <v>965</v>
      </c>
      <c r="G128" s="180" t="s">
        <v>407</v>
      </c>
      <c r="H128" s="213">
        <v>40</v>
      </c>
      <c r="I128" s="214"/>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966</v>
      </c>
    </row>
    <row r="129" spans="1:65" s="63" customFormat="1" ht="14.4" customHeight="1">
      <c r="A129" s="59"/>
      <c r="B129" s="176"/>
      <c r="C129" s="177" t="s">
        <v>418</v>
      </c>
      <c r="D129" s="177" t="s">
        <v>299</v>
      </c>
      <c r="E129" s="178"/>
      <c r="F129" s="179" t="s">
        <v>967</v>
      </c>
      <c r="G129" s="180" t="s">
        <v>407</v>
      </c>
      <c r="H129" s="213">
        <v>6</v>
      </c>
      <c r="I129" s="214"/>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968</v>
      </c>
    </row>
    <row r="130" spans="1:65" s="63" customFormat="1" ht="14.4" customHeight="1">
      <c r="A130" s="59"/>
      <c r="B130" s="176"/>
      <c r="C130" s="177" t="s">
        <v>421</v>
      </c>
      <c r="D130" s="177" t="s">
        <v>299</v>
      </c>
      <c r="E130" s="178"/>
      <c r="F130" s="179" t="s">
        <v>969</v>
      </c>
      <c r="G130" s="180" t="s">
        <v>407</v>
      </c>
      <c r="H130" s="213">
        <v>6</v>
      </c>
      <c r="I130" s="214"/>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970</v>
      </c>
    </row>
    <row r="131" spans="1:65" s="63" customFormat="1" ht="14.4" customHeight="1">
      <c r="A131" s="59"/>
      <c r="B131" s="176"/>
      <c r="C131" s="177" t="s">
        <v>424</v>
      </c>
      <c r="D131" s="177" t="s">
        <v>299</v>
      </c>
      <c r="E131" s="178"/>
      <c r="F131" s="179" t="s">
        <v>971</v>
      </c>
      <c r="G131" s="180" t="s">
        <v>407</v>
      </c>
      <c r="H131" s="213">
        <v>18</v>
      </c>
      <c r="I131" s="214"/>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972</v>
      </c>
    </row>
    <row r="132" spans="1:65" s="63" customFormat="1" ht="14.4" customHeight="1">
      <c r="A132" s="59"/>
      <c r="B132" s="176"/>
      <c r="C132" s="177" t="s">
        <v>427</v>
      </c>
      <c r="D132" s="177" t="s">
        <v>299</v>
      </c>
      <c r="E132" s="178"/>
      <c r="F132" s="179" t="s">
        <v>973</v>
      </c>
      <c r="G132" s="180" t="s">
        <v>407</v>
      </c>
      <c r="H132" s="213">
        <v>40</v>
      </c>
      <c r="I132" s="214"/>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974</v>
      </c>
    </row>
    <row r="133" spans="1:65" s="63" customFormat="1" ht="14.4" customHeight="1">
      <c r="A133" s="59"/>
      <c r="B133" s="176"/>
      <c r="C133" s="177" t="s">
        <v>430</v>
      </c>
      <c r="D133" s="177" t="s">
        <v>299</v>
      </c>
      <c r="E133" s="178"/>
      <c r="F133" s="179" t="s">
        <v>975</v>
      </c>
      <c r="G133" s="180" t="s">
        <v>407</v>
      </c>
      <c r="H133" s="213">
        <v>50</v>
      </c>
      <c r="I133" s="214"/>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976</v>
      </c>
    </row>
    <row r="134" spans="1:65" s="63" customFormat="1" ht="14.4" customHeight="1">
      <c r="A134" s="59"/>
      <c r="B134" s="176"/>
      <c r="C134" s="177" t="s">
        <v>434</v>
      </c>
      <c r="D134" s="177" t="s">
        <v>299</v>
      </c>
      <c r="E134" s="178"/>
      <c r="F134" s="179" t="s">
        <v>977</v>
      </c>
      <c r="G134" s="180" t="s">
        <v>407</v>
      </c>
      <c r="H134" s="213">
        <v>6</v>
      </c>
      <c r="I134" s="214"/>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978</v>
      </c>
    </row>
    <row r="135" spans="1:65" s="63" customFormat="1" ht="14.4" customHeight="1">
      <c r="A135" s="59"/>
      <c r="B135" s="176"/>
      <c r="C135" s="177" t="s">
        <v>381</v>
      </c>
      <c r="D135" s="177" t="s">
        <v>299</v>
      </c>
      <c r="E135" s="178"/>
      <c r="F135" s="179" t="s">
        <v>979</v>
      </c>
      <c r="G135" s="180" t="s">
        <v>522</v>
      </c>
      <c r="H135" s="213">
        <v>60</v>
      </c>
      <c r="I135" s="214"/>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980</v>
      </c>
    </row>
    <row r="136" spans="1:65" s="63" customFormat="1" ht="14.4" customHeight="1">
      <c r="A136" s="59"/>
      <c r="B136" s="176"/>
      <c r="C136" s="190" t="s">
        <v>439</v>
      </c>
      <c r="D136" s="190" t="s">
        <v>324</v>
      </c>
      <c r="E136" s="191"/>
      <c r="F136" s="192" t="s">
        <v>957</v>
      </c>
      <c r="G136" s="193" t="s">
        <v>407</v>
      </c>
      <c r="H136" s="215">
        <v>180</v>
      </c>
      <c r="I136" s="216"/>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981</v>
      </c>
    </row>
    <row r="137" spans="1:65" s="63" customFormat="1" ht="14.4" customHeight="1">
      <c r="A137" s="59"/>
      <c r="B137" s="176"/>
      <c r="C137" s="190" t="s">
        <v>442</v>
      </c>
      <c r="D137" s="190" t="s">
        <v>324</v>
      </c>
      <c r="E137" s="191"/>
      <c r="F137" s="192" t="s">
        <v>959</v>
      </c>
      <c r="G137" s="193" t="s">
        <v>407</v>
      </c>
      <c r="H137" s="215">
        <v>60</v>
      </c>
      <c r="I137" s="216"/>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982</v>
      </c>
    </row>
    <row r="138" spans="1:65" s="63" customFormat="1" ht="14.4" customHeight="1">
      <c r="A138" s="59"/>
      <c r="B138" s="176"/>
      <c r="C138" s="190" t="s">
        <v>445</v>
      </c>
      <c r="D138" s="190" t="s">
        <v>324</v>
      </c>
      <c r="E138" s="191"/>
      <c r="F138" s="192" t="s">
        <v>961</v>
      </c>
      <c r="G138" s="193" t="s">
        <v>522</v>
      </c>
      <c r="H138" s="215">
        <v>170</v>
      </c>
      <c r="I138" s="216"/>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983</v>
      </c>
    </row>
    <row r="139" spans="1:65" s="63" customFormat="1" ht="14.4" customHeight="1">
      <c r="A139" s="59"/>
      <c r="B139" s="176"/>
      <c r="C139" s="190" t="s">
        <v>448</v>
      </c>
      <c r="D139" s="190" t="s">
        <v>324</v>
      </c>
      <c r="E139" s="191"/>
      <c r="F139" s="192" t="s">
        <v>963</v>
      </c>
      <c r="G139" s="193" t="s">
        <v>407</v>
      </c>
      <c r="H139" s="215">
        <v>140</v>
      </c>
      <c r="I139" s="216"/>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984</v>
      </c>
    </row>
    <row r="140" spans="1:65" s="63" customFormat="1" ht="14.4" customHeight="1">
      <c r="A140" s="59"/>
      <c r="B140" s="176"/>
      <c r="C140" s="190" t="s">
        <v>451</v>
      </c>
      <c r="D140" s="190" t="s">
        <v>324</v>
      </c>
      <c r="E140" s="191"/>
      <c r="F140" s="192" t="s">
        <v>965</v>
      </c>
      <c r="G140" s="193" t="s">
        <v>407</v>
      </c>
      <c r="H140" s="215">
        <v>40</v>
      </c>
      <c r="I140" s="216"/>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985</v>
      </c>
    </row>
    <row r="141" spans="1:65" s="63" customFormat="1" ht="14.4" customHeight="1">
      <c r="A141" s="59"/>
      <c r="B141" s="176"/>
      <c r="C141" s="190" t="s">
        <v>454</v>
      </c>
      <c r="D141" s="190" t="s">
        <v>324</v>
      </c>
      <c r="E141" s="191"/>
      <c r="F141" s="192" t="s">
        <v>967</v>
      </c>
      <c r="G141" s="193" t="s">
        <v>407</v>
      </c>
      <c r="H141" s="215">
        <v>6</v>
      </c>
      <c r="I141" s="216"/>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986</v>
      </c>
    </row>
    <row r="142" spans="1:65" s="63" customFormat="1" ht="14.4" customHeight="1">
      <c r="A142" s="59"/>
      <c r="B142" s="176"/>
      <c r="C142" s="190" t="s">
        <v>457</v>
      </c>
      <c r="D142" s="190" t="s">
        <v>324</v>
      </c>
      <c r="E142" s="191"/>
      <c r="F142" s="192" t="s">
        <v>969</v>
      </c>
      <c r="G142" s="193" t="s">
        <v>407</v>
      </c>
      <c r="H142" s="215">
        <v>6</v>
      </c>
      <c r="I142" s="216"/>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987</v>
      </c>
    </row>
    <row r="143" spans="1:65" s="63" customFormat="1" ht="14.4" customHeight="1">
      <c r="A143" s="59"/>
      <c r="B143" s="176"/>
      <c r="C143" s="190" t="s">
        <v>460</v>
      </c>
      <c r="D143" s="190" t="s">
        <v>324</v>
      </c>
      <c r="E143" s="191"/>
      <c r="F143" s="192" t="s">
        <v>971</v>
      </c>
      <c r="G143" s="193" t="s">
        <v>407</v>
      </c>
      <c r="H143" s="215">
        <v>18</v>
      </c>
      <c r="I143" s="216"/>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988</v>
      </c>
    </row>
    <row r="144" spans="1:65" s="63" customFormat="1" ht="14.4" customHeight="1">
      <c r="A144" s="59"/>
      <c r="B144" s="176"/>
      <c r="C144" s="190" t="s">
        <v>463</v>
      </c>
      <c r="D144" s="190" t="s">
        <v>324</v>
      </c>
      <c r="E144" s="191"/>
      <c r="F144" s="192" t="s">
        <v>973</v>
      </c>
      <c r="G144" s="193" t="s">
        <v>407</v>
      </c>
      <c r="H144" s="215">
        <v>40</v>
      </c>
      <c r="I144" s="216"/>
      <c r="J144" s="195">
        <f t="shared" si="10"/>
        <v>0</v>
      </c>
      <c r="K144" s="196"/>
      <c r="L144" s="197"/>
      <c r="M144" s="198" t="s">
        <v>76</v>
      </c>
      <c r="N144" s="199"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989</v>
      </c>
    </row>
    <row r="145" spans="1:65" s="63" customFormat="1" ht="14.4" customHeight="1">
      <c r="A145" s="59"/>
      <c r="B145" s="176"/>
      <c r="C145" s="190" t="s">
        <v>466</v>
      </c>
      <c r="D145" s="190" t="s">
        <v>324</v>
      </c>
      <c r="E145" s="191"/>
      <c r="F145" s="192" t="s">
        <v>975</v>
      </c>
      <c r="G145" s="193" t="s">
        <v>407</v>
      </c>
      <c r="H145" s="215">
        <v>50</v>
      </c>
      <c r="I145" s="216"/>
      <c r="J145" s="195">
        <f t="shared" si="10"/>
        <v>0</v>
      </c>
      <c r="K145" s="196"/>
      <c r="L145" s="197"/>
      <c r="M145" s="198" t="s">
        <v>76</v>
      </c>
      <c r="N145" s="199"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990</v>
      </c>
    </row>
    <row r="146" spans="1:65" s="63" customFormat="1" ht="14.4" customHeight="1">
      <c r="A146" s="59"/>
      <c r="B146" s="176"/>
      <c r="C146" s="190" t="s">
        <v>469</v>
      </c>
      <c r="D146" s="190" t="s">
        <v>324</v>
      </c>
      <c r="E146" s="191"/>
      <c r="F146" s="192" t="s">
        <v>977</v>
      </c>
      <c r="G146" s="193" t="s">
        <v>407</v>
      </c>
      <c r="H146" s="215">
        <v>6</v>
      </c>
      <c r="I146" s="216"/>
      <c r="J146" s="195">
        <f t="shared" si="10"/>
        <v>0</v>
      </c>
      <c r="K146" s="196"/>
      <c r="L146" s="197"/>
      <c r="M146" s="198" t="s">
        <v>76</v>
      </c>
      <c r="N146" s="199"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320</v>
      </c>
      <c r="AT146" s="188" t="s">
        <v>324</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991</v>
      </c>
    </row>
    <row r="147" spans="1:65" s="63" customFormat="1" ht="14.4" customHeight="1">
      <c r="A147" s="59"/>
      <c r="B147" s="176"/>
      <c r="C147" s="190" t="s">
        <v>472</v>
      </c>
      <c r="D147" s="190" t="s">
        <v>324</v>
      </c>
      <c r="E147" s="191"/>
      <c r="F147" s="192" t="s">
        <v>979</v>
      </c>
      <c r="G147" s="193" t="s">
        <v>522</v>
      </c>
      <c r="H147" s="215">
        <v>60</v>
      </c>
      <c r="I147" s="216"/>
      <c r="J147" s="195">
        <f t="shared" si="10"/>
        <v>0</v>
      </c>
      <c r="K147" s="196"/>
      <c r="L147" s="197"/>
      <c r="M147" s="198" t="s">
        <v>76</v>
      </c>
      <c r="N147" s="199"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992</v>
      </c>
    </row>
    <row r="148" spans="1:65" s="163" customFormat="1" ht="22.95" customHeight="1">
      <c r="B148" s="164"/>
      <c r="D148" s="165" t="s">
        <v>140</v>
      </c>
      <c r="E148" s="174"/>
      <c r="F148" s="174" t="s">
        <v>298</v>
      </c>
      <c r="J148" s="175">
        <f>BK148</f>
        <v>0</v>
      </c>
      <c r="L148" s="164"/>
      <c r="M148" s="168"/>
      <c r="N148" s="169"/>
      <c r="O148" s="169"/>
      <c r="P148" s="170">
        <f>SUM(P149:P151)</f>
        <v>0</v>
      </c>
      <c r="Q148" s="169"/>
      <c r="R148" s="170">
        <f>SUM(R149:R151)</f>
        <v>0</v>
      </c>
      <c r="S148" s="169"/>
      <c r="T148" s="171">
        <f>SUM(T149:T151)</f>
        <v>0</v>
      </c>
      <c r="AR148" s="165" t="s">
        <v>148</v>
      </c>
      <c r="AT148" s="172" t="s">
        <v>140</v>
      </c>
      <c r="AU148" s="172" t="s">
        <v>148</v>
      </c>
      <c r="AY148" s="165" t="s">
        <v>297</v>
      </c>
      <c r="BK148" s="173">
        <f>SUM(BK149:BK151)</f>
        <v>0</v>
      </c>
    </row>
    <row r="149" spans="1:65" s="63" customFormat="1" ht="14.4" customHeight="1">
      <c r="A149" s="59"/>
      <c r="B149" s="176"/>
      <c r="C149" s="177" t="s">
        <v>475</v>
      </c>
      <c r="D149" s="177" t="s">
        <v>299</v>
      </c>
      <c r="E149" s="178"/>
      <c r="F149" s="179" t="s">
        <v>993</v>
      </c>
      <c r="G149" s="180" t="s">
        <v>522</v>
      </c>
      <c r="H149" s="213">
        <v>60</v>
      </c>
      <c r="I149" s="214"/>
      <c r="J149" s="182">
        <f>ROUND(I149*H149,2)</f>
        <v>0</v>
      </c>
      <c r="K149" s="183"/>
      <c r="L149" s="60"/>
      <c r="M149" s="184" t="s">
        <v>76</v>
      </c>
      <c r="N149" s="185" t="s">
        <v>107</v>
      </c>
      <c r="O149" s="186">
        <v>0</v>
      </c>
      <c r="P149" s="186">
        <f>O149*H149</f>
        <v>0</v>
      </c>
      <c r="Q149" s="186">
        <v>0</v>
      </c>
      <c r="R149" s="186">
        <f>Q149*H149</f>
        <v>0</v>
      </c>
      <c r="S149" s="186">
        <v>0</v>
      </c>
      <c r="T149" s="187">
        <f>S149*H149</f>
        <v>0</v>
      </c>
      <c r="U149" s="59"/>
      <c r="V149" s="59"/>
      <c r="W149" s="59"/>
      <c r="X149" s="59"/>
      <c r="Y149" s="59"/>
      <c r="Z149" s="59"/>
      <c r="AA149" s="59"/>
      <c r="AB149" s="59"/>
      <c r="AC149" s="59"/>
      <c r="AD149" s="59"/>
      <c r="AE149" s="59"/>
      <c r="AR149" s="188" t="s">
        <v>302</v>
      </c>
      <c r="AT149" s="188" t="s">
        <v>299</v>
      </c>
      <c r="AU149" s="188" t="s">
        <v>154</v>
      </c>
      <c r="AY149" s="48" t="s">
        <v>297</v>
      </c>
      <c r="BE149" s="189">
        <f>IF(N149="základná",J149,0)</f>
        <v>0</v>
      </c>
      <c r="BF149" s="189">
        <f>IF(N149="znížená",J149,0)</f>
        <v>0</v>
      </c>
      <c r="BG149" s="189">
        <f>IF(N149="zákl. prenesená",J149,0)</f>
        <v>0</v>
      </c>
      <c r="BH149" s="189">
        <f>IF(N149="zníž. prenesená",J149,0)</f>
        <v>0</v>
      </c>
      <c r="BI149" s="189">
        <f>IF(N149="nulová",J149,0)</f>
        <v>0</v>
      </c>
      <c r="BJ149" s="48" t="s">
        <v>154</v>
      </c>
      <c r="BK149" s="189">
        <f>ROUND(I149*H149,2)</f>
        <v>0</v>
      </c>
      <c r="BL149" s="48" t="s">
        <v>302</v>
      </c>
      <c r="BM149" s="188" t="s">
        <v>994</v>
      </c>
    </row>
    <row r="150" spans="1:65" s="63" customFormat="1" ht="14.4" customHeight="1">
      <c r="A150" s="59"/>
      <c r="B150" s="176"/>
      <c r="C150" s="177" t="s">
        <v>478</v>
      </c>
      <c r="D150" s="177" t="s">
        <v>299</v>
      </c>
      <c r="E150" s="178"/>
      <c r="F150" s="179" t="s">
        <v>995</v>
      </c>
      <c r="G150" s="180" t="s">
        <v>522</v>
      </c>
      <c r="H150" s="213">
        <v>60</v>
      </c>
      <c r="I150" s="214"/>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302</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302</v>
      </c>
      <c r="BM150" s="188" t="s">
        <v>996</v>
      </c>
    </row>
    <row r="151" spans="1:65" s="63" customFormat="1" ht="14.4" customHeight="1">
      <c r="A151" s="59"/>
      <c r="B151" s="176"/>
      <c r="C151" s="190" t="s">
        <v>481</v>
      </c>
      <c r="D151" s="190" t="s">
        <v>324</v>
      </c>
      <c r="E151" s="191"/>
      <c r="F151" s="192" t="s">
        <v>997</v>
      </c>
      <c r="G151" s="193" t="s">
        <v>522</v>
      </c>
      <c r="H151" s="215">
        <v>60</v>
      </c>
      <c r="I151" s="216"/>
      <c r="J151" s="195">
        <f>ROUND(I151*H151,2)</f>
        <v>0</v>
      </c>
      <c r="K151" s="196"/>
      <c r="L151" s="197"/>
      <c r="M151" s="198" t="s">
        <v>76</v>
      </c>
      <c r="N151" s="199"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320</v>
      </c>
      <c r="AT151" s="188" t="s">
        <v>324</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302</v>
      </c>
      <c r="BM151" s="188" t="s">
        <v>998</v>
      </c>
    </row>
    <row r="152" spans="1:65" s="163" customFormat="1" ht="22.95" customHeight="1">
      <c r="B152" s="164"/>
      <c r="D152" s="165" t="s">
        <v>140</v>
      </c>
      <c r="E152" s="174"/>
      <c r="F152" s="174" t="s">
        <v>999</v>
      </c>
      <c r="J152" s="175">
        <f>BK152</f>
        <v>0</v>
      </c>
      <c r="L152" s="164"/>
      <c r="M152" s="168"/>
      <c r="N152" s="169"/>
      <c r="O152" s="169"/>
      <c r="P152" s="170">
        <f>SUM(P153:P157)</f>
        <v>0</v>
      </c>
      <c r="Q152" s="169"/>
      <c r="R152" s="170">
        <f>SUM(R153:R157)</f>
        <v>0</v>
      </c>
      <c r="S152" s="169"/>
      <c r="T152" s="171">
        <f>SUM(T153:T157)</f>
        <v>0</v>
      </c>
      <c r="AR152" s="165" t="s">
        <v>148</v>
      </c>
      <c r="AT152" s="172" t="s">
        <v>140</v>
      </c>
      <c r="AU152" s="172" t="s">
        <v>148</v>
      </c>
      <c r="AY152" s="165" t="s">
        <v>297</v>
      </c>
      <c r="BK152" s="173">
        <f>SUM(BK153:BK157)</f>
        <v>0</v>
      </c>
    </row>
    <row r="153" spans="1:65" s="63" customFormat="1" ht="14.4" customHeight="1">
      <c r="A153" s="59"/>
      <c r="B153" s="176"/>
      <c r="C153" s="177" t="s">
        <v>484</v>
      </c>
      <c r="D153" s="177" t="s">
        <v>299</v>
      </c>
      <c r="E153" s="178"/>
      <c r="F153" s="179" t="s">
        <v>1000</v>
      </c>
      <c r="G153" s="180" t="s">
        <v>816</v>
      </c>
      <c r="H153" s="213">
        <v>96</v>
      </c>
      <c r="I153" s="214"/>
      <c r="J153" s="182">
        <f>ROUND(I153*H153,2)</f>
        <v>0</v>
      </c>
      <c r="K153" s="183"/>
      <c r="L153" s="60"/>
      <c r="M153" s="184" t="s">
        <v>76</v>
      </c>
      <c r="N153" s="185" t="s">
        <v>107</v>
      </c>
      <c r="O153" s="186">
        <v>0</v>
      </c>
      <c r="P153" s="186">
        <f>O153*H153</f>
        <v>0</v>
      </c>
      <c r="Q153" s="186">
        <v>0</v>
      </c>
      <c r="R153" s="186">
        <f>Q153*H153</f>
        <v>0</v>
      </c>
      <c r="S153" s="186">
        <v>0</v>
      </c>
      <c r="T153" s="187">
        <f>S153*H153</f>
        <v>0</v>
      </c>
      <c r="U153" s="59"/>
      <c r="V153" s="59"/>
      <c r="W153" s="59"/>
      <c r="X153" s="59"/>
      <c r="Y153" s="59"/>
      <c r="Z153" s="59"/>
      <c r="AA153" s="59"/>
      <c r="AB153" s="59"/>
      <c r="AC153" s="59"/>
      <c r="AD153" s="59"/>
      <c r="AE153" s="59"/>
      <c r="AR153" s="188" t="s">
        <v>302</v>
      </c>
      <c r="AT153" s="188" t="s">
        <v>299</v>
      </c>
      <c r="AU153" s="188" t="s">
        <v>154</v>
      </c>
      <c r="AY153" s="48" t="s">
        <v>297</v>
      </c>
      <c r="BE153" s="189">
        <f>IF(N153="základná",J153,0)</f>
        <v>0</v>
      </c>
      <c r="BF153" s="189">
        <f>IF(N153="znížená",J153,0)</f>
        <v>0</v>
      </c>
      <c r="BG153" s="189">
        <f>IF(N153="zákl. prenesená",J153,0)</f>
        <v>0</v>
      </c>
      <c r="BH153" s="189">
        <f>IF(N153="zníž. prenesená",J153,0)</f>
        <v>0</v>
      </c>
      <c r="BI153" s="189">
        <f>IF(N153="nulová",J153,0)</f>
        <v>0</v>
      </c>
      <c r="BJ153" s="48" t="s">
        <v>154</v>
      </c>
      <c r="BK153" s="189">
        <f>ROUND(I153*H153,2)</f>
        <v>0</v>
      </c>
      <c r="BL153" s="48" t="s">
        <v>302</v>
      </c>
      <c r="BM153" s="188" t="s">
        <v>1001</v>
      </c>
    </row>
    <row r="154" spans="1:65" s="63" customFormat="1" ht="14.4" customHeight="1">
      <c r="A154" s="59"/>
      <c r="B154" s="176"/>
      <c r="C154" s="177" t="s">
        <v>649</v>
      </c>
      <c r="D154" s="177" t="s">
        <v>299</v>
      </c>
      <c r="E154" s="178"/>
      <c r="F154" s="179" t="s">
        <v>1002</v>
      </c>
      <c r="G154" s="180" t="s">
        <v>816</v>
      </c>
      <c r="H154" s="213">
        <v>210</v>
      </c>
      <c r="I154" s="214"/>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302</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302</v>
      </c>
      <c r="BM154" s="188" t="s">
        <v>1003</v>
      </c>
    </row>
    <row r="155" spans="1:65" s="63" customFormat="1" ht="14.4" customHeight="1">
      <c r="A155" s="59"/>
      <c r="B155" s="176"/>
      <c r="C155" s="177" t="s">
        <v>652</v>
      </c>
      <c r="D155" s="177" t="s">
        <v>299</v>
      </c>
      <c r="E155" s="178"/>
      <c r="F155" s="179" t="s">
        <v>1004</v>
      </c>
      <c r="G155" s="180" t="s">
        <v>816</v>
      </c>
      <c r="H155" s="213">
        <v>100</v>
      </c>
      <c r="I155" s="214"/>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302</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302</v>
      </c>
      <c r="BM155" s="188" t="s">
        <v>1005</v>
      </c>
    </row>
    <row r="156" spans="1:65" s="63" customFormat="1" ht="14.4" customHeight="1">
      <c r="A156" s="59"/>
      <c r="B156" s="176"/>
      <c r="C156" s="177" t="s">
        <v>655</v>
      </c>
      <c r="D156" s="177" t="s">
        <v>299</v>
      </c>
      <c r="E156" s="178"/>
      <c r="F156" s="179" t="s">
        <v>1006</v>
      </c>
      <c r="G156" s="180" t="s">
        <v>816</v>
      </c>
      <c r="H156" s="213">
        <v>110</v>
      </c>
      <c r="I156" s="214"/>
      <c r="J156" s="182">
        <f>ROUND(I156*H156,2)</f>
        <v>0</v>
      </c>
      <c r="K156" s="183"/>
      <c r="L156" s="60"/>
      <c r="M156" s="184" t="s">
        <v>76</v>
      </c>
      <c r="N156" s="185" t="s">
        <v>107</v>
      </c>
      <c r="O156" s="186">
        <v>0</v>
      </c>
      <c r="P156" s="186">
        <f>O156*H156</f>
        <v>0</v>
      </c>
      <c r="Q156" s="186">
        <v>0</v>
      </c>
      <c r="R156" s="186">
        <f>Q156*H156</f>
        <v>0</v>
      </c>
      <c r="S156" s="186">
        <v>0</v>
      </c>
      <c r="T156" s="187">
        <f>S156*H156</f>
        <v>0</v>
      </c>
      <c r="U156" s="59"/>
      <c r="V156" s="59"/>
      <c r="W156" s="59"/>
      <c r="X156" s="59"/>
      <c r="Y156" s="59"/>
      <c r="Z156" s="59"/>
      <c r="AA156" s="59"/>
      <c r="AB156" s="59"/>
      <c r="AC156" s="59"/>
      <c r="AD156" s="59"/>
      <c r="AE156" s="59"/>
      <c r="AR156" s="188" t="s">
        <v>302</v>
      </c>
      <c r="AT156" s="188" t="s">
        <v>299</v>
      </c>
      <c r="AU156" s="188" t="s">
        <v>154</v>
      </c>
      <c r="AY156" s="48" t="s">
        <v>297</v>
      </c>
      <c r="BE156" s="189">
        <f>IF(N156="základná",J156,0)</f>
        <v>0</v>
      </c>
      <c r="BF156" s="189">
        <f>IF(N156="znížená",J156,0)</f>
        <v>0</v>
      </c>
      <c r="BG156" s="189">
        <f>IF(N156="zákl. prenesená",J156,0)</f>
        <v>0</v>
      </c>
      <c r="BH156" s="189">
        <f>IF(N156="zníž. prenesená",J156,0)</f>
        <v>0</v>
      </c>
      <c r="BI156" s="189">
        <f>IF(N156="nulová",J156,0)</f>
        <v>0</v>
      </c>
      <c r="BJ156" s="48" t="s">
        <v>154</v>
      </c>
      <c r="BK156" s="189">
        <f>ROUND(I156*H156,2)</f>
        <v>0</v>
      </c>
      <c r="BL156" s="48" t="s">
        <v>302</v>
      </c>
      <c r="BM156" s="188" t="s">
        <v>1007</v>
      </c>
    </row>
    <row r="157" spans="1:65" s="63" customFormat="1" ht="14.4" customHeight="1">
      <c r="A157" s="59"/>
      <c r="B157" s="176"/>
      <c r="C157" s="177" t="s">
        <v>577</v>
      </c>
      <c r="D157" s="177" t="s">
        <v>299</v>
      </c>
      <c r="E157" s="178"/>
      <c r="F157" s="179" t="s">
        <v>1008</v>
      </c>
      <c r="G157" s="180" t="s">
        <v>816</v>
      </c>
      <c r="H157" s="213">
        <v>40</v>
      </c>
      <c r="I157" s="214"/>
      <c r="J157" s="182">
        <f>ROUND(I157*H157,2)</f>
        <v>0</v>
      </c>
      <c r="K157" s="183"/>
      <c r="L157" s="60"/>
      <c r="M157" s="200" t="s">
        <v>76</v>
      </c>
      <c r="N157" s="201" t="s">
        <v>107</v>
      </c>
      <c r="O157" s="202">
        <v>0</v>
      </c>
      <c r="P157" s="202">
        <f>O157*H157</f>
        <v>0</v>
      </c>
      <c r="Q157" s="202">
        <v>0</v>
      </c>
      <c r="R157" s="202">
        <f>Q157*H157</f>
        <v>0</v>
      </c>
      <c r="S157" s="202">
        <v>0</v>
      </c>
      <c r="T157" s="203">
        <f>S157*H157</f>
        <v>0</v>
      </c>
      <c r="U157" s="59"/>
      <c r="V157" s="59"/>
      <c r="W157" s="59"/>
      <c r="X157" s="59"/>
      <c r="Y157" s="59"/>
      <c r="Z157" s="59"/>
      <c r="AA157" s="59"/>
      <c r="AB157" s="59"/>
      <c r="AC157" s="59"/>
      <c r="AD157" s="59"/>
      <c r="AE157" s="59"/>
      <c r="AR157" s="188" t="s">
        <v>302</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302</v>
      </c>
      <c r="BM157" s="188" t="s">
        <v>1009</v>
      </c>
    </row>
    <row r="158" spans="1:65" s="63" customFormat="1" ht="6.9" customHeight="1">
      <c r="A158" s="59"/>
      <c r="B158" s="75"/>
      <c r="C158" s="76"/>
      <c r="D158" s="76"/>
      <c r="E158" s="76"/>
      <c r="F158" s="76"/>
      <c r="G158" s="76"/>
      <c r="H158" s="76"/>
      <c r="I158" s="76"/>
      <c r="J158" s="76"/>
      <c r="K158" s="76"/>
      <c r="L158" s="60"/>
      <c r="M158" s="59"/>
      <c r="O158" s="59"/>
      <c r="P158" s="59"/>
      <c r="Q158" s="59"/>
      <c r="R158" s="59"/>
      <c r="S158" s="59"/>
      <c r="T158" s="59"/>
      <c r="U158" s="59"/>
      <c r="V158" s="59"/>
      <c r="W158" s="59"/>
      <c r="X158" s="59"/>
      <c r="Y158" s="59"/>
      <c r="Z158" s="59"/>
      <c r="AA158" s="59"/>
      <c r="AB158" s="59"/>
      <c r="AC158" s="59"/>
      <c r="AD158" s="59"/>
      <c r="AE158" s="59"/>
    </row>
    <row r="161" spans="3:14" ht="49.95" customHeight="1">
      <c r="C161" s="262" t="s">
        <v>392</v>
      </c>
      <c r="D161" s="262"/>
      <c r="E161" s="262"/>
      <c r="F161" s="262"/>
      <c r="G161" s="262"/>
      <c r="H161" s="262"/>
      <c r="I161" s="262"/>
      <c r="J161" s="262"/>
      <c r="K161" s="262"/>
      <c r="L161" s="262"/>
      <c r="M161" s="262"/>
      <c r="N161" s="262"/>
    </row>
    <row r="162" spans="3:14" ht="11.4">
      <c r="C162" s="204"/>
      <c r="D162" s="204"/>
      <c r="E162" s="204"/>
      <c r="F162" s="204"/>
      <c r="G162" s="204"/>
      <c r="H162" s="204"/>
      <c r="I162" s="204"/>
      <c r="J162" s="204"/>
      <c r="K162" s="205"/>
      <c r="L162" s="205"/>
      <c r="M162" s="205"/>
      <c r="N162" s="205"/>
    </row>
    <row r="163" spans="3:14" ht="49.95" customHeight="1">
      <c r="C163" s="262" t="s">
        <v>393</v>
      </c>
      <c r="D163" s="262"/>
      <c r="E163" s="262"/>
      <c r="F163" s="262"/>
      <c r="G163" s="262"/>
      <c r="H163" s="262"/>
      <c r="I163" s="262"/>
      <c r="J163" s="262"/>
      <c r="K163" s="262"/>
      <c r="L163" s="262"/>
      <c r="M163" s="262"/>
      <c r="N163" s="262"/>
    </row>
    <row r="164" spans="3:14" ht="11.4">
      <c r="C164" s="204"/>
      <c r="D164" s="204"/>
      <c r="E164" s="204"/>
      <c r="F164" s="204"/>
      <c r="G164" s="204"/>
      <c r="H164" s="204"/>
      <c r="I164" s="204"/>
      <c r="J164" s="204"/>
      <c r="K164" s="205"/>
      <c r="L164" s="205"/>
      <c r="M164" s="205"/>
      <c r="N164" s="205"/>
    </row>
    <row r="165" spans="3:14" ht="48.6" customHeight="1">
      <c r="C165" s="262" t="s">
        <v>394</v>
      </c>
      <c r="D165" s="262"/>
      <c r="E165" s="262"/>
      <c r="F165" s="262"/>
      <c r="G165" s="262"/>
      <c r="H165" s="262"/>
      <c r="I165" s="262"/>
      <c r="J165" s="262"/>
      <c r="K165" s="262"/>
      <c r="L165" s="262"/>
      <c r="M165" s="262"/>
      <c r="N165" s="262"/>
    </row>
    <row r="166" spans="3:14" ht="11.4">
      <c r="C166" s="206"/>
      <c r="D166" s="206"/>
      <c r="E166" s="206"/>
      <c r="F166" s="206"/>
      <c r="G166" s="206"/>
      <c r="H166" s="206"/>
      <c r="I166" s="206"/>
      <c r="J166" s="206"/>
      <c r="K166" s="207"/>
      <c r="L166" s="207"/>
      <c r="M166" s="207"/>
      <c r="N166" s="207"/>
    </row>
    <row r="167" spans="3:14" ht="11.4">
      <c r="C167" s="262" t="s">
        <v>395</v>
      </c>
      <c r="D167" s="262"/>
      <c r="E167" s="262"/>
      <c r="F167" s="262"/>
      <c r="G167" s="262"/>
      <c r="H167" s="262"/>
      <c r="I167" s="262"/>
      <c r="J167" s="262"/>
      <c r="K167" s="262"/>
      <c r="L167" s="262"/>
      <c r="M167" s="262"/>
      <c r="N167" s="262"/>
    </row>
    <row r="168" spans="3:14" ht="11.4">
      <c r="C168" s="204"/>
      <c r="D168" s="204"/>
      <c r="E168" s="204"/>
      <c r="F168" s="204"/>
      <c r="G168" s="204"/>
      <c r="H168" s="204"/>
      <c r="I168" s="204"/>
      <c r="J168" s="204"/>
      <c r="K168" s="205"/>
      <c r="L168" s="205"/>
      <c r="M168" s="205"/>
      <c r="N168" s="205"/>
    </row>
    <row r="169" spans="3:14" ht="11.4">
      <c r="C169" s="204"/>
      <c r="D169" s="204"/>
      <c r="E169" s="204"/>
      <c r="F169" s="204"/>
      <c r="G169" s="204"/>
      <c r="H169" s="204"/>
      <c r="I169" s="204"/>
      <c r="J169" s="204"/>
      <c r="K169" s="205"/>
      <c r="L169" s="205"/>
      <c r="M169" s="205"/>
      <c r="N169" s="205"/>
    </row>
    <row r="170" spans="3:14" ht="11.4">
      <c r="C170" s="208" t="s">
        <v>396</v>
      </c>
      <c r="D170" s="208"/>
      <c r="E170" s="208"/>
      <c r="F170" s="208"/>
      <c r="G170" s="208"/>
      <c r="H170" s="204"/>
      <c r="I170" s="208"/>
      <c r="J170" s="208"/>
      <c r="K170" s="205"/>
      <c r="L170" s="205"/>
      <c r="M170" s="205"/>
      <c r="N170" s="205"/>
    </row>
    <row r="171" spans="3:14" ht="11.4">
      <c r="C171" s="204"/>
      <c r="D171" s="204"/>
      <c r="E171" s="204"/>
      <c r="F171" s="204"/>
      <c r="G171" s="204"/>
      <c r="H171" s="204" t="s">
        <v>397</v>
      </c>
      <c r="I171" s="204"/>
      <c r="J171" s="204"/>
      <c r="K171" s="205"/>
      <c r="L171" s="205"/>
      <c r="M171" s="205"/>
      <c r="N171" s="205"/>
    </row>
    <row r="172" spans="3:14" ht="11.4">
      <c r="C172" s="204"/>
      <c r="D172" s="204"/>
      <c r="E172" s="204"/>
      <c r="F172" s="204"/>
      <c r="G172" s="204"/>
      <c r="H172" s="204"/>
      <c r="I172" s="204"/>
      <c r="J172" s="204"/>
      <c r="K172" s="205"/>
      <c r="L172" s="205"/>
      <c r="M172" s="205"/>
      <c r="N172" s="205"/>
    </row>
    <row r="173" spans="3:14" ht="11.4">
      <c r="C173" s="204"/>
      <c r="D173" s="204"/>
      <c r="E173" s="204"/>
      <c r="F173" s="204"/>
      <c r="G173" s="204"/>
      <c r="H173" s="204"/>
      <c r="I173" s="204"/>
      <c r="J173" s="208"/>
      <c r="K173" s="205"/>
      <c r="L173" s="205"/>
      <c r="M173" s="205"/>
      <c r="N173" s="205"/>
    </row>
    <row r="174" spans="3:14" ht="11.4">
      <c r="C174" s="208" t="s">
        <v>96</v>
      </c>
      <c r="D174" s="208"/>
      <c r="E174" s="208"/>
      <c r="F174" s="208"/>
      <c r="G174" s="208"/>
      <c r="H174" s="204"/>
      <c r="I174" s="208"/>
      <c r="J174" s="204"/>
      <c r="K174" s="205"/>
      <c r="L174" s="205"/>
      <c r="M174" s="205"/>
      <c r="N174" s="205"/>
    </row>
  </sheetData>
  <autoFilter ref="C99:K157" xr:uid="{00000000-0009-0000-0000-000017000000}"/>
  <mergeCells count="13">
    <mergeCell ref="E29:H29"/>
    <mergeCell ref="L2:V2"/>
    <mergeCell ref="E7:H7"/>
    <mergeCell ref="E9:H9"/>
    <mergeCell ref="E11:H11"/>
    <mergeCell ref="E20:H20"/>
    <mergeCell ref="C167:N167"/>
    <mergeCell ref="E88:H88"/>
    <mergeCell ref="E90:H90"/>
    <mergeCell ref="E92:H92"/>
    <mergeCell ref="C161:N161"/>
    <mergeCell ref="C163:N163"/>
    <mergeCell ref="C165:N165"/>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M188"/>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12.3320312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227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1026</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1027</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ROUND((SUM(BE100:BE171)),  2)</f>
        <v>0</v>
      </c>
      <c r="G35" s="59"/>
      <c r="H35" s="59"/>
      <c r="I35" s="141">
        <v>0.2</v>
      </c>
      <c r="J35" s="140">
        <f>ROUND(((SUM(BE100:BE171))*I35),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ROUND((SUM(BF100:BF171)),  2)</f>
        <v>0</v>
      </c>
      <c r="G36" s="59"/>
      <c r="H36" s="59"/>
      <c r="I36" s="141">
        <v>0.2</v>
      </c>
      <c r="J36" s="140">
        <f>ROUND(((SUM(BF100:BF171))*I36),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ROUND((SUM(BG100:BG171)),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ROUND((SUM(BH100:BH171)),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ROUND((SUM(BI100:BI171)),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1026</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02 - FC 22 SO 02 Prístupová komunikácia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1028</v>
      </c>
      <c r="J101" s="167">
        <f>BK101</f>
        <v>0</v>
      </c>
      <c r="L101" s="164"/>
      <c r="M101" s="168"/>
      <c r="N101" s="169"/>
      <c r="O101" s="169"/>
      <c r="P101" s="170">
        <f>P102+P124+P129+P131+P139+P170</f>
        <v>0</v>
      </c>
      <c r="Q101" s="169"/>
      <c r="R101" s="170">
        <f>R102+R124+R129+R131+R139+R170</f>
        <v>0</v>
      </c>
      <c r="S101" s="169"/>
      <c r="T101" s="171">
        <f>T102+T124+T129+T131+T139+T170</f>
        <v>0</v>
      </c>
      <c r="AR101" s="165" t="s">
        <v>148</v>
      </c>
      <c r="AT101" s="172" t="s">
        <v>140</v>
      </c>
      <c r="AU101" s="172" t="s">
        <v>141</v>
      </c>
      <c r="AY101" s="165" t="s">
        <v>297</v>
      </c>
      <c r="BK101" s="173">
        <f>BK102+BK124+BK129+BK131+BK139+BK170</f>
        <v>0</v>
      </c>
    </row>
    <row r="102" spans="1:65" s="163" customFormat="1" ht="22.95" customHeight="1">
      <c r="B102" s="164"/>
      <c r="D102" s="165" t="s">
        <v>140</v>
      </c>
      <c r="E102" s="174"/>
      <c r="F102" s="174" t="s">
        <v>1029</v>
      </c>
      <c r="J102" s="175">
        <f>BK102</f>
        <v>0</v>
      </c>
      <c r="L102" s="164"/>
      <c r="M102" s="168"/>
      <c r="N102" s="169"/>
      <c r="O102" s="169"/>
      <c r="P102" s="170">
        <f>SUM(P103:P123)</f>
        <v>0</v>
      </c>
      <c r="Q102" s="169"/>
      <c r="R102" s="170">
        <f>SUM(R103:R123)</f>
        <v>0</v>
      </c>
      <c r="S102" s="169"/>
      <c r="T102" s="171">
        <f>SUM(T103:T123)</f>
        <v>0</v>
      </c>
      <c r="AR102" s="165" t="s">
        <v>148</v>
      </c>
      <c r="AT102" s="172" t="s">
        <v>140</v>
      </c>
      <c r="AU102" s="172" t="s">
        <v>148</v>
      </c>
      <c r="AY102" s="165" t="s">
        <v>297</v>
      </c>
      <c r="BK102" s="173">
        <f>SUM(BK103:BK123)</f>
        <v>0</v>
      </c>
    </row>
    <row r="103" spans="1:65" s="63" customFormat="1" ht="24.15" customHeight="1">
      <c r="A103" s="59"/>
      <c r="B103" s="176"/>
      <c r="C103" s="177" t="s">
        <v>148</v>
      </c>
      <c r="D103" s="177" t="s">
        <v>299</v>
      </c>
      <c r="E103" s="178"/>
      <c r="F103" s="179" t="s">
        <v>1030</v>
      </c>
      <c r="G103" s="180" t="s">
        <v>301</v>
      </c>
      <c r="H103" s="181">
        <v>1871</v>
      </c>
      <c r="I103" s="182"/>
      <c r="J103" s="182">
        <f t="shared" ref="J103:J123" si="0">ROUND(I103*H103,2)</f>
        <v>0</v>
      </c>
      <c r="K103" s="183"/>
      <c r="L103" s="60"/>
      <c r="M103" s="184" t="s">
        <v>76</v>
      </c>
      <c r="N103" s="185" t="s">
        <v>107</v>
      </c>
      <c r="O103" s="186">
        <v>0</v>
      </c>
      <c r="P103" s="186">
        <f t="shared" ref="P103:P123" si="1">O103*H103</f>
        <v>0</v>
      </c>
      <c r="Q103" s="186">
        <v>0</v>
      </c>
      <c r="R103" s="186">
        <f t="shared" ref="R103:R123" si="2">Q103*H103</f>
        <v>0</v>
      </c>
      <c r="S103" s="186">
        <v>0</v>
      </c>
      <c r="T103" s="187">
        <f t="shared" ref="T103:T12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23" si="4">IF(N103="základná",J103,0)</f>
        <v>0</v>
      </c>
      <c r="BF103" s="189">
        <f t="shared" ref="BF103:BF123" si="5">IF(N103="znížená",J103,0)</f>
        <v>0</v>
      </c>
      <c r="BG103" s="189">
        <f t="shared" ref="BG103:BG123" si="6">IF(N103="zákl. prenesená",J103,0)</f>
        <v>0</v>
      </c>
      <c r="BH103" s="189">
        <f t="shared" ref="BH103:BH123" si="7">IF(N103="zníž. prenesená",J103,0)</f>
        <v>0</v>
      </c>
      <c r="BI103" s="189">
        <f t="shared" ref="BI103:BI123" si="8">IF(N103="nulová",J103,0)</f>
        <v>0</v>
      </c>
      <c r="BJ103" s="48" t="s">
        <v>154</v>
      </c>
      <c r="BK103" s="189">
        <f t="shared" ref="BK103:BK123" si="9">ROUND(I103*H103,2)</f>
        <v>0</v>
      </c>
      <c r="BL103" s="48" t="s">
        <v>302</v>
      </c>
      <c r="BM103" s="188" t="s">
        <v>1031</v>
      </c>
    </row>
    <row r="104" spans="1:65" s="63" customFormat="1" ht="24.15" customHeight="1">
      <c r="A104" s="59"/>
      <c r="B104" s="176"/>
      <c r="C104" s="177" t="s">
        <v>154</v>
      </c>
      <c r="D104" s="177" t="s">
        <v>299</v>
      </c>
      <c r="E104" s="178"/>
      <c r="F104" s="179" t="s">
        <v>1032</v>
      </c>
      <c r="G104" s="180" t="s">
        <v>301</v>
      </c>
      <c r="H104" s="181">
        <v>16540</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1033</v>
      </c>
    </row>
    <row r="105" spans="1:65" s="63" customFormat="1" ht="24.15" customHeight="1">
      <c r="A105" s="59"/>
      <c r="B105" s="176"/>
      <c r="C105" s="177" t="s">
        <v>306</v>
      </c>
      <c r="D105" s="177" t="s">
        <v>299</v>
      </c>
      <c r="E105" s="178"/>
      <c r="F105" s="179" t="s">
        <v>304</v>
      </c>
      <c r="G105" s="180" t="s">
        <v>301</v>
      </c>
      <c r="H105" s="181">
        <v>4962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1034</v>
      </c>
    </row>
    <row r="106" spans="1:65" s="63" customFormat="1" ht="14.4" customHeight="1">
      <c r="A106" s="59"/>
      <c r="B106" s="176"/>
      <c r="C106" s="177" t="s">
        <v>302</v>
      </c>
      <c r="D106" s="177" t="s">
        <v>299</v>
      </c>
      <c r="E106" s="178"/>
      <c r="F106" s="179" t="s">
        <v>1035</v>
      </c>
      <c r="G106" s="180" t="s">
        <v>301</v>
      </c>
      <c r="H106" s="181">
        <v>27</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1036</v>
      </c>
    </row>
    <row r="107" spans="1:65" s="63" customFormat="1" ht="37.950000000000003" customHeight="1">
      <c r="A107" s="59"/>
      <c r="B107" s="176"/>
      <c r="C107" s="177" t="s">
        <v>311</v>
      </c>
      <c r="D107" s="177" t="s">
        <v>299</v>
      </c>
      <c r="E107" s="178"/>
      <c r="F107" s="179" t="s">
        <v>1037</v>
      </c>
      <c r="G107" s="180" t="s">
        <v>301</v>
      </c>
      <c r="H107" s="181">
        <v>8.1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1038</v>
      </c>
    </row>
    <row r="108" spans="1:65" s="63" customFormat="1" ht="24.15" customHeight="1">
      <c r="A108" s="59"/>
      <c r="B108" s="176"/>
      <c r="C108" s="177" t="s">
        <v>314</v>
      </c>
      <c r="D108" s="177" t="s">
        <v>299</v>
      </c>
      <c r="E108" s="178"/>
      <c r="F108" s="179" t="s">
        <v>307</v>
      </c>
      <c r="G108" s="180" t="s">
        <v>301</v>
      </c>
      <c r="H108" s="181">
        <v>193.92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1039</v>
      </c>
    </row>
    <row r="109" spans="1:65" s="63" customFormat="1" ht="37.950000000000003" customHeight="1">
      <c r="A109" s="59"/>
      <c r="B109" s="176"/>
      <c r="C109" s="177" t="s">
        <v>317</v>
      </c>
      <c r="D109" s="177" t="s">
        <v>299</v>
      </c>
      <c r="E109" s="178"/>
      <c r="F109" s="179" t="s">
        <v>309</v>
      </c>
      <c r="G109" s="180" t="s">
        <v>301</v>
      </c>
      <c r="H109" s="181">
        <v>58.176000000000002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1040</v>
      </c>
    </row>
    <row r="110" spans="1:65" s="63" customFormat="1" ht="37.950000000000003" customHeight="1">
      <c r="A110" s="59"/>
      <c r="B110" s="176"/>
      <c r="C110" s="177" t="s">
        <v>320</v>
      </c>
      <c r="D110" s="177" t="s">
        <v>299</v>
      </c>
      <c r="E110" s="178"/>
      <c r="F110" s="179" t="s">
        <v>1041</v>
      </c>
      <c r="G110" s="180" t="s">
        <v>301</v>
      </c>
      <c r="H110" s="181">
        <v>16616.064999999999</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1042</v>
      </c>
    </row>
    <row r="111" spans="1:65" s="63" customFormat="1" ht="37.950000000000003" customHeight="1">
      <c r="A111" s="59"/>
      <c r="B111" s="176"/>
      <c r="C111" s="177" t="s">
        <v>323</v>
      </c>
      <c r="D111" s="177" t="s">
        <v>299</v>
      </c>
      <c r="E111" s="178"/>
      <c r="F111" s="179" t="s">
        <v>1043</v>
      </c>
      <c r="G111" s="180" t="s">
        <v>301</v>
      </c>
      <c r="H111" s="181">
        <v>116312.455</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1044</v>
      </c>
    </row>
    <row r="112" spans="1:65" s="63" customFormat="1" ht="24.15" customHeight="1">
      <c r="A112" s="59"/>
      <c r="B112" s="176"/>
      <c r="C112" s="177" t="s">
        <v>328</v>
      </c>
      <c r="D112" s="177" t="s">
        <v>299</v>
      </c>
      <c r="E112" s="178"/>
      <c r="F112" s="179" t="s">
        <v>1045</v>
      </c>
      <c r="G112" s="180" t="s">
        <v>301</v>
      </c>
      <c r="H112" s="181">
        <v>1631.5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1046</v>
      </c>
    </row>
    <row r="113" spans="1:65" s="63" customFormat="1" ht="24.15" customHeight="1">
      <c r="A113" s="59"/>
      <c r="B113" s="176"/>
      <c r="C113" s="177" t="s">
        <v>331</v>
      </c>
      <c r="D113" s="177" t="s">
        <v>299</v>
      </c>
      <c r="E113" s="178"/>
      <c r="F113" s="179" t="s">
        <v>1047</v>
      </c>
      <c r="G113" s="180" t="s">
        <v>301</v>
      </c>
      <c r="H113" s="181">
        <v>418</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1048</v>
      </c>
    </row>
    <row r="114" spans="1:65" s="63" customFormat="1" ht="14.4" customHeight="1">
      <c r="A114" s="59"/>
      <c r="B114" s="176"/>
      <c r="C114" s="190" t="s">
        <v>335</v>
      </c>
      <c r="D114" s="190" t="s">
        <v>324</v>
      </c>
      <c r="E114" s="191"/>
      <c r="F114" s="192" t="s">
        <v>1049</v>
      </c>
      <c r="G114" s="193" t="s">
        <v>326</v>
      </c>
      <c r="H114" s="194">
        <v>710.6</v>
      </c>
      <c r="I114" s="195"/>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1050</v>
      </c>
    </row>
    <row r="115" spans="1:65" s="63" customFormat="1" ht="24.15" customHeight="1">
      <c r="A115" s="59"/>
      <c r="B115" s="176"/>
      <c r="C115" s="177" t="s">
        <v>339</v>
      </c>
      <c r="D115" s="177" t="s">
        <v>299</v>
      </c>
      <c r="E115" s="178"/>
      <c r="F115" s="179" t="s">
        <v>1051</v>
      </c>
      <c r="G115" s="180" t="s">
        <v>301</v>
      </c>
      <c r="H115" s="181">
        <v>1773</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1052</v>
      </c>
    </row>
    <row r="116" spans="1:65" s="63" customFormat="1" ht="14.4" customHeight="1">
      <c r="A116" s="59"/>
      <c r="B116" s="176"/>
      <c r="C116" s="177" t="s">
        <v>342</v>
      </c>
      <c r="D116" s="177" t="s">
        <v>299</v>
      </c>
      <c r="E116" s="178"/>
      <c r="F116" s="179" t="s">
        <v>1053</v>
      </c>
      <c r="G116" s="180" t="s">
        <v>301</v>
      </c>
      <c r="H116" s="181">
        <v>14984.565000000001</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1054</v>
      </c>
    </row>
    <row r="117" spans="1:65" s="63" customFormat="1" ht="24.15" customHeight="1">
      <c r="A117" s="59"/>
      <c r="B117" s="176"/>
      <c r="C117" s="177" t="s">
        <v>345</v>
      </c>
      <c r="D117" s="177" t="s">
        <v>299</v>
      </c>
      <c r="E117" s="178"/>
      <c r="F117" s="179" t="s">
        <v>1055</v>
      </c>
      <c r="G117" s="180" t="s">
        <v>326</v>
      </c>
      <c r="H117" s="181">
        <v>22476.848000000002</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1056</v>
      </c>
    </row>
    <row r="118" spans="1:65" s="63" customFormat="1" ht="24.15" customHeight="1">
      <c r="A118" s="59"/>
      <c r="B118" s="176"/>
      <c r="C118" s="177" t="s">
        <v>348</v>
      </c>
      <c r="D118" s="177" t="s">
        <v>299</v>
      </c>
      <c r="E118" s="178"/>
      <c r="F118" s="179" t="s">
        <v>1057</v>
      </c>
      <c r="G118" s="180" t="s">
        <v>301</v>
      </c>
      <c r="H118" s="181">
        <v>3.355</v>
      </c>
      <c r="I118" s="182"/>
      <c r="J118" s="182">
        <f t="shared" si="0"/>
        <v>0</v>
      </c>
      <c r="K118" s="183"/>
      <c r="L118" s="60"/>
      <c r="M118" s="184" t="s">
        <v>76</v>
      </c>
      <c r="N118" s="185"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302</v>
      </c>
      <c r="AT118" s="188" t="s">
        <v>299</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1058</v>
      </c>
    </row>
    <row r="119" spans="1:65" s="63" customFormat="1" ht="24.15" customHeight="1">
      <c r="A119" s="59"/>
      <c r="B119" s="176"/>
      <c r="C119" s="177" t="s">
        <v>351</v>
      </c>
      <c r="D119" s="177" t="s">
        <v>299</v>
      </c>
      <c r="E119" s="178"/>
      <c r="F119" s="179" t="s">
        <v>1059</v>
      </c>
      <c r="G119" s="180" t="s">
        <v>337</v>
      </c>
      <c r="H119" s="181">
        <v>1200</v>
      </c>
      <c r="I119" s="182"/>
      <c r="J119" s="182">
        <f t="shared" si="0"/>
        <v>0</v>
      </c>
      <c r="K119" s="183"/>
      <c r="L119" s="60"/>
      <c r="M119" s="184" t="s">
        <v>76</v>
      </c>
      <c r="N119" s="185"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302</v>
      </c>
      <c r="AT119" s="188" t="s">
        <v>299</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1060</v>
      </c>
    </row>
    <row r="120" spans="1:65" s="63" customFormat="1" ht="14.4" customHeight="1">
      <c r="A120" s="59"/>
      <c r="B120" s="176"/>
      <c r="C120" s="190" t="s">
        <v>354</v>
      </c>
      <c r="D120" s="190" t="s">
        <v>324</v>
      </c>
      <c r="E120" s="191"/>
      <c r="F120" s="192" t="s">
        <v>1061</v>
      </c>
      <c r="G120" s="193" t="s">
        <v>564</v>
      </c>
      <c r="H120" s="194">
        <v>37.088000000000001</v>
      </c>
      <c r="I120" s="195"/>
      <c r="J120" s="195">
        <f t="shared" si="0"/>
        <v>0</v>
      </c>
      <c r="K120" s="196"/>
      <c r="L120" s="197"/>
      <c r="M120" s="198" t="s">
        <v>76</v>
      </c>
      <c r="N120" s="199"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1062</v>
      </c>
    </row>
    <row r="121" spans="1:65" s="63" customFormat="1" ht="14.4" customHeight="1">
      <c r="A121" s="59"/>
      <c r="B121" s="176"/>
      <c r="C121" s="177" t="s">
        <v>357</v>
      </c>
      <c r="D121" s="177" t="s">
        <v>299</v>
      </c>
      <c r="E121" s="178"/>
      <c r="F121" s="179" t="s">
        <v>1063</v>
      </c>
      <c r="G121" s="180" t="s">
        <v>337</v>
      </c>
      <c r="H121" s="181">
        <v>7907</v>
      </c>
      <c r="I121" s="182"/>
      <c r="J121" s="182">
        <f t="shared" si="0"/>
        <v>0</v>
      </c>
      <c r="K121" s="183"/>
      <c r="L121" s="60"/>
      <c r="M121" s="184" t="s">
        <v>76</v>
      </c>
      <c r="N121" s="185"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302</v>
      </c>
      <c r="AT121" s="188" t="s">
        <v>299</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1064</v>
      </c>
    </row>
    <row r="122" spans="1:65" s="63" customFormat="1" ht="24.15" customHeight="1">
      <c r="A122" s="59"/>
      <c r="B122" s="176"/>
      <c r="C122" s="177" t="s">
        <v>82</v>
      </c>
      <c r="D122" s="177" t="s">
        <v>299</v>
      </c>
      <c r="E122" s="178"/>
      <c r="F122" s="179" t="s">
        <v>1065</v>
      </c>
      <c r="G122" s="180" t="s">
        <v>337</v>
      </c>
      <c r="H122" s="181">
        <v>1200</v>
      </c>
      <c r="I122" s="182"/>
      <c r="J122" s="182">
        <f t="shared" si="0"/>
        <v>0</v>
      </c>
      <c r="K122" s="183"/>
      <c r="L122" s="60"/>
      <c r="M122" s="184" t="s">
        <v>76</v>
      </c>
      <c r="N122" s="185"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302</v>
      </c>
      <c r="AT122" s="188" t="s">
        <v>299</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1066</v>
      </c>
    </row>
    <row r="123" spans="1:65" s="63" customFormat="1" ht="24.15" customHeight="1">
      <c r="A123" s="59"/>
      <c r="B123" s="176"/>
      <c r="C123" s="177" t="s">
        <v>402</v>
      </c>
      <c r="D123" s="177" t="s">
        <v>299</v>
      </c>
      <c r="E123" s="178"/>
      <c r="F123" s="179" t="s">
        <v>1067</v>
      </c>
      <c r="G123" s="180" t="s">
        <v>337</v>
      </c>
      <c r="H123" s="181">
        <v>1200</v>
      </c>
      <c r="I123" s="182"/>
      <c r="J123" s="182">
        <f t="shared" si="0"/>
        <v>0</v>
      </c>
      <c r="K123" s="183"/>
      <c r="L123" s="60"/>
      <c r="M123" s="184" t="s">
        <v>76</v>
      </c>
      <c r="N123" s="185" t="s">
        <v>107</v>
      </c>
      <c r="O123" s="186">
        <v>0</v>
      </c>
      <c r="P123" s="186">
        <f t="shared" si="1"/>
        <v>0</v>
      </c>
      <c r="Q123" s="186">
        <v>0</v>
      </c>
      <c r="R123" s="186">
        <f t="shared" si="2"/>
        <v>0</v>
      </c>
      <c r="S123" s="186">
        <v>0</v>
      </c>
      <c r="T123" s="187">
        <f t="shared" si="3"/>
        <v>0</v>
      </c>
      <c r="U123" s="59"/>
      <c r="V123" s="59"/>
      <c r="W123" s="59"/>
      <c r="X123" s="59"/>
      <c r="Y123" s="59"/>
      <c r="Z123" s="59"/>
      <c r="AA123" s="59"/>
      <c r="AB123" s="59"/>
      <c r="AC123" s="59"/>
      <c r="AD123" s="59"/>
      <c r="AE123" s="59"/>
      <c r="AR123" s="188" t="s">
        <v>302</v>
      </c>
      <c r="AT123" s="188" t="s">
        <v>299</v>
      </c>
      <c r="AU123" s="188" t="s">
        <v>154</v>
      </c>
      <c r="AY123" s="48" t="s">
        <v>297</v>
      </c>
      <c r="BE123" s="189">
        <f t="shared" si="4"/>
        <v>0</v>
      </c>
      <c r="BF123" s="189">
        <f t="shared" si="5"/>
        <v>0</v>
      </c>
      <c r="BG123" s="189">
        <f t="shared" si="6"/>
        <v>0</v>
      </c>
      <c r="BH123" s="189">
        <f t="shared" si="7"/>
        <v>0</v>
      </c>
      <c r="BI123" s="189">
        <f t="shared" si="8"/>
        <v>0</v>
      </c>
      <c r="BJ123" s="48" t="s">
        <v>154</v>
      </c>
      <c r="BK123" s="189">
        <f t="shared" si="9"/>
        <v>0</v>
      </c>
      <c r="BL123" s="48" t="s">
        <v>302</v>
      </c>
      <c r="BM123" s="188" t="s">
        <v>1068</v>
      </c>
    </row>
    <row r="124" spans="1:65" s="163" customFormat="1" ht="22.95" customHeight="1">
      <c r="B124" s="164"/>
      <c r="D124" s="165" t="s">
        <v>140</v>
      </c>
      <c r="E124" s="174"/>
      <c r="F124" s="174" t="s">
        <v>1069</v>
      </c>
      <c r="J124" s="175">
        <f>BK124</f>
        <v>0</v>
      </c>
      <c r="L124" s="164"/>
      <c r="M124" s="168"/>
      <c r="N124" s="169"/>
      <c r="O124" s="169"/>
      <c r="P124" s="170">
        <f>SUM(P125:P128)</f>
        <v>0</v>
      </c>
      <c r="Q124" s="169"/>
      <c r="R124" s="170">
        <f>SUM(R125:R128)</f>
        <v>0</v>
      </c>
      <c r="S124" s="169"/>
      <c r="T124" s="171">
        <f>SUM(T125:T128)</f>
        <v>0</v>
      </c>
      <c r="AR124" s="165" t="s">
        <v>148</v>
      </c>
      <c r="AT124" s="172" t="s">
        <v>140</v>
      </c>
      <c r="AU124" s="172" t="s">
        <v>148</v>
      </c>
      <c r="AY124" s="165" t="s">
        <v>297</v>
      </c>
      <c r="BK124" s="173">
        <f>SUM(BK125:BK128)</f>
        <v>0</v>
      </c>
    </row>
    <row r="125" spans="1:65" s="63" customFormat="1" ht="14.4" customHeight="1">
      <c r="A125" s="59"/>
      <c r="B125" s="176"/>
      <c r="C125" s="177" t="s">
        <v>405</v>
      </c>
      <c r="D125" s="177" t="s">
        <v>299</v>
      </c>
      <c r="E125" s="178"/>
      <c r="F125" s="179" t="s">
        <v>1070</v>
      </c>
      <c r="G125" s="180" t="s">
        <v>301</v>
      </c>
      <c r="H125" s="181">
        <v>2.7</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1071</v>
      </c>
    </row>
    <row r="126" spans="1:65" s="63" customFormat="1" ht="14.4" customHeight="1">
      <c r="A126" s="59"/>
      <c r="B126" s="176"/>
      <c r="C126" s="177" t="s">
        <v>409</v>
      </c>
      <c r="D126" s="177" t="s">
        <v>299</v>
      </c>
      <c r="E126" s="178"/>
      <c r="F126" s="179" t="s">
        <v>1072</v>
      </c>
      <c r="G126" s="180" t="s">
        <v>522</v>
      </c>
      <c r="H126" s="181">
        <v>135</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1073</v>
      </c>
    </row>
    <row r="127" spans="1:65" s="63" customFormat="1" ht="24.15" customHeight="1">
      <c r="A127" s="59"/>
      <c r="B127" s="176"/>
      <c r="C127" s="177" t="s">
        <v>412</v>
      </c>
      <c r="D127" s="177" t="s">
        <v>299</v>
      </c>
      <c r="E127" s="178"/>
      <c r="F127" s="179" t="s">
        <v>1074</v>
      </c>
      <c r="G127" s="180" t="s">
        <v>337</v>
      </c>
      <c r="H127" s="181">
        <v>1093</v>
      </c>
      <c r="I127" s="182"/>
      <c r="J127" s="182">
        <f>ROUND(I127*H127,2)</f>
        <v>0</v>
      </c>
      <c r="K127" s="183"/>
      <c r="L127" s="60"/>
      <c r="M127" s="184" t="s">
        <v>76</v>
      </c>
      <c r="N127" s="185"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302</v>
      </c>
      <c r="AT127" s="188" t="s">
        <v>299</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302</v>
      </c>
      <c r="BM127" s="188" t="s">
        <v>1075</v>
      </c>
    </row>
    <row r="128" spans="1:65" s="63" customFormat="1" ht="14.4" customHeight="1">
      <c r="A128" s="59"/>
      <c r="B128" s="176"/>
      <c r="C128" s="190" t="s">
        <v>415</v>
      </c>
      <c r="D128" s="190" t="s">
        <v>324</v>
      </c>
      <c r="E128" s="191"/>
      <c r="F128" s="192" t="s">
        <v>1076</v>
      </c>
      <c r="G128" s="193" t="s">
        <v>337</v>
      </c>
      <c r="H128" s="194">
        <v>1114.8599999999999</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320</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1077</v>
      </c>
    </row>
    <row r="129" spans="1:65" s="163" customFormat="1" ht="22.95" customHeight="1">
      <c r="B129" s="164"/>
      <c r="D129" s="165" t="s">
        <v>140</v>
      </c>
      <c r="E129" s="174"/>
      <c r="F129" s="174" t="s">
        <v>1078</v>
      </c>
      <c r="J129" s="175">
        <f>BK129</f>
        <v>0</v>
      </c>
      <c r="L129" s="164"/>
      <c r="M129" s="168"/>
      <c r="N129" s="169"/>
      <c r="O129" s="169"/>
      <c r="P129" s="170">
        <f>P130</f>
        <v>0</v>
      </c>
      <c r="Q129" s="169"/>
      <c r="R129" s="170">
        <f>R130</f>
        <v>0</v>
      </c>
      <c r="S129" s="169"/>
      <c r="T129" s="171">
        <f>T130</f>
        <v>0</v>
      </c>
      <c r="AR129" s="165" t="s">
        <v>148</v>
      </c>
      <c r="AT129" s="172" t="s">
        <v>140</v>
      </c>
      <c r="AU129" s="172" t="s">
        <v>148</v>
      </c>
      <c r="AY129" s="165" t="s">
        <v>297</v>
      </c>
      <c r="BK129" s="173">
        <f>BK130</f>
        <v>0</v>
      </c>
    </row>
    <row r="130" spans="1:65" s="63" customFormat="1" ht="24.15" customHeight="1">
      <c r="A130" s="59"/>
      <c r="B130" s="176"/>
      <c r="C130" s="177" t="s">
        <v>418</v>
      </c>
      <c r="D130" s="177" t="s">
        <v>299</v>
      </c>
      <c r="E130" s="178"/>
      <c r="F130" s="179" t="s">
        <v>1079</v>
      </c>
      <c r="G130" s="180" t="s">
        <v>301</v>
      </c>
      <c r="H130" s="181">
        <v>0.13400000000000001</v>
      </c>
      <c r="I130" s="182"/>
      <c r="J130" s="182">
        <f>ROUND(I130*H130,2)</f>
        <v>0</v>
      </c>
      <c r="K130" s="183"/>
      <c r="L130" s="60"/>
      <c r="M130" s="184" t="s">
        <v>76</v>
      </c>
      <c r="N130" s="185" t="s">
        <v>107</v>
      </c>
      <c r="O130" s="186">
        <v>0</v>
      </c>
      <c r="P130" s="186">
        <f>O130*H130</f>
        <v>0</v>
      </c>
      <c r="Q130" s="186">
        <v>0</v>
      </c>
      <c r="R130" s="186">
        <f>Q130*H130</f>
        <v>0</v>
      </c>
      <c r="S130" s="186">
        <v>0</v>
      </c>
      <c r="T130" s="187">
        <f>S130*H130</f>
        <v>0</v>
      </c>
      <c r="U130" s="59"/>
      <c r="V130" s="59"/>
      <c r="W130" s="59"/>
      <c r="X130" s="59"/>
      <c r="Y130" s="59"/>
      <c r="Z130" s="59"/>
      <c r="AA130" s="59"/>
      <c r="AB130" s="59"/>
      <c r="AC130" s="59"/>
      <c r="AD130" s="59"/>
      <c r="AE130" s="59"/>
      <c r="AR130" s="188" t="s">
        <v>302</v>
      </c>
      <c r="AT130" s="188" t="s">
        <v>299</v>
      </c>
      <c r="AU130" s="188" t="s">
        <v>154</v>
      </c>
      <c r="AY130" s="48" t="s">
        <v>297</v>
      </c>
      <c r="BE130" s="189">
        <f>IF(N130="základná",J130,0)</f>
        <v>0</v>
      </c>
      <c r="BF130" s="189">
        <f>IF(N130="znížená",J130,0)</f>
        <v>0</v>
      </c>
      <c r="BG130" s="189">
        <f>IF(N130="zákl. prenesená",J130,0)</f>
        <v>0</v>
      </c>
      <c r="BH130" s="189">
        <f>IF(N130="zníž. prenesená",J130,0)</f>
        <v>0</v>
      </c>
      <c r="BI130" s="189">
        <f>IF(N130="nulová",J130,0)</f>
        <v>0</v>
      </c>
      <c r="BJ130" s="48" t="s">
        <v>154</v>
      </c>
      <c r="BK130" s="189">
        <f>ROUND(I130*H130,2)</f>
        <v>0</v>
      </c>
      <c r="BL130" s="48" t="s">
        <v>302</v>
      </c>
      <c r="BM130" s="188" t="s">
        <v>1080</v>
      </c>
    </row>
    <row r="131" spans="1:65" s="163" customFormat="1" ht="22.95" customHeight="1">
      <c r="B131" s="164"/>
      <c r="D131" s="165" t="s">
        <v>140</v>
      </c>
      <c r="E131" s="174"/>
      <c r="F131" s="174" t="s">
        <v>1081</v>
      </c>
      <c r="J131" s="175">
        <f>BK131</f>
        <v>0</v>
      </c>
      <c r="L131" s="164"/>
      <c r="M131" s="168"/>
      <c r="N131" s="169"/>
      <c r="O131" s="169"/>
      <c r="P131" s="170">
        <f>SUM(P132:P138)</f>
        <v>0</v>
      </c>
      <c r="Q131" s="169"/>
      <c r="R131" s="170">
        <f>SUM(R132:R138)</f>
        <v>0</v>
      </c>
      <c r="S131" s="169"/>
      <c r="T131" s="171">
        <f>SUM(T132:T138)</f>
        <v>0</v>
      </c>
      <c r="AR131" s="165" t="s">
        <v>148</v>
      </c>
      <c r="AT131" s="172" t="s">
        <v>140</v>
      </c>
      <c r="AU131" s="172" t="s">
        <v>148</v>
      </c>
      <c r="AY131" s="165" t="s">
        <v>297</v>
      </c>
      <c r="BK131" s="173">
        <f>SUM(BK132:BK138)</f>
        <v>0</v>
      </c>
    </row>
    <row r="132" spans="1:65" s="63" customFormat="1" ht="24.15" customHeight="1">
      <c r="A132" s="59"/>
      <c r="B132" s="176"/>
      <c r="C132" s="177" t="s">
        <v>421</v>
      </c>
      <c r="D132" s="177" t="s">
        <v>299</v>
      </c>
      <c r="E132" s="178"/>
      <c r="F132" s="179" t="s">
        <v>1082</v>
      </c>
      <c r="G132" s="180" t="s">
        <v>337</v>
      </c>
      <c r="H132" s="181">
        <v>1045</v>
      </c>
      <c r="I132" s="182"/>
      <c r="J132" s="182">
        <f t="shared" ref="J132:J138" si="10">ROUND(I132*H132,2)</f>
        <v>0</v>
      </c>
      <c r="K132" s="183"/>
      <c r="L132" s="60"/>
      <c r="M132" s="184" t="s">
        <v>76</v>
      </c>
      <c r="N132" s="185" t="s">
        <v>107</v>
      </c>
      <c r="O132" s="186">
        <v>0</v>
      </c>
      <c r="P132" s="186">
        <f t="shared" ref="P132:P138" si="11">O132*H132</f>
        <v>0</v>
      </c>
      <c r="Q132" s="186">
        <v>0</v>
      </c>
      <c r="R132" s="186">
        <f t="shared" ref="R132:R138" si="12">Q132*H132</f>
        <v>0</v>
      </c>
      <c r="S132" s="186">
        <v>0</v>
      </c>
      <c r="T132" s="187">
        <f t="shared" ref="T132:T138" si="13">S132*H132</f>
        <v>0</v>
      </c>
      <c r="U132" s="59"/>
      <c r="V132" s="59"/>
      <c r="W132" s="59"/>
      <c r="X132" s="59"/>
      <c r="Y132" s="59"/>
      <c r="Z132" s="59"/>
      <c r="AA132" s="59"/>
      <c r="AB132" s="59"/>
      <c r="AC132" s="59"/>
      <c r="AD132" s="59"/>
      <c r="AE132" s="59"/>
      <c r="AR132" s="188" t="s">
        <v>302</v>
      </c>
      <c r="AT132" s="188" t="s">
        <v>299</v>
      </c>
      <c r="AU132" s="188" t="s">
        <v>154</v>
      </c>
      <c r="AY132" s="48" t="s">
        <v>297</v>
      </c>
      <c r="BE132" s="189">
        <f t="shared" ref="BE132:BE138" si="14">IF(N132="základná",J132,0)</f>
        <v>0</v>
      </c>
      <c r="BF132" s="189">
        <f t="shared" ref="BF132:BF138" si="15">IF(N132="znížená",J132,0)</f>
        <v>0</v>
      </c>
      <c r="BG132" s="189">
        <f t="shared" ref="BG132:BG138" si="16">IF(N132="zákl. prenesená",J132,0)</f>
        <v>0</v>
      </c>
      <c r="BH132" s="189">
        <f t="shared" ref="BH132:BH138" si="17">IF(N132="zníž. prenesená",J132,0)</f>
        <v>0</v>
      </c>
      <c r="BI132" s="189">
        <f t="shared" ref="BI132:BI138" si="18">IF(N132="nulová",J132,0)</f>
        <v>0</v>
      </c>
      <c r="BJ132" s="48" t="s">
        <v>154</v>
      </c>
      <c r="BK132" s="189">
        <f t="shared" ref="BK132:BK138" si="19">ROUND(I132*H132,2)</f>
        <v>0</v>
      </c>
      <c r="BL132" s="48" t="s">
        <v>302</v>
      </c>
      <c r="BM132" s="188" t="s">
        <v>1083</v>
      </c>
    </row>
    <row r="133" spans="1:65" s="63" customFormat="1" ht="24.15" customHeight="1">
      <c r="A133" s="59"/>
      <c r="B133" s="176"/>
      <c r="C133" s="177" t="s">
        <v>424</v>
      </c>
      <c r="D133" s="177" t="s">
        <v>299</v>
      </c>
      <c r="E133" s="178"/>
      <c r="F133" s="179" t="s">
        <v>1084</v>
      </c>
      <c r="G133" s="180" t="s">
        <v>337</v>
      </c>
      <c r="H133" s="181">
        <v>950</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1085</v>
      </c>
    </row>
    <row r="134" spans="1:65" s="63" customFormat="1" ht="24.15" customHeight="1">
      <c r="A134" s="59"/>
      <c r="B134" s="176"/>
      <c r="C134" s="177" t="s">
        <v>427</v>
      </c>
      <c r="D134" s="177" t="s">
        <v>299</v>
      </c>
      <c r="E134" s="178"/>
      <c r="F134" s="179" t="s">
        <v>1086</v>
      </c>
      <c r="G134" s="180" t="s">
        <v>337</v>
      </c>
      <c r="H134" s="181">
        <v>950</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1087</v>
      </c>
    </row>
    <row r="135" spans="1:65" s="63" customFormat="1" ht="24.15" customHeight="1">
      <c r="A135" s="59"/>
      <c r="B135" s="176"/>
      <c r="C135" s="177" t="s">
        <v>430</v>
      </c>
      <c r="D135" s="177" t="s">
        <v>299</v>
      </c>
      <c r="E135" s="178"/>
      <c r="F135" s="179" t="s">
        <v>1088</v>
      </c>
      <c r="G135" s="180" t="s">
        <v>337</v>
      </c>
      <c r="H135" s="181">
        <v>950</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1089</v>
      </c>
    </row>
    <row r="136" spans="1:65" s="63" customFormat="1" ht="24.15" customHeight="1">
      <c r="A136" s="59"/>
      <c r="B136" s="176"/>
      <c r="C136" s="177" t="s">
        <v>434</v>
      </c>
      <c r="D136" s="177" t="s">
        <v>299</v>
      </c>
      <c r="E136" s="178"/>
      <c r="F136" s="179" t="s">
        <v>1090</v>
      </c>
      <c r="G136" s="180" t="s">
        <v>337</v>
      </c>
      <c r="H136" s="181">
        <v>950</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302</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1091</v>
      </c>
    </row>
    <row r="137" spans="1:65" s="63" customFormat="1" ht="37.950000000000003" customHeight="1">
      <c r="A137" s="59"/>
      <c r="B137" s="176"/>
      <c r="C137" s="177" t="s">
        <v>381</v>
      </c>
      <c r="D137" s="177" t="s">
        <v>299</v>
      </c>
      <c r="E137" s="178"/>
      <c r="F137" s="179" t="s">
        <v>1092</v>
      </c>
      <c r="G137" s="180" t="s">
        <v>337</v>
      </c>
      <c r="H137" s="181">
        <v>950</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1093</v>
      </c>
    </row>
    <row r="138" spans="1:65" s="63" customFormat="1" ht="14.4" customHeight="1">
      <c r="A138" s="59"/>
      <c r="B138" s="176"/>
      <c r="C138" s="177" t="s">
        <v>439</v>
      </c>
      <c r="D138" s="177" t="s">
        <v>299</v>
      </c>
      <c r="E138" s="178"/>
      <c r="F138" s="179" t="s">
        <v>1094</v>
      </c>
      <c r="G138" s="180" t="s">
        <v>522</v>
      </c>
      <c r="H138" s="181">
        <v>11</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302</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1095</v>
      </c>
    </row>
    <row r="139" spans="1:65" s="163" customFormat="1" ht="22.95" customHeight="1">
      <c r="B139" s="164"/>
      <c r="D139" s="165" t="s">
        <v>140</v>
      </c>
      <c r="E139" s="174"/>
      <c r="F139" s="174" t="s">
        <v>1096</v>
      </c>
      <c r="J139" s="175">
        <f>BK139</f>
        <v>0</v>
      </c>
      <c r="L139" s="164"/>
      <c r="M139" s="168"/>
      <c r="N139" s="169"/>
      <c r="O139" s="169"/>
      <c r="P139" s="170">
        <f>SUM(P140:P169)</f>
        <v>0</v>
      </c>
      <c r="Q139" s="169"/>
      <c r="R139" s="170">
        <f>SUM(R140:R169)</f>
        <v>0</v>
      </c>
      <c r="S139" s="169"/>
      <c r="T139" s="171">
        <f>SUM(T140:T169)</f>
        <v>0</v>
      </c>
      <c r="AR139" s="165" t="s">
        <v>148</v>
      </c>
      <c r="AT139" s="172" t="s">
        <v>140</v>
      </c>
      <c r="AU139" s="172" t="s">
        <v>148</v>
      </c>
      <c r="AY139" s="165" t="s">
        <v>297</v>
      </c>
      <c r="BK139" s="173">
        <f>SUM(BK140:BK169)</f>
        <v>0</v>
      </c>
    </row>
    <row r="140" spans="1:65" s="63" customFormat="1" ht="14.4" customHeight="1">
      <c r="A140" s="59"/>
      <c r="B140" s="176"/>
      <c r="C140" s="177" t="s">
        <v>442</v>
      </c>
      <c r="D140" s="177" t="s">
        <v>299</v>
      </c>
      <c r="E140" s="178"/>
      <c r="F140" s="179" t="s">
        <v>1097</v>
      </c>
      <c r="G140" s="180" t="s">
        <v>407</v>
      </c>
      <c r="H140" s="181">
        <v>1</v>
      </c>
      <c r="I140" s="182"/>
      <c r="J140" s="182">
        <f t="shared" ref="J140:J169" si="20">ROUND(I140*H140,2)</f>
        <v>0</v>
      </c>
      <c r="K140" s="183"/>
      <c r="L140" s="60"/>
      <c r="M140" s="184" t="s">
        <v>76</v>
      </c>
      <c r="N140" s="185" t="s">
        <v>107</v>
      </c>
      <c r="O140" s="186">
        <v>0</v>
      </c>
      <c r="P140" s="186">
        <f t="shared" ref="P140:P169" si="21">O140*H140</f>
        <v>0</v>
      </c>
      <c r="Q140" s="186">
        <v>0</v>
      </c>
      <c r="R140" s="186">
        <f t="shared" ref="R140:R169" si="22">Q140*H140</f>
        <v>0</v>
      </c>
      <c r="S140" s="186">
        <v>0</v>
      </c>
      <c r="T140" s="187">
        <f t="shared" ref="T140:T169" si="23">S140*H140</f>
        <v>0</v>
      </c>
      <c r="U140" s="59"/>
      <c r="V140" s="59"/>
      <c r="W140" s="59"/>
      <c r="X140" s="59"/>
      <c r="Y140" s="59"/>
      <c r="Z140" s="59"/>
      <c r="AA140" s="59"/>
      <c r="AB140" s="59"/>
      <c r="AC140" s="59"/>
      <c r="AD140" s="59"/>
      <c r="AE140" s="59"/>
      <c r="AR140" s="188" t="s">
        <v>302</v>
      </c>
      <c r="AT140" s="188" t="s">
        <v>299</v>
      </c>
      <c r="AU140" s="188" t="s">
        <v>154</v>
      </c>
      <c r="AY140" s="48" t="s">
        <v>297</v>
      </c>
      <c r="BE140" s="189">
        <f t="shared" ref="BE140:BE169" si="24">IF(N140="základná",J140,0)</f>
        <v>0</v>
      </c>
      <c r="BF140" s="189">
        <f t="shared" ref="BF140:BF169" si="25">IF(N140="znížená",J140,0)</f>
        <v>0</v>
      </c>
      <c r="BG140" s="189">
        <f t="shared" ref="BG140:BG169" si="26">IF(N140="zákl. prenesená",J140,0)</f>
        <v>0</v>
      </c>
      <c r="BH140" s="189">
        <f t="shared" ref="BH140:BH169" si="27">IF(N140="zníž. prenesená",J140,0)</f>
        <v>0</v>
      </c>
      <c r="BI140" s="189">
        <f t="shared" ref="BI140:BI169" si="28">IF(N140="nulová",J140,0)</f>
        <v>0</v>
      </c>
      <c r="BJ140" s="48" t="s">
        <v>154</v>
      </c>
      <c r="BK140" s="189">
        <f t="shared" ref="BK140:BK169" si="29">ROUND(I140*H140,2)</f>
        <v>0</v>
      </c>
      <c r="BL140" s="48" t="s">
        <v>302</v>
      </c>
      <c r="BM140" s="188" t="s">
        <v>1098</v>
      </c>
    </row>
    <row r="141" spans="1:65" s="63" customFormat="1" ht="24.15" customHeight="1">
      <c r="A141" s="59"/>
      <c r="B141" s="176"/>
      <c r="C141" s="177" t="s">
        <v>445</v>
      </c>
      <c r="D141" s="177" t="s">
        <v>299</v>
      </c>
      <c r="E141" s="178"/>
      <c r="F141" s="179" t="s">
        <v>1099</v>
      </c>
      <c r="G141" s="180" t="s">
        <v>407</v>
      </c>
      <c r="H141" s="181">
        <v>6</v>
      </c>
      <c r="I141" s="182"/>
      <c r="J141" s="182">
        <f t="shared" si="20"/>
        <v>0</v>
      </c>
      <c r="K141" s="183"/>
      <c r="L141" s="60"/>
      <c r="M141" s="184" t="s">
        <v>76</v>
      </c>
      <c r="N141" s="185" t="s">
        <v>107</v>
      </c>
      <c r="O141" s="186">
        <v>0</v>
      </c>
      <c r="P141" s="186">
        <f t="shared" si="21"/>
        <v>0</v>
      </c>
      <c r="Q141" s="186">
        <v>0</v>
      </c>
      <c r="R141" s="186">
        <f t="shared" si="22"/>
        <v>0</v>
      </c>
      <c r="S141" s="186">
        <v>0</v>
      </c>
      <c r="T141" s="187">
        <f t="shared" si="23"/>
        <v>0</v>
      </c>
      <c r="U141" s="59"/>
      <c r="V141" s="59"/>
      <c r="W141" s="59"/>
      <c r="X141" s="59"/>
      <c r="Y141" s="59"/>
      <c r="Z141" s="59"/>
      <c r="AA141" s="59"/>
      <c r="AB141" s="59"/>
      <c r="AC141" s="59"/>
      <c r="AD141" s="59"/>
      <c r="AE141" s="59"/>
      <c r="AR141" s="188" t="s">
        <v>302</v>
      </c>
      <c r="AT141" s="188" t="s">
        <v>299</v>
      </c>
      <c r="AU141" s="188" t="s">
        <v>154</v>
      </c>
      <c r="AY141" s="48" t="s">
        <v>297</v>
      </c>
      <c r="BE141" s="189">
        <f t="shared" si="24"/>
        <v>0</v>
      </c>
      <c r="BF141" s="189">
        <f t="shared" si="25"/>
        <v>0</v>
      </c>
      <c r="BG141" s="189">
        <f t="shared" si="26"/>
        <v>0</v>
      </c>
      <c r="BH141" s="189">
        <f t="shared" si="27"/>
        <v>0</v>
      </c>
      <c r="BI141" s="189">
        <f t="shared" si="28"/>
        <v>0</v>
      </c>
      <c r="BJ141" s="48" t="s">
        <v>154</v>
      </c>
      <c r="BK141" s="189">
        <f t="shared" si="29"/>
        <v>0</v>
      </c>
      <c r="BL141" s="48" t="s">
        <v>302</v>
      </c>
      <c r="BM141" s="188" t="s">
        <v>1100</v>
      </c>
    </row>
    <row r="142" spans="1:65" s="63" customFormat="1" ht="24.15" customHeight="1">
      <c r="A142" s="59"/>
      <c r="B142" s="176"/>
      <c r="C142" s="177" t="s">
        <v>448</v>
      </c>
      <c r="D142" s="177" t="s">
        <v>299</v>
      </c>
      <c r="E142" s="178"/>
      <c r="F142" s="179" t="s">
        <v>1101</v>
      </c>
      <c r="G142" s="180" t="s">
        <v>407</v>
      </c>
      <c r="H142" s="181">
        <v>2</v>
      </c>
      <c r="I142" s="182"/>
      <c r="J142" s="182">
        <f t="shared" si="20"/>
        <v>0</v>
      </c>
      <c r="K142" s="183"/>
      <c r="L142" s="60"/>
      <c r="M142" s="184" t="s">
        <v>76</v>
      </c>
      <c r="N142" s="185" t="s">
        <v>107</v>
      </c>
      <c r="O142" s="186">
        <v>0</v>
      </c>
      <c r="P142" s="186">
        <f t="shared" si="21"/>
        <v>0</v>
      </c>
      <c r="Q142" s="186">
        <v>0</v>
      </c>
      <c r="R142" s="186">
        <f t="shared" si="22"/>
        <v>0</v>
      </c>
      <c r="S142" s="186">
        <v>0</v>
      </c>
      <c r="T142" s="187">
        <f t="shared" si="23"/>
        <v>0</v>
      </c>
      <c r="U142" s="59"/>
      <c r="V142" s="59"/>
      <c r="W142" s="59"/>
      <c r="X142" s="59"/>
      <c r="Y142" s="59"/>
      <c r="Z142" s="59"/>
      <c r="AA142" s="59"/>
      <c r="AB142" s="59"/>
      <c r="AC142" s="59"/>
      <c r="AD142" s="59"/>
      <c r="AE142" s="59"/>
      <c r="AR142" s="188" t="s">
        <v>302</v>
      </c>
      <c r="AT142" s="188" t="s">
        <v>299</v>
      </c>
      <c r="AU142" s="188" t="s">
        <v>154</v>
      </c>
      <c r="AY142" s="48" t="s">
        <v>297</v>
      </c>
      <c r="BE142" s="189">
        <f t="shared" si="24"/>
        <v>0</v>
      </c>
      <c r="BF142" s="189">
        <f t="shared" si="25"/>
        <v>0</v>
      </c>
      <c r="BG142" s="189">
        <f t="shared" si="26"/>
        <v>0</v>
      </c>
      <c r="BH142" s="189">
        <f t="shared" si="27"/>
        <v>0</v>
      </c>
      <c r="BI142" s="189">
        <f t="shared" si="28"/>
        <v>0</v>
      </c>
      <c r="BJ142" s="48" t="s">
        <v>154</v>
      </c>
      <c r="BK142" s="189">
        <f t="shared" si="29"/>
        <v>0</v>
      </c>
      <c r="BL142" s="48" t="s">
        <v>302</v>
      </c>
      <c r="BM142" s="188" t="s">
        <v>1102</v>
      </c>
    </row>
    <row r="143" spans="1:65" s="63" customFormat="1" ht="30" customHeight="1">
      <c r="A143" s="59"/>
      <c r="B143" s="176"/>
      <c r="C143" s="190" t="s">
        <v>451</v>
      </c>
      <c r="D143" s="190" t="s">
        <v>324</v>
      </c>
      <c r="E143" s="191"/>
      <c r="F143" s="192" t="s">
        <v>1103</v>
      </c>
      <c r="G143" s="193" t="s">
        <v>407</v>
      </c>
      <c r="H143" s="194">
        <v>2</v>
      </c>
      <c r="I143" s="195"/>
      <c r="J143" s="195">
        <f t="shared" si="20"/>
        <v>0</v>
      </c>
      <c r="K143" s="196"/>
      <c r="L143" s="197"/>
      <c r="M143" s="198" t="s">
        <v>76</v>
      </c>
      <c r="N143" s="199" t="s">
        <v>107</v>
      </c>
      <c r="O143" s="186">
        <v>0</v>
      </c>
      <c r="P143" s="186">
        <f t="shared" si="21"/>
        <v>0</v>
      </c>
      <c r="Q143" s="186">
        <v>0</v>
      </c>
      <c r="R143" s="186">
        <f t="shared" si="22"/>
        <v>0</v>
      </c>
      <c r="S143" s="186">
        <v>0</v>
      </c>
      <c r="T143" s="187">
        <f t="shared" si="23"/>
        <v>0</v>
      </c>
      <c r="U143" s="59"/>
      <c r="V143" s="59"/>
      <c r="W143" s="59"/>
      <c r="X143" s="59"/>
      <c r="Y143" s="59"/>
      <c r="Z143" s="59"/>
      <c r="AA143" s="59"/>
      <c r="AB143" s="59"/>
      <c r="AC143" s="59"/>
      <c r="AD143" s="59"/>
      <c r="AE143" s="59"/>
      <c r="AR143" s="188" t="s">
        <v>320</v>
      </c>
      <c r="AT143" s="188" t="s">
        <v>324</v>
      </c>
      <c r="AU143" s="188" t="s">
        <v>154</v>
      </c>
      <c r="AY143" s="48" t="s">
        <v>297</v>
      </c>
      <c r="BE143" s="189">
        <f t="shared" si="24"/>
        <v>0</v>
      </c>
      <c r="BF143" s="189">
        <f t="shared" si="25"/>
        <v>0</v>
      </c>
      <c r="BG143" s="189">
        <f t="shared" si="26"/>
        <v>0</v>
      </c>
      <c r="BH143" s="189">
        <f t="shared" si="27"/>
        <v>0</v>
      </c>
      <c r="BI143" s="189">
        <f t="shared" si="28"/>
        <v>0</v>
      </c>
      <c r="BJ143" s="48" t="s">
        <v>154</v>
      </c>
      <c r="BK143" s="189">
        <f t="shared" si="29"/>
        <v>0</v>
      </c>
      <c r="BL143" s="48" t="s">
        <v>302</v>
      </c>
      <c r="BM143" s="188" t="s">
        <v>1104</v>
      </c>
    </row>
    <row r="144" spans="1:65" s="63" customFormat="1" ht="28.95" customHeight="1">
      <c r="A144" s="59"/>
      <c r="B144" s="176"/>
      <c r="C144" s="190" t="s">
        <v>454</v>
      </c>
      <c r="D144" s="190" t="s">
        <v>324</v>
      </c>
      <c r="E144" s="191"/>
      <c r="F144" s="192" t="s">
        <v>1105</v>
      </c>
      <c r="G144" s="193" t="s">
        <v>407</v>
      </c>
      <c r="H144" s="194">
        <v>2</v>
      </c>
      <c r="I144" s="195"/>
      <c r="J144" s="195">
        <f t="shared" si="20"/>
        <v>0</v>
      </c>
      <c r="K144" s="196"/>
      <c r="L144" s="197"/>
      <c r="M144" s="198" t="s">
        <v>76</v>
      </c>
      <c r="N144" s="199" t="s">
        <v>107</v>
      </c>
      <c r="O144" s="186">
        <v>0</v>
      </c>
      <c r="P144" s="186">
        <f t="shared" si="21"/>
        <v>0</v>
      </c>
      <c r="Q144" s="186">
        <v>0</v>
      </c>
      <c r="R144" s="186">
        <f t="shared" si="22"/>
        <v>0</v>
      </c>
      <c r="S144" s="186">
        <v>0</v>
      </c>
      <c r="T144" s="187">
        <f t="shared" si="23"/>
        <v>0</v>
      </c>
      <c r="U144" s="59"/>
      <c r="V144" s="59"/>
      <c r="W144" s="59"/>
      <c r="X144" s="59"/>
      <c r="Y144" s="59"/>
      <c r="Z144" s="59"/>
      <c r="AA144" s="59"/>
      <c r="AB144" s="59"/>
      <c r="AC144" s="59"/>
      <c r="AD144" s="59"/>
      <c r="AE144" s="59"/>
      <c r="AR144" s="188" t="s">
        <v>320</v>
      </c>
      <c r="AT144" s="188" t="s">
        <v>324</v>
      </c>
      <c r="AU144" s="188" t="s">
        <v>154</v>
      </c>
      <c r="AY144" s="48" t="s">
        <v>297</v>
      </c>
      <c r="BE144" s="189">
        <f t="shared" si="24"/>
        <v>0</v>
      </c>
      <c r="BF144" s="189">
        <f t="shared" si="25"/>
        <v>0</v>
      </c>
      <c r="BG144" s="189">
        <f t="shared" si="26"/>
        <v>0</v>
      </c>
      <c r="BH144" s="189">
        <f t="shared" si="27"/>
        <v>0</v>
      </c>
      <c r="BI144" s="189">
        <f t="shared" si="28"/>
        <v>0</v>
      </c>
      <c r="BJ144" s="48" t="s">
        <v>154</v>
      </c>
      <c r="BK144" s="189">
        <f t="shared" si="29"/>
        <v>0</v>
      </c>
      <c r="BL144" s="48" t="s">
        <v>302</v>
      </c>
      <c r="BM144" s="188" t="s">
        <v>1106</v>
      </c>
    </row>
    <row r="145" spans="1:65" s="63" customFormat="1" ht="42" customHeight="1">
      <c r="A145" s="59"/>
      <c r="B145" s="176"/>
      <c r="C145" s="190" t="s">
        <v>457</v>
      </c>
      <c r="D145" s="190" t="s">
        <v>324</v>
      </c>
      <c r="E145" s="191"/>
      <c r="F145" s="192" t="s">
        <v>1107</v>
      </c>
      <c r="G145" s="193" t="s">
        <v>407</v>
      </c>
      <c r="H145" s="194">
        <v>4</v>
      </c>
      <c r="I145" s="195"/>
      <c r="J145" s="195">
        <f t="shared" si="20"/>
        <v>0</v>
      </c>
      <c r="K145" s="196"/>
      <c r="L145" s="197"/>
      <c r="M145" s="198" t="s">
        <v>76</v>
      </c>
      <c r="N145" s="199" t="s">
        <v>107</v>
      </c>
      <c r="O145" s="186">
        <v>0</v>
      </c>
      <c r="P145" s="186">
        <f t="shared" si="21"/>
        <v>0</v>
      </c>
      <c r="Q145" s="186">
        <v>0</v>
      </c>
      <c r="R145" s="186">
        <f t="shared" si="22"/>
        <v>0</v>
      </c>
      <c r="S145" s="186">
        <v>0</v>
      </c>
      <c r="T145" s="187">
        <f t="shared" si="23"/>
        <v>0</v>
      </c>
      <c r="U145" s="59"/>
      <c r="V145" s="59"/>
      <c r="W145" s="59"/>
      <c r="X145" s="59"/>
      <c r="Y145" s="59"/>
      <c r="Z145" s="59"/>
      <c r="AA145" s="59"/>
      <c r="AB145" s="59"/>
      <c r="AC145" s="59"/>
      <c r="AD145" s="59"/>
      <c r="AE145" s="59"/>
      <c r="AR145" s="188" t="s">
        <v>320</v>
      </c>
      <c r="AT145" s="188" t="s">
        <v>324</v>
      </c>
      <c r="AU145" s="188" t="s">
        <v>154</v>
      </c>
      <c r="AY145" s="48" t="s">
        <v>297</v>
      </c>
      <c r="BE145" s="189">
        <f t="shared" si="24"/>
        <v>0</v>
      </c>
      <c r="BF145" s="189">
        <f t="shared" si="25"/>
        <v>0</v>
      </c>
      <c r="BG145" s="189">
        <f t="shared" si="26"/>
        <v>0</v>
      </c>
      <c r="BH145" s="189">
        <f t="shared" si="27"/>
        <v>0</v>
      </c>
      <c r="BI145" s="189">
        <f t="shared" si="28"/>
        <v>0</v>
      </c>
      <c r="BJ145" s="48" t="s">
        <v>154</v>
      </c>
      <c r="BK145" s="189">
        <f t="shared" si="29"/>
        <v>0</v>
      </c>
      <c r="BL145" s="48" t="s">
        <v>302</v>
      </c>
      <c r="BM145" s="188" t="s">
        <v>1108</v>
      </c>
    </row>
    <row r="146" spans="1:65" s="63" customFormat="1" ht="14.4" customHeight="1">
      <c r="A146" s="59"/>
      <c r="B146" s="176"/>
      <c r="C146" s="190" t="s">
        <v>460</v>
      </c>
      <c r="D146" s="190" t="s">
        <v>324</v>
      </c>
      <c r="E146" s="191"/>
      <c r="F146" s="192" t="s">
        <v>1109</v>
      </c>
      <c r="G146" s="193" t="s">
        <v>407</v>
      </c>
      <c r="H146" s="194">
        <v>6</v>
      </c>
      <c r="I146" s="195"/>
      <c r="J146" s="195">
        <f t="shared" si="20"/>
        <v>0</v>
      </c>
      <c r="K146" s="196"/>
      <c r="L146" s="197"/>
      <c r="M146" s="198" t="s">
        <v>76</v>
      </c>
      <c r="N146" s="199" t="s">
        <v>107</v>
      </c>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320</v>
      </c>
      <c r="AT146" s="188" t="s">
        <v>324</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302</v>
      </c>
      <c r="BM146" s="188" t="s">
        <v>1110</v>
      </c>
    </row>
    <row r="147" spans="1:65" s="63" customFormat="1" ht="14.4" customHeight="1">
      <c r="A147" s="59"/>
      <c r="B147" s="176"/>
      <c r="C147" s="190" t="s">
        <v>463</v>
      </c>
      <c r="D147" s="190" t="s">
        <v>324</v>
      </c>
      <c r="E147" s="191"/>
      <c r="F147" s="192" t="s">
        <v>1111</v>
      </c>
      <c r="G147" s="193" t="s">
        <v>407</v>
      </c>
      <c r="H147" s="194">
        <v>6</v>
      </c>
      <c r="I147" s="195"/>
      <c r="J147" s="195">
        <f t="shared" si="20"/>
        <v>0</v>
      </c>
      <c r="K147" s="196"/>
      <c r="L147" s="197"/>
      <c r="M147" s="198" t="s">
        <v>76</v>
      </c>
      <c r="N147" s="199" t="s">
        <v>107</v>
      </c>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320</v>
      </c>
      <c r="AT147" s="188" t="s">
        <v>324</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302</v>
      </c>
      <c r="BM147" s="188" t="s">
        <v>1112</v>
      </c>
    </row>
    <row r="148" spans="1:65" s="63" customFormat="1" ht="14.4" customHeight="1">
      <c r="A148" s="59"/>
      <c r="B148" s="176"/>
      <c r="C148" s="190" t="s">
        <v>466</v>
      </c>
      <c r="D148" s="190" t="s">
        <v>324</v>
      </c>
      <c r="E148" s="191"/>
      <c r="F148" s="192" t="s">
        <v>1113</v>
      </c>
      <c r="G148" s="193" t="s">
        <v>407</v>
      </c>
      <c r="H148" s="194">
        <v>6</v>
      </c>
      <c r="I148" s="195"/>
      <c r="J148" s="195">
        <f t="shared" si="20"/>
        <v>0</v>
      </c>
      <c r="K148" s="196"/>
      <c r="L148" s="197"/>
      <c r="M148" s="198" t="s">
        <v>76</v>
      </c>
      <c r="N148" s="199" t="s">
        <v>107</v>
      </c>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320</v>
      </c>
      <c r="AT148" s="188" t="s">
        <v>324</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302</v>
      </c>
      <c r="BM148" s="188" t="s">
        <v>1114</v>
      </c>
    </row>
    <row r="149" spans="1:65" s="63" customFormat="1" ht="37.950000000000003" customHeight="1">
      <c r="A149" s="59"/>
      <c r="B149" s="176"/>
      <c r="C149" s="177" t="s">
        <v>469</v>
      </c>
      <c r="D149" s="177" t="s">
        <v>299</v>
      </c>
      <c r="E149" s="178"/>
      <c r="F149" s="179" t="s">
        <v>1115</v>
      </c>
      <c r="G149" s="180" t="s">
        <v>522</v>
      </c>
      <c r="H149" s="181">
        <v>20</v>
      </c>
      <c r="I149" s="182"/>
      <c r="J149" s="182">
        <f t="shared" si="20"/>
        <v>0</v>
      </c>
      <c r="K149" s="183"/>
      <c r="L149" s="60"/>
      <c r="M149" s="184" t="s">
        <v>76</v>
      </c>
      <c r="N149" s="185" t="s">
        <v>107</v>
      </c>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302</v>
      </c>
      <c r="AT149" s="188" t="s">
        <v>299</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302</v>
      </c>
      <c r="BM149" s="188" t="s">
        <v>1116</v>
      </c>
    </row>
    <row r="150" spans="1:65" s="63" customFormat="1" ht="37.950000000000003" customHeight="1">
      <c r="A150" s="59"/>
      <c r="B150" s="176"/>
      <c r="C150" s="177" t="s">
        <v>472</v>
      </c>
      <c r="D150" s="177" t="s">
        <v>299</v>
      </c>
      <c r="E150" s="178"/>
      <c r="F150" s="179" t="s">
        <v>1117</v>
      </c>
      <c r="G150" s="180" t="s">
        <v>522</v>
      </c>
      <c r="H150" s="181">
        <v>196</v>
      </c>
      <c r="I150" s="182"/>
      <c r="J150" s="182">
        <f t="shared" si="20"/>
        <v>0</v>
      </c>
      <c r="K150" s="183"/>
      <c r="L150" s="60"/>
      <c r="M150" s="184" t="s">
        <v>76</v>
      </c>
      <c r="N150" s="185" t="s">
        <v>107</v>
      </c>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302</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302</v>
      </c>
      <c r="BM150" s="188" t="s">
        <v>1118</v>
      </c>
    </row>
    <row r="151" spans="1:65" s="63" customFormat="1" ht="37.950000000000003" customHeight="1">
      <c r="A151" s="59"/>
      <c r="B151" s="176"/>
      <c r="C151" s="177" t="s">
        <v>475</v>
      </c>
      <c r="D151" s="177" t="s">
        <v>299</v>
      </c>
      <c r="E151" s="178"/>
      <c r="F151" s="179" t="s">
        <v>1119</v>
      </c>
      <c r="G151" s="180" t="s">
        <v>522</v>
      </c>
      <c r="H151" s="181">
        <v>36</v>
      </c>
      <c r="I151" s="182"/>
      <c r="J151" s="182">
        <f t="shared" si="20"/>
        <v>0</v>
      </c>
      <c r="K151" s="183"/>
      <c r="L151" s="60"/>
      <c r="M151" s="184" t="s">
        <v>76</v>
      </c>
      <c r="N151" s="185" t="s">
        <v>107</v>
      </c>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302</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302</v>
      </c>
      <c r="BM151" s="188" t="s">
        <v>1120</v>
      </c>
    </row>
    <row r="152" spans="1:65" s="63" customFormat="1" ht="37.950000000000003" customHeight="1">
      <c r="A152" s="59"/>
      <c r="B152" s="176"/>
      <c r="C152" s="177" t="s">
        <v>478</v>
      </c>
      <c r="D152" s="177" t="s">
        <v>299</v>
      </c>
      <c r="E152" s="178"/>
      <c r="F152" s="179" t="s">
        <v>1121</v>
      </c>
      <c r="G152" s="180" t="s">
        <v>337</v>
      </c>
      <c r="H152" s="181">
        <v>36</v>
      </c>
      <c r="I152" s="182"/>
      <c r="J152" s="182">
        <f t="shared" si="20"/>
        <v>0</v>
      </c>
      <c r="K152" s="183"/>
      <c r="L152" s="60"/>
      <c r="M152" s="184" t="s">
        <v>76</v>
      </c>
      <c r="N152" s="185" t="s">
        <v>107</v>
      </c>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302</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302</v>
      </c>
      <c r="BM152" s="188" t="s">
        <v>1122</v>
      </c>
    </row>
    <row r="153" spans="1:65" s="63" customFormat="1" ht="24.15" customHeight="1">
      <c r="A153" s="59"/>
      <c r="B153" s="176"/>
      <c r="C153" s="177" t="s">
        <v>481</v>
      </c>
      <c r="D153" s="177" t="s">
        <v>299</v>
      </c>
      <c r="E153" s="178"/>
      <c r="F153" s="179" t="s">
        <v>1123</v>
      </c>
      <c r="G153" s="180" t="s">
        <v>522</v>
      </c>
      <c r="H153" s="181">
        <v>252</v>
      </c>
      <c r="I153" s="182"/>
      <c r="J153" s="182">
        <f t="shared" si="20"/>
        <v>0</v>
      </c>
      <c r="K153" s="183"/>
      <c r="L153" s="60"/>
      <c r="M153" s="184" t="s">
        <v>76</v>
      </c>
      <c r="N153" s="185" t="s">
        <v>107</v>
      </c>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302</v>
      </c>
      <c r="AT153" s="188" t="s">
        <v>299</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302</v>
      </c>
      <c r="BM153" s="188" t="s">
        <v>1124</v>
      </c>
    </row>
    <row r="154" spans="1:65" s="63" customFormat="1" ht="24.15" customHeight="1">
      <c r="A154" s="59"/>
      <c r="B154" s="176"/>
      <c r="C154" s="177" t="s">
        <v>484</v>
      </c>
      <c r="D154" s="177" t="s">
        <v>299</v>
      </c>
      <c r="E154" s="178"/>
      <c r="F154" s="179" t="s">
        <v>1125</v>
      </c>
      <c r="G154" s="180" t="s">
        <v>337</v>
      </c>
      <c r="H154" s="181">
        <v>36</v>
      </c>
      <c r="I154" s="182"/>
      <c r="J154" s="182">
        <f t="shared" si="20"/>
        <v>0</v>
      </c>
      <c r="K154" s="183"/>
      <c r="L154" s="60"/>
      <c r="M154" s="184" t="s">
        <v>76</v>
      </c>
      <c r="N154" s="185" t="s">
        <v>107</v>
      </c>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302</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302</v>
      </c>
      <c r="BM154" s="188" t="s">
        <v>1126</v>
      </c>
    </row>
    <row r="155" spans="1:65" s="63" customFormat="1" ht="24.15" customHeight="1">
      <c r="A155" s="59"/>
      <c r="B155" s="176"/>
      <c r="C155" s="177" t="s">
        <v>649</v>
      </c>
      <c r="D155" s="177" t="s">
        <v>299</v>
      </c>
      <c r="E155" s="178"/>
      <c r="F155" s="179" t="s">
        <v>1127</v>
      </c>
      <c r="G155" s="180" t="s">
        <v>522</v>
      </c>
      <c r="H155" s="181">
        <v>344</v>
      </c>
      <c r="I155" s="182"/>
      <c r="J155" s="182">
        <f t="shared" si="20"/>
        <v>0</v>
      </c>
      <c r="K155" s="183"/>
      <c r="L155" s="60"/>
      <c r="M155" s="184" t="s">
        <v>76</v>
      </c>
      <c r="N155" s="185" t="s">
        <v>107</v>
      </c>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302</v>
      </c>
      <c r="AT155" s="188" t="s">
        <v>299</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302</v>
      </c>
      <c r="BM155" s="188" t="s">
        <v>1128</v>
      </c>
    </row>
    <row r="156" spans="1:65" s="63" customFormat="1" ht="24.15" customHeight="1">
      <c r="A156" s="59"/>
      <c r="B156" s="176"/>
      <c r="C156" s="190" t="s">
        <v>652</v>
      </c>
      <c r="D156" s="190" t="s">
        <v>324</v>
      </c>
      <c r="E156" s="191"/>
      <c r="F156" s="192" t="s">
        <v>1129</v>
      </c>
      <c r="G156" s="193" t="s">
        <v>407</v>
      </c>
      <c r="H156" s="194">
        <v>191.76</v>
      </c>
      <c r="I156" s="195"/>
      <c r="J156" s="195">
        <f t="shared" si="20"/>
        <v>0</v>
      </c>
      <c r="K156" s="196"/>
      <c r="L156" s="197"/>
      <c r="M156" s="198" t="s">
        <v>76</v>
      </c>
      <c r="N156" s="199"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320</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1130</v>
      </c>
    </row>
    <row r="157" spans="1:65" s="63" customFormat="1" ht="25.2" customHeight="1">
      <c r="A157" s="59"/>
      <c r="B157" s="176"/>
      <c r="C157" s="190" t="s">
        <v>655</v>
      </c>
      <c r="D157" s="190" t="s">
        <v>324</v>
      </c>
      <c r="E157" s="191"/>
      <c r="F157" s="192" t="s">
        <v>1131</v>
      </c>
      <c r="G157" s="193" t="s">
        <v>407</v>
      </c>
      <c r="H157" s="194">
        <v>117.3</v>
      </c>
      <c r="I157" s="195"/>
      <c r="J157" s="195">
        <f t="shared" si="20"/>
        <v>0</v>
      </c>
      <c r="K157" s="196"/>
      <c r="L157" s="197"/>
      <c r="M157" s="198" t="s">
        <v>76</v>
      </c>
      <c r="N157" s="199"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320</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302</v>
      </c>
      <c r="BM157" s="188" t="s">
        <v>1132</v>
      </c>
    </row>
    <row r="158" spans="1:65" s="63" customFormat="1" ht="24.15" customHeight="1">
      <c r="A158" s="59"/>
      <c r="B158" s="176"/>
      <c r="C158" s="190" t="s">
        <v>577</v>
      </c>
      <c r="D158" s="190" t="s">
        <v>324</v>
      </c>
      <c r="E158" s="191"/>
      <c r="F158" s="192" t="s">
        <v>1133</v>
      </c>
      <c r="G158" s="193" t="s">
        <v>407</v>
      </c>
      <c r="H158" s="194">
        <v>2.6150000000000002</v>
      </c>
      <c r="I158" s="195"/>
      <c r="J158" s="195">
        <f t="shared" si="20"/>
        <v>0</v>
      </c>
      <c r="K158" s="196"/>
      <c r="L158" s="197"/>
      <c r="M158" s="198" t="s">
        <v>76</v>
      </c>
      <c r="N158" s="199"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320</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302</v>
      </c>
      <c r="BM158" s="188" t="s">
        <v>1134</v>
      </c>
    </row>
    <row r="159" spans="1:65" s="63" customFormat="1" ht="24.15" customHeight="1">
      <c r="A159" s="59"/>
      <c r="B159" s="176"/>
      <c r="C159" s="190" t="s">
        <v>580</v>
      </c>
      <c r="D159" s="190" t="s">
        <v>324</v>
      </c>
      <c r="E159" s="191"/>
      <c r="F159" s="192" t="s">
        <v>1135</v>
      </c>
      <c r="G159" s="193" t="s">
        <v>407</v>
      </c>
      <c r="H159" s="194">
        <v>27.462</v>
      </c>
      <c r="I159" s="195"/>
      <c r="J159" s="195">
        <f t="shared" si="20"/>
        <v>0</v>
      </c>
      <c r="K159" s="196"/>
      <c r="L159" s="197"/>
      <c r="M159" s="198" t="s">
        <v>76</v>
      </c>
      <c r="N159" s="199"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320</v>
      </c>
      <c r="AT159" s="188" t="s">
        <v>324</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302</v>
      </c>
      <c r="BM159" s="188" t="s">
        <v>1136</v>
      </c>
    </row>
    <row r="160" spans="1:65" s="63" customFormat="1" ht="24.15" customHeight="1">
      <c r="A160" s="59"/>
      <c r="B160" s="176"/>
      <c r="C160" s="190" t="s">
        <v>583</v>
      </c>
      <c r="D160" s="190" t="s">
        <v>324</v>
      </c>
      <c r="E160" s="191"/>
      <c r="F160" s="192" t="s">
        <v>1137</v>
      </c>
      <c r="G160" s="193" t="s">
        <v>407</v>
      </c>
      <c r="H160" s="194">
        <v>11.769</v>
      </c>
      <c r="I160" s="195"/>
      <c r="J160" s="195">
        <f t="shared" si="20"/>
        <v>0</v>
      </c>
      <c r="K160" s="196"/>
      <c r="L160" s="197"/>
      <c r="M160" s="198" t="s">
        <v>76</v>
      </c>
      <c r="N160" s="199"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320</v>
      </c>
      <c r="AT160" s="188" t="s">
        <v>324</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302</v>
      </c>
      <c r="BM160" s="188" t="s">
        <v>1138</v>
      </c>
    </row>
    <row r="161" spans="1:65" s="63" customFormat="1" ht="24.15" customHeight="1">
      <c r="A161" s="59"/>
      <c r="B161" s="176"/>
      <c r="C161" s="190" t="s">
        <v>586</v>
      </c>
      <c r="D161" s="190" t="s">
        <v>324</v>
      </c>
      <c r="E161" s="191"/>
      <c r="F161" s="192" t="s">
        <v>1139</v>
      </c>
      <c r="G161" s="193" t="s">
        <v>407</v>
      </c>
      <c r="H161" s="194">
        <v>11.769</v>
      </c>
      <c r="I161" s="195"/>
      <c r="J161" s="195">
        <f t="shared" si="20"/>
        <v>0</v>
      </c>
      <c r="K161" s="196"/>
      <c r="L161" s="197"/>
      <c r="M161" s="198" t="s">
        <v>76</v>
      </c>
      <c r="N161" s="199"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320</v>
      </c>
      <c r="AT161" s="188" t="s">
        <v>324</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302</v>
      </c>
      <c r="BM161" s="188" t="s">
        <v>1140</v>
      </c>
    </row>
    <row r="162" spans="1:65" s="63" customFormat="1" ht="14.4" customHeight="1">
      <c r="A162" s="59"/>
      <c r="B162" s="176"/>
      <c r="C162" s="177" t="s">
        <v>589</v>
      </c>
      <c r="D162" s="177" t="s">
        <v>299</v>
      </c>
      <c r="E162" s="178"/>
      <c r="F162" s="179" t="s">
        <v>1141</v>
      </c>
      <c r="G162" s="180" t="s">
        <v>522</v>
      </c>
      <c r="H162" s="181">
        <v>5</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302</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302</v>
      </c>
      <c r="BM162" s="188" t="s">
        <v>1142</v>
      </c>
    </row>
    <row r="163" spans="1:65" s="63" customFormat="1" ht="37.950000000000003" customHeight="1">
      <c r="A163" s="59"/>
      <c r="B163" s="176"/>
      <c r="C163" s="177" t="s">
        <v>592</v>
      </c>
      <c r="D163" s="177" t="s">
        <v>299</v>
      </c>
      <c r="E163" s="178"/>
      <c r="F163" s="179" t="s">
        <v>1143</v>
      </c>
      <c r="G163" s="180" t="s">
        <v>407</v>
      </c>
      <c r="H163" s="181">
        <v>2</v>
      </c>
      <c r="I163" s="182"/>
      <c r="J163" s="182">
        <f t="shared" si="20"/>
        <v>0</v>
      </c>
      <c r="K163" s="183"/>
      <c r="L163" s="60"/>
      <c r="M163" s="184" t="s">
        <v>76</v>
      </c>
      <c r="N163" s="185" t="s">
        <v>107</v>
      </c>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302</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302</v>
      </c>
      <c r="BM163" s="188" t="s">
        <v>1144</v>
      </c>
    </row>
    <row r="164" spans="1:65" s="63" customFormat="1" ht="37.200000000000003" customHeight="1">
      <c r="A164" s="59"/>
      <c r="B164" s="176"/>
      <c r="C164" s="190" t="s">
        <v>595</v>
      </c>
      <c r="D164" s="190" t="s">
        <v>324</v>
      </c>
      <c r="E164" s="191"/>
      <c r="F164" s="192" t="s">
        <v>1145</v>
      </c>
      <c r="G164" s="193" t="s">
        <v>407</v>
      </c>
      <c r="H164" s="194">
        <v>2</v>
      </c>
      <c r="I164" s="195"/>
      <c r="J164" s="195">
        <f t="shared" si="20"/>
        <v>0</v>
      </c>
      <c r="K164" s="196"/>
      <c r="L164" s="197"/>
      <c r="M164" s="198" t="s">
        <v>76</v>
      </c>
      <c r="N164" s="199" t="s">
        <v>107</v>
      </c>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320</v>
      </c>
      <c r="AT164" s="188" t="s">
        <v>324</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302</v>
      </c>
      <c r="BM164" s="188" t="s">
        <v>1146</v>
      </c>
    </row>
    <row r="165" spans="1:65" s="63" customFormat="1" ht="37.950000000000003" customHeight="1">
      <c r="A165" s="59"/>
      <c r="B165" s="176"/>
      <c r="C165" s="177" t="s">
        <v>598</v>
      </c>
      <c r="D165" s="177" t="s">
        <v>299</v>
      </c>
      <c r="E165" s="178"/>
      <c r="F165" s="179" t="s">
        <v>1147</v>
      </c>
      <c r="G165" s="180" t="s">
        <v>522</v>
      </c>
      <c r="H165" s="181">
        <v>40</v>
      </c>
      <c r="I165" s="182"/>
      <c r="J165" s="182">
        <f t="shared" si="20"/>
        <v>0</v>
      </c>
      <c r="K165" s="183"/>
      <c r="L165" s="60"/>
      <c r="M165" s="184" t="s">
        <v>76</v>
      </c>
      <c r="N165" s="185" t="s">
        <v>107</v>
      </c>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302</v>
      </c>
      <c r="AT165" s="188" t="s">
        <v>299</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302</v>
      </c>
      <c r="BM165" s="188" t="s">
        <v>1148</v>
      </c>
    </row>
    <row r="166" spans="1:65" s="63" customFormat="1" ht="37.950000000000003" customHeight="1">
      <c r="A166" s="59"/>
      <c r="B166" s="176"/>
      <c r="C166" s="190" t="s">
        <v>601</v>
      </c>
      <c r="D166" s="190" t="s">
        <v>324</v>
      </c>
      <c r="E166" s="191"/>
      <c r="F166" s="192" t="s">
        <v>1149</v>
      </c>
      <c r="G166" s="193" t="s">
        <v>407</v>
      </c>
      <c r="H166" s="194">
        <v>40</v>
      </c>
      <c r="I166" s="195"/>
      <c r="J166" s="195">
        <f t="shared" si="20"/>
        <v>0</v>
      </c>
      <c r="K166" s="196"/>
      <c r="L166" s="197"/>
      <c r="M166" s="198" t="s">
        <v>76</v>
      </c>
      <c r="N166" s="199" t="s">
        <v>107</v>
      </c>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320</v>
      </c>
      <c r="AT166" s="188" t="s">
        <v>324</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302</v>
      </c>
      <c r="BM166" s="188" t="s">
        <v>1150</v>
      </c>
    </row>
    <row r="167" spans="1:65" s="63" customFormat="1" ht="36.6" customHeight="1">
      <c r="A167" s="59"/>
      <c r="B167" s="176"/>
      <c r="C167" s="190" t="s">
        <v>361</v>
      </c>
      <c r="D167" s="190" t="s">
        <v>324</v>
      </c>
      <c r="E167" s="191"/>
      <c r="F167" s="192" t="s">
        <v>1151</v>
      </c>
      <c r="G167" s="193" t="s">
        <v>407</v>
      </c>
      <c r="H167" s="194">
        <v>4</v>
      </c>
      <c r="I167" s="195"/>
      <c r="J167" s="195">
        <f t="shared" si="20"/>
        <v>0</v>
      </c>
      <c r="K167" s="196"/>
      <c r="L167" s="197"/>
      <c r="M167" s="198" t="s">
        <v>76</v>
      </c>
      <c r="N167" s="199" t="s">
        <v>107</v>
      </c>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320</v>
      </c>
      <c r="AT167" s="188" t="s">
        <v>324</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302</v>
      </c>
      <c r="BM167" s="188" t="s">
        <v>1152</v>
      </c>
    </row>
    <row r="168" spans="1:65" s="63" customFormat="1" ht="34.200000000000003" customHeight="1">
      <c r="A168" s="59"/>
      <c r="B168" s="176"/>
      <c r="C168" s="190" t="s">
        <v>364</v>
      </c>
      <c r="D168" s="190" t="s">
        <v>324</v>
      </c>
      <c r="E168" s="191"/>
      <c r="F168" s="192" t="s">
        <v>1153</v>
      </c>
      <c r="G168" s="193" t="s">
        <v>407</v>
      </c>
      <c r="H168" s="194">
        <v>80</v>
      </c>
      <c r="I168" s="195"/>
      <c r="J168" s="195">
        <f t="shared" si="20"/>
        <v>0</v>
      </c>
      <c r="K168" s="196"/>
      <c r="L168" s="197"/>
      <c r="M168" s="198" t="s">
        <v>76</v>
      </c>
      <c r="N168" s="199" t="s">
        <v>107</v>
      </c>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320</v>
      </c>
      <c r="AT168" s="188" t="s">
        <v>324</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302</v>
      </c>
      <c r="BM168" s="188" t="s">
        <v>1154</v>
      </c>
    </row>
    <row r="169" spans="1:65" s="63" customFormat="1" ht="39" customHeight="1">
      <c r="A169" s="59"/>
      <c r="B169" s="176"/>
      <c r="C169" s="190" t="s">
        <v>487</v>
      </c>
      <c r="D169" s="190" t="s">
        <v>324</v>
      </c>
      <c r="E169" s="191"/>
      <c r="F169" s="192" t="s">
        <v>1155</v>
      </c>
      <c r="G169" s="193" t="s">
        <v>407</v>
      </c>
      <c r="H169" s="194">
        <v>320</v>
      </c>
      <c r="I169" s="195"/>
      <c r="J169" s="195">
        <f t="shared" si="20"/>
        <v>0</v>
      </c>
      <c r="K169" s="196"/>
      <c r="L169" s="197"/>
      <c r="M169" s="198" t="s">
        <v>76</v>
      </c>
      <c r="N169" s="199" t="s">
        <v>107</v>
      </c>
      <c r="O169" s="186">
        <v>0</v>
      </c>
      <c r="P169" s="186">
        <f t="shared" si="21"/>
        <v>0</v>
      </c>
      <c r="Q169" s="186">
        <v>0</v>
      </c>
      <c r="R169" s="186">
        <f t="shared" si="22"/>
        <v>0</v>
      </c>
      <c r="S169" s="186">
        <v>0</v>
      </c>
      <c r="T169" s="187">
        <f t="shared" si="23"/>
        <v>0</v>
      </c>
      <c r="U169" s="59"/>
      <c r="V169" s="59"/>
      <c r="W169" s="59"/>
      <c r="X169" s="59"/>
      <c r="Y169" s="59"/>
      <c r="Z169" s="59"/>
      <c r="AA169" s="59"/>
      <c r="AB169" s="59"/>
      <c r="AC169" s="59"/>
      <c r="AD169" s="59"/>
      <c r="AE169" s="59"/>
      <c r="AR169" s="188" t="s">
        <v>320</v>
      </c>
      <c r="AT169" s="188" t="s">
        <v>324</v>
      </c>
      <c r="AU169" s="188" t="s">
        <v>154</v>
      </c>
      <c r="AY169" s="48" t="s">
        <v>297</v>
      </c>
      <c r="BE169" s="189">
        <f t="shared" si="24"/>
        <v>0</v>
      </c>
      <c r="BF169" s="189">
        <f t="shared" si="25"/>
        <v>0</v>
      </c>
      <c r="BG169" s="189">
        <f t="shared" si="26"/>
        <v>0</v>
      </c>
      <c r="BH169" s="189">
        <f t="shared" si="27"/>
        <v>0</v>
      </c>
      <c r="BI169" s="189">
        <f t="shared" si="28"/>
        <v>0</v>
      </c>
      <c r="BJ169" s="48" t="s">
        <v>154</v>
      </c>
      <c r="BK169" s="189">
        <f t="shared" si="29"/>
        <v>0</v>
      </c>
      <c r="BL169" s="48" t="s">
        <v>302</v>
      </c>
      <c r="BM169" s="188" t="s">
        <v>1156</v>
      </c>
    </row>
    <row r="170" spans="1:65" s="163" customFormat="1" ht="22.95" customHeight="1">
      <c r="B170" s="164"/>
      <c r="D170" s="165" t="s">
        <v>140</v>
      </c>
      <c r="E170" s="174"/>
      <c r="F170" s="174" t="s">
        <v>1157</v>
      </c>
      <c r="J170" s="175">
        <f>BK170</f>
        <v>0</v>
      </c>
      <c r="L170" s="164"/>
      <c r="M170" s="168"/>
      <c r="N170" s="169"/>
      <c r="O170" s="169"/>
      <c r="P170" s="170">
        <f>P171</f>
        <v>0</v>
      </c>
      <c r="Q170" s="169"/>
      <c r="R170" s="170">
        <f>R171</f>
        <v>0</v>
      </c>
      <c r="S170" s="169"/>
      <c r="T170" s="171">
        <f>T171</f>
        <v>0</v>
      </c>
      <c r="AR170" s="165" t="s">
        <v>148</v>
      </c>
      <c r="AT170" s="172" t="s">
        <v>140</v>
      </c>
      <c r="AU170" s="172" t="s">
        <v>148</v>
      </c>
      <c r="AY170" s="165" t="s">
        <v>297</v>
      </c>
      <c r="BK170" s="173">
        <f>BK171</f>
        <v>0</v>
      </c>
    </row>
    <row r="171" spans="1:65" s="63" customFormat="1" ht="24.15" customHeight="1">
      <c r="A171" s="59"/>
      <c r="B171" s="176"/>
      <c r="C171" s="177" t="s">
        <v>490</v>
      </c>
      <c r="D171" s="177" t="s">
        <v>299</v>
      </c>
      <c r="E171" s="178"/>
      <c r="F171" s="179" t="s">
        <v>1158</v>
      </c>
      <c r="G171" s="180" t="s">
        <v>326</v>
      </c>
      <c r="H171" s="181">
        <v>2017.5060000000001</v>
      </c>
      <c r="I171" s="182"/>
      <c r="J171" s="182">
        <f>ROUND(I171*H171,2)</f>
        <v>0</v>
      </c>
      <c r="K171" s="183"/>
      <c r="L171" s="60"/>
      <c r="M171" s="200" t="s">
        <v>76</v>
      </c>
      <c r="N171" s="201" t="s">
        <v>107</v>
      </c>
      <c r="O171" s="202">
        <v>0</v>
      </c>
      <c r="P171" s="202">
        <f>O171*H171</f>
        <v>0</v>
      </c>
      <c r="Q171" s="202">
        <v>0</v>
      </c>
      <c r="R171" s="202">
        <f>Q171*H171</f>
        <v>0</v>
      </c>
      <c r="S171" s="202">
        <v>0</v>
      </c>
      <c r="T171" s="203">
        <f>S171*H171</f>
        <v>0</v>
      </c>
      <c r="U171" s="59"/>
      <c r="V171" s="59"/>
      <c r="W171" s="59"/>
      <c r="X171" s="59"/>
      <c r="Y171" s="59"/>
      <c r="Z171" s="59"/>
      <c r="AA171" s="59"/>
      <c r="AB171" s="59"/>
      <c r="AC171" s="59"/>
      <c r="AD171" s="59"/>
      <c r="AE171" s="59"/>
      <c r="AR171" s="188" t="s">
        <v>302</v>
      </c>
      <c r="AT171" s="188" t="s">
        <v>299</v>
      </c>
      <c r="AU171" s="188" t="s">
        <v>154</v>
      </c>
      <c r="AY171" s="48" t="s">
        <v>297</v>
      </c>
      <c r="BE171" s="189">
        <f>IF(N171="základná",J171,0)</f>
        <v>0</v>
      </c>
      <c r="BF171" s="189">
        <f>IF(N171="znížená",J171,0)</f>
        <v>0</v>
      </c>
      <c r="BG171" s="189">
        <f>IF(N171="zákl. prenesená",J171,0)</f>
        <v>0</v>
      </c>
      <c r="BH171" s="189">
        <f>IF(N171="zníž. prenesená",J171,0)</f>
        <v>0</v>
      </c>
      <c r="BI171" s="189">
        <f>IF(N171="nulová",J171,0)</f>
        <v>0</v>
      </c>
      <c r="BJ171" s="48" t="s">
        <v>154</v>
      </c>
      <c r="BK171" s="189">
        <f>ROUND(I171*H171,2)</f>
        <v>0</v>
      </c>
      <c r="BL171" s="48" t="s">
        <v>302</v>
      </c>
      <c r="BM171" s="188" t="s">
        <v>1159</v>
      </c>
    </row>
    <row r="172" spans="1:65" s="63" customFormat="1" ht="6.9" customHeight="1">
      <c r="A172" s="59"/>
      <c r="B172" s="75"/>
      <c r="C172" s="76"/>
      <c r="D172" s="76"/>
      <c r="E172" s="76"/>
      <c r="F172" s="76"/>
      <c r="G172" s="76"/>
      <c r="H172" s="76"/>
      <c r="I172" s="76"/>
      <c r="J172" s="76"/>
      <c r="K172" s="76"/>
      <c r="L172" s="60"/>
      <c r="M172" s="59"/>
      <c r="O172" s="59"/>
      <c r="P172" s="59"/>
      <c r="Q172" s="59"/>
      <c r="R172" s="59"/>
      <c r="S172" s="59"/>
      <c r="T172" s="59"/>
      <c r="U172" s="59"/>
      <c r="V172" s="59"/>
      <c r="W172" s="59"/>
      <c r="X172" s="59"/>
      <c r="Y172" s="59"/>
      <c r="Z172" s="59"/>
      <c r="AA172" s="59"/>
      <c r="AB172" s="59"/>
      <c r="AC172" s="59"/>
      <c r="AD172" s="59"/>
      <c r="AE172" s="59"/>
    </row>
    <row r="175" spans="1:65" ht="55.2" customHeight="1">
      <c r="C175" s="262" t="s">
        <v>392</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45.6" customHeight="1">
      <c r="C177" s="262" t="s">
        <v>393</v>
      </c>
      <c r="D177" s="262"/>
      <c r="E177" s="262"/>
      <c r="F177" s="262"/>
      <c r="G177" s="262"/>
      <c r="H177" s="262"/>
      <c r="I177" s="262"/>
      <c r="J177" s="262"/>
      <c r="K177" s="262"/>
      <c r="L177" s="262"/>
      <c r="M177" s="262"/>
      <c r="N177" s="262"/>
    </row>
    <row r="178" spans="3:14" ht="11.4">
      <c r="C178" s="204"/>
      <c r="D178" s="204"/>
      <c r="E178" s="204"/>
      <c r="F178" s="204"/>
      <c r="G178" s="204"/>
      <c r="H178" s="204"/>
      <c r="I178" s="204"/>
      <c r="J178" s="204"/>
      <c r="K178" s="205"/>
      <c r="L178" s="205"/>
      <c r="M178" s="205"/>
      <c r="N178" s="205"/>
    </row>
    <row r="179" spans="3:14" ht="52.95" customHeight="1">
      <c r="C179" s="262" t="s">
        <v>394</v>
      </c>
      <c r="D179" s="262"/>
      <c r="E179" s="262"/>
      <c r="F179" s="262"/>
      <c r="G179" s="262"/>
      <c r="H179" s="262"/>
      <c r="I179" s="262"/>
      <c r="J179" s="262"/>
      <c r="K179" s="262"/>
      <c r="L179" s="262"/>
      <c r="M179" s="262"/>
      <c r="N179" s="262"/>
    </row>
    <row r="180" spans="3:14" ht="11.4">
      <c r="C180" s="206"/>
      <c r="D180" s="206"/>
      <c r="E180" s="206"/>
      <c r="F180" s="206"/>
      <c r="G180" s="206"/>
      <c r="H180" s="206"/>
      <c r="I180" s="206"/>
      <c r="J180" s="206"/>
      <c r="K180" s="207"/>
      <c r="L180" s="207"/>
      <c r="M180" s="207"/>
      <c r="N180" s="207"/>
    </row>
    <row r="181" spans="3:14" ht="11.4">
      <c r="C181" s="262" t="s">
        <v>395</v>
      </c>
      <c r="D181" s="262"/>
      <c r="E181" s="262"/>
      <c r="F181" s="262"/>
      <c r="G181" s="262"/>
      <c r="H181" s="262"/>
      <c r="I181" s="262"/>
      <c r="J181" s="262"/>
      <c r="K181" s="262"/>
      <c r="L181" s="262"/>
      <c r="M181" s="262"/>
      <c r="N181" s="262"/>
    </row>
    <row r="182" spans="3:14" ht="11.4">
      <c r="C182" s="204"/>
      <c r="D182" s="204"/>
      <c r="E182" s="204"/>
      <c r="F182" s="204"/>
      <c r="G182" s="204"/>
      <c r="H182" s="204"/>
      <c r="I182" s="204"/>
      <c r="J182" s="204"/>
      <c r="K182" s="205"/>
      <c r="L182" s="205"/>
      <c r="M182" s="205"/>
      <c r="N182" s="205"/>
    </row>
    <row r="183" spans="3:14" ht="11.4">
      <c r="C183" s="204"/>
      <c r="D183" s="204"/>
      <c r="E183" s="204"/>
      <c r="F183" s="204"/>
      <c r="G183" s="204"/>
      <c r="H183" s="204"/>
      <c r="I183" s="204"/>
      <c r="J183" s="204"/>
      <c r="K183" s="205"/>
      <c r="L183" s="205"/>
      <c r="M183" s="205"/>
      <c r="N183" s="205"/>
    </row>
    <row r="184" spans="3:14" ht="11.4">
      <c r="C184" s="208" t="s">
        <v>396</v>
      </c>
      <c r="D184" s="208"/>
      <c r="E184" s="208"/>
      <c r="F184" s="208"/>
      <c r="G184" s="208"/>
      <c r="H184" s="204"/>
      <c r="I184" s="208"/>
      <c r="J184" s="208"/>
      <c r="K184" s="205"/>
      <c r="L184" s="205"/>
      <c r="M184" s="205"/>
      <c r="N184" s="205"/>
    </row>
    <row r="185" spans="3:14" ht="11.4">
      <c r="C185" s="204"/>
      <c r="D185" s="204"/>
      <c r="E185" s="204"/>
      <c r="F185" s="204"/>
      <c r="G185" s="204"/>
      <c r="H185" s="204" t="s">
        <v>397</v>
      </c>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4"/>
      <c r="D187" s="204"/>
      <c r="E187" s="204"/>
      <c r="F187" s="204"/>
      <c r="G187" s="204"/>
      <c r="H187" s="204"/>
      <c r="I187" s="204"/>
      <c r="J187" s="208"/>
      <c r="K187" s="205"/>
      <c r="L187" s="205"/>
      <c r="M187" s="205"/>
      <c r="N187" s="205"/>
    </row>
    <row r="188" spans="3:14" ht="11.4">
      <c r="C188" s="208" t="s">
        <v>96</v>
      </c>
      <c r="D188" s="208"/>
      <c r="E188" s="208"/>
      <c r="F188" s="208"/>
      <c r="G188" s="208"/>
      <c r="H188" s="204"/>
      <c r="I188" s="208"/>
      <c r="J188" s="204"/>
      <c r="K188" s="205"/>
      <c r="L188" s="205"/>
      <c r="M188" s="205"/>
      <c r="N188" s="205"/>
    </row>
  </sheetData>
  <autoFilter ref="C99:K171" xr:uid="{00000000-0009-0000-0000-000018000000}"/>
  <mergeCells count="13">
    <mergeCell ref="E29:H29"/>
    <mergeCell ref="L2:V2"/>
    <mergeCell ref="E7:H7"/>
    <mergeCell ref="E9:H9"/>
    <mergeCell ref="E11:H11"/>
    <mergeCell ref="E20:H20"/>
    <mergeCell ref="C181:N181"/>
    <mergeCell ref="E88:H88"/>
    <mergeCell ref="E90:H90"/>
    <mergeCell ref="E92:H92"/>
    <mergeCell ref="C175:N175"/>
    <mergeCell ref="C177:N177"/>
    <mergeCell ref="C179:N17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M186"/>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230</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1026</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1160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ROUND((SUM(BE100:BE170)),  2)</f>
        <v>0</v>
      </c>
      <c r="G35" s="59"/>
      <c r="H35" s="59"/>
      <c r="I35" s="141">
        <v>0.2</v>
      </c>
      <c r="J35" s="140">
        <f>ROUND(((SUM(BE100:BE170))*I35),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ROUND((SUM(BF100:BF170)),  2)</f>
        <v>0</v>
      </c>
      <c r="G36" s="59"/>
      <c r="H36" s="59"/>
      <c r="I36" s="141">
        <v>0.2</v>
      </c>
      <c r="J36" s="140">
        <f>ROUND(((SUM(BF100:BF170))*I36),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8.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1026</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03 - FC 22 SO 03 Parkovisko</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1028</v>
      </c>
      <c r="J101" s="167">
        <f>BK101</f>
        <v>0</v>
      </c>
      <c r="L101" s="164"/>
      <c r="M101" s="168"/>
      <c r="N101" s="169"/>
      <c r="O101" s="169"/>
      <c r="P101" s="170">
        <f>P102+P137+P142+P145+P149+P169</f>
        <v>0</v>
      </c>
      <c r="Q101" s="169"/>
      <c r="R101" s="170">
        <f>R102+R137+R142+R145+R149+R169</f>
        <v>0</v>
      </c>
      <c r="S101" s="169"/>
      <c r="T101" s="171">
        <f>T102+T137+T142+T145+T149+T169</f>
        <v>0</v>
      </c>
      <c r="AR101" s="165" t="s">
        <v>148</v>
      </c>
      <c r="AT101" s="172" t="s">
        <v>140</v>
      </c>
      <c r="AU101" s="172" t="s">
        <v>141</v>
      </c>
      <c r="AY101" s="165" t="s">
        <v>297</v>
      </c>
      <c r="BK101" s="173">
        <f>BK102+BK137+BK142+BK145+BK149+BK169</f>
        <v>0</v>
      </c>
    </row>
    <row r="102" spans="1:65" s="163" customFormat="1" ht="22.95" customHeight="1">
      <c r="B102" s="164"/>
      <c r="D102" s="165" t="s">
        <v>140</v>
      </c>
      <c r="E102" s="174"/>
      <c r="F102" s="174" t="s">
        <v>1029</v>
      </c>
      <c r="J102" s="175">
        <f>BK102</f>
        <v>0</v>
      </c>
      <c r="L102" s="164"/>
      <c r="M102" s="168"/>
      <c r="N102" s="169"/>
      <c r="O102" s="169"/>
      <c r="P102" s="170">
        <f>SUM(P103:P136)</f>
        <v>0</v>
      </c>
      <c r="Q102" s="169"/>
      <c r="R102" s="170">
        <f>SUM(R103:R136)</f>
        <v>0</v>
      </c>
      <c r="S102" s="169"/>
      <c r="T102" s="171">
        <f>SUM(T103:T136)</f>
        <v>0</v>
      </c>
      <c r="AR102" s="165" t="s">
        <v>148</v>
      </c>
      <c r="AT102" s="172" t="s">
        <v>140</v>
      </c>
      <c r="AU102" s="172" t="s">
        <v>148</v>
      </c>
      <c r="AY102" s="165" t="s">
        <v>297</v>
      </c>
      <c r="BK102" s="173">
        <f>SUM(BK103:BK136)</f>
        <v>0</v>
      </c>
    </row>
    <row r="103" spans="1:65" s="63" customFormat="1" ht="24.15" customHeight="1">
      <c r="A103" s="59"/>
      <c r="B103" s="176"/>
      <c r="C103" s="177" t="s">
        <v>148</v>
      </c>
      <c r="D103" s="177" t="s">
        <v>299</v>
      </c>
      <c r="E103" s="178"/>
      <c r="F103" s="179" t="s">
        <v>1161</v>
      </c>
      <c r="G103" s="180" t="s">
        <v>301</v>
      </c>
      <c r="H103" s="181">
        <v>505</v>
      </c>
      <c r="I103" s="182"/>
      <c r="J103" s="182">
        <f t="shared" ref="J103:J136" si="0">ROUND(I103*H103,2)</f>
        <v>0</v>
      </c>
      <c r="K103" s="183"/>
      <c r="L103" s="60"/>
      <c r="M103" s="184" t="s">
        <v>76</v>
      </c>
      <c r="N103" s="185" t="s">
        <v>107</v>
      </c>
      <c r="O103" s="186">
        <v>0</v>
      </c>
      <c r="P103" s="186">
        <f t="shared" ref="P103:P136" si="1">O103*H103</f>
        <v>0</v>
      </c>
      <c r="Q103" s="186">
        <v>0</v>
      </c>
      <c r="R103" s="186">
        <f t="shared" ref="R103:R136" si="2">Q103*H103</f>
        <v>0</v>
      </c>
      <c r="S103" s="186">
        <v>0</v>
      </c>
      <c r="T103" s="187">
        <f t="shared" ref="T103:T136"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36" si="4">IF(N103="základná",J103,0)</f>
        <v>0</v>
      </c>
      <c r="BF103" s="189">
        <f t="shared" ref="BF103:BF136" si="5">IF(N103="znížená",J103,0)</f>
        <v>0</v>
      </c>
      <c r="BG103" s="189">
        <f t="shared" ref="BG103:BG136" si="6">IF(N103="zákl. prenesená",J103,0)</f>
        <v>0</v>
      </c>
      <c r="BH103" s="189">
        <f t="shared" ref="BH103:BH136" si="7">IF(N103="zníž. prenesená",J103,0)</f>
        <v>0</v>
      </c>
      <c r="BI103" s="189">
        <f t="shared" ref="BI103:BI136" si="8">IF(N103="nulová",J103,0)</f>
        <v>0</v>
      </c>
      <c r="BJ103" s="48" t="s">
        <v>154</v>
      </c>
      <c r="BK103" s="189">
        <f t="shared" ref="BK103:BK136" si="9">ROUND(I103*H103,2)</f>
        <v>0</v>
      </c>
      <c r="BL103" s="48" t="s">
        <v>302</v>
      </c>
      <c r="BM103" s="188" t="s">
        <v>1162</v>
      </c>
    </row>
    <row r="104" spans="1:65" s="63" customFormat="1" ht="24.15" customHeight="1">
      <c r="A104" s="59"/>
      <c r="B104" s="176"/>
      <c r="C104" s="177" t="s">
        <v>154</v>
      </c>
      <c r="D104" s="177" t="s">
        <v>299</v>
      </c>
      <c r="E104" s="178"/>
      <c r="F104" s="179" t="s">
        <v>304</v>
      </c>
      <c r="G104" s="180" t="s">
        <v>301</v>
      </c>
      <c r="H104" s="181">
        <v>151.5</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1163</v>
      </c>
    </row>
    <row r="105" spans="1:65" s="63" customFormat="1" ht="14.4" customHeight="1">
      <c r="A105" s="59"/>
      <c r="B105" s="176"/>
      <c r="C105" s="177" t="s">
        <v>306</v>
      </c>
      <c r="D105" s="177" t="s">
        <v>299</v>
      </c>
      <c r="E105" s="178"/>
      <c r="F105" s="179" t="s">
        <v>1035</v>
      </c>
      <c r="G105" s="180" t="s">
        <v>301</v>
      </c>
      <c r="H105" s="181">
        <v>9</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1164</v>
      </c>
    </row>
    <row r="106" spans="1:65" s="63" customFormat="1" ht="37.950000000000003" customHeight="1">
      <c r="A106" s="59"/>
      <c r="B106" s="176"/>
      <c r="C106" s="177" t="s">
        <v>302</v>
      </c>
      <c r="D106" s="177" t="s">
        <v>299</v>
      </c>
      <c r="E106" s="178"/>
      <c r="F106" s="179" t="s">
        <v>1037</v>
      </c>
      <c r="G106" s="180" t="s">
        <v>301</v>
      </c>
      <c r="H106" s="181">
        <v>2.7</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1165</v>
      </c>
    </row>
    <row r="107" spans="1:65" s="63" customFormat="1" ht="14.4" customHeight="1">
      <c r="A107" s="59"/>
      <c r="B107" s="176"/>
      <c r="C107" s="177" t="s">
        <v>311</v>
      </c>
      <c r="D107" s="177" t="s">
        <v>299</v>
      </c>
      <c r="E107" s="178"/>
      <c r="F107" s="179" t="s">
        <v>1166</v>
      </c>
      <c r="G107" s="180" t="s">
        <v>301</v>
      </c>
      <c r="H107" s="181">
        <v>3.92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1167</v>
      </c>
    </row>
    <row r="108" spans="1:65" s="63" customFormat="1" ht="37.950000000000003" customHeight="1">
      <c r="A108" s="59"/>
      <c r="B108" s="176"/>
      <c r="C108" s="177" t="s">
        <v>314</v>
      </c>
      <c r="D108" s="177" t="s">
        <v>299</v>
      </c>
      <c r="E108" s="178"/>
      <c r="F108" s="179" t="s">
        <v>309</v>
      </c>
      <c r="G108" s="180" t="s">
        <v>301</v>
      </c>
      <c r="H108" s="181">
        <v>1.1759999999999999</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1168</v>
      </c>
    </row>
    <row r="109" spans="1:65" s="63" customFormat="1" ht="37.950000000000003" customHeight="1">
      <c r="A109" s="59"/>
      <c r="B109" s="176"/>
      <c r="C109" s="177" t="s">
        <v>317</v>
      </c>
      <c r="D109" s="177" t="s">
        <v>299</v>
      </c>
      <c r="E109" s="178"/>
      <c r="F109" s="179" t="s">
        <v>1169</v>
      </c>
      <c r="G109" s="180" t="s">
        <v>301</v>
      </c>
      <c r="H109" s="181">
        <v>483.565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1170</v>
      </c>
    </row>
    <row r="110" spans="1:65" s="63" customFormat="1" ht="37.950000000000003" customHeight="1">
      <c r="A110" s="59"/>
      <c r="B110" s="176"/>
      <c r="C110" s="177" t="s">
        <v>320</v>
      </c>
      <c r="D110" s="177" t="s">
        <v>299</v>
      </c>
      <c r="E110" s="178"/>
      <c r="F110" s="179" t="s">
        <v>1171</v>
      </c>
      <c r="G110" s="180" t="s">
        <v>301</v>
      </c>
      <c r="H110" s="181">
        <v>3384.9549999999999</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1172</v>
      </c>
    </row>
    <row r="111" spans="1:65" s="63" customFormat="1" ht="24.15" customHeight="1">
      <c r="A111" s="59"/>
      <c r="B111" s="176"/>
      <c r="C111" s="177" t="s">
        <v>323</v>
      </c>
      <c r="D111" s="177" t="s">
        <v>299</v>
      </c>
      <c r="E111" s="178"/>
      <c r="F111" s="179" t="s">
        <v>1047</v>
      </c>
      <c r="G111" s="180" t="s">
        <v>301</v>
      </c>
      <c r="H111" s="181">
        <v>224</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1173</v>
      </c>
    </row>
    <row r="112" spans="1:65" s="63" customFormat="1" ht="14.4" customHeight="1">
      <c r="A112" s="59"/>
      <c r="B112" s="176"/>
      <c r="C112" s="190" t="s">
        <v>328</v>
      </c>
      <c r="D112" s="190" t="s">
        <v>324</v>
      </c>
      <c r="E112" s="191"/>
      <c r="F112" s="192" t="s">
        <v>1049</v>
      </c>
      <c r="G112" s="193" t="s">
        <v>326</v>
      </c>
      <c r="H112" s="194">
        <v>380.8</v>
      </c>
      <c r="I112" s="195"/>
      <c r="J112" s="195">
        <f t="shared" si="0"/>
        <v>0</v>
      </c>
      <c r="K112" s="196"/>
      <c r="L112" s="197"/>
      <c r="M112" s="198" t="s">
        <v>76</v>
      </c>
      <c r="N112" s="199"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320</v>
      </c>
      <c r="AT112" s="188" t="s">
        <v>324</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1174</v>
      </c>
    </row>
    <row r="113" spans="1:65" s="63" customFormat="1" ht="24.15" customHeight="1">
      <c r="A113" s="59"/>
      <c r="B113" s="176"/>
      <c r="C113" s="177" t="s">
        <v>331</v>
      </c>
      <c r="D113" s="177" t="s">
        <v>299</v>
      </c>
      <c r="E113" s="178"/>
      <c r="F113" s="179" t="s">
        <v>1051</v>
      </c>
      <c r="G113" s="180" t="s">
        <v>301</v>
      </c>
      <c r="H113" s="181">
        <v>31</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1175</v>
      </c>
    </row>
    <row r="114" spans="1:65" s="63" customFormat="1" ht="14.4" customHeight="1">
      <c r="A114" s="59"/>
      <c r="B114" s="176"/>
      <c r="C114" s="177" t="s">
        <v>335</v>
      </c>
      <c r="D114" s="177" t="s">
        <v>299</v>
      </c>
      <c r="E114" s="178"/>
      <c r="F114" s="179" t="s">
        <v>318</v>
      </c>
      <c r="G114" s="180" t="s">
        <v>301</v>
      </c>
      <c r="H114" s="181">
        <v>483.565</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1176</v>
      </c>
    </row>
    <row r="115" spans="1:65" s="63" customFormat="1" ht="24.15" customHeight="1">
      <c r="A115" s="59"/>
      <c r="B115" s="176"/>
      <c r="C115" s="177" t="s">
        <v>339</v>
      </c>
      <c r="D115" s="177" t="s">
        <v>299</v>
      </c>
      <c r="E115" s="178"/>
      <c r="F115" s="179" t="s">
        <v>1055</v>
      </c>
      <c r="G115" s="180" t="s">
        <v>326</v>
      </c>
      <c r="H115" s="181">
        <v>726.02599999999995</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1177</v>
      </c>
    </row>
    <row r="116" spans="1:65" s="63" customFormat="1" ht="24.15" customHeight="1">
      <c r="A116" s="59"/>
      <c r="B116" s="176"/>
      <c r="C116" s="177" t="s">
        <v>342</v>
      </c>
      <c r="D116" s="177" t="s">
        <v>299</v>
      </c>
      <c r="E116" s="178"/>
      <c r="F116" s="179" t="s">
        <v>1057</v>
      </c>
      <c r="G116" s="180" t="s">
        <v>301</v>
      </c>
      <c r="H116" s="181">
        <v>3.355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1178</v>
      </c>
    </row>
    <row r="117" spans="1:65" s="63" customFormat="1" ht="14.4" customHeight="1">
      <c r="A117" s="59"/>
      <c r="B117" s="176"/>
      <c r="C117" s="177" t="s">
        <v>345</v>
      </c>
      <c r="D117" s="177" t="s">
        <v>299</v>
      </c>
      <c r="E117" s="178"/>
      <c r="F117" s="179" t="s">
        <v>1063</v>
      </c>
      <c r="G117" s="180" t="s">
        <v>337</v>
      </c>
      <c r="H117" s="181">
        <v>561</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1179</v>
      </c>
    </row>
    <row r="118" spans="1:65" s="63" customFormat="1" ht="24.15" customHeight="1">
      <c r="A118" s="59"/>
      <c r="B118" s="176"/>
      <c r="C118" s="177" t="s">
        <v>348</v>
      </c>
      <c r="D118" s="177" t="s">
        <v>299</v>
      </c>
      <c r="E118" s="178"/>
      <c r="F118" s="179" t="s">
        <v>1180</v>
      </c>
      <c r="G118" s="180" t="s">
        <v>407</v>
      </c>
      <c r="H118" s="181">
        <v>13</v>
      </c>
      <c r="I118" s="182"/>
      <c r="J118" s="182">
        <f t="shared" si="0"/>
        <v>0</v>
      </c>
      <c r="K118" s="183"/>
      <c r="L118" s="60"/>
      <c r="M118" s="184" t="s">
        <v>76</v>
      </c>
      <c r="N118" s="185"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302</v>
      </c>
      <c r="AT118" s="188" t="s">
        <v>299</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1181</v>
      </c>
    </row>
    <row r="119" spans="1:65" s="63" customFormat="1" ht="24.15" customHeight="1">
      <c r="A119" s="59"/>
      <c r="B119" s="176"/>
      <c r="C119" s="177" t="s">
        <v>351</v>
      </c>
      <c r="D119" s="177" t="s">
        <v>299</v>
      </c>
      <c r="E119" s="178"/>
      <c r="F119" s="179" t="s">
        <v>1182</v>
      </c>
      <c r="G119" s="180" t="s">
        <v>407</v>
      </c>
      <c r="H119" s="181">
        <v>13</v>
      </c>
      <c r="I119" s="182"/>
      <c r="J119" s="182">
        <f t="shared" si="0"/>
        <v>0</v>
      </c>
      <c r="K119" s="183"/>
      <c r="L119" s="60"/>
      <c r="M119" s="184" t="s">
        <v>76</v>
      </c>
      <c r="N119" s="185"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302</v>
      </c>
      <c r="AT119" s="188" t="s">
        <v>299</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1183</v>
      </c>
    </row>
    <row r="120" spans="1:65" s="63" customFormat="1" ht="24.15" customHeight="1">
      <c r="A120" s="59"/>
      <c r="B120" s="176"/>
      <c r="C120" s="177" t="s">
        <v>354</v>
      </c>
      <c r="D120" s="177" t="s">
        <v>299</v>
      </c>
      <c r="E120" s="178"/>
      <c r="F120" s="179" t="s">
        <v>1184</v>
      </c>
      <c r="G120" s="180" t="s">
        <v>407</v>
      </c>
      <c r="H120" s="181">
        <v>13</v>
      </c>
      <c r="I120" s="182"/>
      <c r="J120" s="182">
        <f t="shared" si="0"/>
        <v>0</v>
      </c>
      <c r="K120" s="183"/>
      <c r="L120" s="60"/>
      <c r="M120" s="184" t="s">
        <v>76</v>
      </c>
      <c r="N120" s="185"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302</v>
      </c>
      <c r="AT120" s="188" t="s">
        <v>299</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1185</v>
      </c>
    </row>
    <row r="121" spans="1:65" s="63" customFormat="1" ht="14.4" customHeight="1">
      <c r="A121" s="59"/>
      <c r="B121" s="176"/>
      <c r="C121" s="177" t="s">
        <v>357</v>
      </c>
      <c r="D121" s="177" t="s">
        <v>299</v>
      </c>
      <c r="E121" s="178"/>
      <c r="F121" s="179" t="s">
        <v>1186</v>
      </c>
      <c r="G121" s="180" t="s">
        <v>407</v>
      </c>
      <c r="H121" s="181">
        <v>13</v>
      </c>
      <c r="I121" s="182"/>
      <c r="J121" s="182">
        <f t="shared" si="0"/>
        <v>0</v>
      </c>
      <c r="K121" s="183"/>
      <c r="L121" s="60"/>
      <c r="M121" s="184" t="s">
        <v>76</v>
      </c>
      <c r="N121" s="185"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302</v>
      </c>
      <c r="AT121" s="188" t="s">
        <v>299</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1187</v>
      </c>
    </row>
    <row r="122" spans="1:65" s="63" customFormat="1" ht="24.15" customHeight="1">
      <c r="A122" s="59"/>
      <c r="B122" s="176"/>
      <c r="C122" s="177" t="s">
        <v>82</v>
      </c>
      <c r="D122" s="177" t="s">
        <v>299</v>
      </c>
      <c r="E122" s="178"/>
      <c r="F122" s="179" t="s">
        <v>1188</v>
      </c>
      <c r="G122" s="180" t="s">
        <v>337</v>
      </c>
      <c r="H122" s="181">
        <v>15.6</v>
      </c>
      <c r="I122" s="182"/>
      <c r="J122" s="182">
        <f t="shared" si="0"/>
        <v>0</v>
      </c>
      <c r="K122" s="183"/>
      <c r="L122" s="60"/>
      <c r="M122" s="184" t="s">
        <v>76</v>
      </c>
      <c r="N122" s="185"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302</v>
      </c>
      <c r="AT122" s="188" t="s">
        <v>299</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1189</v>
      </c>
    </row>
    <row r="123" spans="1:65" s="63" customFormat="1" ht="24.15" customHeight="1">
      <c r="A123" s="59"/>
      <c r="B123" s="176"/>
      <c r="C123" s="177" t="s">
        <v>402</v>
      </c>
      <c r="D123" s="177" t="s">
        <v>299</v>
      </c>
      <c r="E123" s="178"/>
      <c r="F123" s="179" t="s">
        <v>1190</v>
      </c>
      <c r="G123" s="180" t="s">
        <v>407</v>
      </c>
      <c r="H123" s="181">
        <v>39</v>
      </c>
      <c r="I123" s="182"/>
      <c r="J123" s="182">
        <f t="shared" si="0"/>
        <v>0</v>
      </c>
      <c r="K123" s="183"/>
      <c r="L123" s="60"/>
      <c r="M123" s="184" t="s">
        <v>76</v>
      </c>
      <c r="N123" s="185" t="s">
        <v>107</v>
      </c>
      <c r="O123" s="186">
        <v>0</v>
      </c>
      <c r="P123" s="186">
        <f t="shared" si="1"/>
        <v>0</v>
      </c>
      <c r="Q123" s="186">
        <v>0</v>
      </c>
      <c r="R123" s="186">
        <f t="shared" si="2"/>
        <v>0</v>
      </c>
      <c r="S123" s="186">
        <v>0</v>
      </c>
      <c r="T123" s="187">
        <f t="shared" si="3"/>
        <v>0</v>
      </c>
      <c r="U123" s="59"/>
      <c r="V123" s="59"/>
      <c r="W123" s="59"/>
      <c r="X123" s="59"/>
      <c r="Y123" s="59"/>
      <c r="Z123" s="59"/>
      <c r="AA123" s="59"/>
      <c r="AB123" s="59"/>
      <c r="AC123" s="59"/>
      <c r="AD123" s="59"/>
      <c r="AE123" s="59"/>
      <c r="AR123" s="188" t="s">
        <v>302</v>
      </c>
      <c r="AT123" s="188" t="s">
        <v>299</v>
      </c>
      <c r="AU123" s="188" t="s">
        <v>154</v>
      </c>
      <c r="AY123" s="48" t="s">
        <v>297</v>
      </c>
      <c r="BE123" s="189">
        <f t="shared" si="4"/>
        <v>0</v>
      </c>
      <c r="BF123" s="189">
        <f t="shared" si="5"/>
        <v>0</v>
      </c>
      <c r="BG123" s="189">
        <f t="shared" si="6"/>
        <v>0</v>
      </c>
      <c r="BH123" s="189">
        <f t="shared" si="7"/>
        <v>0</v>
      </c>
      <c r="BI123" s="189">
        <f t="shared" si="8"/>
        <v>0</v>
      </c>
      <c r="BJ123" s="48" t="s">
        <v>154</v>
      </c>
      <c r="BK123" s="189">
        <f t="shared" si="9"/>
        <v>0</v>
      </c>
      <c r="BL123" s="48" t="s">
        <v>302</v>
      </c>
      <c r="BM123" s="188" t="s">
        <v>1191</v>
      </c>
    </row>
    <row r="124" spans="1:65" s="63" customFormat="1" ht="24.15" customHeight="1">
      <c r="A124" s="59"/>
      <c r="B124" s="176"/>
      <c r="C124" s="177" t="s">
        <v>405</v>
      </c>
      <c r="D124" s="177" t="s">
        <v>299</v>
      </c>
      <c r="E124" s="178"/>
      <c r="F124" s="179" t="s">
        <v>1192</v>
      </c>
      <c r="G124" s="180" t="s">
        <v>337</v>
      </c>
      <c r="H124" s="181">
        <v>19.5</v>
      </c>
      <c r="I124" s="182"/>
      <c r="J124" s="182">
        <f t="shared" si="0"/>
        <v>0</v>
      </c>
      <c r="K124" s="183"/>
      <c r="L124" s="60"/>
      <c r="M124" s="184" t="s">
        <v>76</v>
      </c>
      <c r="N124" s="185" t="s">
        <v>107</v>
      </c>
      <c r="O124" s="186">
        <v>0</v>
      </c>
      <c r="P124" s="186">
        <f t="shared" si="1"/>
        <v>0</v>
      </c>
      <c r="Q124" s="186">
        <v>0</v>
      </c>
      <c r="R124" s="186">
        <f t="shared" si="2"/>
        <v>0</v>
      </c>
      <c r="S124" s="186">
        <v>0</v>
      </c>
      <c r="T124" s="187">
        <f t="shared" si="3"/>
        <v>0</v>
      </c>
      <c r="U124" s="59"/>
      <c r="V124" s="59"/>
      <c r="W124" s="59"/>
      <c r="X124" s="59"/>
      <c r="Y124" s="59"/>
      <c r="Z124" s="59"/>
      <c r="AA124" s="59"/>
      <c r="AB124" s="59"/>
      <c r="AC124" s="59"/>
      <c r="AD124" s="59"/>
      <c r="AE124" s="59"/>
      <c r="AR124" s="188" t="s">
        <v>302</v>
      </c>
      <c r="AT124" s="188" t="s">
        <v>299</v>
      </c>
      <c r="AU124" s="188" t="s">
        <v>154</v>
      </c>
      <c r="AY124" s="48" t="s">
        <v>297</v>
      </c>
      <c r="BE124" s="189">
        <f t="shared" si="4"/>
        <v>0</v>
      </c>
      <c r="BF124" s="189">
        <f t="shared" si="5"/>
        <v>0</v>
      </c>
      <c r="BG124" s="189">
        <f t="shared" si="6"/>
        <v>0</v>
      </c>
      <c r="BH124" s="189">
        <f t="shared" si="7"/>
        <v>0</v>
      </c>
      <c r="BI124" s="189">
        <f t="shared" si="8"/>
        <v>0</v>
      </c>
      <c r="BJ124" s="48" t="s">
        <v>154</v>
      </c>
      <c r="BK124" s="189">
        <f t="shared" si="9"/>
        <v>0</v>
      </c>
      <c r="BL124" s="48" t="s">
        <v>302</v>
      </c>
      <c r="BM124" s="188" t="s">
        <v>1193</v>
      </c>
    </row>
    <row r="125" spans="1:65" s="63" customFormat="1" ht="24.15" customHeight="1">
      <c r="A125" s="59"/>
      <c r="B125" s="176"/>
      <c r="C125" s="177" t="s">
        <v>409</v>
      </c>
      <c r="D125" s="177" t="s">
        <v>299</v>
      </c>
      <c r="E125" s="178"/>
      <c r="F125" s="179" t="s">
        <v>1194</v>
      </c>
      <c r="G125" s="180" t="s">
        <v>337</v>
      </c>
      <c r="H125" s="181">
        <v>19.5</v>
      </c>
      <c r="I125" s="182"/>
      <c r="J125" s="182">
        <f t="shared" si="0"/>
        <v>0</v>
      </c>
      <c r="K125" s="183"/>
      <c r="L125" s="60"/>
      <c r="M125" s="184" t="s">
        <v>76</v>
      </c>
      <c r="N125" s="185" t="s">
        <v>107</v>
      </c>
      <c r="O125" s="186">
        <v>0</v>
      </c>
      <c r="P125" s="186">
        <f t="shared" si="1"/>
        <v>0</v>
      </c>
      <c r="Q125" s="186">
        <v>0</v>
      </c>
      <c r="R125" s="186">
        <f t="shared" si="2"/>
        <v>0</v>
      </c>
      <c r="S125" s="186">
        <v>0</v>
      </c>
      <c r="T125" s="187">
        <f t="shared" si="3"/>
        <v>0</v>
      </c>
      <c r="U125" s="59"/>
      <c r="V125" s="59"/>
      <c r="W125" s="59"/>
      <c r="X125" s="59"/>
      <c r="Y125" s="59"/>
      <c r="Z125" s="59"/>
      <c r="AA125" s="59"/>
      <c r="AB125" s="59"/>
      <c r="AC125" s="59"/>
      <c r="AD125" s="59"/>
      <c r="AE125" s="59"/>
      <c r="AR125" s="188" t="s">
        <v>302</v>
      </c>
      <c r="AT125" s="188" t="s">
        <v>299</v>
      </c>
      <c r="AU125" s="188" t="s">
        <v>154</v>
      </c>
      <c r="AY125" s="48" t="s">
        <v>297</v>
      </c>
      <c r="BE125" s="189">
        <f t="shared" si="4"/>
        <v>0</v>
      </c>
      <c r="BF125" s="189">
        <f t="shared" si="5"/>
        <v>0</v>
      </c>
      <c r="BG125" s="189">
        <f t="shared" si="6"/>
        <v>0</v>
      </c>
      <c r="BH125" s="189">
        <f t="shared" si="7"/>
        <v>0</v>
      </c>
      <c r="BI125" s="189">
        <f t="shared" si="8"/>
        <v>0</v>
      </c>
      <c r="BJ125" s="48" t="s">
        <v>154</v>
      </c>
      <c r="BK125" s="189">
        <f t="shared" si="9"/>
        <v>0</v>
      </c>
      <c r="BL125" s="48" t="s">
        <v>302</v>
      </c>
      <c r="BM125" s="188" t="s">
        <v>1195</v>
      </c>
    </row>
    <row r="126" spans="1:65" s="63" customFormat="1" ht="14.4" customHeight="1">
      <c r="A126" s="59"/>
      <c r="B126" s="176"/>
      <c r="C126" s="177" t="s">
        <v>412</v>
      </c>
      <c r="D126" s="177" t="s">
        <v>299</v>
      </c>
      <c r="E126" s="178"/>
      <c r="F126" s="179" t="s">
        <v>1196</v>
      </c>
      <c r="G126" s="180" t="s">
        <v>301</v>
      </c>
      <c r="H126" s="181">
        <v>3</v>
      </c>
      <c r="I126" s="182"/>
      <c r="J126" s="182">
        <f t="shared" si="0"/>
        <v>0</v>
      </c>
      <c r="K126" s="183"/>
      <c r="L126" s="60"/>
      <c r="M126" s="184" t="s">
        <v>76</v>
      </c>
      <c r="N126" s="185" t="s">
        <v>107</v>
      </c>
      <c r="O126" s="186">
        <v>0</v>
      </c>
      <c r="P126" s="186">
        <f t="shared" si="1"/>
        <v>0</v>
      </c>
      <c r="Q126" s="186">
        <v>0</v>
      </c>
      <c r="R126" s="186">
        <f t="shared" si="2"/>
        <v>0</v>
      </c>
      <c r="S126" s="186">
        <v>0</v>
      </c>
      <c r="T126" s="187">
        <f t="shared" si="3"/>
        <v>0</v>
      </c>
      <c r="U126" s="59"/>
      <c r="V126" s="59"/>
      <c r="W126" s="59"/>
      <c r="X126" s="59"/>
      <c r="Y126" s="59"/>
      <c r="Z126" s="59"/>
      <c r="AA126" s="59"/>
      <c r="AB126" s="59"/>
      <c r="AC126" s="59"/>
      <c r="AD126" s="59"/>
      <c r="AE126" s="59"/>
      <c r="AR126" s="188" t="s">
        <v>302</v>
      </c>
      <c r="AT126" s="188" t="s">
        <v>299</v>
      </c>
      <c r="AU126" s="188" t="s">
        <v>154</v>
      </c>
      <c r="AY126" s="48" t="s">
        <v>297</v>
      </c>
      <c r="BE126" s="189">
        <f t="shared" si="4"/>
        <v>0</v>
      </c>
      <c r="BF126" s="189">
        <f t="shared" si="5"/>
        <v>0</v>
      </c>
      <c r="BG126" s="189">
        <f t="shared" si="6"/>
        <v>0</v>
      </c>
      <c r="BH126" s="189">
        <f t="shared" si="7"/>
        <v>0</v>
      </c>
      <c r="BI126" s="189">
        <f t="shared" si="8"/>
        <v>0</v>
      </c>
      <c r="BJ126" s="48" t="s">
        <v>154</v>
      </c>
      <c r="BK126" s="189">
        <f t="shared" si="9"/>
        <v>0</v>
      </c>
      <c r="BL126" s="48" t="s">
        <v>302</v>
      </c>
      <c r="BM126" s="188" t="s">
        <v>1197</v>
      </c>
    </row>
    <row r="127" spans="1:65" s="63" customFormat="1" ht="24.15" customHeight="1">
      <c r="A127" s="59"/>
      <c r="B127" s="176"/>
      <c r="C127" s="177" t="s">
        <v>415</v>
      </c>
      <c r="D127" s="177" t="s">
        <v>299</v>
      </c>
      <c r="E127" s="178"/>
      <c r="F127" s="179" t="s">
        <v>1198</v>
      </c>
      <c r="G127" s="180" t="s">
        <v>301</v>
      </c>
      <c r="H127" s="181">
        <v>3</v>
      </c>
      <c r="I127" s="182"/>
      <c r="J127" s="182">
        <f t="shared" si="0"/>
        <v>0</v>
      </c>
      <c r="K127" s="183"/>
      <c r="L127" s="60"/>
      <c r="M127" s="184" t="s">
        <v>76</v>
      </c>
      <c r="N127" s="185" t="s">
        <v>107</v>
      </c>
      <c r="O127" s="186">
        <v>0</v>
      </c>
      <c r="P127" s="186">
        <f t="shared" si="1"/>
        <v>0</v>
      </c>
      <c r="Q127" s="186">
        <v>0</v>
      </c>
      <c r="R127" s="186">
        <f t="shared" si="2"/>
        <v>0</v>
      </c>
      <c r="S127" s="186">
        <v>0</v>
      </c>
      <c r="T127" s="187">
        <f t="shared" si="3"/>
        <v>0</v>
      </c>
      <c r="U127" s="59"/>
      <c r="V127" s="59"/>
      <c r="W127" s="59"/>
      <c r="X127" s="59"/>
      <c r="Y127" s="59"/>
      <c r="Z127" s="59"/>
      <c r="AA127" s="59"/>
      <c r="AB127" s="59"/>
      <c r="AC127" s="59"/>
      <c r="AD127" s="59"/>
      <c r="AE127" s="59"/>
      <c r="AR127" s="188" t="s">
        <v>302</v>
      </c>
      <c r="AT127" s="188" t="s">
        <v>299</v>
      </c>
      <c r="AU127" s="188" t="s">
        <v>154</v>
      </c>
      <c r="AY127" s="48" t="s">
        <v>297</v>
      </c>
      <c r="BE127" s="189">
        <f t="shared" si="4"/>
        <v>0</v>
      </c>
      <c r="BF127" s="189">
        <f t="shared" si="5"/>
        <v>0</v>
      </c>
      <c r="BG127" s="189">
        <f t="shared" si="6"/>
        <v>0</v>
      </c>
      <c r="BH127" s="189">
        <f t="shared" si="7"/>
        <v>0</v>
      </c>
      <c r="BI127" s="189">
        <f t="shared" si="8"/>
        <v>0</v>
      </c>
      <c r="BJ127" s="48" t="s">
        <v>154</v>
      </c>
      <c r="BK127" s="189">
        <f t="shared" si="9"/>
        <v>0</v>
      </c>
      <c r="BL127" s="48" t="s">
        <v>302</v>
      </c>
      <c r="BM127" s="188" t="s">
        <v>1199</v>
      </c>
    </row>
    <row r="128" spans="1:65" s="63" customFormat="1" ht="24.15" customHeight="1">
      <c r="A128" s="59"/>
      <c r="B128" s="176"/>
      <c r="C128" s="190" t="s">
        <v>418</v>
      </c>
      <c r="D128" s="190" t="s">
        <v>324</v>
      </c>
      <c r="E128" s="191"/>
      <c r="F128" s="192" t="s">
        <v>1200</v>
      </c>
      <c r="G128" s="193" t="s">
        <v>407</v>
      </c>
      <c r="H128" s="194">
        <v>13</v>
      </c>
      <c r="I128" s="195"/>
      <c r="J128" s="195">
        <f t="shared" si="0"/>
        <v>0</v>
      </c>
      <c r="K128" s="196"/>
      <c r="L128" s="197"/>
      <c r="M128" s="198" t="s">
        <v>76</v>
      </c>
      <c r="N128" s="199" t="s">
        <v>107</v>
      </c>
      <c r="O128" s="186">
        <v>0</v>
      </c>
      <c r="P128" s="186">
        <f t="shared" si="1"/>
        <v>0</v>
      </c>
      <c r="Q128" s="186">
        <v>0</v>
      </c>
      <c r="R128" s="186">
        <f t="shared" si="2"/>
        <v>0</v>
      </c>
      <c r="S128" s="186">
        <v>0</v>
      </c>
      <c r="T128" s="187">
        <f t="shared" si="3"/>
        <v>0</v>
      </c>
      <c r="U128" s="59"/>
      <c r="V128" s="59"/>
      <c r="W128" s="59"/>
      <c r="X128" s="59"/>
      <c r="Y128" s="59"/>
      <c r="Z128" s="59"/>
      <c r="AA128" s="59"/>
      <c r="AB128" s="59"/>
      <c r="AC128" s="59"/>
      <c r="AD128" s="59"/>
      <c r="AE128" s="59"/>
      <c r="AR128" s="188" t="s">
        <v>320</v>
      </c>
      <c r="AT128" s="188" t="s">
        <v>324</v>
      </c>
      <c r="AU128" s="188" t="s">
        <v>154</v>
      </c>
      <c r="AY128" s="48" t="s">
        <v>297</v>
      </c>
      <c r="BE128" s="189">
        <f t="shared" si="4"/>
        <v>0</v>
      </c>
      <c r="BF128" s="189">
        <f t="shared" si="5"/>
        <v>0</v>
      </c>
      <c r="BG128" s="189">
        <f t="shared" si="6"/>
        <v>0</v>
      </c>
      <c r="BH128" s="189">
        <f t="shared" si="7"/>
        <v>0</v>
      </c>
      <c r="BI128" s="189">
        <f t="shared" si="8"/>
        <v>0</v>
      </c>
      <c r="BJ128" s="48" t="s">
        <v>154</v>
      </c>
      <c r="BK128" s="189">
        <f t="shared" si="9"/>
        <v>0</v>
      </c>
      <c r="BL128" s="48" t="s">
        <v>302</v>
      </c>
      <c r="BM128" s="188" t="s">
        <v>1201</v>
      </c>
    </row>
    <row r="129" spans="1:65" s="63" customFormat="1" ht="14.4" customHeight="1">
      <c r="A129" s="59"/>
      <c r="B129" s="176"/>
      <c r="C129" s="190" t="s">
        <v>421</v>
      </c>
      <c r="D129" s="190" t="s">
        <v>324</v>
      </c>
      <c r="E129" s="191"/>
      <c r="F129" s="192" t="s">
        <v>1202</v>
      </c>
      <c r="G129" s="193" t="s">
        <v>1203</v>
      </c>
      <c r="H129" s="194">
        <v>42.939</v>
      </c>
      <c r="I129" s="195"/>
      <c r="J129" s="195">
        <f t="shared" si="0"/>
        <v>0</v>
      </c>
      <c r="K129" s="196"/>
      <c r="L129" s="197"/>
      <c r="M129" s="198" t="s">
        <v>76</v>
      </c>
      <c r="N129" s="199" t="s">
        <v>107</v>
      </c>
      <c r="O129" s="186">
        <v>0</v>
      </c>
      <c r="P129" s="186">
        <f t="shared" si="1"/>
        <v>0</v>
      </c>
      <c r="Q129" s="186">
        <v>0</v>
      </c>
      <c r="R129" s="186">
        <f t="shared" si="2"/>
        <v>0</v>
      </c>
      <c r="S129" s="186">
        <v>0</v>
      </c>
      <c r="T129" s="187">
        <f t="shared" si="3"/>
        <v>0</v>
      </c>
      <c r="U129" s="59"/>
      <c r="V129" s="59"/>
      <c r="W129" s="59"/>
      <c r="X129" s="59"/>
      <c r="Y129" s="59"/>
      <c r="Z129" s="59"/>
      <c r="AA129" s="59"/>
      <c r="AB129" s="59"/>
      <c r="AC129" s="59"/>
      <c r="AD129" s="59"/>
      <c r="AE129" s="59"/>
      <c r="AR129" s="188" t="s">
        <v>320</v>
      </c>
      <c r="AT129" s="188" t="s">
        <v>324</v>
      </c>
      <c r="AU129" s="188" t="s">
        <v>154</v>
      </c>
      <c r="AY129" s="48" t="s">
        <v>297</v>
      </c>
      <c r="BE129" s="189">
        <f t="shared" si="4"/>
        <v>0</v>
      </c>
      <c r="BF129" s="189">
        <f t="shared" si="5"/>
        <v>0</v>
      </c>
      <c r="BG129" s="189">
        <f t="shared" si="6"/>
        <v>0</v>
      </c>
      <c r="BH129" s="189">
        <f t="shared" si="7"/>
        <v>0</v>
      </c>
      <c r="BI129" s="189">
        <f t="shared" si="8"/>
        <v>0</v>
      </c>
      <c r="BJ129" s="48" t="s">
        <v>154</v>
      </c>
      <c r="BK129" s="189">
        <f t="shared" si="9"/>
        <v>0</v>
      </c>
      <c r="BL129" s="48" t="s">
        <v>302</v>
      </c>
      <c r="BM129" s="188" t="s">
        <v>1204</v>
      </c>
    </row>
    <row r="130" spans="1:65" s="63" customFormat="1" ht="14.4" customHeight="1">
      <c r="A130" s="59"/>
      <c r="B130" s="176"/>
      <c r="C130" s="190" t="s">
        <v>424</v>
      </c>
      <c r="D130" s="190" t="s">
        <v>324</v>
      </c>
      <c r="E130" s="191"/>
      <c r="F130" s="192" t="s">
        <v>1205</v>
      </c>
      <c r="G130" s="193" t="s">
        <v>564</v>
      </c>
      <c r="H130" s="194">
        <v>2</v>
      </c>
      <c r="I130" s="195"/>
      <c r="J130" s="195">
        <f t="shared" si="0"/>
        <v>0</v>
      </c>
      <c r="K130" s="196"/>
      <c r="L130" s="197"/>
      <c r="M130" s="198" t="s">
        <v>76</v>
      </c>
      <c r="N130" s="199" t="s">
        <v>107</v>
      </c>
      <c r="O130" s="186">
        <v>0</v>
      </c>
      <c r="P130" s="186">
        <f t="shared" si="1"/>
        <v>0</v>
      </c>
      <c r="Q130" s="186">
        <v>0</v>
      </c>
      <c r="R130" s="186">
        <f t="shared" si="2"/>
        <v>0</v>
      </c>
      <c r="S130" s="186">
        <v>0</v>
      </c>
      <c r="T130" s="187">
        <f t="shared" si="3"/>
        <v>0</v>
      </c>
      <c r="U130" s="59"/>
      <c r="V130" s="59"/>
      <c r="W130" s="59"/>
      <c r="X130" s="59"/>
      <c r="Y130" s="59"/>
      <c r="Z130" s="59"/>
      <c r="AA130" s="59"/>
      <c r="AB130" s="59"/>
      <c r="AC130" s="59"/>
      <c r="AD130" s="59"/>
      <c r="AE130" s="59"/>
      <c r="AR130" s="188" t="s">
        <v>320</v>
      </c>
      <c r="AT130" s="188" t="s">
        <v>324</v>
      </c>
      <c r="AU130" s="188" t="s">
        <v>154</v>
      </c>
      <c r="AY130" s="48" t="s">
        <v>297</v>
      </c>
      <c r="BE130" s="189">
        <f t="shared" si="4"/>
        <v>0</v>
      </c>
      <c r="BF130" s="189">
        <f t="shared" si="5"/>
        <v>0</v>
      </c>
      <c r="BG130" s="189">
        <f t="shared" si="6"/>
        <v>0</v>
      </c>
      <c r="BH130" s="189">
        <f t="shared" si="7"/>
        <v>0</v>
      </c>
      <c r="BI130" s="189">
        <f t="shared" si="8"/>
        <v>0</v>
      </c>
      <c r="BJ130" s="48" t="s">
        <v>154</v>
      </c>
      <c r="BK130" s="189">
        <f t="shared" si="9"/>
        <v>0</v>
      </c>
      <c r="BL130" s="48" t="s">
        <v>302</v>
      </c>
      <c r="BM130" s="188" t="s">
        <v>1206</v>
      </c>
    </row>
    <row r="131" spans="1:65" s="63" customFormat="1" ht="24.15" customHeight="1">
      <c r="A131" s="59"/>
      <c r="B131" s="176"/>
      <c r="C131" s="190" t="s">
        <v>427</v>
      </c>
      <c r="D131" s="190" t="s">
        <v>324</v>
      </c>
      <c r="E131" s="191"/>
      <c r="F131" s="192" t="s">
        <v>1207</v>
      </c>
      <c r="G131" s="193" t="s">
        <v>407</v>
      </c>
      <c r="H131" s="194">
        <v>52</v>
      </c>
      <c r="I131" s="195"/>
      <c r="J131" s="195">
        <f t="shared" si="0"/>
        <v>0</v>
      </c>
      <c r="K131" s="196"/>
      <c r="L131" s="197"/>
      <c r="M131" s="198" t="s">
        <v>76</v>
      </c>
      <c r="N131" s="199" t="s">
        <v>107</v>
      </c>
      <c r="O131" s="186">
        <v>0</v>
      </c>
      <c r="P131" s="186">
        <f t="shared" si="1"/>
        <v>0</v>
      </c>
      <c r="Q131" s="186">
        <v>0</v>
      </c>
      <c r="R131" s="186">
        <f t="shared" si="2"/>
        <v>0</v>
      </c>
      <c r="S131" s="186">
        <v>0</v>
      </c>
      <c r="T131" s="187">
        <f t="shared" si="3"/>
        <v>0</v>
      </c>
      <c r="U131" s="59"/>
      <c r="V131" s="59"/>
      <c r="W131" s="59"/>
      <c r="X131" s="59"/>
      <c r="Y131" s="59"/>
      <c r="Z131" s="59"/>
      <c r="AA131" s="59"/>
      <c r="AB131" s="59"/>
      <c r="AC131" s="59"/>
      <c r="AD131" s="59"/>
      <c r="AE131" s="59"/>
      <c r="AR131" s="188" t="s">
        <v>320</v>
      </c>
      <c r="AT131" s="188" t="s">
        <v>324</v>
      </c>
      <c r="AU131" s="188" t="s">
        <v>154</v>
      </c>
      <c r="AY131" s="48" t="s">
        <v>297</v>
      </c>
      <c r="BE131" s="189">
        <f t="shared" si="4"/>
        <v>0</v>
      </c>
      <c r="BF131" s="189">
        <f t="shared" si="5"/>
        <v>0</v>
      </c>
      <c r="BG131" s="189">
        <f t="shared" si="6"/>
        <v>0</v>
      </c>
      <c r="BH131" s="189">
        <f t="shared" si="7"/>
        <v>0</v>
      </c>
      <c r="BI131" s="189">
        <f t="shared" si="8"/>
        <v>0</v>
      </c>
      <c r="BJ131" s="48" t="s">
        <v>154</v>
      </c>
      <c r="BK131" s="189">
        <f t="shared" si="9"/>
        <v>0</v>
      </c>
      <c r="BL131" s="48" t="s">
        <v>302</v>
      </c>
      <c r="BM131" s="188" t="s">
        <v>1208</v>
      </c>
    </row>
    <row r="132" spans="1:65" s="63" customFormat="1" ht="14.4" customHeight="1">
      <c r="A132" s="59"/>
      <c r="B132" s="176"/>
      <c r="C132" s="190" t="s">
        <v>430</v>
      </c>
      <c r="D132" s="190" t="s">
        <v>324</v>
      </c>
      <c r="E132" s="191"/>
      <c r="F132" s="192" t="s">
        <v>1209</v>
      </c>
      <c r="G132" s="193" t="s">
        <v>407</v>
      </c>
      <c r="H132" s="194">
        <v>39</v>
      </c>
      <c r="I132" s="195"/>
      <c r="J132" s="195">
        <f t="shared" si="0"/>
        <v>0</v>
      </c>
      <c r="K132" s="196"/>
      <c r="L132" s="197"/>
      <c r="M132" s="198" t="s">
        <v>76</v>
      </c>
      <c r="N132" s="199" t="s">
        <v>107</v>
      </c>
      <c r="O132" s="186">
        <v>0</v>
      </c>
      <c r="P132" s="186">
        <f t="shared" si="1"/>
        <v>0</v>
      </c>
      <c r="Q132" s="186">
        <v>0</v>
      </c>
      <c r="R132" s="186">
        <f t="shared" si="2"/>
        <v>0</v>
      </c>
      <c r="S132" s="186">
        <v>0</v>
      </c>
      <c r="T132" s="187">
        <f t="shared" si="3"/>
        <v>0</v>
      </c>
      <c r="U132" s="59"/>
      <c r="V132" s="59"/>
      <c r="W132" s="59"/>
      <c r="X132" s="59"/>
      <c r="Y132" s="59"/>
      <c r="Z132" s="59"/>
      <c r="AA132" s="59"/>
      <c r="AB132" s="59"/>
      <c r="AC132" s="59"/>
      <c r="AD132" s="59"/>
      <c r="AE132" s="59"/>
      <c r="AR132" s="188" t="s">
        <v>320</v>
      </c>
      <c r="AT132" s="188" t="s">
        <v>324</v>
      </c>
      <c r="AU132" s="188" t="s">
        <v>154</v>
      </c>
      <c r="AY132" s="48" t="s">
        <v>297</v>
      </c>
      <c r="BE132" s="189">
        <f t="shared" si="4"/>
        <v>0</v>
      </c>
      <c r="BF132" s="189">
        <f t="shared" si="5"/>
        <v>0</v>
      </c>
      <c r="BG132" s="189">
        <f t="shared" si="6"/>
        <v>0</v>
      </c>
      <c r="BH132" s="189">
        <f t="shared" si="7"/>
        <v>0</v>
      </c>
      <c r="BI132" s="189">
        <f t="shared" si="8"/>
        <v>0</v>
      </c>
      <c r="BJ132" s="48" t="s">
        <v>154</v>
      </c>
      <c r="BK132" s="189">
        <f t="shared" si="9"/>
        <v>0</v>
      </c>
      <c r="BL132" s="48" t="s">
        <v>302</v>
      </c>
      <c r="BM132" s="188" t="s">
        <v>1210</v>
      </c>
    </row>
    <row r="133" spans="1:65" s="63" customFormat="1" ht="14.4" customHeight="1">
      <c r="A133" s="59"/>
      <c r="B133" s="176"/>
      <c r="C133" s="190" t="s">
        <v>434</v>
      </c>
      <c r="D133" s="190" t="s">
        <v>324</v>
      </c>
      <c r="E133" s="191"/>
      <c r="F133" s="192" t="s">
        <v>1211</v>
      </c>
      <c r="G133" s="193" t="s">
        <v>1203</v>
      </c>
      <c r="H133" s="194">
        <v>520</v>
      </c>
      <c r="I133" s="195"/>
      <c r="J133" s="195">
        <f t="shared" si="0"/>
        <v>0</v>
      </c>
      <c r="K133" s="196"/>
      <c r="L133" s="197"/>
      <c r="M133" s="198" t="s">
        <v>76</v>
      </c>
      <c r="N133" s="199" t="s">
        <v>107</v>
      </c>
      <c r="O133" s="186">
        <v>0</v>
      </c>
      <c r="P133" s="186">
        <f t="shared" si="1"/>
        <v>0</v>
      </c>
      <c r="Q133" s="186">
        <v>0</v>
      </c>
      <c r="R133" s="186">
        <f t="shared" si="2"/>
        <v>0</v>
      </c>
      <c r="S133" s="186">
        <v>0</v>
      </c>
      <c r="T133" s="187">
        <f t="shared" si="3"/>
        <v>0</v>
      </c>
      <c r="U133" s="59"/>
      <c r="V133" s="59"/>
      <c r="W133" s="59"/>
      <c r="X133" s="59"/>
      <c r="Y133" s="59"/>
      <c r="Z133" s="59"/>
      <c r="AA133" s="59"/>
      <c r="AB133" s="59"/>
      <c r="AC133" s="59"/>
      <c r="AD133" s="59"/>
      <c r="AE133" s="59"/>
      <c r="AR133" s="188" t="s">
        <v>320</v>
      </c>
      <c r="AT133" s="188" t="s">
        <v>324</v>
      </c>
      <c r="AU133" s="188" t="s">
        <v>154</v>
      </c>
      <c r="AY133" s="48" t="s">
        <v>297</v>
      </c>
      <c r="BE133" s="189">
        <f t="shared" si="4"/>
        <v>0</v>
      </c>
      <c r="BF133" s="189">
        <f t="shared" si="5"/>
        <v>0</v>
      </c>
      <c r="BG133" s="189">
        <f t="shared" si="6"/>
        <v>0</v>
      </c>
      <c r="BH133" s="189">
        <f t="shared" si="7"/>
        <v>0</v>
      </c>
      <c r="BI133" s="189">
        <f t="shared" si="8"/>
        <v>0</v>
      </c>
      <c r="BJ133" s="48" t="s">
        <v>154</v>
      </c>
      <c r="BK133" s="189">
        <f t="shared" si="9"/>
        <v>0</v>
      </c>
      <c r="BL133" s="48" t="s">
        <v>302</v>
      </c>
      <c r="BM133" s="188" t="s">
        <v>1212</v>
      </c>
    </row>
    <row r="134" spans="1:65" s="63" customFormat="1" ht="14.4" customHeight="1">
      <c r="A134" s="59"/>
      <c r="B134" s="176"/>
      <c r="C134" s="190" t="s">
        <v>381</v>
      </c>
      <c r="D134" s="190" t="s">
        <v>324</v>
      </c>
      <c r="E134" s="191"/>
      <c r="F134" s="192" t="s">
        <v>1213</v>
      </c>
      <c r="G134" s="193" t="s">
        <v>301</v>
      </c>
      <c r="H134" s="194">
        <v>3</v>
      </c>
      <c r="I134" s="195"/>
      <c r="J134" s="195">
        <f t="shared" si="0"/>
        <v>0</v>
      </c>
      <c r="K134" s="196"/>
      <c r="L134" s="197"/>
      <c r="M134" s="198" t="s">
        <v>76</v>
      </c>
      <c r="N134" s="199" t="s">
        <v>107</v>
      </c>
      <c r="O134" s="186">
        <v>0</v>
      </c>
      <c r="P134" s="186">
        <f t="shared" si="1"/>
        <v>0</v>
      </c>
      <c r="Q134" s="186">
        <v>0</v>
      </c>
      <c r="R134" s="186">
        <f t="shared" si="2"/>
        <v>0</v>
      </c>
      <c r="S134" s="186">
        <v>0</v>
      </c>
      <c r="T134" s="187">
        <f t="shared" si="3"/>
        <v>0</v>
      </c>
      <c r="U134" s="59"/>
      <c r="V134" s="59"/>
      <c r="W134" s="59"/>
      <c r="X134" s="59"/>
      <c r="Y134" s="59"/>
      <c r="Z134" s="59"/>
      <c r="AA134" s="59"/>
      <c r="AB134" s="59"/>
      <c r="AC134" s="59"/>
      <c r="AD134" s="59"/>
      <c r="AE134" s="59"/>
      <c r="AR134" s="188" t="s">
        <v>320</v>
      </c>
      <c r="AT134" s="188" t="s">
        <v>324</v>
      </c>
      <c r="AU134" s="188" t="s">
        <v>154</v>
      </c>
      <c r="AY134" s="48" t="s">
        <v>297</v>
      </c>
      <c r="BE134" s="189">
        <f t="shared" si="4"/>
        <v>0</v>
      </c>
      <c r="BF134" s="189">
        <f t="shared" si="5"/>
        <v>0</v>
      </c>
      <c r="BG134" s="189">
        <f t="shared" si="6"/>
        <v>0</v>
      </c>
      <c r="BH134" s="189">
        <f t="shared" si="7"/>
        <v>0</v>
      </c>
      <c r="BI134" s="189">
        <f t="shared" si="8"/>
        <v>0</v>
      </c>
      <c r="BJ134" s="48" t="s">
        <v>154</v>
      </c>
      <c r="BK134" s="189">
        <f t="shared" si="9"/>
        <v>0</v>
      </c>
      <c r="BL134" s="48" t="s">
        <v>302</v>
      </c>
      <c r="BM134" s="188" t="s">
        <v>1214</v>
      </c>
    </row>
    <row r="135" spans="1:65" s="63" customFormat="1" ht="14.4" customHeight="1">
      <c r="A135" s="59"/>
      <c r="B135" s="176"/>
      <c r="C135" s="190" t="s">
        <v>439</v>
      </c>
      <c r="D135" s="190" t="s">
        <v>324</v>
      </c>
      <c r="E135" s="191"/>
      <c r="F135" s="192" t="s">
        <v>1215</v>
      </c>
      <c r="G135" s="193" t="s">
        <v>564</v>
      </c>
      <c r="H135" s="194">
        <v>2</v>
      </c>
      <c r="I135" s="195"/>
      <c r="J135" s="195">
        <f t="shared" si="0"/>
        <v>0</v>
      </c>
      <c r="K135" s="196"/>
      <c r="L135" s="197"/>
      <c r="M135" s="198" t="s">
        <v>76</v>
      </c>
      <c r="N135" s="199" t="s">
        <v>107</v>
      </c>
      <c r="O135" s="186">
        <v>0</v>
      </c>
      <c r="P135" s="186">
        <f t="shared" si="1"/>
        <v>0</v>
      </c>
      <c r="Q135" s="186">
        <v>0</v>
      </c>
      <c r="R135" s="186">
        <f t="shared" si="2"/>
        <v>0</v>
      </c>
      <c r="S135" s="186">
        <v>0</v>
      </c>
      <c r="T135" s="187">
        <f t="shared" si="3"/>
        <v>0</v>
      </c>
      <c r="U135" s="59"/>
      <c r="V135" s="59"/>
      <c r="W135" s="59"/>
      <c r="X135" s="59"/>
      <c r="Y135" s="59"/>
      <c r="Z135" s="59"/>
      <c r="AA135" s="59"/>
      <c r="AB135" s="59"/>
      <c r="AC135" s="59"/>
      <c r="AD135" s="59"/>
      <c r="AE135" s="59"/>
      <c r="AR135" s="188" t="s">
        <v>320</v>
      </c>
      <c r="AT135" s="188" t="s">
        <v>324</v>
      </c>
      <c r="AU135" s="188" t="s">
        <v>154</v>
      </c>
      <c r="AY135" s="48" t="s">
        <v>297</v>
      </c>
      <c r="BE135" s="189">
        <f t="shared" si="4"/>
        <v>0</v>
      </c>
      <c r="BF135" s="189">
        <f t="shared" si="5"/>
        <v>0</v>
      </c>
      <c r="BG135" s="189">
        <f t="shared" si="6"/>
        <v>0</v>
      </c>
      <c r="BH135" s="189">
        <f t="shared" si="7"/>
        <v>0</v>
      </c>
      <c r="BI135" s="189">
        <f t="shared" si="8"/>
        <v>0</v>
      </c>
      <c r="BJ135" s="48" t="s">
        <v>154</v>
      </c>
      <c r="BK135" s="189">
        <f t="shared" si="9"/>
        <v>0</v>
      </c>
      <c r="BL135" s="48" t="s">
        <v>302</v>
      </c>
      <c r="BM135" s="188" t="s">
        <v>1216</v>
      </c>
    </row>
    <row r="136" spans="1:65" s="63" customFormat="1" ht="14.4" customHeight="1">
      <c r="A136" s="59"/>
      <c r="B136" s="176"/>
      <c r="C136" s="190" t="s">
        <v>442</v>
      </c>
      <c r="D136" s="190" t="s">
        <v>324</v>
      </c>
      <c r="E136" s="191"/>
      <c r="F136" s="192" t="s">
        <v>1217</v>
      </c>
      <c r="G136" s="193" t="s">
        <v>522</v>
      </c>
      <c r="H136" s="194">
        <v>26</v>
      </c>
      <c r="I136" s="195"/>
      <c r="J136" s="195">
        <f t="shared" si="0"/>
        <v>0</v>
      </c>
      <c r="K136" s="196"/>
      <c r="L136" s="197"/>
      <c r="M136" s="198" t="s">
        <v>76</v>
      </c>
      <c r="N136" s="199" t="s">
        <v>107</v>
      </c>
      <c r="O136" s="186">
        <v>0</v>
      </c>
      <c r="P136" s="186">
        <f t="shared" si="1"/>
        <v>0</v>
      </c>
      <c r="Q136" s="186">
        <v>0</v>
      </c>
      <c r="R136" s="186">
        <f t="shared" si="2"/>
        <v>0</v>
      </c>
      <c r="S136" s="186">
        <v>0</v>
      </c>
      <c r="T136" s="187">
        <f t="shared" si="3"/>
        <v>0</v>
      </c>
      <c r="U136" s="59"/>
      <c r="V136" s="59"/>
      <c r="W136" s="59"/>
      <c r="X136" s="59"/>
      <c r="Y136" s="59"/>
      <c r="Z136" s="59"/>
      <c r="AA136" s="59"/>
      <c r="AB136" s="59"/>
      <c r="AC136" s="59"/>
      <c r="AD136" s="59"/>
      <c r="AE136" s="59"/>
      <c r="AR136" s="188" t="s">
        <v>320</v>
      </c>
      <c r="AT136" s="188" t="s">
        <v>324</v>
      </c>
      <c r="AU136" s="188" t="s">
        <v>154</v>
      </c>
      <c r="AY136" s="48" t="s">
        <v>297</v>
      </c>
      <c r="BE136" s="189">
        <f t="shared" si="4"/>
        <v>0</v>
      </c>
      <c r="BF136" s="189">
        <f t="shared" si="5"/>
        <v>0</v>
      </c>
      <c r="BG136" s="189">
        <f t="shared" si="6"/>
        <v>0</v>
      </c>
      <c r="BH136" s="189">
        <f t="shared" si="7"/>
        <v>0</v>
      </c>
      <c r="BI136" s="189">
        <f t="shared" si="8"/>
        <v>0</v>
      </c>
      <c r="BJ136" s="48" t="s">
        <v>154</v>
      </c>
      <c r="BK136" s="189">
        <f t="shared" si="9"/>
        <v>0</v>
      </c>
      <c r="BL136" s="48" t="s">
        <v>302</v>
      </c>
      <c r="BM136" s="188" t="s">
        <v>1218</v>
      </c>
    </row>
    <row r="137" spans="1:65" s="163" customFormat="1" ht="22.95" customHeight="1">
      <c r="B137" s="164"/>
      <c r="D137" s="165" t="s">
        <v>140</v>
      </c>
      <c r="E137" s="174"/>
      <c r="F137" s="174" t="s">
        <v>1069</v>
      </c>
      <c r="J137" s="175">
        <f>BK137</f>
        <v>0</v>
      </c>
      <c r="L137" s="164"/>
      <c r="M137" s="168"/>
      <c r="N137" s="169"/>
      <c r="O137" s="169"/>
      <c r="P137" s="170">
        <f>SUM(P138:P141)</f>
        <v>0</v>
      </c>
      <c r="Q137" s="169"/>
      <c r="R137" s="170">
        <f>SUM(R138:R141)</f>
        <v>0</v>
      </c>
      <c r="S137" s="169"/>
      <c r="T137" s="171">
        <f>SUM(T138:T141)</f>
        <v>0</v>
      </c>
      <c r="AR137" s="165" t="s">
        <v>148</v>
      </c>
      <c r="AT137" s="172" t="s">
        <v>140</v>
      </c>
      <c r="AU137" s="172" t="s">
        <v>148</v>
      </c>
      <c r="AY137" s="165" t="s">
        <v>297</v>
      </c>
      <c r="BK137" s="173">
        <f>SUM(BK138:BK141)</f>
        <v>0</v>
      </c>
    </row>
    <row r="138" spans="1:65" s="63" customFormat="1" ht="14.4" customHeight="1">
      <c r="A138" s="59"/>
      <c r="B138" s="176"/>
      <c r="C138" s="177" t="s">
        <v>445</v>
      </c>
      <c r="D138" s="177" t="s">
        <v>299</v>
      </c>
      <c r="E138" s="178"/>
      <c r="F138" s="179" t="s">
        <v>1070</v>
      </c>
      <c r="G138" s="180" t="s">
        <v>301</v>
      </c>
      <c r="H138" s="181">
        <v>0.9</v>
      </c>
      <c r="I138" s="182"/>
      <c r="J138" s="182">
        <f>ROUND(I138*H138,2)</f>
        <v>0</v>
      </c>
      <c r="K138" s="183"/>
      <c r="L138" s="60"/>
      <c r="M138" s="184" t="s">
        <v>76</v>
      </c>
      <c r="N138" s="185" t="s">
        <v>107</v>
      </c>
      <c r="O138" s="186">
        <v>0</v>
      </c>
      <c r="P138" s="186">
        <f>O138*H138</f>
        <v>0</v>
      </c>
      <c r="Q138" s="186">
        <v>0</v>
      </c>
      <c r="R138" s="186">
        <f>Q138*H138</f>
        <v>0</v>
      </c>
      <c r="S138" s="186">
        <v>0</v>
      </c>
      <c r="T138" s="187">
        <f>S138*H138</f>
        <v>0</v>
      </c>
      <c r="U138" s="59"/>
      <c r="V138" s="59"/>
      <c r="W138" s="59"/>
      <c r="X138" s="59"/>
      <c r="Y138" s="59"/>
      <c r="Z138" s="59"/>
      <c r="AA138" s="59"/>
      <c r="AB138" s="59"/>
      <c r="AC138" s="59"/>
      <c r="AD138" s="59"/>
      <c r="AE138" s="59"/>
      <c r="AR138" s="188" t="s">
        <v>302</v>
      </c>
      <c r="AT138" s="188" t="s">
        <v>299</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1219</v>
      </c>
    </row>
    <row r="139" spans="1:65" s="63" customFormat="1" ht="14.4" customHeight="1">
      <c r="A139" s="59"/>
      <c r="B139" s="176"/>
      <c r="C139" s="177" t="s">
        <v>448</v>
      </c>
      <c r="D139" s="177" t="s">
        <v>299</v>
      </c>
      <c r="E139" s="178"/>
      <c r="F139" s="179" t="s">
        <v>1072</v>
      </c>
      <c r="G139" s="180" t="s">
        <v>522</v>
      </c>
      <c r="H139" s="181">
        <v>45</v>
      </c>
      <c r="I139" s="182"/>
      <c r="J139" s="182">
        <f>ROUND(I139*H139,2)</f>
        <v>0</v>
      </c>
      <c r="K139" s="183"/>
      <c r="L139" s="60"/>
      <c r="M139" s="184" t="s">
        <v>76</v>
      </c>
      <c r="N139" s="185" t="s">
        <v>107</v>
      </c>
      <c r="O139" s="186">
        <v>0</v>
      </c>
      <c r="P139" s="186">
        <f>O139*H139</f>
        <v>0</v>
      </c>
      <c r="Q139" s="186">
        <v>0</v>
      </c>
      <c r="R139" s="186">
        <f>Q139*H139</f>
        <v>0</v>
      </c>
      <c r="S139" s="186">
        <v>0</v>
      </c>
      <c r="T139" s="187">
        <f>S139*H139</f>
        <v>0</v>
      </c>
      <c r="U139" s="59"/>
      <c r="V139" s="59"/>
      <c r="W139" s="59"/>
      <c r="X139" s="59"/>
      <c r="Y139" s="59"/>
      <c r="Z139" s="59"/>
      <c r="AA139" s="59"/>
      <c r="AB139" s="59"/>
      <c r="AC139" s="59"/>
      <c r="AD139" s="59"/>
      <c r="AE139" s="59"/>
      <c r="AR139" s="188" t="s">
        <v>302</v>
      </c>
      <c r="AT139" s="188" t="s">
        <v>299</v>
      </c>
      <c r="AU139" s="188" t="s">
        <v>154</v>
      </c>
      <c r="AY139" s="48" t="s">
        <v>297</v>
      </c>
      <c r="BE139" s="189">
        <f>IF(N139="základná",J139,0)</f>
        <v>0</v>
      </c>
      <c r="BF139" s="189">
        <f>IF(N139="znížená",J139,0)</f>
        <v>0</v>
      </c>
      <c r="BG139" s="189">
        <f>IF(N139="zákl. prenesená",J139,0)</f>
        <v>0</v>
      </c>
      <c r="BH139" s="189">
        <f>IF(N139="zníž. prenesená",J139,0)</f>
        <v>0</v>
      </c>
      <c r="BI139" s="189">
        <f>IF(N139="nulová",J139,0)</f>
        <v>0</v>
      </c>
      <c r="BJ139" s="48" t="s">
        <v>154</v>
      </c>
      <c r="BK139" s="189">
        <f>ROUND(I139*H139,2)</f>
        <v>0</v>
      </c>
      <c r="BL139" s="48" t="s">
        <v>302</v>
      </c>
      <c r="BM139" s="188" t="s">
        <v>1220</v>
      </c>
    </row>
    <row r="140" spans="1:65" s="63" customFormat="1" ht="24.15" customHeight="1">
      <c r="A140" s="59"/>
      <c r="B140" s="176"/>
      <c r="C140" s="177" t="s">
        <v>451</v>
      </c>
      <c r="D140" s="177" t="s">
        <v>299</v>
      </c>
      <c r="E140" s="178"/>
      <c r="F140" s="179" t="s">
        <v>1074</v>
      </c>
      <c r="G140" s="180" t="s">
        <v>337</v>
      </c>
      <c r="H140" s="181">
        <v>587</v>
      </c>
      <c r="I140" s="182"/>
      <c r="J140" s="182">
        <f>ROUND(I140*H140,2)</f>
        <v>0</v>
      </c>
      <c r="K140" s="183"/>
      <c r="L140" s="60"/>
      <c r="M140" s="184" t="s">
        <v>76</v>
      </c>
      <c r="N140" s="185"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1221</v>
      </c>
    </row>
    <row r="141" spans="1:65" s="63" customFormat="1" ht="14.4" customHeight="1">
      <c r="A141" s="59"/>
      <c r="B141" s="176"/>
      <c r="C141" s="190" t="s">
        <v>454</v>
      </c>
      <c r="D141" s="190" t="s">
        <v>324</v>
      </c>
      <c r="E141" s="191"/>
      <c r="F141" s="192" t="s">
        <v>1076</v>
      </c>
      <c r="G141" s="193" t="s">
        <v>337</v>
      </c>
      <c r="H141" s="194">
        <v>598.74</v>
      </c>
      <c r="I141" s="195"/>
      <c r="J141" s="195">
        <f>ROUND(I141*H141,2)</f>
        <v>0</v>
      </c>
      <c r="K141" s="196"/>
      <c r="L141" s="197"/>
      <c r="M141" s="198" t="s">
        <v>76</v>
      </c>
      <c r="N141" s="199" t="s">
        <v>107</v>
      </c>
      <c r="O141" s="186">
        <v>0</v>
      </c>
      <c r="P141" s="186">
        <f>O141*H141</f>
        <v>0</v>
      </c>
      <c r="Q141" s="186">
        <v>0</v>
      </c>
      <c r="R141" s="186">
        <f>Q141*H141</f>
        <v>0</v>
      </c>
      <c r="S141" s="186">
        <v>0</v>
      </c>
      <c r="T141" s="187">
        <f>S141*H141</f>
        <v>0</v>
      </c>
      <c r="U141" s="59"/>
      <c r="V141" s="59"/>
      <c r="W141" s="59"/>
      <c r="X141" s="59"/>
      <c r="Y141" s="59"/>
      <c r="Z141" s="59"/>
      <c r="AA141" s="59"/>
      <c r="AB141" s="59"/>
      <c r="AC141" s="59"/>
      <c r="AD141" s="59"/>
      <c r="AE141" s="59"/>
      <c r="AR141" s="188" t="s">
        <v>320</v>
      </c>
      <c r="AT141" s="188" t="s">
        <v>324</v>
      </c>
      <c r="AU141" s="188" t="s">
        <v>154</v>
      </c>
      <c r="AY141" s="48" t="s">
        <v>297</v>
      </c>
      <c r="BE141" s="189">
        <f>IF(N141="základná",J141,0)</f>
        <v>0</v>
      </c>
      <c r="BF141" s="189">
        <f>IF(N141="znížená",J141,0)</f>
        <v>0</v>
      </c>
      <c r="BG141" s="189">
        <f>IF(N141="zákl. prenesená",J141,0)</f>
        <v>0</v>
      </c>
      <c r="BH141" s="189">
        <f>IF(N141="zníž. prenesená",J141,0)</f>
        <v>0</v>
      </c>
      <c r="BI141" s="189">
        <f>IF(N141="nulová",J141,0)</f>
        <v>0</v>
      </c>
      <c r="BJ141" s="48" t="s">
        <v>154</v>
      </c>
      <c r="BK141" s="189">
        <f>ROUND(I141*H141,2)</f>
        <v>0</v>
      </c>
      <c r="BL141" s="48" t="s">
        <v>302</v>
      </c>
      <c r="BM141" s="188" t="s">
        <v>1222</v>
      </c>
    </row>
    <row r="142" spans="1:65" s="163" customFormat="1" ht="22.95" customHeight="1">
      <c r="B142" s="164"/>
      <c r="D142" s="165" t="s">
        <v>140</v>
      </c>
      <c r="E142" s="174"/>
      <c r="F142" s="174" t="s">
        <v>1078</v>
      </c>
      <c r="J142" s="175">
        <f>BK142</f>
        <v>0</v>
      </c>
      <c r="L142" s="164"/>
      <c r="M142" s="168"/>
      <c r="N142" s="169"/>
      <c r="O142" s="169"/>
      <c r="P142" s="170">
        <f>SUM(P143:P144)</f>
        <v>0</v>
      </c>
      <c r="Q142" s="169"/>
      <c r="R142" s="170">
        <f>SUM(R143:R144)</f>
        <v>0</v>
      </c>
      <c r="S142" s="169"/>
      <c r="T142" s="171">
        <f>SUM(T143:T144)</f>
        <v>0</v>
      </c>
      <c r="AR142" s="165" t="s">
        <v>148</v>
      </c>
      <c r="AT142" s="172" t="s">
        <v>140</v>
      </c>
      <c r="AU142" s="172" t="s">
        <v>148</v>
      </c>
      <c r="AY142" s="165" t="s">
        <v>297</v>
      </c>
      <c r="BK142" s="173">
        <f>SUM(BK143:BK144)</f>
        <v>0</v>
      </c>
    </row>
    <row r="143" spans="1:65" s="63" customFormat="1" ht="24.15" customHeight="1">
      <c r="A143" s="59"/>
      <c r="B143" s="176"/>
      <c r="C143" s="177" t="s">
        <v>457</v>
      </c>
      <c r="D143" s="177" t="s">
        <v>299</v>
      </c>
      <c r="E143" s="178"/>
      <c r="F143" s="179" t="s">
        <v>1079</v>
      </c>
      <c r="G143" s="180" t="s">
        <v>301</v>
      </c>
      <c r="H143" s="181">
        <v>0.13400000000000001</v>
      </c>
      <c r="I143" s="182"/>
      <c r="J143" s="182">
        <f>ROUND(I143*H143,2)</f>
        <v>0</v>
      </c>
      <c r="K143" s="183"/>
      <c r="L143" s="60"/>
      <c r="M143" s="184" t="s">
        <v>76</v>
      </c>
      <c r="N143" s="185" t="s">
        <v>107</v>
      </c>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302</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302</v>
      </c>
      <c r="BM143" s="188" t="s">
        <v>1223</v>
      </c>
    </row>
    <row r="144" spans="1:65" s="63" customFormat="1" ht="24.15" customHeight="1">
      <c r="A144" s="59"/>
      <c r="B144" s="176"/>
      <c r="C144" s="177" t="s">
        <v>460</v>
      </c>
      <c r="D144" s="177" t="s">
        <v>299</v>
      </c>
      <c r="E144" s="178"/>
      <c r="F144" s="179" t="s">
        <v>1224</v>
      </c>
      <c r="G144" s="180" t="s">
        <v>301</v>
      </c>
      <c r="H144" s="181">
        <v>20.399999999999999</v>
      </c>
      <c r="I144" s="182"/>
      <c r="J144" s="182">
        <f>ROUND(I144*H144,2)</f>
        <v>0</v>
      </c>
      <c r="K144" s="183"/>
      <c r="L144" s="60"/>
      <c r="M144" s="184" t="s">
        <v>76</v>
      </c>
      <c r="N144" s="185" t="s">
        <v>107</v>
      </c>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302</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302</v>
      </c>
      <c r="BM144" s="188" t="s">
        <v>1225</v>
      </c>
    </row>
    <row r="145" spans="1:65" s="163" customFormat="1" ht="22.95" customHeight="1">
      <c r="B145" s="164"/>
      <c r="D145" s="165" t="s">
        <v>140</v>
      </c>
      <c r="E145" s="174"/>
      <c r="F145" s="174" t="s">
        <v>1081</v>
      </c>
      <c r="J145" s="175">
        <f>BK145</f>
        <v>0</v>
      </c>
      <c r="L145" s="164"/>
      <c r="M145" s="168"/>
      <c r="N145" s="169"/>
      <c r="O145" s="169"/>
      <c r="P145" s="170">
        <f>SUM(P146:P148)</f>
        <v>0</v>
      </c>
      <c r="Q145" s="169"/>
      <c r="R145" s="170">
        <f>SUM(R146:R148)</f>
        <v>0</v>
      </c>
      <c r="S145" s="169"/>
      <c r="T145" s="171">
        <f>SUM(T146:T148)</f>
        <v>0</v>
      </c>
      <c r="AR145" s="165" t="s">
        <v>148</v>
      </c>
      <c r="AT145" s="172" t="s">
        <v>140</v>
      </c>
      <c r="AU145" s="172" t="s">
        <v>148</v>
      </c>
      <c r="AY145" s="165" t="s">
        <v>297</v>
      </c>
      <c r="BK145" s="173">
        <f>SUM(BK146:BK148)</f>
        <v>0</v>
      </c>
    </row>
    <row r="146" spans="1:65" s="63" customFormat="1" ht="24.15" customHeight="1">
      <c r="A146" s="59"/>
      <c r="B146" s="176"/>
      <c r="C146" s="177" t="s">
        <v>463</v>
      </c>
      <c r="D146" s="177" t="s">
        <v>299</v>
      </c>
      <c r="E146" s="178"/>
      <c r="F146" s="179" t="s">
        <v>1082</v>
      </c>
      <c r="G146" s="180" t="s">
        <v>337</v>
      </c>
      <c r="H146" s="181">
        <v>561</v>
      </c>
      <c r="I146" s="182"/>
      <c r="J146" s="182">
        <f>ROUND(I146*H146,2)</f>
        <v>0</v>
      </c>
      <c r="K146" s="183"/>
      <c r="L146" s="60"/>
      <c r="M146" s="184" t="s">
        <v>76</v>
      </c>
      <c r="N146" s="185" t="s">
        <v>107</v>
      </c>
      <c r="O146" s="186">
        <v>0</v>
      </c>
      <c r="P146" s="186">
        <f>O146*H146</f>
        <v>0</v>
      </c>
      <c r="Q146" s="186">
        <v>0</v>
      </c>
      <c r="R146" s="186">
        <f>Q146*H146</f>
        <v>0</v>
      </c>
      <c r="S146" s="186">
        <v>0</v>
      </c>
      <c r="T146" s="187">
        <f>S146*H146</f>
        <v>0</v>
      </c>
      <c r="U146" s="59"/>
      <c r="V146" s="59"/>
      <c r="W146" s="59"/>
      <c r="X146" s="59"/>
      <c r="Y146" s="59"/>
      <c r="Z146" s="59"/>
      <c r="AA146" s="59"/>
      <c r="AB146" s="59"/>
      <c r="AC146" s="59"/>
      <c r="AD146" s="59"/>
      <c r="AE146" s="59"/>
      <c r="AR146" s="188" t="s">
        <v>302</v>
      </c>
      <c r="AT146" s="188" t="s">
        <v>299</v>
      </c>
      <c r="AU146" s="188" t="s">
        <v>154</v>
      </c>
      <c r="AY146" s="48" t="s">
        <v>297</v>
      </c>
      <c r="BE146" s="189">
        <f>IF(N146="základná",J146,0)</f>
        <v>0</v>
      </c>
      <c r="BF146" s="189">
        <f>IF(N146="znížená",J146,0)</f>
        <v>0</v>
      </c>
      <c r="BG146" s="189">
        <f>IF(N146="zákl. prenesená",J146,0)</f>
        <v>0</v>
      </c>
      <c r="BH146" s="189">
        <f>IF(N146="zníž. prenesená",J146,0)</f>
        <v>0</v>
      </c>
      <c r="BI146" s="189">
        <f>IF(N146="nulová",J146,0)</f>
        <v>0</v>
      </c>
      <c r="BJ146" s="48" t="s">
        <v>154</v>
      </c>
      <c r="BK146" s="189">
        <f>ROUND(I146*H146,2)</f>
        <v>0</v>
      </c>
      <c r="BL146" s="48" t="s">
        <v>302</v>
      </c>
      <c r="BM146" s="188" t="s">
        <v>1226</v>
      </c>
    </row>
    <row r="147" spans="1:65" s="63" customFormat="1" ht="37.950000000000003" customHeight="1">
      <c r="A147" s="59"/>
      <c r="B147" s="176"/>
      <c r="C147" s="177" t="s">
        <v>466</v>
      </c>
      <c r="D147" s="177" t="s">
        <v>299</v>
      </c>
      <c r="E147" s="178"/>
      <c r="F147" s="179" t="s">
        <v>1227</v>
      </c>
      <c r="G147" s="180" t="s">
        <v>337</v>
      </c>
      <c r="H147" s="181">
        <v>510</v>
      </c>
      <c r="I147" s="182"/>
      <c r="J147" s="182">
        <f>ROUND(I147*H147,2)</f>
        <v>0</v>
      </c>
      <c r="K147" s="183"/>
      <c r="L147" s="60"/>
      <c r="M147" s="184" t="s">
        <v>76</v>
      </c>
      <c r="N147" s="185" t="s">
        <v>107</v>
      </c>
      <c r="O147" s="186">
        <v>0</v>
      </c>
      <c r="P147" s="186">
        <f>O147*H147</f>
        <v>0</v>
      </c>
      <c r="Q147" s="186">
        <v>0</v>
      </c>
      <c r="R147" s="186">
        <f>Q147*H147</f>
        <v>0</v>
      </c>
      <c r="S147" s="186">
        <v>0</v>
      </c>
      <c r="T147" s="187">
        <f>S147*H147</f>
        <v>0</v>
      </c>
      <c r="U147" s="59"/>
      <c r="V147" s="59"/>
      <c r="W147" s="59"/>
      <c r="X147" s="59"/>
      <c r="Y147" s="59"/>
      <c r="Z147" s="59"/>
      <c r="AA147" s="59"/>
      <c r="AB147" s="59"/>
      <c r="AC147" s="59"/>
      <c r="AD147" s="59"/>
      <c r="AE147" s="59"/>
      <c r="AR147" s="188" t="s">
        <v>302</v>
      </c>
      <c r="AT147" s="188" t="s">
        <v>299</v>
      </c>
      <c r="AU147" s="188" t="s">
        <v>154</v>
      </c>
      <c r="AY147" s="48" t="s">
        <v>297</v>
      </c>
      <c r="BE147" s="189">
        <f>IF(N147="základná",J147,0)</f>
        <v>0</v>
      </c>
      <c r="BF147" s="189">
        <f>IF(N147="znížená",J147,0)</f>
        <v>0</v>
      </c>
      <c r="BG147" s="189">
        <f>IF(N147="zákl. prenesená",J147,0)</f>
        <v>0</v>
      </c>
      <c r="BH147" s="189">
        <f>IF(N147="zníž. prenesená",J147,0)</f>
        <v>0</v>
      </c>
      <c r="BI147" s="189">
        <f>IF(N147="nulová",J147,0)</f>
        <v>0</v>
      </c>
      <c r="BJ147" s="48" t="s">
        <v>154</v>
      </c>
      <c r="BK147" s="189">
        <f>ROUND(I147*H147,2)</f>
        <v>0</v>
      </c>
      <c r="BL147" s="48" t="s">
        <v>302</v>
      </c>
      <c r="BM147" s="188" t="s">
        <v>1228</v>
      </c>
    </row>
    <row r="148" spans="1:65" s="63" customFormat="1" ht="26.4" customHeight="1">
      <c r="A148" s="59"/>
      <c r="B148" s="176"/>
      <c r="C148" s="190" t="s">
        <v>469</v>
      </c>
      <c r="D148" s="190" t="s">
        <v>324</v>
      </c>
      <c r="E148" s="191"/>
      <c r="F148" s="192" t="s">
        <v>1229</v>
      </c>
      <c r="G148" s="193" t="s">
        <v>407</v>
      </c>
      <c r="H148" s="194">
        <v>2167.5</v>
      </c>
      <c r="I148" s="195"/>
      <c r="J148" s="195">
        <f>ROUND(I148*H148,2)</f>
        <v>0</v>
      </c>
      <c r="K148" s="196"/>
      <c r="L148" s="197"/>
      <c r="M148" s="198" t="s">
        <v>76</v>
      </c>
      <c r="N148" s="199" t="s">
        <v>107</v>
      </c>
      <c r="O148" s="186">
        <v>0</v>
      </c>
      <c r="P148" s="186">
        <f>O148*H148</f>
        <v>0</v>
      </c>
      <c r="Q148" s="186">
        <v>0</v>
      </c>
      <c r="R148" s="186">
        <f>Q148*H148</f>
        <v>0</v>
      </c>
      <c r="S148" s="186">
        <v>0</v>
      </c>
      <c r="T148" s="187">
        <f>S148*H148</f>
        <v>0</v>
      </c>
      <c r="U148" s="59"/>
      <c r="V148" s="59"/>
      <c r="W148" s="59"/>
      <c r="X148" s="59"/>
      <c r="Y148" s="59"/>
      <c r="Z148" s="59"/>
      <c r="AA148" s="59"/>
      <c r="AB148" s="59"/>
      <c r="AC148" s="59"/>
      <c r="AD148" s="59"/>
      <c r="AE148" s="59"/>
      <c r="AR148" s="188" t="s">
        <v>320</v>
      </c>
      <c r="AT148" s="188" t="s">
        <v>324</v>
      </c>
      <c r="AU148" s="188" t="s">
        <v>154</v>
      </c>
      <c r="AY148" s="48" t="s">
        <v>297</v>
      </c>
      <c r="BE148" s="189">
        <f>IF(N148="základná",J148,0)</f>
        <v>0</v>
      </c>
      <c r="BF148" s="189">
        <f>IF(N148="znížená",J148,0)</f>
        <v>0</v>
      </c>
      <c r="BG148" s="189">
        <f>IF(N148="zákl. prenesená",J148,0)</f>
        <v>0</v>
      </c>
      <c r="BH148" s="189">
        <f>IF(N148="zníž. prenesená",J148,0)</f>
        <v>0</v>
      </c>
      <c r="BI148" s="189">
        <f>IF(N148="nulová",J148,0)</f>
        <v>0</v>
      </c>
      <c r="BJ148" s="48" t="s">
        <v>154</v>
      </c>
      <c r="BK148" s="189">
        <f>ROUND(I148*H148,2)</f>
        <v>0</v>
      </c>
      <c r="BL148" s="48" t="s">
        <v>302</v>
      </c>
      <c r="BM148" s="188" t="s">
        <v>1230</v>
      </c>
    </row>
    <row r="149" spans="1:65" s="163" customFormat="1" ht="22.95" customHeight="1">
      <c r="B149" s="164"/>
      <c r="D149" s="165" t="s">
        <v>140</v>
      </c>
      <c r="E149" s="174"/>
      <c r="F149" s="174" t="s">
        <v>1096</v>
      </c>
      <c r="J149" s="175">
        <f>BK149</f>
        <v>0</v>
      </c>
      <c r="L149" s="164"/>
      <c r="M149" s="168"/>
      <c r="N149" s="169"/>
      <c r="O149" s="169"/>
      <c r="P149" s="170">
        <f>SUM(P150:P168)</f>
        <v>0</v>
      </c>
      <c r="Q149" s="169"/>
      <c r="R149" s="170">
        <f>SUM(R150:R168)</f>
        <v>0</v>
      </c>
      <c r="S149" s="169"/>
      <c r="T149" s="171">
        <f>SUM(T150:T168)</f>
        <v>0</v>
      </c>
      <c r="AR149" s="165" t="s">
        <v>148</v>
      </c>
      <c r="AT149" s="172" t="s">
        <v>140</v>
      </c>
      <c r="AU149" s="172" t="s">
        <v>148</v>
      </c>
      <c r="AY149" s="165" t="s">
        <v>297</v>
      </c>
      <c r="BK149" s="173">
        <f>SUM(BK150:BK168)</f>
        <v>0</v>
      </c>
    </row>
    <row r="150" spans="1:65" s="63" customFormat="1" ht="24.15" customHeight="1">
      <c r="A150" s="59"/>
      <c r="B150" s="176"/>
      <c r="C150" s="177" t="s">
        <v>472</v>
      </c>
      <c r="D150" s="177" t="s">
        <v>299</v>
      </c>
      <c r="E150" s="178"/>
      <c r="F150" s="179" t="s">
        <v>1099</v>
      </c>
      <c r="G150" s="180" t="s">
        <v>407</v>
      </c>
      <c r="H150" s="181">
        <v>3</v>
      </c>
      <c r="I150" s="182"/>
      <c r="J150" s="182">
        <f t="shared" ref="J150:J168" si="10">ROUND(I150*H150,2)</f>
        <v>0</v>
      </c>
      <c r="K150" s="183"/>
      <c r="L150" s="60"/>
      <c r="M150" s="184" t="s">
        <v>76</v>
      </c>
      <c r="N150" s="185" t="s">
        <v>107</v>
      </c>
      <c r="O150" s="186">
        <v>0</v>
      </c>
      <c r="P150" s="186">
        <f t="shared" ref="P150:P168" si="11">O150*H150</f>
        <v>0</v>
      </c>
      <c r="Q150" s="186">
        <v>0</v>
      </c>
      <c r="R150" s="186">
        <f t="shared" ref="R150:R168" si="12">Q150*H150</f>
        <v>0</v>
      </c>
      <c r="S150" s="186">
        <v>0</v>
      </c>
      <c r="T150" s="187">
        <f t="shared" ref="T150:T168" si="13">S150*H150</f>
        <v>0</v>
      </c>
      <c r="U150" s="59"/>
      <c r="V150" s="59"/>
      <c r="W150" s="59"/>
      <c r="X150" s="59"/>
      <c r="Y150" s="59"/>
      <c r="Z150" s="59"/>
      <c r="AA150" s="59"/>
      <c r="AB150" s="59"/>
      <c r="AC150" s="59"/>
      <c r="AD150" s="59"/>
      <c r="AE150" s="59"/>
      <c r="AR150" s="188" t="s">
        <v>302</v>
      </c>
      <c r="AT150" s="188" t="s">
        <v>299</v>
      </c>
      <c r="AU150" s="188" t="s">
        <v>154</v>
      </c>
      <c r="AY150" s="48" t="s">
        <v>297</v>
      </c>
      <c r="BE150" s="189">
        <f t="shared" ref="BE150:BE168" si="14">IF(N150="základná",J150,0)</f>
        <v>0</v>
      </c>
      <c r="BF150" s="189">
        <f t="shared" ref="BF150:BF168" si="15">IF(N150="znížená",J150,0)</f>
        <v>0</v>
      </c>
      <c r="BG150" s="189">
        <f t="shared" ref="BG150:BG168" si="16">IF(N150="zákl. prenesená",J150,0)</f>
        <v>0</v>
      </c>
      <c r="BH150" s="189">
        <f t="shared" ref="BH150:BH168" si="17">IF(N150="zníž. prenesená",J150,0)</f>
        <v>0</v>
      </c>
      <c r="BI150" s="189">
        <f t="shared" ref="BI150:BI168" si="18">IF(N150="nulová",J150,0)</f>
        <v>0</v>
      </c>
      <c r="BJ150" s="48" t="s">
        <v>154</v>
      </c>
      <c r="BK150" s="189">
        <f t="shared" ref="BK150:BK168" si="19">ROUND(I150*H150,2)</f>
        <v>0</v>
      </c>
      <c r="BL150" s="48" t="s">
        <v>302</v>
      </c>
      <c r="BM150" s="188" t="s">
        <v>1231</v>
      </c>
    </row>
    <row r="151" spans="1:65" s="63" customFormat="1" ht="37.950000000000003" customHeight="1">
      <c r="A151" s="59"/>
      <c r="B151" s="176"/>
      <c r="C151" s="190" t="s">
        <v>475</v>
      </c>
      <c r="D151" s="190" t="s">
        <v>324</v>
      </c>
      <c r="E151" s="191"/>
      <c r="F151" s="192" t="s">
        <v>1232</v>
      </c>
      <c r="G151" s="193" t="s">
        <v>407</v>
      </c>
      <c r="H151" s="194">
        <v>3</v>
      </c>
      <c r="I151" s="195"/>
      <c r="J151" s="195">
        <f t="shared" si="10"/>
        <v>0</v>
      </c>
      <c r="K151" s="196"/>
      <c r="L151" s="197"/>
      <c r="M151" s="198" t="s">
        <v>76</v>
      </c>
      <c r="N151" s="199" t="s">
        <v>107</v>
      </c>
      <c r="O151" s="186">
        <v>0</v>
      </c>
      <c r="P151" s="186">
        <f t="shared" si="11"/>
        <v>0</v>
      </c>
      <c r="Q151" s="186">
        <v>0</v>
      </c>
      <c r="R151" s="186">
        <f t="shared" si="12"/>
        <v>0</v>
      </c>
      <c r="S151" s="186">
        <v>0</v>
      </c>
      <c r="T151" s="187">
        <f t="shared" si="13"/>
        <v>0</v>
      </c>
      <c r="U151" s="59"/>
      <c r="V151" s="59"/>
      <c r="W151" s="59"/>
      <c r="X151" s="59"/>
      <c r="Y151" s="59"/>
      <c r="Z151" s="59"/>
      <c r="AA151" s="59"/>
      <c r="AB151" s="59"/>
      <c r="AC151" s="59"/>
      <c r="AD151" s="59"/>
      <c r="AE151" s="59"/>
      <c r="AR151" s="188" t="s">
        <v>320</v>
      </c>
      <c r="AT151" s="188" t="s">
        <v>324</v>
      </c>
      <c r="AU151" s="188" t="s">
        <v>154</v>
      </c>
      <c r="AY151" s="48" t="s">
        <v>297</v>
      </c>
      <c r="BE151" s="189">
        <f t="shared" si="14"/>
        <v>0</v>
      </c>
      <c r="BF151" s="189">
        <f t="shared" si="15"/>
        <v>0</v>
      </c>
      <c r="BG151" s="189">
        <f t="shared" si="16"/>
        <v>0</v>
      </c>
      <c r="BH151" s="189">
        <f t="shared" si="17"/>
        <v>0</v>
      </c>
      <c r="BI151" s="189">
        <f t="shared" si="18"/>
        <v>0</v>
      </c>
      <c r="BJ151" s="48" t="s">
        <v>154</v>
      </c>
      <c r="BK151" s="189">
        <f t="shared" si="19"/>
        <v>0</v>
      </c>
      <c r="BL151" s="48" t="s">
        <v>302</v>
      </c>
      <c r="BM151" s="188" t="s">
        <v>1233</v>
      </c>
    </row>
    <row r="152" spans="1:65" s="63" customFormat="1" ht="14.4" customHeight="1">
      <c r="A152" s="59"/>
      <c r="B152" s="176"/>
      <c r="C152" s="190" t="s">
        <v>478</v>
      </c>
      <c r="D152" s="190" t="s">
        <v>324</v>
      </c>
      <c r="E152" s="191"/>
      <c r="F152" s="192" t="s">
        <v>1109</v>
      </c>
      <c r="G152" s="193" t="s">
        <v>407</v>
      </c>
      <c r="H152" s="194">
        <v>3</v>
      </c>
      <c r="I152" s="195"/>
      <c r="J152" s="195">
        <f t="shared" si="10"/>
        <v>0</v>
      </c>
      <c r="K152" s="196"/>
      <c r="L152" s="197"/>
      <c r="M152" s="198" t="s">
        <v>76</v>
      </c>
      <c r="N152" s="199" t="s">
        <v>107</v>
      </c>
      <c r="O152" s="186">
        <v>0</v>
      </c>
      <c r="P152" s="186">
        <f t="shared" si="11"/>
        <v>0</v>
      </c>
      <c r="Q152" s="186">
        <v>0</v>
      </c>
      <c r="R152" s="186">
        <f t="shared" si="12"/>
        <v>0</v>
      </c>
      <c r="S152" s="186">
        <v>0</v>
      </c>
      <c r="T152" s="187">
        <f t="shared" si="13"/>
        <v>0</v>
      </c>
      <c r="U152" s="59"/>
      <c r="V152" s="59"/>
      <c r="W152" s="59"/>
      <c r="X152" s="59"/>
      <c r="Y152" s="59"/>
      <c r="Z152" s="59"/>
      <c r="AA152" s="59"/>
      <c r="AB152" s="59"/>
      <c r="AC152" s="59"/>
      <c r="AD152" s="59"/>
      <c r="AE152" s="59"/>
      <c r="AR152" s="188" t="s">
        <v>320</v>
      </c>
      <c r="AT152" s="188" t="s">
        <v>324</v>
      </c>
      <c r="AU152" s="188" t="s">
        <v>154</v>
      </c>
      <c r="AY152" s="48" t="s">
        <v>297</v>
      </c>
      <c r="BE152" s="189">
        <f t="shared" si="14"/>
        <v>0</v>
      </c>
      <c r="BF152" s="189">
        <f t="shared" si="15"/>
        <v>0</v>
      </c>
      <c r="BG152" s="189">
        <f t="shared" si="16"/>
        <v>0</v>
      </c>
      <c r="BH152" s="189">
        <f t="shared" si="17"/>
        <v>0</v>
      </c>
      <c r="BI152" s="189">
        <f t="shared" si="18"/>
        <v>0</v>
      </c>
      <c r="BJ152" s="48" t="s">
        <v>154</v>
      </c>
      <c r="BK152" s="189">
        <f t="shared" si="19"/>
        <v>0</v>
      </c>
      <c r="BL152" s="48" t="s">
        <v>302</v>
      </c>
      <c r="BM152" s="188" t="s">
        <v>1234</v>
      </c>
    </row>
    <row r="153" spans="1:65" s="63" customFormat="1" ht="14.4" customHeight="1">
      <c r="A153" s="59"/>
      <c r="B153" s="176"/>
      <c r="C153" s="190" t="s">
        <v>481</v>
      </c>
      <c r="D153" s="190" t="s">
        <v>324</v>
      </c>
      <c r="E153" s="191"/>
      <c r="F153" s="192" t="s">
        <v>1111</v>
      </c>
      <c r="G153" s="193" t="s">
        <v>407</v>
      </c>
      <c r="H153" s="194">
        <v>3</v>
      </c>
      <c r="I153" s="195"/>
      <c r="J153" s="195">
        <f t="shared" si="10"/>
        <v>0</v>
      </c>
      <c r="K153" s="196"/>
      <c r="L153" s="197"/>
      <c r="M153" s="198" t="s">
        <v>76</v>
      </c>
      <c r="N153" s="199" t="s">
        <v>107</v>
      </c>
      <c r="O153" s="186">
        <v>0</v>
      </c>
      <c r="P153" s="186">
        <f t="shared" si="11"/>
        <v>0</v>
      </c>
      <c r="Q153" s="186">
        <v>0</v>
      </c>
      <c r="R153" s="186">
        <f t="shared" si="12"/>
        <v>0</v>
      </c>
      <c r="S153" s="186">
        <v>0</v>
      </c>
      <c r="T153" s="187">
        <f t="shared" si="13"/>
        <v>0</v>
      </c>
      <c r="U153" s="59"/>
      <c r="V153" s="59"/>
      <c r="W153" s="59"/>
      <c r="X153" s="59"/>
      <c r="Y153" s="59"/>
      <c r="Z153" s="59"/>
      <c r="AA153" s="59"/>
      <c r="AB153" s="59"/>
      <c r="AC153" s="59"/>
      <c r="AD153" s="59"/>
      <c r="AE153" s="59"/>
      <c r="AR153" s="188" t="s">
        <v>320</v>
      </c>
      <c r="AT153" s="188" t="s">
        <v>324</v>
      </c>
      <c r="AU153" s="188" t="s">
        <v>154</v>
      </c>
      <c r="AY153" s="48" t="s">
        <v>297</v>
      </c>
      <c r="BE153" s="189">
        <f t="shared" si="14"/>
        <v>0</v>
      </c>
      <c r="BF153" s="189">
        <f t="shared" si="15"/>
        <v>0</v>
      </c>
      <c r="BG153" s="189">
        <f t="shared" si="16"/>
        <v>0</v>
      </c>
      <c r="BH153" s="189">
        <f t="shared" si="17"/>
        <v>0</v>
      </c>
      <c r="BI153" s="189">
        <f t="shared" si="18"/>
        <v>0</v>
      </c>
      <c r="BJ153" s="48" t="s">
        <v>154</v>
      </c>
      <c r="BK153" s="189">
        <f t="shared" si="19"/>
        <v>0</v>
      </c>
      <c r="BL153" s="48" t="s">
        <v>302</v>
      </c>
      <c r="BM153" s="188" t="s">
        <v>1235</v>
      </c>
    </row>
    <row r="154" spans="1:65" s="63" customFormat="1" ht="14.4" customHeight="1">
      <c r="A154" s="59"/>
      <c r="B154" s="176"/>
      <c r="C154" s="190" t="s">
        <v>484</v>
      </c>
      <c r="D154" s="190" t="s">
        <v>324</v>
      </c>
      <c r="E154" s="191"/>
      <c r="F154" s="192" t="s">
        <v>1113</v>
      </c>
      <c r="G154" s="193" t="s">
        <v>407</v>
      </c>
      <c r="H154" s="194">
        <v>3</v>
      </c>
      <c r="I154" s="195"/>
      <c r="J154" s="195">
        <f t="shared" si="10"/>
        <v>0</v>
      </c>
      <c r="K154" s="196"/>
      <c r="L154" s="197"/>
      <c r="M154" s="198" t="s">
        <v>76</v>
      </c>
      <c r="N154" s="199" t="s">
        <v>107</v>
      </c>
      <c r="O154" s="186">
        <v>0</v>
      </c>
      <c r="P154" s="186">
        <f t="shared" si="11"/>
        <v>0</v>
      </c>
      <c r="Q154" s="186">
        <v>0</v>
      </c>
      <c r="R154" s="186">
        <f t="shared" si="12"/>
        <v>0</v>
      </c>
      <c r="S154" s="186">
        <v>0</v>
      </c>
      <c r="T154" s="187">
        <f t="shared" si="13"/>
        <v>0</v>
      </c>
      <c r="U154" s="59"/>
      <c r="V154" s="59"/>
      <c r="W154" s="59"/>
      <c r="X154" s="59"/>
      <c r="Y154" s="59"/>
      <c r="Z154" s="59"/>
      <c r="AA154" s="59"/>
      <c r="AB154" s="59"/>
      <c r="AC154" s="59"/>
      <c r="AD154" s="59"/>
      <c r="AE154" s="59"/>
      <c r="AR154" s="188" t="s">
        <v>320</v>
      </c>
      <c r="AT154" s="188" t="s">
        <v>324</v>
      </c>
      <c r="AU154" s="188" t="s">
        <v>154</v>
      </c>
      <c r="AY154" s="48" t="s">
        <v>297</v>
      </c>
      <c r="BE154" s="189">
        <f t="shared" si="14"/>
        <v>0</v>
      </c>
      <c r="BF154" s="189">
        <f t="shared" si="15"/>
        <v>0</v>
      </c>
      <c r="BG154" s="189">
        <f t="shared" si="16"/>
        <v>0</v>
      </c>
      <c r="BH154" s="189">
        <f t="shared" si="17"/>
        <v>0</v>
      </c>
      <c r="BI154" s="189">
        <f t="shared" si="18"/>
        <v>0</v>
      </c>
      <c r="BJ154" s="48" t="s">
        <v>154</v>
      </c>
      <c r="BK154" s="189">
        <f t="shared" si="19"/>
        <v>0</v>
      </c>
      <c r="BL154" s="48" t="s">
        <v>302</v>
      </c>
      <c r="BM154" s="188" t="s">
        <v>1236</v>
      </c>
    </row>
    <row r="155" spans="1:65" s="63" customFormat="1" ht="37.950000000000003" customHeight="1">
      <c r="A155" s="59"/>
      <c r="B155" s="176"/>
      <c r="C155" s="177" t="s">
        <v>649</v>
      </c>
      <c r="D155" s="177" t="s">
        <v>299</v>
      </c>
      <c r="E155" s="178"/>
      <c r="F155" s="179" t="s">
        <v>1115</v>
      </c>
      <c r="G155" s="180" t="s">
        <v>522</v>
      </c>
      <c r="H155" s="181">
        <v>519</v>
      </c>
      <c r="I155" s="182"/>
      <c r="J155" s="182">
        <f t="shared" si="10"/>
        <v>0</v>
      </c>
      <c r="K155" s="183"/>
      <c r="L155" s="60"/>
      <c r="M155" s="184" t="s">
        <v>76</v>
      </c>
      <c r="N155" s="185" t="s">
        <v>107</v>
      </c>
      <c r="O155" s="186">
        <v>0</v>
      </c>
      <c r="P155" s="186">
        <f t="shared" si="11"/>
        <v>0</v>
      </c>
      <c r="Q155" s="186">
        <v>0</v>
      </c>
      <c r="R155" s="186">
        <f t="shared" si="12"/>
        <v>0</v>
      </c>
      <c r="S155" s="186">
        <v>0</v>
      </c>
      <c r="T155" s="187">
        <f t="shared" si="13"/>
        <v>0</v>
      </c>
      <c r="U155" s="59"/>
      <c r="V155" s="59"/>
      <c r="W155" s="59"/>
      <c r="X155" s="59"/>
      <c r="Y155" s="59"/>
      <c r="Z155" s="59"/>
      <c r="AA155" s="59"/>
      <c r="AB155" s="59"/>
      <c r="AC155" s="59"/>
      <c r="AD155" s="59"/>
      <c r="AE155" s="59"/>
      <c r="AR155" s="188" t="s">
        <v>302</v>
      </c>
      <c r="AT155" s="188" t="s">
        <v>299</v>
      </c>
      <c r="AU155" s="188" t="s">
        <v>154</v>
      </c>
      <c r="AY155" s="48" t="s">
        <v>297</v>
      </c>
      <c r="BE155" s="189">
        <f t="shared" si="14"/>
        <v>0</v>
      </c>
      <c r="BF155" s="189">
        <f t="shared" si="15"/>
        <v>0</v>
      </c>
      <c r="BG155" s="189">
        <f t="shared" si="16"/>
        <v>0</v>
      </c>
      <c r="BH155" s="189">
        <f t="shared" si="17"/>
        <v>0</v>
      </c>
      <c r="BI155" s="189">
        <f t="shared" si="18"/>
        <v>0</v>
      </c>
      <c r="BJ155" s="48" t="s">
        <v>154</v>
      </c>
      <c r="BK155" s="189">
        <f t="shared" si="19"/>
        <v>0</v>
      </c>
      <c r="BL155" s="48" t="s">
        <v>302</v>
      </c>
      <c r="BM155" s="188" t="s">
        <v>1237</v>
      </c>
    </row>
    <row r="156" spans="1:65" s="63" customFormat="1" ht="37.950000000000003" customHeight="1">
      <c r="A156" s="59"/>
      <c r="B156" s="176"/>
      <c r="C156" s="177" t="s">
        <v>652</v>
      </c>
      <c r="D156" s="177" t="s">
        <v>299</v>
      </c>
      <c r="E156" s="178"/>
      <c r="F156" s="179" t="s">
        <v>1121</v>
      </c>
      <c r="G156" s="180" t="s">
        <v>337</v>
      </c>
      <c r="H156" s="181">
        <v>3</v>
      </c>
      <c r="I156" s="182"/>
      <c r="J156" s="182">
        <f t="shared" si="10"/>
        <v>0</v>
      </c>
      <c r="K156" s="183"/>
      <c r="L156" s="60"/>
      <c r="M156" s="184" t="s">
        <v>76</v>
      </c>
      <c r="N156" s="185" t="s">
        <v>107</v>
      </c>
      <c r="O156" s="186">
        <v>0</v>
      </c>
      <c r="P156" s="186">
        <f t="shared" si="11"/>
        <v>0</v>
      </c>
      <c r="Q156" s="186">
        <v>0</v>
      </c>
      <c r="R156" s="186">
        <f t="shared" si="12"/>
        <v>0</v>
      </c>
      <c r="S156" s="186">
        <v>0</v>
      </c>
      <c r="T156" s="187">
        <f t="shared" si="13"/>
        <v>0</v>
      </c>
      <c r="U156" s="59"/>
      <c r="V156" s="59"/>
      <c r="W156" s="59"/>
      <c r="X156" s="59"/>
      <c r="Y156" s="59"/>
      <c r="Z156" s="59"/>
      <c r="AA156" s="59"/>
      <c r="AB156" s="59"/>
      <c r="AC156" s="59"/>
      <c r="AD156" s="59"/>
      <c r="AE156" s="59"/>
      <c r="AR156" s="188" t="s">
        <v>302</v>
      </c>
      <c r="AT156" s="188" t="s">
        <v>299</v>
      </c>
      <c r="AU156" s="188" t="s">
        <v>154</v>
      </c>
      <c r="AY156" s="48" t="s">
        <v>297</v>
      </c>
      <c r="BE156" s="189">
        <f t="shared" si="14"/>
        <v>0</v>
      </c>
      <c r="BF156" s="189">
        <f t="shared" si="15"/>
        <v>0</v>
      </c>
      <c r="BG156" s="189">
        <f t="shared" si="16"/>
        <v>0</v>
      </c>
      <c r="BH156" s="189">
        <f t="shared" si="17"/>
        <v>0</v>
      </c>
      <c r="BI156" s="189">
        <f t="shared" si="18"/>
        <v>0</v>
      </c>
      <c r="BJ156" s="48" t="s">
        <v>154</v>
      </c>
      <c r="BK156" s="189">
        <f t="shared" si="19"/>
        <v>0</v>
      </c>
      <c r="BL156" s="48" t="s">
        <v>302</v>
      </c>
      <c r="BM156" s="188" t="s">
        <v>1238</v>
      </c>
    </row>
    <row r="157" spans="1:65" s="63" customFormat="1" ht="24.15" customHeight="1">
      <c r="A157" s="59"/>
      <c r="B157" s="176"/>
      <c r="C157" s="177" t="s">
        <v>655</v>
      </c>
      <c r="D157" s="177" t="s">
        <v>299</v>
      </c>
      <c r="E157" s="178"/>
      <c r="F157" s="179" t="s">
        <v>1123</v>
      </c>
      <c r="G157" s="180" t="s">
        <v>522</v>
      </c>
      <c r="H157" s="181">
        <v>519</v>
      </c>
      <c r="I157" s="182"/>
      <c r="J157" s="182">
        <f t="shared" si="10"/>
        <v>0</v>
      </c>
      <c r="K157" s="183"/>
      <c r="L157" s="60"/>
      <c r="M157" s="184" t="s">
        <v>76</v>
      </c>
      <c r="N157" s="185" t="s">
        <v>107</v>
      </c>
      <c r="O157" s="186">
        <v>0</v>
      </c>
      <c r="P157" s="186">
        <f t="shared" si="11"/>
        <v>0</v>
      </c>
      <c r="Q157" s="186">
        <v>0</v>
      </c>
      <c r="R157" s="186">
        <f t="shared" si="12"/>
        <v>0</v>
      </c>
      <c r="S157" s="186">
        <v>0</v>
      </c>
      <c r="T157" s="187">
        <f t="shared" si="13"/>
        <v>0</v>
      </c>
      <c r="U157" s="59"/>
      <c r="V157" s="59"/>
      <c r="W157" s="59"/>
      <c r="X157" s="59"/>
      <c r="Y157" s="59"/>
      <c r="Z157" s="59"/>
      <c r="AA157" s="59"/>
      <c r="AB157" s="59"/>
      <c r="AC157" s="59"/>
      <c r="AD157" s="59"/>
      <c r="AE157" s="59"/>
      <c r="AR157" s="188" t="s">
        <v>302</v>
      </c>
      <c r="AT157" s="188" t="s">
        <v>299</v>
      </c>
      <c r="AU157" s="188" t="s">
        <v>154</v>
      </c>
      <c r="AY157" s="48" t="s">
        <v>297</v>
      </c>
      <c r="BE157" s="189">
        <f t="shared" si="14"/>
        <v>0</v>
      </c>
      <c r="BF157" s="189">
        <f t="shared" si="15"/>
        <v>0</v>
      </c>
      <c r="BG157" s="189">
        <f t="shared" si="16"/>
        <v>0</v>
      </c>
      <c r="BH157" s="189">
        <f t="shared" si="17"/>
        <v>0</v>
      </c>
      <c r="BI157" s="189">
        <f t="shared" si="18"/>
        <v>0</v>
      </c>
      <c r="BJ157" s="48" t="s">
        <v>154</v>
      </c>
      <c r="BK157" s="189">
        <f t="shared" si="19"/>
        <v>0</v>
      </c>
      <c r="BL157" s="48" t="s">
        <v>302</v>
      </c>
      <c r="BM157" s="188" t="s">
        <v>1239</v>
      </c>
    </row>
    <row r="158" spans="1:65" s="63" customFormat="1" ht="24.15" customHeight="1">
      <c r="A158" s="59"/>
      <c r="B158" s="176"/>
      <c r="C158" s="177" t="s">
        <v>577</v>
      </c>
      <c r="D158" s="177" t="s">
        <v>299</v>
      </c>
      <c r="E158" s="178"/>
      <c r="F158" s="179" t="s">
        <v>1125</v>
      </c>
      <c r="G158" s="180" t="s">
        <v>337</v>
      </c>
      <c r="H158" s="181">
        <v>3</v>
      </c>
      <c r="I158" s="182"/>
      <c r="J158" s="182">
        <f t="shared" si="10"/>
        <v>0</v>
      </c>
      <c r="K158" s="183"/>
      <c r="L158" s="60"/>
      <c r="M158" s="184" t="s">
        <v>76</v>
      </c>
      <c r="N158" s="185" t="s">
        <v>107</v>
      </c>
      <c r="O158" s="186">
        <v>0</v>
      </c>
      <c r="P158" s="186">
        <f t="shared" si="11"/>
        <v>0</v>
      </c>
      <c r="Q158" s="186">
        <v>0</v>
      </c>
      <c r="R158" s="186">
        <f t="shared" si="12"/>
        <v>0</v>
      </c>
      <c r="S158" s="186">
        <v>0</v>
      </c>
      <c r="T158" s="187">
        <f t="shared" si="13"/>
        <v>0</v>
      </c>
      <c r="U158" s="59"/>
      <c r="V158" s="59"/>
      <c r="W158" s="59"/>
      <c r="X158" s="59"/>
      <c r="Y158" s="59"/>
      <c r="Z158" s="59"/>
      <c r="AA158" s="59"/>
      <c r="AB158" s="59"/>
      <c r="AC158" s="59"/>
      <c r="AD158" s="59"/>
      <c r="AE158" s="59"/>
      <c r="AR158" s="188" t="s">
        <v>302</v>
      </c>
      <c r="AT158" s="188" t="s">
        <v>299</v>
      </c>
      <c r="AU158" s="188" t="s">
        <v>154</v>
      </c>
      <c r="AY158" s="48" t="s">
        <v>297</v>
      </c>
      <c r="BE158" s="189">
        <f t="shared" si="14"/>
        <v>0</v>
      </c>
      <c r="BF158" s="189">
        <f t="shared" si="15"/>
        <v>0</v>
      </c>
      <c r="BG158" s="189">
        <f t="shared" si="16"/>
        <v>0</v>
      </c>
      <c r="BH158" s="189">
        <f t="shared" si="17"/>
        <v>0</v>
      </c>
      <c r="BI158" s="189">
        <f t="shared" si="18"/>
        <v>0</v>
      </c>
      <c r="BJ158" s="48" t="s">
        <v>154</v>
      </c>
      <c r="BK158" s="189">
        <f t="shared" si="19"/>
        <v>0</v>
      </c>
      <c r="BL158" s="48" t="s">
        <v>302</v>
      </c>
      <c r="BM158" s="188" t="s">
        <v>1240</v>
      </c>
    </row>
    <row r="159" spans="1:65" s="63" customFormat="1" ht="40.200000000000003" customHeight="1">
      <c r="A159" s="59"/>
      <c r="B159" s="176"/>
      <c r="C159" s="177" t="s">
        <v>580</v>
      </c>
      <c r="D159" s="177" t="s">
        <v>299</v>
      </c>
      <c r="E159" s="178"/>
      <c r="F159" s="179" t="s">
        <v>1127</v>
      </c>
      <c r="G159" s="180" t="s">
        <v>522</v>
      </c>
      <c r="H159" s="181">
        <v>142</v>
      </c>
      <c r="I159" s="182"/>
      <c r="J159" s="182">
        <f t="shared" si="10"/>
        <v>0</v>
      </c>
      <c r="K159" s="183"/>
      <c r="L159" s="60"/>
      <c r="M159" s="184" t="s">
        <v>76</v>
      </c>
      <c r="N159" s="185" t="s">
        <v>107</v>
      </c>
      <c r="O159" s="186">
        <v>0</v>
      </c>
      <c r="P159" s="186">
        <f t="shared" si="11"/>
        <v>0</v>
      </c>
      <c r="Q159" s="186">
        <v>0</v>
      </c>
      <c r="R159" s="186">
        <f t="shared" si="12"/>
        <v>0</v>
      </c>
      <c r="S159" s="186">
        <v>0</v>
      </c>
      <c r="T159" s="187">
        <f t="shared" si="13"/>
        <v>0</v>
      </c>
      <c r="U159" s="59"/>
      <c r="V159" s="59"/>
      <c r="W159" s="59"/>
      <c r="X159" s="59"/>
      <c r="Y159" s="59"/>
      <c r="Z159" s="59"/>
      <c r="AA159" s="59"/>
      <c r="AB159" s="59"/>
      <c r="AC159" s="59"/>
      <c r="AD159" s="59"/>
      <c r="AE159" s="59"/>
      <c r="AR159" s="188" t="s">
        <v>302</v>
      </c>
      <c r="AT159" s="188" t="s">
        <v>299</v>
      </c>
      <c r="AU159" s="188" t="s">
        <v>154</v>
      </c>
      <c r="AY159" s="48" t="s">
        <v>297</v>
      </c>
      <c r="BE159" s="189">
        <f t="shared" si="14"/>
        <v>0</v>
      </c>
      <c r="BF159" s="189">
        <f t="shared" si="15"/>
        <v>0</v>
      </c>
      <c r="BG159" s="189">
        <f t="shared" si="16"/>
        <v>0</v>
      </c>
      <c r="BH159" s="189">
        <f t="shared" si="17"/>
        <v>0</v>
      </c>
      <c r="BI159" s="189">
        <f t="shared" si="18"/>
        <v>0</v>
      </c>
      <c r="BJ159" s="48" t="s">
        <v>154</v>
      </c>
      <c r="BK159" s="189">
        <f t="shared" si="19"/>
        <v>0</v>
      </c>
      <c r="BL159" s="48" t="s">
        <v>302</v>
      </c>
      <c r="BM159" s="188" t="s">
        <v>1241</v>
      </c>
    </row>
    <row r="160" spans="1:65" s="63" customFormat="1" ht="24.15" customHeight="1">
      <c r="A160" s="59"/>
      <c r="B160" s="176"/>
      <c r="C160" s="190" t="s">
        <v>583</v>
      </c>
      <c r="D160" s="190" t="s">
        <v>324</v>
      </c>
      <c r="E160" s="191"/>
      <c r="F160" s="192" t="s">
        <v>1129</v>
      </c>
      <c r="G160" s="193" t="s">
        <v>407</v>
      </c>
      <c r="H160" s="194">
        <v>144.84</v>
      </c>
      <c r="I160" s="195"/>
      <c r="J160" s="195">
        <f t="shared" si="10"/>
        <v>0</v>
      </c>
      <c r="K160" s="196"/>
      <c r="L160" s="197"/>
      <c r="M160" s="198" t="s">
        <v>76</v>
      </c>
      <c r="N160" s="199" t="s">
        <v>107</v>
      </c>
      <c r="O160" s="186">
        <v>0</v>
      </c>
      <c r="P160" s="186">
        <f t="shared" si="11"/>
        <v>0</v>
      </c>
      <c r="Q160" s="186">
        <v>0</v>
      </c>
      <c r="R160" s="186">
        <f t="shared" si="12"/>
        <v>0</v>
      </c>
      <c r="S160" s="186">
        <v>0</v>
      </c>
      <c r="T160" s="187">
        <f t="shared" si="13"/>
        <v>0</v>
      </c>
      <c r="U160" s="59"/>
      <c r="V160" s="59"/>
      <c r="W160" s="59"/>
      <c r="X160" s="59"/>
      <c r="Y160" s="59"/>
      <c r="Z160" s="59"/>
      <c r="AA160" s="59"/>
      <c r="AB160" s="59"/>
      <c r="AC160" s="59"/>
      <c r="AD160" s="59"/>
      <c r="AE160" s="59"/>
      <c r="AR160" s="188" t="s">
        <v>320</v>
      </c>
      <c r="AT160" s="188" t="s">
        <v>324</v>
      </c>
      <c r="AU160" s="188" t="s">
        <v>154</v>
      </c>
      <c r="AY160" s="48" t="s">
        <v>297</v>
      </c>
      <c r="BE160" s="189">
        <f t="shared" si="14"/>
        <v>0</v>
      </c>
      <c r="BF160" s="189">
        <f t="shared" si="15"/>
        <v>0</v>
      </c>
      <c r="BG160" s="189">
        <f t="shared" si="16"/>
        <v>0</v>
      </c>
      <c r="BH160" s="189">
        <f t="shared" si="17"/>
        <v>0</v>
      </c>
      <c r="BI160" s="189">
        <f t="shared" si="18"/>
        <v>0</v>
      </c>
      <c r="BJ160" s="48" t="s">
        <v>154</v>
      </c>
      <c r="BK160" s="189">
        <f t="shared" si="19"/>
        <v>0</v>
      </c>
      <c r="BL160" s="48" t="s">
        <v>302</v>
      </c>
      <c r="BM160" s="188" t="s">
        <v>1242</v>
      </c>
    </row>
    <row r="161" spans="1:65" s="63" customFormat="1" ht="14.4" customHeight="1">
      <c r="A161" s="59"/>
      <c r="B161" s="176"/>
      <c r="C161" s="177" t="s">
        <v>586</v>
      </c>
      <c r="D161" s="177" t="s">
        <v>299</v>
      </c>
      <c r="E161" s="178"/>
      <c r="F161" s="179" t="s">
        <v>1141</v>
      </c>
      <c r="G161" s="180" t="s">
        <v>522</v>
      </c>
      <c r="H161" s="181">
        <v>2</v>
      </c>
      <c r="I161" s="182"/>
      <c r="J161" s="182">
        <f t="shared" si="10"/>
        <v>0</v>
      </c>
      <c r="K161" s="183"/>
      <c r="L161" s="60"/>
      <c r="M161" s="184" t="s">
        <v>76</v>
      </c>
      <c r="N161" s="185" t="s">
        <v>107</v>
      </c>
      <c r="O161" s="186">
        <v>0</v>
      </c>
      <c r="P161" s="186">
        <f t="shared" si="11"/>
        <v>0</v>
      </c>
      <c r="Q161" s="186">
        <v>0</v>
      </c>
      <c r="R161" s="186">
        <f t="shared" si="12"/>
        <v>0</v>
      </c>
      <c r="S161" s="186">
        <v>0</v>
      </c>
      <c r="T161" s="187">
        <f t="shared" si="13"/>
        <v>0</v>
      </c>
      <c r="U161" s="59"/>
      <c r="V161" s="59"/>
      <c r="W161" s="59"/>
      <c r="X161" s="59"/>
      <c r="Y161" s="59"/>
      <c r="Z161" s="59"/>
      <c r="AA161" s="59"/>
      <c r="AB161" s="59"/>
      <c r="AC161" s="59"/>
      <c r="AD161" s="59"/>
      <c r="AE161" s="59"/>
      <c r="AR161" s="188" t="s">
        <v>302</v>
      </c>
      <c r="AT161" s="188" t="s">
        <v>299</v>
      </c>
      <c r="AU161" s="188" t="s">
        <v>154</v>
      </c>
      <c r="AY161" s="48" t="s">
        <v>297</v>
      </c>
      <c r="BE161" s="189">
        <f t="shared" si="14"/>
        <v>0</v>
      </c>
      <c r="BF161" s="189">
        <f t="shared" si="15"/>
        <v>0</v>
      </c>
      <c r="BG161" s="189">
        <f t="shared" si="16"/>
        <v>0</v>
      </c>
      <c r="BH161" s="189">
        <f t="shared" si="17"/>
        <v>0</v>
      </c>
      <c r="BI161" s="189">
        <f t="shared" si="18"/>
        <v>0</v>
      </c>
      <c r="BJ161" s="48" t="s">
        <v>154</v>
      </c>
      <c r="BK161" s="189">
        <f t="shared" si="19"/>
        <v>0</v>
      </c>
      <c r="BL161" s="48" t="s">
        <v>302</v>
      </c>
      <c r="BM161" s="188" t="s">
        <v>1243</v>
      </c>
    </row>
    <row r="162" spans="1:65" s="63" customFormat="1" ht="37.950000000000003" customHeight="1">
      <c r="A162" s="59"/>
      <c r="B162" s="176"/>
      <c r="C162" s="177" t="s">
        <v>589</v>
      </c>
      <c r="D162" s="177" t="s">
        <v>299</v>
      </c>
      <c r="E162" s="178"/>
      <c r="F162" s="179" t="s">
        <v>1143</v>
      </c>
      <c r="G162" s="180" t="s">
        <v>407</v>
      </c>
      <c r="H162" s="181">
        <v>2</v>
      </c>
      <c r="I162" s="182"/>
      <c r="J162" s="182">
        <f t="shared" si="10"/>
        <v>0</v>
      </c>
      <c r="K162" s="183"/>
      <c r="L162" s="60"/>
      <c r="M162" s="184" t="s">
        <v>76</v>
      </c>
      <c r="N162" s="185" t="s">
        <v>107</v>
      </c>
      <c r="O162" s="186">
        <v>0</v>
      </c>
      <c r="P162" s="186">
        <f t="shared" si="11"/>
        <v>0</v>
      </c>
      <c r="Q162" s="186">
        <v>0</v>
      </c>
      <c r="R162" s="186">
        <f t="shared" si="12"/>
        <v>0</v>
      </c>
      <c r="S162" s="186">
        <v>0</v>
      </c>
      <c r="T162" s="187">
        <f t="shared" si="13"/>
        <v>0</v>
      </c>
      <c r="U162" s="59"/>
      <c r="V162" s="59"/>
      <c r="W162" s="59"/>
      <c r="X162" s="59"/>
      <c r="Y162" s="59"/>
      <c r="Z162" s="59"/>
      <c r="AA162" s="59"/>
      <c r="AB162" s="59"/>
      <c r="AC162" s="59"/>
      <c r="AD162" s="59"/>
      <c r="AE162" s="59"/>
      <c r="AR162" s="188" t="s">
        <v>302</v>
      </c>
      <c r="AT162" s="188" t="s">
        <v>299</v>
      </c>
      <c r="AU162" s="188" t="s">
        <v>154</v>
      </c>
      <c r="AY162" s="48" t="s">
        <v>297</v>
      </c>
      <c r="BE162" s="189">
        <f t="shared" si="14"/>
        <v>0</v>
      </c>
      <c r="BF162" s="189">
        <f t="shared" si="15"/>
        <v>0</v>
      </c>
      <c r="BG162" s="189">
        <f t="shared" si="16"/>
        <v>0</v>
      </c>
      <c r="BH162" s="189">
        <f t="shared" si="17"/>
        <v>0</v>
      </c>
      <c r="BI162" s="189">
        <f t="shared" si="18"/>
        <v>0</v>
      </c>
      <c r="BJ162" s="48" t="s">
        <v>154</v>
      </c>
      <c r="BK162" s="189">
        <f t="shared" si="19"/>
        <v>0</v>
      </c>
      <c r="BL162" s="48" t="s">
        <v>302</v>
      </c>
      <c r="BM162" s="188" t="s">
        <v>1244</v>
      </c>
    </row>
    <row r="163" spans="1:65" s="63" customFormat="1" ht="41.4" customHeight="1">
      <c r="A163" s="59"/>
      <c r="B163" s="176"/>
      <c r="C163" s="190" t="s">
        <v>592</v>
      </c>
      <c r="D163" s="190" t="s">
        <v>324</v>
      </c>
      <c r="E163" s="191"/>
      <c r="F163" s="192" t="s">
        <v>1145</v>
      </c>
      <c r="G163" s="193" t="s">
        <v>407</v>
      </c>
      <c r="H163" s="194">
        <v>2</v>
      </c>
      <c r="I163" s="195"/>
      <c r="J163" s="195">
        <f t="shared" si="10"/>
        <v>0</v>
      </c>
      <c r="K163" s="196"/>
      <c r="L163" s="197"/>
      <c r="M163" s="198" t="s">
        <v>76</v>
      </c>
      <c r="N163" s="199" t="s">
        <v>107</v>
      </c>
      <c r="O163" s="186">
        <v>0</v>
      </c>
      <c r="P163" s="186">
        <f t="shared" si="11"/>
        <v>0</v>
      </c>
      <c r="Q163" s="186">
        <v>0</v>
      </c>
      <c r="R163" s="186">
        <f t="shared" si="12"/>
        <v>0</v>
      </c>
      <c r="S163" s="186">
        <v>0</v>
      </c>
      <c r="T163" s="187">
        <f t="shared" si="13"/>
        <v>0</v>
      </c>
      <c r="U163" s="59"/>
      <c r="V163" s="59"/>
      <c r="W163" s="59"/>
      <c r="X163" s="59"/>
      <c r="Y163" s="59"/>
      <c r="Z163" s="59"/>
      <c r="AA163" s="59"/>
      <c r="AB163" s="59"/>
      <c r="AC163" s="59"/>
      <c r="AD163" s="59"/>
      <c r="AE163" s="59"/>
      <c r="AR163" s="188" t="s">
        <v>320</v>
      </c>
      <c r="AT163" s="188" t="s">
        <v>324</v>
      </c>
      <c r="AU163" s="188" t="s">
        <v>154</v>
      </c>
      <c r="AY163" s="48" t="s">
        <v>297</v>
      </c>
      <c r="BE163" s="189">
        <f t="shared" si="14"/>
        <v>0</v>
      </c>
      <c r="BF163" s="189">
        <f t="shared" si="15"/>
        <v>0</v>
      </c>
      <c r="BG163" s="189">
        <f t="shared" si="16"/>
        <v>0</v>
      </c>
      <c r="BH163" s="189">
        <f t="shared" si="17"/>
        <v>0</v>
      </c>
      <c r="BI163" s="189">
        <f t="shared" si="18"/>
        <v>0</v>
      </c>
      <c r="BJ163" s="48" t="s">
        <v>154</v>
      </c>
      <c r="BK163" s="189">
        <f t="shared" si="19"/>
        <v>0</v>
      </c>
      <c r="BL163" s="48" t="s">
        <v>302</v>
      </c>
      <c r="BM163" s="188" t="s">
        <v>1245</v>
      </c>
    </row>
    <row r="164" spans="1:65" s="63" customFormat="1" ht="37.950000000000003" customHeight="1">
      <c r="A164" s="59"/>
      <c r="B164" s="176"/>
      <c r="C164" s="177" t="s">
        <v>595</v>
      </c>
      <c r="D164" s="177" t="s">
        <v>299</v>
      </c>
      <c r="E164" s="178"/>
      <c r="F164" s="179" t="s">
        <v>1147</v>
      </c>
      <c r="G164" s="180" t="s">
        <v>522</v>
      </c>
      <c r="H164" s="181">
        <v>40</v>
      </c>
      <c r="I164" s="182"/>
      <c r="J164" s="182">
        <f t="shared" si="10"/>
        <v>0</v>
      </c>
      <c r="K164" s="183"/>
      <c r="L164" s="60"/>
      <c r="M164" s="184" t="s">
        <v>76</v>
      </c>
      <c r="N164" s="185" t="s">
        <v>107</v>
      </c>
      <c r="O164" s="186">
        <v>0</v>
      </c>
      <c r="P164" s="186">
        <f t="shared" si="11"/>
        <v>0</v>
      </c>
      <c r="Q164" s="186">
        <v>0</v>
      </c>
      <c r="R164" s="186">
        <f t="shared" si="12"/>
        <v>0</v>
      </c>
      <c r="S164" s="186">
        <v>0</v>
      </c>
      <c r="T164" s="187">
        <f t="shared" si="13"/>
        <v>0</v>
      </c>
      <c r="U164" s="59"/>
      <c r="V164" s="59"/>
      <c r="W164" s="59"/>
      <c r="X164" s="59"/>
      <c r="Y164" s="59"/>
      <c r="Z164" s="59"/>
      <c r="AA164" s="59"/>
      <c r="AB164" s="59"/>
      <c r="AC164" s="59"/>
      <c r="AD164" s="59"/>
      <c r="AE164" s="59"/>
      <c r="AR164" s="188" t="s">
        <v>302</v>
      </c>
      <c r="AT164" s="188" t="s">
        <v>299</v>
      </c>
      <c r="AU164" s="188" t="s">
        <v>154</v>
      </c>
      <c r="AY164" s="48" t="s">
        <v>297</v>
      </c>
      <c r="BE164" s="189">
        <f t="shared" si="14"/>
        <v>0</v>
      </c>
      <c r="BF164" s="189">
        <f t="shared" si="15"/>
        <v>0</v>
      </c>
      <c r="BG164" s="189">
        <f t="shared" si="16"/>
        <v>0</v>
      </c>
      <c r="BH164" s="189">
        <f t="shared" si="17"/>
        <v>0</v>
      </c>
      <c r="BI164" s="189">
        <f t="shared" si="18"/>
        <v>0</v>
      </c>
      <c r="BJ164" s="48" t="s">
        <v>154</v>
      </c>
      <c r="BK164" s="189">
        <f t="shared" si="19"/>
        <v>0</v>
      </c>
      <c r="BL164" s="48" t="s">
        <v>302</v>
      </c>
      <c r="BM164" s="188" t="s">
        <v>1246</v>
      </c>
    </row>
    <row r="165" spans="1:65" s="63" customFormat="1" ht="37.200000000000003" customHeight="1">
      <c r="A165" s="59"/>
      <c r="B165" s="176"/>
      <c r="C165" s="190" t="s">
        <v>598</v>
      </c>
      <c r="D165" s="190" t="s">
        <v>324</v>
      </c>
      <c r="E165" s="191"/>
      <c r="F165" s="192" t="s">
        <v>1149</v>
      </c>
      <c r="G165" s="193" t="s">
        <v>407</v>
      </c>
      <c r="H165" s="194">
        <v>40</v>
      </c>
      <c r="I165" s="195"/>
      <c r="J165" s="195">
        <f t="shared" si="10"/>
        <v>0</v>
      </c>
      <c r="K165" s="196"/>
      <c r="L165" s="197"/>
      <c r="M165" s="198" t="s">
        <v>76</v>
      </c>
      <c r="N165" s="199" t="s">
        <v>107</v>
      </c>
      <c r="O165" s="186">
        <v>0</v>
      </c>
      <c r="P165" s="186">
        <f t="shared" si="11"/>
        <v>0</v>
      </c>
      <c r="Q165" s="186">
        <v>0</v>
      </c>
      <c r="R165" s="186">
        <f t="shared" si="12"/>
        <v>0</v>
      </c>
      <c r="S165" s="186">
        <v>0</v>
      </c>
      <c r="T165" s="187">
        <f t="shared" si="13"/>
        <v>0</v>
      </c>
      <c r="U165" s="59"/>
      <c r="V165" s="59"/>
      <c r="W165" s="59"/>
      <c r="X165" s="59"/>
      <c r="Y165" s="59"/>
      <c r="Z165" s="59"/>
      <c r="AA165" s="59"/>
      <c r="AB165" s="59"/>
      <c r="AC165" s="59"/>
      <c r="AD165" s="59"/>
      <c r="AE165" s="59"/>
      <c r="AR165" s="188" t="s">
        <v>320</v>
      </c>
      <c r="AT165" s="188" t="s">
        <v>324</v>
      </c>
      <c r="AU165" s="188" t="s">
        <v>154</v>
      </c>
      <c r="AY165" s="48" t="s">
        <v>297</v>
      </c>
      <c r="BE165" s="189">
        <f t="shared" si="14"/>
        <v>0</v>
      </c>
      <c r="BF165" s="189">
        <f t="shared" si="15"/>
        <v>0</v>
      </c>
      <c r="BG165" s="189">
        <f t="shared" si="16"/>
        <v>0</v>
      </c>
      <c r="BH165" s="189">
        <f t="shared" si="17"/>
        <v>0</v>
      </c>
      <c r="BI165" s="189">
        <f t="shared" si="18"/>
        <v>0</v>
      </c>
      <c r="BJ165" s="48" t="s">
        <v>154</v>
      </c>
      <c r="BK165" s="189">
        <f t="shared" si="19"/>
        <v>0</v>
      </c>
      <c r="BL165" s="48" t="s">
        <v>302</v>
      </c>
      <c r="BM165" s="188" t="s">
        <v>1247</v>
      </c>
    </row>
    <row r="166" spans="1:65" s="63" customFormat="1" ht="36" customHeight="1">
      <c r="A166" s="59"/>
      <c r="B166" s="176"/>
      <c r="C166" s="190" t="s">
        <v>601</v>
      </c>
      <c r="D166" s="190" t="s">
        <v>324</v>
      </c>
      <c r="E166" s="191"/>
      <c r="F166" s="192" t="s">
        <v>1151</v>
      </c>
      <c r="G166" s="193" t="s">
        <v>407</v>
      </c>
      <c r="H166" s="194">
        <v>4</v>
      </c>
      <c r="I166" s="195"/>
      <c r="J166" s="195">
        <f t="shared" si="10"/>
        <v>0</v>
      </c>
      <c r="K166" s="196"/>
      <c r="L166" s="197"/>
      <c r="M166" s="198" t="s">
        <v>76</v>
      </c>
      <c r="N166" s="199" t="s">
        <v>107</v>
      </c>
      <c r="O166" s="186">
        <v>0</v>
      </c>
      <c r="P166" s="186">
        <f t="shared" si="11"/>
        <v>0</v>
      </c>
      <c r="Q166" s="186">
        <v>0</v>
      </c>
      <c r="R166" s="186">
        <f t="shared" si="12"/>
        <v>0</v>
      </c>
      <c r="S166" s="186">
        <v>0</v>
      </c>
      <c r="T166" s="187">
        <f t="shared" si="13"/>
        <v>0</v>
      </c>
      <c r="U166" s="59"/>
      <c r="V166" s="59"/>
      <c r="W166" s="59"/>
      <c r="X166" s="59"/>
      <c r="Y166" s="59"/>
      <c r="Z166" s="59"/>
      <c r="AA166" s="59"/>
      <c r="AB166" s="59"/>
      <c r="AC166" s="59"/>
      <c r="AD166" s="59"/>
      <c r="AE166" s="59"/>
      <c r="AR166" s="188" t="s">
        <v>320</v>
      </c>
      <c r="AT166" s="188" t="s">
        <v>324</v>
      </c>
      <c r="AU166" s="188" t="s">
        <v>154</v>
      </c>
      <c r="AY166" s="48" t="s">
        <v>297</v>
      </c>
      <c r="BE166" s="189">
        <f t="shared" si="14"/>
        <v>0</v>
      </c>
      <c r="BF166" s="189">
        <f t="shared" si="15"/>
        <v>0</v>
      </c>
      <c r="BG166" s="189">
        <f t="shared" si="16"/>
        <v>0</v>
      </c>
      <c r="BH166" s="189">
        <f t="shared" si="17"/>
        <v>0</v>
      </c>
      <c r="BI166" s="189">
        <f t="shared" si="18"/>
        <v>0</v>
      </c>
      <c r="BJ166" s="48" t="s">
        <v>154</v>
      </c>
      <c r="BK166" s="189">
        <f t="shared" si="19"/>
        <v>0</v>
      </c>
      <c r="BL166" s="48" t="s">
        <v>302</v>
      </c>
      <c r="BM166" s="188" t="s">
        <v>1248</v>
      </c>
    </row>
    <row r="167" spans="1:65" s="63" customFormat="1" ht="35.4" customHeight="1">
      <c r="A167" s="59"/>
      <c r="B167" s="176"/>
      <c r="C167" s="190" t="s">
        <v>361</v>
      </c>
      <c r="D167" s="190" t="s">
        <v>324</v>
      </c>
      <c r="E167" s="191"/>
      <c r="F167" s="192" t="s">
        <v>1153</v>
      </c>
      <c r="G167" s="193" t="s">
        <v>407</v>
      </c>
      <c r="H167" s="194">
        <v>80</v>
      </c>
      <c r="I167" s="195"/>
      <c r="J167" s="195">
        <f t="shared" si="10"/>
        <v>0</v>
      </c>
      <c r="K167" s="196"/>
      <c r="L167" s="197"/>
      <c r="M167" s="198" t="s">
        <v>76</v>
      </c>
      <c r="N167" s="199" t="s">
        <v>107</v>
      </c>
      <c r="O167" s="186">
        <v>0</v>
      </c>
      <c r="P167" s="186">
        <f t="shared" si="11"/>
        <v>0</v>
      </c>
      <c r="Q167" s="186">
        <v>0</v>
      </c>
      <c r="R167" s="186">
        <f t="shared" si="12"/>
        <v>0</v>
      </c>
      <c r="S167" s="186">
        <v>0</v>
      </c>
      <c r="T167" s="187">
        <f t="shared" si="13"/>
        <v>0</v>
      </c>
      <c r="U167" s="59"/>
      <c r="V167" s="59"/>
      <c r="W167" s="59"/>
      <c r="X167" s="59"/>
      <c r="Y167" s="59"/>
      <c r="Z167" s="59"/>
      <c r="AA167" s="59"/>
      <c r="AB167" s="59"/>
      <c r="AC167" s="59"/>
      <c r="AD167" s="59"/>
      <c r="AE167" s="59"/>
      <c r="AR167" s="188" t="s">
        <v>320</v>
      </c>
      <c r="AT167" s="188" t="s">
        <v>324</v>
      </c>
      <c r="AU167" s="188" t="s">
        <v>154</v>
      </c>
      <c r="AY167" s="48" t="s">
        <v>297</v>
      </c>
      <c r="BE167" s="189">
        <f t="shared" si="14"/>
        <v>0</v>
      </c>
      <c r="BF167" s="189">
        <f t="shared" si="15"/>
        <v>0</v>
      </c>
      <c r="BG167" s="189">
        <f t="shared" si="16"/>
        <v>0</v>
      </c>
      <c r="BH167" s="189">
        <f t="shared" si="17"/>
        <v>0</v>
      </c>
      <c r="BI167" s="189">
        <f t="shared" si="18"/>
        <v>0</v>
      </c>
      <c r="BJ167" s="48" t="s">
        <v>154</v>
      </c>
      <c r="BK167" s="189">
        <f t="shared" si="19"/>
        <v>0</v>
      </c>
      <c r="BL167" s="48" t="s">
        <v>302</v>
      </c>
      <c r="BM167" s="188" t="s">
        <v>1249</v>
      </c>
    </row>
    <row r="168" spans="1:65" s="63" customFormat="1" ht="37.950000000000003" customHeight="1">
      <c r="A168" s="59"/>
      <c r="B168" s="176"/>
      <c r="C168" s="190" t="s">
        <v>364</v>
      </c>
      <c r="D168" s="190" t="s">
        <v>324</v>
      </c>
      <c r="E168" s="191"/>
      <c r="F168" s="192" t="s">
        <v>1155</v>
      </c>
      <c r="G168" s="193" t="s">
        <v>407</v>
      </c>
      <c r="H168" s="194">
        <v>320</v>
      </c>
      <c r="I168" s="195"/>
      <c r="J168" s="195">
        <f t="shared" si="10"/>
        <v>0</v>
      </c>
      <c r="K168" s="196"/>
      <c r="L168" s="197"/>
      <c r="M168" s="198" t="s">
        <v>76</v>
      </c>
      <c r="N168" s="199" t="s">
        <v>107</v>
      </c>
      <c r="O168" s="186">
        <v>0</v>
      </c>
      <c r="P168" s="186">
        <f t="shared" si="11"/>
        <v>0</v>
      </c>
      <c r="Q168" s="186">
        <v>0</v>
      </c>
      <c r="R168" s="186">
        <f t="shared" si="12"/>
        <v>0</v>
      </c>
      <c r="S168" s="186">
        <v>0</v>
      </c>
      <c r="T168" s="187">
        <f t="shared" si="13"/>
        <v>0</v>
      </c>
      <c r="U168" s="59"/>
      <c r="V168" s="59"/>
      <c r="W168" s="59"/>
      <c r="X168" s="59"/>
      <c r="Y168" s="59"/>
      <c r="Z168" s="59"/>
      <c r="AA168" s="59"/>
      <c r="AB168" s="59"/>
      <c r="AC168" s="59"/>
      <c r="AD168" s="59"/>
      <c r="AE168" s="59"/>
      <c r="AR168" s="188" t="s">
        <v>320</v>
      </c>
      <c r="AT168" s="188" t="s">
        <v>324</v>
      </c>
      <c r="AU168" s="188" t="s">
        <v>154</v>
      </c>
      <c r="AY168" s="48" t="s">
        <v>297</v>
      </c>
      <c r="BE168" s="189">
        <f t="shared" si="14"/>
        <v>0</v>
      </c>
      <c r="BF168" s="189">
        <f t="shared" si="15"/>
        <v>0</v>
      </c>
      <c r="BG168" s="189">
        <f t="shared" si="16"/>
        <v>0</v>
      </c>
      <c r="BH168" s="189">
        <f t="shared" si="17"/>
        <v>0</v>
      </c>
      <c r="BI168" s="189">
        <f t="shared" si="18"/>
        <v>0</v>
      </c>
      <c r="BJ168" s="48" t="s">
        <v>154</v>
      </c>
      <c r="BK168" s="189">
        <f t="shared" si="19"/>
        <v>0</v>
      </c>
      <c r="BL168" s="48" t="s">
        <v>302</v>
      </c>
      <c r="BM168" s="188" t="s">
        <v>1250</v>
      </c>
    </row>
    <row r="169" spans="1:65" s="163" customFormat="1" ht="22.95" customHeight="1">
      <c r="B169" s="164"/>
      <c r="D169" s="165" t="s">
        <v>140</v>
      </c>
      <c r="E169" s="174"/>
      <c r="F169" s="174" t="s">
        <v>1157</v>
      </c>
      <c r="J169" s="175">
        <f>BK169</f>
        <v>0</v>
      </c>
      <c r="L169" s="164"/>
      <c r="M169" s="168"/>
      <c r="N169" s="169"/>
      <c r="O169" s="169"/>
      <c r="P169" s="170">
        <f>P170</f>
        <v>0</v>
      </c>
      <c r="Q169" s="169"/>
      <c r="R169" s="170">
        <f>R170</f>
        <v>0</v>
      </c>
      <c r="S169" s="169"/>
      <c r="T169" s="171">
        <f>T170</f>
        <v>0</v>
      </c>
      <c r="AR169" s="165" t="s">
        <v>148</v>
      </c>
      <c r="AT169" s="172" t="s">
        <v>140</v>
      </c>
      <c r="AU169" s="172" t="s">
        <v>148</v>
      </c>
      <c r="AY169" s="165" t="s">
        <v>297</v>
      </c>
      <c r="BK169" s="173">
        <f>BK170</f>
        <v>0</v>
      </c>
    </row>
    <row r="170" spans="1:65" s="63" customFormat="1" ht="24.15" customHeight="1">
      <c r="A170" s="59"/>
      <c r="B170" s="176"/>
      <c r="C170" s="177" t="s">
        <v>487</v>
      </c>
      <c r="D170" s="177" t="s">
        <v>299</v>
      </c>
      <c r="E170" s="178"/>
      <c r="F170" s="179" t="s">
        <v>1158</v>
      </c>
      <c r="G170" s="180" t="s">
        <v>326</v>
      </c>
      <c r="H170" s="181">
        <v>871.31399999999996</v>
      </c>
      <c r="I170" s="182"/>
      <c r="J170" s="182">
        <f>ROUND(I170*H170,2)</f>
        <v>0</v>
      </c>
      <c r="K170" s="183"/>
      <c r="L170" s="60"/>
      <c r="M170" s="200" t="s">
        <v>76</v>
      </c>
      <c r="N170" s="201" t="s">
        <v>107</v>
      </c>
      <c r="O170" s="202">
        <v>0</v>
      </c>
      <c r="P170" s="202">
        <f>O170*H170</f>
        <v>0</v>
      </c>
      <c r="Q170" s="202">
        <v>0</v>
      </c>
      <c r="R170" s="202">
        <f>Q170*H170</f>
        <v>0</v>
      </c>
      <c r="S170" s="202">
        <v>0</v>
      </c>
      <c r="T170" s="203">
        <f>S170*H170</f>
        <v>0</v>
      </c>
      <c r="U170" s="59"/>
      <c r="V170" s="59"/>
      <c r="W170" s="59"/>
      <c r="X170" s="59"/>
      <c r="Y170" s="59"/>
      <c r="Z170" s="59"/>
      <c r="AA170" s="59"/>
      <c r="AB170" s="59"/>
      <c r="AC170" s="59"/>
      <c r="AD170" s="59"/>
      <c r="AE170" s="59"/>
      <c r="AR170" s="188" t="s">
        <v>302</v>
      </c>
      <c r="AT170" s="188" t="s">
        <v>299</v>
      </c>
      <c r="AU170" s="188" t="s">
        <v>154</v>
      </c>
      <c r="AY170" s="48" t="s">
        <v>297</v>
      </c>
      <c r="BE170" s="189">
        <f>IF(N170="základná",J170,0)</f>
        <v>0</v>
      </c>
      <c r="BF170" s="189">
        <f>IF(N170="znížená",J170,0)</f>
        <v>0</v>
      </c>
      <c r="BG170" s="189">
        <f>IF(N170="zákl. prenesená",J170,0)</f>
        <v>0</v>
      </c>
      <c r="BH170" s="189">
        <f>IF(N170="zníž. prenesená",J170,0)</f>
        <v>0</v>
      </c>
      <c r="BI170" s="189">
        <f>IF(N170="nulová",J170,0)</f>
        <v>0</v>
      </c>
      <c r="BJ170" s="48" t="s">
        <v>154</v>
      </c>
      <c r="BK170" s="189">
        <f>ROUND(I170*H170,2)</f>
        <v>0</v>
      </c>
      <c r="BL170" s="48" t="s">
        <v>302</v>
      </c>
      <c r="BM170" s="188" t="s">
        <v>1251</v>
      </c>
    </row>
    <row r="171" spans="1:65" s="63" customFormat="1" ht="6.9" customHeight="1">
      <c r="A171" s="59"/>
      <c r="B171" s="75"/>
      <c r="C171" s="76"/>
      <c r="D171" s="76"/>
      <c r="E171" s="76"/>
      <c r="F171" s="76"/>
      <c r="G171" s="76"/>
      <c r="H171" s="76"/>
      <c r="I171" s="76"/>
      <c r="J171" s="76"/>
      <c r="K171" s="76"/>
      <c r="L171" s="60"/>
      <c r="M171" s="59"/>
      <c r="O171" s="59"/>
      <c r="P171" s="59"/>
      <c r="Q171" s="59"/>
      <c r="R171" s="59"/>
      <c r="S171" s="59"/>
      <c r="T171" s="59"/>
      <c r="U171" s="59"/>
      <c r="V171" s="59"/>
      <c r="W171" s="59"/>
      <c r="X171" s="59"/>
      <c r="Y171" s="59"/>
      <c r="Z171" s="59"/>
      <c r="AA171" s="59"/>
      <c r="AB171" s="59"/>
      <c r="AC171" s="59"/>
      <c r="AD171" s="59"/>
      <c r="AE171" s="59"/>
    </row>
    <row r="173" spans="1:65" ht="58.95" customHeight="1">
      <c r="C173" s="262" t="s">
        <v>392</v>
      </c>
      <c r="D173" s="262"/>
      <c r="E173" s="262"/>
      <c r="F173" s="262"/>
      <c r="G173" s="262"/>
      <c r="H173" s="262"/>
      <c r="I173" s="262"/>
      <c r="J173" s="262"/>
      <c r="K173" s="262"/>
      <c r="L173" s="262"/>
      <c r="M173" s="262"/>
      <c r="N173" s="262"/>
    </row>
    <row r="174" spans="1:65" ht="11.4">
      <c r="C174" s="204"/>
      <c r="D174" s="204"/>
      <c r="E174" s="204"/>
      <c r="F174" s="204"/>
      <c r="G174" s="204"/>
      <c r="H174" s="204"/>
      <c r="I174" s="204"/>
      <c r="J174" s="204"/>
      <c r="K174" s="205"/>
      <c r="L174" s="205"/>
      <c r="M174" s="205"/>
      <c r="N174" s="205"/>
    </row>
    <row r="175" spans="1:65" ht="48.6" customHeight="1">
      <c r="C175" s="262" t="s">
        <v>393</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48" customHeight="1">
      <c r="C177" s="262" t="s">
        <v>394</v>
      </c>
      <c r="D177" s="262"/>
      <c r="E177" s="262"/>
      <c r="F177" s="262"/>
      <c r="G177" s="262"/>
      <c r="H177" s="262"/>
      <c r="I177" s="262"/>
      <c r="J177" s="262"/>
      <c r="K177" s="262"/>
      <c r="L177" s="262"/>
      <c r="M177" s="262"/>
      <c r="N177" s="262"/>
    </row>
    <row r="178" spans="3:14" ht="11.4">
      <c r="C178" s="206"/>
      <c r="D178" s="206"/>
      <c r="E178" s="206"/>
      <c r="F178" s="206"/>
      <c r="G178" s="206"/>
      <c r="H178" s="206"/>
      <c r="I178" s="206"/>
      <c r="J178" s="206"/>
      <c r="K178" s="207"/>
      <c r="L178" s="207"/>
      <c r="M178" s="207"/>
      <c r="N178" s="207"/>
    </row>
    <row r="179" spans="3:14" ht="11.4">
      <c r="C179" s="262" t="s">
        <v>395</v>
      </c>
      <c r="D179" s="262"/>
      <c r="E179" s="262"/>
      <c r="F179" s="262"/>
      <c r="G179" s="262"/>
      <c r="H179" s="262"/>
      <c r="I179" s="262"/>
      <c r="J179" s="262"/>
      <c r="K179" s="262"/>
      <c r="L179" s="262"/>
      <c r="M179" s="262"/>
      <c r="N179" s="262"/>
    </row>
    <row r="180" spans="3:14" ht="11.4">
      <c r="C180" s="204"/>
      <c r="D180" s="204"/>
      <c r="E180" s="204"/>
      <c r="F180" s="204"/>
      <c r="G180" s="204"/>
      <c r="H180" s="204"/>
      <c r="I180" s="204"/>
      <c r="J180" s="204"/>
      <c r="K180" s="205"/>
      <c r="L180" s="205"/>
      <c r="M180" s="205"/>
      <c r="N180" s="205"/>
    </row>
    <row r="181" spans="3:14" ht="11.4">
      <c r="C181" s="204"/>
      <c r="D181" s="204"/>
      <c r="E181" s="204"/>
      <c r="F181" s="204"/>
      <c r="G181" s="204"/>
      <c r="H181" s="204"/>
      <c r="I181" s="204"/>
      <c r="J181" s="204"/>
      <c r="K181" s="205"/>
      <c r="L181" s="205"/>
      <c r="M181" s="205"/>
      <c r="N181" s="205"/>
    </row>
    <row r="182" spans="3:14" ht="11.4">
      <c r="C182" s="208" t="s">
        <v>396</v>
      </c>
      <c r="D182" s="208"/>
      <c r="E182" s="208"/>
      <c r="F182" s="208"/>
      <c r="G182" s="208"/>
      <c r="H182" s="204"/>
      <c r="I182" s="208"/>
      <c r="J182" s="208"/>
      <c r="K182" s="205"/>
      <c r="L182" s="205"/>
      <c r="M182" s="205"/>
      <c r="N182" s="205"/>
    </row>
    <row r="183" spans="3:14" ht="11.4">
      <c r="C183" s="204"/>
      <c r="D183" s="204"/>
      <c r="E183" s="204"/>
      <c r="F183" s="204"/>
      <c r="G183" s="204"/>
      <c r="H183" s="204" t="s">
        <v>397</v>
      </c>
      <c r="I183" s="204"/>
      <c r="J183" s="204"/>
      <c r="K183" s="205"/>
      <c r="L183" s="205"/>
      <c r="M183" s="205"/>
      <c r="N183" s="205"/>
    </row>
    <row r="184" spans="3:14" ht="11.4">
      <c r="C184" s="204"/>
      <c r="D184" s="204"/>
      <c r="E184" s="204"/>
      <c r="F184" s="204"/>
      <c r="G184" s="204"/>
      <c r="H184" s="204"/>
      <c r="I184" s="204"/>
      <c r="J184" s="204"/>
      <c r="K184" s="205"/>
      <c r="L184" s="205"/>
      <c r="M184" s="205"/>
      <c r="N184" s="205"/>
    </row>
    <row r="185" spans="3:14" ht="11.4">
      <c r="C185" s="204"/>
      <c r="D185" s="204"/>
      <c r="E185" s="204"/>
      <c r="F185" s="204"/>
      <c r="G185" s="204"/>
      <c r="H185" s="204"/>
      <c r="I185" s="204"/>
      <c r="J185" s="208"/>
      <c r="K185" s="205"/>
      <c r="L185" s="205"/>
      <c r="M185" s="205"/>
      <c r="N185" s="205"/>
    </row>
    <row r="186" spans="3:14" ht="11.4">
      <c r="C186" s="208" t="s">
        <v>96</v>
      </c>
      <c r="D186" s="208"/>
      <c r="E186" s="208"/>
      <c r="F186" s="208"/>
      <c r="G186" s="208"/>
      <c r="H186" s="204"/>
      <c r="I186" s="208"/>
      <c r="J186" s="204"/>
      <c r="K186" s="205"/>
      <c r="L186" s="205"/>
      <c r="M186" s="205"/>
      <c r="N186" s="205"/>
    </row>
  </sheetData>
  <autoFilter ref="C99:K170" xr:uid="{00000000-0009-0000-0000-000019000000}"/>
  <mergeCells count="13">
    <mergeCell ref="E29:H29"/>
    <mergeCell ref="L2:V2"/>
    <mergeCell ref="E7:H7"/>
    <mergeCell ref="E9:H9"/>
    <mergeCell ref="E11:H11"/>
    <mergeCell ref="E20:H20"/>
    <mergeCell ref="C179:N179"/>
    <mergeCell ref="E88:H88"/>
    <mergeCell ref="E90:H90"/>
    <mergeCell ref="E92:H92"/>
    <mergeCell ref="C173:N173"/>
    <mergeCell ref="C175:N175"/>
    <mergeCell ref="C177:N177"/>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M152"/>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233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1026</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1252</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ROUND((SUM(BE100:BE135)),  2)</f>
        <v>0</v>
      </c>
      <c r="G35" s="59"/>
      <c r="H35" s="59"/>
      <c r="I35" s="141">
        <v>0.2</v>
      </c>
      <c r="J35" s="140">
        <f>ROUND(((SUM(BE100:BE135))*I35),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ROUND((SUM(BF100:BF135)),  2)</f>
        <v>0</v>
      </c>
      <c r="G36" s="59"/>
      <c r="H36" s="59"/>
      <c r="I36" s="141">
        <v>0.2</v>
      </c>
      <c r="J36" s="140">
        <f>ROUND(((SUM(BF100:BF135))*I36),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1026</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04 - FC 22 SO 04 Komunikácie pre peších</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1028</v>
      </c>
      <c r="J101" s="167">
        <f>BK101</f>
        <v>0</v>
      </c>
      <c r="L101" s="164"/>
      <c r="M101" s="168"/>
      <c r="N101" s="169"/>
      <c r="O101" s="169"/>
      <c r="P101" s="170">
        <f>P102+P118+P120+P128+P134</f>
        <v>0</v>
      </c>
      <c r="Q101" s="169"/>
      <c r="R101" s="170">
        <f>R102+R118+R120+R128+R134</f>
        <v>0</v>
      </c>
      <c r="S101" s="169"/>
      <c r="T101" s="171">
        <f>T102+T118+T120+T128+T134</f>
        <v>0</v>
      </c>
      <c r="AR101" s="165" t="s">
        <v>148</v>
      </c>
      <c r="AT101" s="172" t="s">
        <v>140</v>
      </c>
      <c r="AU101" s="172" t="s">
        <v>141</v>
      </c>
      <c r="AY101" s="165" t="s">
        <v>297</v>
      </c>
      <c r="BK101" s="173">
        <f>BK102+BK118+BK120+BK128+BK134</f>
        <v>0</v>
      </c>
    </row>
    <row r="102" spans="1:65" s="163" customFormat="1" ht="22.95" customHeight="1">
      <c r="B102" s="164"/>
      <c r="D102" s="165" t="s">
        <v>140</v>
      </c>
      <c r="E102" s="174"/>
      <c r="F102" s="174" t="s">
        <v>1029</v>
      </c>
      <c r="J102" s="175">
        <f>BK102</f>
        <v>0</v>
      </c>
      <c r="L102" s="164"/>
      <c r="M102" s="168"/>
      <c r="N102" s="169"/>
      <c r="O102" s="169"/>
      <c r="P102" s="170">
        <f>SUM(P103:P117)</f>
        <v>0</v>
      </c>
      <c r="Q102" s="169"/>
      <c r="R102" s="170">
        <f>SUM(R103:R117)</f>
        <v>0</v>
      </c>
      <c r="S102" s="169"/>
      <c r="T102" s="171">
        <f>SUM(T103:T117)</f>
        <v>0</v>
      </c>
      <c r="AR102" s="165" t="s">
        <v>148</v>
      </c>
      <c r="AT102" s="172" t="s">
        <v>140</v>
      </c>
      <c r="AU102" s="172" t="s">
        <v>148</v>
      </c>
      <c r="AY102" s="165" t="s">
        <v>297</v>
      </c>
      <c r="BK102" s="173">
        <f>SUM(BK103:BK117)</f>
        <v>0</v>
      </c>
    </row>
    <row r="103" spans="1:65" s="63" customFormat="1" ht="24.15" customHeight="1">
      <c r="A103" s="59"/>
      <c r="B103" s="176"/>
      <c r="C103" s="177" t="s">
        <v>148</v>
      </c>
      <c r="D103" s="177" t="s">
        <v>299</v>
      </c>
      <c r="E103" s="178"/>
      <c r="F103" s="179" t="s">
        <v>1161</v>
      </c>
      <c r="G103" s="180" t="s">
        <v>301</v>
      </c>
      <c r="H103" s="181">
        <v>130</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302</v>
      </c>
      <c r="BM103" s="188" t="s">
        <v>1253</v>
      </c>
    </row>
    <row r="104" spans="1:65" s="63" customFormat="1" ht="24.15" customHeight="1">
      <c r="A104" s="59"/>
      <c r="B104" s="176"/>
      <c r="C104" s="177" t="s">
        <v>154</v>
      </c>
      <c r="D104" s="177" t="s">
        <v>299</v>
      </c>
      <c r="E104" s="178"/>
      <c r="F104" s="179" t="s">
        <v>304</v>
      </c>
      <c r="G104" s="180" t="s">
        <v>301</v>
      </c>
      <c r="H104" s="181">
        <v>39</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1254</v>
      </c>
    </row>
    <row r="105" spans="1:65" s="63" customFormat="1" ht="14.4" customHeight="1">
      <c r="A105" s="59"/>
      <c r="B105" s="176"/>
      <c r="C105" s="177" t="s">
        <v>306</v>
      </c>
      <c r="D105" s="177" t="s">
        <v>299</v>
      </c>
      <c r="E105" s="178"/>
      <c r="F105" s="179" t="s">
        <v>1166</v>
      </c>
      <c r="G105" s="180" t="s">
        <v>301</v>
      </c>
      <c r="H105" s="181">
        <v>3.92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1255</v>
      </c>
    </row>
    <row r="106" spans="1:65" s="63" customFormat="1" ht="37.950000000000003" customHeight="1">
      <c r="A106" s="59"/>
      <c r="B106" s="176"/>
      <c r="C106" s="177" t="s">
        <v>302</v>
      </c>
      <c r="D106" s="177" t="s">
        <v>299</v>
      </c>
      <c r="E106" s="178"/>
      <c r="F106" s="179" t="s">
        <v>309</v>
      </c>
      <c r="G106" s="180" t="s">
        <v>301</v>
      </c>
      <c r="H106" s="181">
        <v>1.1759999999999999</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1256</v>
      </c>
    </row>
    <row r="107" spans="1:65" s="63" customFormat="1" ht="37.950000000000003" customHeight="1">
      <c r="A107" s="59"/>
      <c r="B107" s="176"/>
      <c r="C107" s="177" t="s">
        <v>311</v>
      </c>
      <c r="D107" s="177" t="s">
        <v>299</v>
      </c>
      <c r="E107" s="178"/>
      <c r="F107" s="179" t="s">
        <v>1169</v>
      </c>
      <c r="G107" s="180" t="s">
        <v>301</v>
      </c>
      <c r="H107" s="181">
        <v>116.565</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1257</v>
      </c>
    </row>
    <row r="108" spans="1:65" s="63" customFormat="1" ht="37.950000000000003" customHeight="1">
      <c r="A108" s="59"/>
      <c r="B108" s="176"/>
      <c r="C108" s="177" t="s">
        <v>314</v>
      </c>
      <c r="D108" s="177" t="s">
        <v>299</v>
      </c>
      <c r="E108" s="178"/>
      <c r="F108" s="179" t="s">
        <v>1171</v>
      </c>
      <c r="G108" s="180" t="s">
        <v>301</v>
      </c>
      <c r="H108" s="181">
        <v>815.95500000000004</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1258</v>
      </c>
    </row>
    <row r="109" spans="1:65" s="63" customFormat="1" ht="24.15" customHeight="1">
      <c r="A109" s="59"/>
      <c r="B109" s="176"/>
      <c r="C109" s="177" t="s">
        <v>317</v>
      </c>
      <c r="D109" s="177" t="s">
        <v>299</v>
      </c>
      <c r="E109" s="178"/>
      <c r="F109" s="179" t="s">
        <v>1051</v>
      </c>
      <c r="G109" s="180" t="s">
        <v>301</v>
      </c>
      <c r="H109" s="181">
        <v>14</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1259</v>
      </c>
    </row>
    <row r="110" spans="1:65" s="63" customFormat="1" ht="14.4" customHeight="1">
      <c r="A110" s="59"/>
      <c r="B110" s="176"/>
      <c r="C110" s="177" t="s">
        <v>320</v>
      </c>
      <c r="D110" s="177" t="s">
        <v>299</v>
      </c>
      <c r="E110" s="178"/>
      <c r="F110" s="179" t="s">
        <v>1053</v>
      </c>
      <c r="G110" s="180" t="s">
        <v>301</v>
      </c>
      <c r="H110" s="181">
        <v>117.017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1260</v>
      </c>
    </row>
    <row r="111" spans="1:65" s="63" customFormat="1" ht="24.15" customHeight="1">
      <c r="A111" s="59"/>
      <c r="B111" s="176"/>
      <c r="C111" s="177" t="s">
        <v>323</v>
      </c>
      <c r="D111" s="177" t="s">
        <v>299</v>
      </c>
      <c r="E111" s="178"/>
      <c r="F111" s="179" t="s">
        <v>1055</v>
      </c>
      <c r="G111" s="180" t="s">
        <v>326</v>
      </c>
      <c r="H111" s="181">
        <v>175.52600000000001</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1261</v>
      </c>
    </row>
    <row r="112" spans="1:65" s="63" customFormat="1" ht="24.15" customHeight="1">
      <c r="A112" s="59"/>
      <c r="B112" s="176"/>
      <c r="C112" s="177" t="s">
        <v>328</v>
      </c>
      <c r="D112" s="177" t="s">
        <v>299</v>
      </c>
      <c r="E112" s="178"/>
      <c r="F112" s="179" t="s">
        <v>1057</v>
      </c>
      <c r="G112" s="180" t="s">
        <v>301</v>
      </c>
      <c r="H112" s="181">
        <v>3.355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1262</v>
      </c>
    </row>
    <row r="113" spans="1:65" s="63" customFormat="1" ht="24.15" customHeight="1">
      <c r="A113" s="59"/>
      <c r="B113" s="176"/>
      <c r="C113" s="177" t="s">
        <v>331</v>
      </c>
      <c r="D113" s="177" t="s">
        <v>299</v>
      </c>
      <c r="E113" s="178"/>
      <c r="F113" s="179" t="s">
        <v>1059</v>
      </c>
      <c r="G113" s="180" t="s">
        <v>337</v>
      </c>
      <c r="H113" s="181">
        <v>1195</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1263</v>
      </c>
    </row>
    <row r="114" spans="1:65" s="63" customFormat="1" ht="14.4" customHeight="1">
      <c r="A114" s="59"/>
      <c r="B114" s="176"/>
      <c r="C114" s="190" t="s">
        <v>335</v>
      </c>
      <c r="D114" s="190" t="s">
        <v>324</v>
      </c>
      <c r="E114" s="191"/>
      <c r="F114" s="192" t="s">
        <v>1061</v>
      </c>
      <c r="G114" s="193" t="s">
        <v>564</v>
      </c>
      <c r="H114" s="194">
        <v>36.933</v>
      </c>
      <c r="I114" s="195"/>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1264</v>
      </c>
    </row>
    <row r="115" spans="1:65" s="63" customFormat="1" ht="14.4" customHeight="1">
      <c r="A115" s="59"/>
      <c r="B115" s="176"/>
      <c r="C115" s="177" t="s">
        <v>339</v>
      </c>
      <c r="D115" s="177" t="s">
        <v>299</v>
      </c>
      <c r="E115" s="178"/>
      <c r="F115" s="179" t="s">
        <v>1063</v>
      </c>
      <c r="G115" s="180" t="s">
        <v>337</v>
      </c>
      <c r="H115" s="181">
        <v>439</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1265</v>
      </c>
    </row>
    <row r="116" spans="1:65" s="63" customFormat="1" ht="24.15" customHeight="1">
      <c r="A116" s="59"/>
      <c r="B116" s="176"/>
      <c r="C116" s="177" t="s">
        <v>342</v>
      </c>
      <c r="D116" s="177" t="s">
        <v>299</v>
      </c>
      <c r="E116" s="178"/>
      <c r="F116" s="179" t="s">
        <v>1065</v>
      </c>
      <c r="G116" s="180" t="s">
        <v>337</v>
      </c>
      <c r="H116" s="181">
        <v>2395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1266</v>
      </c>
    </row>
    <row r="117" spans="1:65" s="63" customFormat="1" ht="24.15" customHeight="1">
      <c r="A117" s="59"/>
      <c r="B117" s="176"/>
      <c r="C117" s="177" t="s">
        <v>345</v>
      </c>
      <c r="D117" s="177" t="s">
        <v>299</v>
      </c>
      <c r="E117" s="178"/>
      <c r="F117" s="179" t="s">
        <v>1067</v>
      </c>
      <c r="G117" s="180" t="s">
        <v>337</v>
      </c>
      <c r="H117" s="181">
        <v>1195</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1267</v>
      </c>
    </row>
    <row r="118" spans="1:65" s="163" customFormat="1" ht="22.95" customHeight="1">
      <c r="B118" s="164"/>
      <c r="D118" s="165" t="s">
        <v>140</v>
      </c>
      <c r="E118" s="174"/>
      <c r="F118" s="174" t="s">
        <v>1078</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348</v>
      </c>
      <c r="D119" s="177" t="s">
        <v>299</v>
      </c>
      <c r="E119" s="178"/>
      <c r="F119" s="179" t="s">
        <v>1079</v>
      </c>
      <c r="G119" s="180" t="s">
        <v>301</v>
      </c>
      <c r="H119" s="181">
        <v>0.13400000000000001</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1268</v>
      </c>
    </row>
    <row r="120" spans="1:65" s="163" customFormat="1" ht="22.95" customHeight="1">
      <c r="B120" s="164"/>
      <c r="D120" s="165" t="s">
        <v>140</v>
      </c>
      <c r="E120" s="174"/>
      <c r="F120" s="174" t="s">
        <v>1081</v>
      </c>
      <c r="J120" s="175">
        <f>BK120</f>
        <v>0</v>
      </c>
      <c r="L120" s="164"/>
      <c r="M120" s="168"/>
      <c r="N120" s="169"/>
      <c r="O120" s="169"/>
      <c r="P120" s="170">
        <f>SUM(P121:P127)</f>
        <v>0</v>
      </c>
      <c r="Q120" s="169"/>
      <c r="R120" s="170">
        <f>SUM(R121:R127)</f>
        <v>0</v>
      </c>
      <c r="S120" s="169"/>
      <c r="T120" s="171">
        <f>SUM(T121:T127)</f>
        <v>0</v>
      </c>
      <c r="AR120" s="165" t="s">
        <v>148</v>
      </c>
      <c r="AT120" s="172" t="s">
        <v>140</v>
      </c>
      <c r="AU120" s="172" t="s">
        <v>148</v>
      </c>
      <c r="AY120" s="165" t="s">
        <v>297</v>
      </c>
      <c r="BK120" s="173">
        <f>SUM(BK121:BK127)</f>
        <v>0</v>
      </c>
    </row>
    <row r="121" spans="1:65" s="63" customFormat="1" ht="24.15" customHeight="1">
      <c r="A121" s="59"/>
      <c r="B121" s="176"/>
      <c r="C121" s="177" t="s">
        <v>351</v>
      </c>
      <c r="D121" s="177" t="s">
        <v>299</v>
      </c>
      <c r="E121" s="178"/>
      <c r="F121" s="179" t="s">
        <v>1269</v>
      </c>
      <c r="G121" s="180" t="s">
        <v>337</v>
      </c>
      <c r="H121" s="181">
        <v>399</v>
      </c>
      <c r="I121" s="182"/>
      <c r="J121" s="182">
        <f t="shared" ref="J121:J127" si="10">ROUND(I121*H121,2)</f>
        <v>0</v>
      </c>
      <c r="K121" s="183"/>
      <c r="L121" s="60"/>
      <c r="M121" s="184" t="s">
        <v>76</v>
      </c>
      <c r="N121" s="185" t="s">
        <v>107</v>
      </c>
      <c r="O121" s="186">
        <v>0</v>
      </c>
      <c r="P121" s="186">
        <f t="shared" ref="P121:P127" si="11">O121*H121</f>
        <v>0</v>
      </c>
      <c r="Q121" s="186">
        <v>0</v>
      </c>
      <c r="R121" s="186">
        <f t="shared" ref="R121:R127" si="12">Q121*H121</f>
        <v>0</v>
      </c>
      <c r="S121" s="186">
        <v>0</v>
      </c>
      <c r="T121" s="187">
        <f t="shared" ref="T121:T127" si="13">S121*H121</f>
        <v>0</v>
      </c>
      <c r="U121" s="59"/>
      <c r="V121" s="59"/>
      <c r="W121" s="59"/>
      <c r="X121" s="59"/>
      <c r="Y121" s="59"/>
      <c r="Z121" s="59"/>
      <c r="AA121" s="59"/>
      <c r="AB121" s="59"/>
      <c r="AC121" s="59"/>
      <c r="AD121" s="59"/>
      <c r="AE121" s="59"/>
      <c r="AR121" s="188" t="s">
        <v>302</v>
      </c>
      <c r="AT121" s="188" t="s">
        <v>299</v>
      </c>
      <c r="AU121" s="188" t="s">
        <v>154</v>
      </c>
      <c r="AY121" s="48" t="s">
        <v>297</v>
      </c>
      <c r="BE121" s="189">
        <f t="shared" ref="BE121:BE127" si="14">IF(N121="základná",J121,0)</f>
        <v>0</v>
      </c>
      <c r="BF121" s="189">
        <f t="shared" ref="BF121:BF127" si="15">IF(N121="znížená",J121,0)</f>
        <v>0</v>
      </c>
      <c r="BG121" s="189">
        <f t="shared" ref="BG121:BG127" si="16">IF(N121="zákl. prenesená",J121,0)</f>
        <v>0</v>
      </c>
      <c r="BH121" s="189">
        <f t="shared" ref="BH121:BH127" si="17">IF(N121="zníž. prenesená",J121,0)</f>
        <v>0</v>
      </c>
      <c r="BI121" s="189">
        <f t="shared" ref="BI121:BI127" si="18">IF(N121="nulová",J121,0)</f>
        <v>0</v>
      </c>
      <c r="BJ121" s="48" t="s">
        <v>154</v>
      </c>
      <c r="BK121" s="189">
        <f t="shared" ref="BK121:BK127" si="19">ROUND(I121*H121,2)</f>
        <v>0</v>
      </c>
      <c r="BL121" s="48" t="s">
        <v>302</v>
      </c>
      <c r="BM121" s="188" t="s">
        <v>1270</v>
      </c>
    </row>
    <row r="122" spans="1:65" s="63" customFormat="1" ht="37.950000000000003" customHeight="1">
      <c r="A122" s="59"/>
      <c r="B122" s="176"/>
      <c r="C122" s="177" t="s">
        <v>354</v>
      </c>
      <c r="D122" s="177" t="s">
        <v>299</v>
      </c>
      <c r="E122" s="178"/>
      <c r="F122" s="179" t="s">
        <v>1271</v>
      </c>
      <c r="G122" s="180" t="s">
        <v>337</v>
      </c>
      <c r="H122" s="181">
        <v>399</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1272</v>
      </c>
    </row>
    <row r="123" spans="1:65" s="63" customFormat="1" ht="37.950000000000003" customHeight="1">
      <c r="A123" s="59"/>
      <c r="B123" s="176"/>
      <c r="C123" s="177" t="s">
        <v>357</v>
      </c>
      <c r="D123" s="177" t="s">
        <v>299</v>
      </c>
      <c r="E123" s="178"/>
      <c r="F123" s="179" t="s">
        <v>1273</v>
      </c>
      <c r="G123" s="180" t="s">
        <v>337</v>
      </c>
      <c r="H123" s="181">
        <v>395</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302</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1274</v>
      </c>
    </row>
    <row r="124" spans="1:65" s="63" customFormat="1" ht="14.4" customHeight="1">
      <c r="A124" s="59"/>
      <c r="B124" s="176"/>
      <c r="C124" s="190" t="s">
        <v>82</v>
      </c>
      <c r="D124" s="190" t="s">
        <v>324</v>
      </c>
      <c r="E124" s="191"/>
      <c r="F124" s="192" t="s">
        <v>1275</v>
      </c>
      <c r="G124" s="193" t="s">
        <v>337</v>
      </c>
      <c r="H124" s="194">
        <v>388</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1276</v>
      </c>
    </row>
    <row r="125" spans="1:65" s="63" customFormat="1" ht="24.15" customHeight="1">
      <c r="A125" s="59"/>
      <c r="B125" s="176"/>
      <c r="C125" s="177" t="s">
        <v>402</v>
      </c>
      <c r="D125" s="177" t="s">
        <v>299</v>
      </c>
      <c r="E125" s="178"/>
      <c r="F125" s="179" t="s">
        <v>1277</v>
      </c>
      <c r="G125" s="180" t="s">
        <v>337</v>
      </c>
      <c r="H125" s="181">
        <v>4</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1278</v>
      </c>
    </row>
    <row r="126" spans="1:65" s="63" customFormat="1" ht="24.15" customHeight="1">
      <c r="A126" s="59"/>
      <c r="B126" s="176"/>
      <c r="C126" s="190" t="s">
        <v>405</v>
      </c>
      <c r="D126" s="190" t="s">
        <v>324</v>
      </c>
      <c r="E126" s="191"/>
      <c r="F126" s="192" t="s">
        <v>1279</v>
      </c>
      <c r="G126" s="193" t="s">
        <v>337</v>
      </c>
      <c r="H126" s="194">
        <v>4.04</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1280</v>
      </c>
    </row>
    <row r="127" spans="1:65" s="63" customFormat="1" ht="14.4" customHeight="1">
      <c r="A127" s="59"/>
      <c r="B127" s="176"/>
      <c r="C127" s="177" t="s">
        <v>409</v>
      </c>
      <c r="D127" s="177" t="s">
        <v>299</v>
      </c>
      <c r="E127" s="178"/>
      <c r="F127" s="179" t="s">
        <v>1281</v>
      </c>
      <c r="G127" s="180" t="s">
        <v>522</v>
      </c>
      <c r="H127" s="181">
        <v>8</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1282</v>
      </c>
    </row>
    <row r="128" spans="1:65" s="163" customFormat="1" ht="22.95" customHeight="1">
      <c r="B128" s="164"/>
      <c r="D128" s="165" t="s">
        <v>140</v>
      </c>
      <c r="E128" s="174"/>
      <c r="F128" s="174" t="s">
        <v>1096</v>
      </c>
      <c r="J128" s="175">
        <f>BK128</f>
        <v>0</v>
      </c>
      <c r="L128" s="164"/>
      <c r="M128" s="168"/>
      <c r="N128" s="169"/>
      <c r="O128" s="169"/>
      <c r="P128" s="170">
        <f>SUM(P129:P133)</f>
        <v>0</v>
      </c>
      <c r="Q128" s="169"/>
      <c r="R128" s="170">
        <f>SUM(R129:R133)</f>
        <v>0</v>
      </c>
      <c r="S128" s="169"/>
      <c r="T128" s="171">
        <f>SUM(T129:T133)</f>
        <v>0</v>
      </c>
      <c r="AR128" s="165" t="s">
        <v>148</v>
      </c>
      <c r="AT128" s="172" t="s">
        <v>140</v>
      </c>
      <c r="AU128" s="172" t="s">
        <v>148</v>
      </c>
      <c r="AY128" s="165" t="s">
        <v>297</v>
      </c>
      <c r="BK128" s="173">
        <f>SUM(BK129:BK133)</f>
        <v>0</v>
      </c>
    </row>
    <row r="129" spans="1:65" s="63" customFormat="1" ht="37.950000000000003" customHeight="1">
      <c r="A129" s="59"/>
      <c r="B129" s="176"/>
      <c r="C129" s="177" t="s">
        <v>412</v>
      </c>
      <c r="D129" s="177" t="s">
        <v>299</v>
      </c>
      <c r="E129" s="178"/>
      <c r="F129" s="179" t="s">
        <v>1283</v>
      </c>
      <c r="G129" s="180" t="s">
        <v>522</v>
      </c>
      <c r="H129" s="181">
        <v>173</v>
      </c>
      <c r="I129" s="182"/>
      <c r="J129" s="182">
        <f>ROUND(I129*H129,2)</f>
        <v>0</v>
      </c>
      <c r="K129" s="183"/>
      <c r="L129" s="60"/>
      <c r="M129" s="184" t="s">
        <v>76</v>
      </c>
      <c r="N129" s="185"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302</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302</v>
      </c>
      <c r="BM129" s="188" t="s">
        <v>1284</v>
      </c>
    </row>
    <row r="130" spans="1:65" s="63" customFormat="1" ht="29.4" customHeight="1">
      <c r="A130" s="59"/>
      <c r="B130" s="176"/>
      <c r="C130" s="190" t="s">
        <v>415</v>
      </c>
      <c r="D130" s="190" t="s">
        <v>324</v>
      </c>
      <c r="E130" s="191"/>
      <c r="F130" s="192" t="s">
        <v>1285</v>
      </c>
      <c r="G130" s="193" t="s">
        <v>407</v>
      </c>
      <c r="H130" s="194">
        <v>176.46</v>
      </c>
      <c r="I130" s="195"/>
      <c r="J130" s="195">
        <f>ROUND(I130*H130,2)</f>
        <v>0</v>
      </c>
      <c r="K130" s="196"/>
      <c r="L130" s="197"/>
      <c r="M130" s="198" t="s">
        <v>76</v>
      </c>
      <c r="N130" s="199" t="s">
        <v>107</v>
      </c>
      <c r="O130" s="186">
        <v>0</v>
      </c>
      <c r="P130" s="186">
        <f>O130*H130</f>
        <v>0</v>
      </c>
      <c r="Q130" s="186">
        <v>0</v>
      </c>
      <c r="R130" s="186">
        <f>Q130*H130</f>
        <v>0</v>
      </c>
      <c r="S130" s="186">
        <v>0</v>
      </c>
      <c r="T130" s="187">
        <f>S130*H130</f>
        <v>0</v>
      </c>
      <c r="U130" s="59"/>
      <c r="V130" s="59"/>
      <c r="W130" s="59"/>
      <c r="X130" s="59"/>
      <c r="Y130" s="59"/>
      <c r="Z130" s="59"/>
      <c r="AA130" s="59"/>
      <c r="AB130" s="59"/>
      <c r="AC130" s="59"/>
      <c r="AD130" s="59"/>
      <c r="AE130" s="59"/>
      <c r="AR130" s="188" t="s">
        <v>320</v>
      </c>
      <c r="AT130" s="188" t="s">
        <v>324</v>
      </c>
      <c r="AU130" s="188" t="s">
        <v>154</v>
      </c>
      <c r="AY130" s="48" t="s">
        <v>297</v>
      </c>
      <c r="BE130" s="189">
        <f>IF(N130="základná",J130,0)</f>
        <v>0</v>
      </c>
      <c r="BF130" s="189">
        <f>IF(N130="znížená",J130,0)</f>
        <v>0</v>
      </c>
      <c r="BG130" s="189">
        <f>IF(N130="zákl. prenesená",J130,0)</f>
        <v>0</v>
      </c>
      <c r="BH130" s="189">
        <f>IF(N130="zníž. prenesená",J130,0)</f>
        <v>0</v>
      </c>
      <c r="BI130" s="189">
        <f>IF(N130="nulová",J130,0)</f>
        <v>0</v>
      </c>
      <c r="BJ130" s="48" t="s">
        <v>154</v>
      </c>
      <c r="BK130" s="189">
        <f>ROUND(I130*H130,2)</f>
        <v>0</v>
      </c>
      <c r="BL130" s="48" t="s">
        <v>302</v>
      </c>
      <c r="BM130" s="188" t="s">
        <v>1286</v>
      </c>
    </row>
    <row r="131" spans="1:65" s="63" customFormat="1" ht="14.4" customHeight="1">
      <c r="A131" s="59"/>
      <c r="B131" s="176"/>
      <c r="C131" s="177" t="s">
        <v>418</v>
      </c>
      <c r="D131" s="177" t="s">
        <v>299</v>
      </c>
      <c r="E131" s="178"/>
      <c r="F131" s="179" t="s">
        <v>1141</v>
      </c>
      <c r="G131" s="180" t="s">
        <v>522</v>
      </c>
      <c r="H131" s="181">
        <v>2</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302</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302</v>
      </c>
      <c r="BM131" s="188" t="s">
        <v>1287</v>
      </c>
    </row>
    <row r="132" spans="1:65" s="63" customFormat="1" ht="37.950000000000003" customHeight="1">
      <c r="A132" s="59"/>
      <c r="B132" s="176"/>
      <c r="C132" s="177" t="s">
        <v>421</v>
      </c>
      <c r="D132" s="177" t="s">
        <v>299</v>
      </c>
      <c r="E132" s="178"/>
      <c r="F132" s="179" t="s">
        <v>1143</v>
      </c>
      <c r="G132" s="180" t="s">
        <v>407</v>
      </c>
      <c r="H132" s="181">
        <v>2</v>
      </c>
      <c r="I132" s="182"/>
      <c r="J132" s="182">
        <f>ROUND(I132*H132,2)</f>
        <v>0</v>
      </c>
      <c r="K132" s="183"/>
      <c r="L132" s="60"/>
      <c r="M132" s="184" t="s">
        <v>76</v>
      </c>
      <c r="N132" s="185"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302</v>
      </c>
      <c r="AT132" s="188" t="s">
        <v>299</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302</v>
      </c>
      <c r="BM132" s="188" t="s">
        <v>1288</v>
      </c>
    </row>
    <row r="133" spans="1:65" s="63" customFormat="1" ht="40.950000000000003" customHeight="1">
      <c r="A133" s="59"/>
      <c r="B133" s="176"/>
      <c r="C133" s="190" t="s">
        <v>424</v>
      </c>
      <c r="D133" s="190" t="s">
        <v>324</v>
      </c>
      <c r="E133" s="191"/>
      <c r="F133" s="192" t="s">
        <v>1145</v>
      </c>
      <c r="G133" s="193" t="s">
        <v>407</v>
      </c>
      <c r="H133" s="194">
        <v>2</v>
      </c>
      <c r="I133" s="195"/>
      <c r="J133" s="195">
        <f>ROUND(I133*H133,2)</f>
        <v>0</v>
      </c>
      <c r="K133" s="196"/>
      <c r="L133" s="197"/>
      <c r="M133" s="198" t="s">
        <v>76</v>
      </c>
      <c r="N133" s="199" t="s">
        <v>107</v>
      </c>
      <c r="O133" s="186">
        <v>0</v>
      </c>
      <c r="P133" s="186">
        <f>O133*H133</f>
        <v>0</v>
      </c>
      <c r="Q133" s="186">
        <v>0</v>
      </c>
      <c r="R133" s="186">
        <f>Q133*H133</f>
        <v>0</v>
      </c>
      <c r="S133" s="186">
        <v>0</v>
      </c>
      <c r="T133" s="187">
        <f>S133*H133</f>
        <v>0</v>
      </c>
      <c r="U133" s="59"/>
      <c r="V133" s="59"/>
      <c r="W133" s="59"/>
      <c r="X133" s="59"/>
      <c r="Y133" s="59"/>
      <c r="Z133" s="59"/>
      <c r="AA133" s="59"/>
      <c r="AB133" s="59"/>
      <c r="AC133" s="59"/>
      <c r="AD133" s="59"/>
      <c r="AE133" s="59"/>
      <c r="AR133" s="188" t="s">
        <v>320</v>
      </c>
      <c r="AT133" s="188" t="s">
        <v>324</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302</v>
      </c>
      <c r="BM133" s="188" t="s">
        <v>1289</v>
      </c>
    </row>
    <row r="134" spans="1:65" s="163" customFormat="1" ht="22.95" customHeight="1">
      <c r="B134" s="164"/>
      <c r="D134" s="165" t="s">
        <v>140</v>
      </c>
      <c r="E134" s="174"/>
      <c r="F134" s="174" t="s">
        <v>1157</v>
      </c>
      <c r="J134" s="175">
        <f>BK134</f>
        <v>0</v>
      </c>
      <c r="L134" s="164"/>
      <c r="M134" s="168"/>
      <c r="N134" s="169"/>
      <c r="O134" s="169"/>
      <c r="P134" s="170">
        <f>P135</f>
        <v>0</v>
      </c>
      <c r="Q134" s="169"/>
      <c r="R134" s="170">
        <f>R135</f>
        <v>0</v>
      </c>
      <c r="S134" s="169"/>
      <c r="T134" s="171">
        <f>T135</f>
        <v>0</v>
      </c>
      <c r="AR134" s="165" t="s">
        <v>148</v>
      </c>
      <c r="AT134" s="172" t="s">
        <v>140</v>
      </c>
      <c r="AU134" s="172" t="s">
        <v>148</v>
      </c>
      <c r="AY134" s="165" t="s">
        <v>297</v>
      </c>
      <c r="BK134" s="173">
        <f>BK135</f>
        <v>0</v>
      </c>
    </row>
    <row r="135" spans="1:65" s="63" customFormat="1" ht="29.4" customHeight="1">
      <c r="A135" s="59"/>
      <c r="B135" s="176"/>
      <c r="C135" s="177" t="s">
        <v>427</v>
      </c>
      <c r="D135" s="177" t="s">
        <v>299</v>
      </c>
      <c r="E135" s="178"/>
      <c r="F135" s="179" t="s">
        <v>1290</v>
      </c>
      <c r="G135" s="180" t="s">
        <v>326</v>
      </c>
      <c r="H135" s="181">
        <v>320.23500000000001</v>
      </c>
      <c r="I135" s="182"/>
      <c r="J135" s="182">
        <f>ROUND(I135*H135,2)</f>
        <v>0</v>
      </c>
      <c r="K135" s="183"/>
      <c r="L135" s="60"/>
      <c r="M135" s="200" t="s">
        <v>76</v>
      </c>
      <c r="N135" s="201" t="s">
        <v>107</v>
      </c>
      <c r="O135" s="202">
        <v>0</v>
      </c>
      <c r="P135" s="202">
        <f>O135*H135</f>
        <v>0</v>
      </c>
      <c r="Q135" s="202">
        <v>0</v>
      </c>
      <c r="R135" s="202">
        <f>Q135*H135</f>
        <v>0</v>
      </c>
      <c r="S135" s="202">
        <v>0</v>
      </c>
      <c r="T135" s="203">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1291</v>
      </c>
    </row>
    <row r="136" spans="1:65" s="63" customFormat="1" ht="6.9" customHeight="1">
      <c r="A136" s="59"/>
      <c r="B136" s="75"/>
      <c r="C136" s="76"/>
      <c r="D136" s="76"/>
      <c r="E136" s="76"/>
      <c r="F136" s="76"/>
      <c r="G136" s="76"/>
      <c r="H136" s="76"/>
      <c r="I136" s="76"/>
      <c r="J136" s="76"/>
      <c r="K136" s="76"/>
      <c r="L136" s="60"/>
      <c r="M136" s="59"/>
      <c r="O136" s="59"/>
      <c r="P136" s="59"/>
      <c r="Q136" s="59"/>
      <c r="R136" s="59"/>
      <c r="S136" s="59"/>
      <c r="T136" s="59"/>
      <c r="U136" s="59"/>
      <c r="V136" s="59"/>
      <c r="W136" s="59"/>
      <c r="X136" s="59"/>
      <c r="Y136" s="59"/>
      <c r="Z136" s="59"/>
      <c r="AA136" s="59"/>
      <c r="AB136" s="59"/>
      <c r="AC136" s="59"/>
      <c r="AD136" s="59"/>
      <c r="AE136" s="59"/>
    </row>
    <row r="139" spans="1:65" ht="58.95" customHeight="1">
      <c r="C139" s="262" t="s">
        <v>392</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40.200000000000003" customHeight="1">
      <c r="C141" s="262" t="s">
        <v>393</v>
      </c>
      <c r="D141" s="262"/>
      <c r="E141" s="262"/>
      <c r="F141" s="262"/>
      <c r="G141" s="262"/>
      <c r="H141" s="262"/>
      <c r="I141" s="262"/>
      <c r="J141" s="262"/>
      <c r="K141" s="262"/>
      <c r="L141" s="262"/>
      <c r="M141" s="262"/>
      <c r="N141" s="262"/>
    </row>
    <row r="142" spans="1:65" ht="11.4">
      <c r="C142" s="204"/>
      <c r="D142" s="204"/>
      <c r="E142" s="204"/>
      <c r="F142" s="204"/>
      <c r="G142" s="204"/>
      <c r="H142" s="204"/>
      <c r="I142" s="204"/>
      <c r="J142" s="204"/>
      <c r="K142" s="205"/>
      <c r="L142" s="205"/>
      <c r="M142" s="205"/>
      <c r="N142" s="205"/>
    </row>
    <row r="143" spans="1:65" ht="51" customHeight="1">
      <c r="C143" s="262" t="s">
        <v>394</v>
      </c>
      <c r="D143" s="262"/>
      <c r="E143" s="262"/>
      <c r="F143" s="262"/>
      <c r="G143" s="262"/>
      <c r="H143" s="262"/>
      <c r="I143" s="262"/>
      <c r="J143" s="262"/>
      <c r="K143" s="262"/>
      <c r="L143" s="262"/>
      <c r="M143" s="262"/>
      <c r="N143" s="262"/>
    </row>
    <row r="144" spans="1:65" ht="11.4">
      <c r="C144" s="206"/>
      <c r="D144" s="206"/>
      <c r="E144" s="206"/>
      <c r="F144" s="206"/>
      <c r="G144" s="206"/>
      <c r="H144" s="206"/>
      <c r="I144" s="206"/>
      <c r="J144" s="206"/>
      <c r="K144" s="207"/>
      <c r="L144" s="207"/>
      <c r="M144" s="207"/>
      <c r="N144" s="207"/>
    </row>
    <row r="145" spans="3:14" ht="11.4">
      <c r="C145" s="262" t="s">
        <v>395</v>
      </c>
      <c r="D145" s="262"/>
      <c r="E145" s="262"/>
      <c r="F145" s="262"/>
      <c r="G145" s="262"/>
      <c r="H145" s="262"/>
      <c r="I145" s="262"/>
      <c r="J145" s="262"/>
      <c r="K145" s="262"/>
      <c r="L145" s="262"/>
      <c r="M145" s="262"/>
      <c r="N145" s="262"/>
    </row>
    <row r="146" spans="3:14" ht="11.4">
      <c r="C146" s="204"/>
      <c r="D146" s="204"/>
      <c r="E146" s="204"/>
      <c r="F146" s="204"/>
      <c r="G146" s="204"/>
      <c r="H146" s="204"/>
      <c r="I146" s="204"/>
      <c r="J146" s="204"/>
      <c r="K146" s="205"/>
      <c r="L146" s="205"/>
      <c r="M146" s="205"/>
      <c r="N146" s="205"/>
    </row>
    <row r="147" spans="3:14" ht="11.4">
      <c r="C147" s="204"/>
      <c r="D147" s="204"/>
      <c r="E147" s="204"/>
      <c r="F147" s="204"/>
      <c r="G147" s="204"/>
      <c r="H147" s="204"/>
      <c r="I147" s="204"/>
      <c r="J147" s="204"/>
      <c r="K147" s="205"/>
      <c r="L147" s="205"/>
      <c r="M147" s="205"/>
      <c r="N147" s="205"/>
    </row>
    <row r="148" spans="3:14" ht="11.4">
      <c r="C148" s="208" t="s">
        <v>396</v>
      </c>
      <c r="D148" s="208"/>
      <c r="E148" s="208"/>
      <c r="F148" s="208"/>
      <c r="G148" s="208"/>
      <c r="H148" s="204"/>
      <c r="I148" s="208"/>
      <c r="J148" s="208"/>
      <c r="K148" s="205"/>
      <c r="L148" s="205"/>
      <c r="M148" s="205"/>
      <c r="N148" s="205"/>
    </row>
    <row r="149" spans="3:14" ht="11.4">
      <c r="C149" s="204"/>
      <c r="D149" s="204"/>
      <c r="E149" s="204"/>
      <c r="F149" s="204"/>
      <c r="G149" s="204"/>
      <c r="H149" s="204" t="s">
        <v>397</v>
      </c>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4"/>
      <c r="D151" s="204"/>
      <c r="E151" s="204"/>
      <c r="F151" s="204"/>
      <c r="G151" s="204"/>
      <c r="H151" s="204"/>
      <c r="I151" s="204"/>
      <c r="J151" s="208"/>
      <c r="K151" s="205"/>
      <c r="L151" s="205"/>
      <c r="M151" s="205"/>
      <c r="N151" s="205"/>
    </row>
    <row r="152" spans="3:14" ht="11.4">
      <c r="C152" s="208" t="s">
        <v>96</v>
      </c>
      <c r="D152" s="208"/>
      <c r="E152" s="208"/>
      <c r="F152" s="208"/>
      <c r="G152" s="208"/>
      <c r="H152" s="204"/>
      <c r="I152" s="208"/>
      <c r="J152" s="204"/>
      <c r="K152" s="205"/>
      <c r="L152" s="205"/>
      <c r="M152" s="205"/>
      <c r="N152" s="205"/>
    </row>
  </sheetData>
  <autoFilter ref="C99:K135" xr:uid="{00000000-0009-0000-0000-00001A000000}"/>
  <mergeCells count="13">
    <mergeCell ref="E29:H29"/>
    <mergeCell ref="L2:V2"/>
    <mergeCell ref="E7:H7"/>
    <mergeCell ref="E9:H9"/>
    <mergeCell ref="E11:H11"/>
    <mergeCell ref="E20:H20"/>
    <mergeCell ref="C145:N145"/>
    <mergeCell ref="E88:H88"/>
    <mergeCell ref="E90:H90"/>
    <mergeCell ref="E92:H92"/>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M174"/>
  <sheetViews>
    <sheetView showGridLines="0" topLeftCell="A88"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236</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1292</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tr">
        <f>'Rekapitulácia 3x12 bj'!AN8</f>
        <v xml:space="preserve"> </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3x12 bj'!AN10="","",'Rekapitulácia 3x12 bj'!AN10)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3x12 bj'!E11="","",'Rekapitulácia 3x12 bj'!E11)</f>
        <v xml:space="preserve"> </v>
      </c>
      <c r="F15" s="59"/>
      <c r="G15" s="59"/>
      <c r="H15" s="59"/>
      <c r="I15" s="56" t="s">
        <v>95</v>
      </c>
      <c r="J15" s="57" t="str">
        <f>IF('Rekapitulácia 3x12 bj'!AN11="","",'Rekapitulácia 3x12 bj'!AN11)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3x12 bj'!AN13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3x12 bj'!E14</f>
        <v xml:space="preserve"> </v>
      </c>
      <c r="F18" s="256"/>
      <c r="G18" s="256"/>
      <c r="H18" s="256"/>
      <c r="I18" s="56" t="s">
        <v>95</v>
      </c>
      <c r="J18" s="57" t="str">
        <f>'Rekapitulácia 3x12 bj'!AN14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3x12 bj'!AN16="","",'Rekapitulácia 3x12 bj'!AN16)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3x12 bj'!E17="","",'Rekapitulácia 3x12 bj'!E17)</f>
        <v xml:space="preserve"> </v>
      </c>
      <c r="F21" s="59"/>
      <c r="G21" s="59"/>
      <c r="H21" s="59"/>
      <c r="I21" s="56" t="s">
        <v>95</v>
      </c>
      <c r="J21" s="57" t="str">
        <f>IF('Rekapitulácia 3x12 bj'!AN17="","",'Rekapitulácia 3x12 bj'!AN17)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3x12 bj'!AN19="","",'Rekapitulácia 3x12 bj'!AN19)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3x12 bj'!E20="","",'Rekapitulácia 3x12 bj'!E20)</f>
        <v xml:space="preserve"> </v>
      </c>
      <c r="F24" s="59"/>
      <c r="G24" s="59"/>
      <c r="H24" s="59"/>
      <c r="I24" s="56" t="s">
        <v>95</v>
      </c>
      <c r="J24" s="57" t="str">
        <f>IF('Rekapitulácia 3x12 bj'!AN20="","",'Rekapitulácia 3x12 bj'!AN20)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ROUND((SUM(BE98:BE157)),  2)</f>
        <v>0</v>
      </c>
      <c r="G33" s="59"/>
      <c r="H33" s="59"/>
      <c r="I33" s="141">
        <v>0.2</v>
      </c>
      <c r="J33" s="140">
        <f>ROUND(((SUM(BE98:BE157))*I33),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ROUND((SUM(BF98:BF157)),  2)</f>
        <v>0</v>
      </c>
      <c r="G34" s="59"/>
      <c r="H34" s="59"/>
      <c r="I34" s="141">
        <v>0.2</v>
      </c>
      <c r="J34" s="140">
        <f>ROUND(((SUM(BF98:BF157))*I34),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ROUND((SUM(BG98:BG157)),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ROUND((SUM(BH98:BH157)),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ROUND((SUM(BI98:BI157)),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1.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05 - FC 23 SO 05 Kanalizácia dažďová</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t="s">
        <v>105</v>
      </c>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1293</v>
      </c>
      <c r="J99" s="167">
        <f>BK99</f>
        <v>0</v>
      </c>
      <c r="L99" s="164"/>
      <c r="M99" s="168"/>
      <c r="N99" s="169"/>
      <c r="O99" s="169"/>
      <c r="P99" s="170">
        <f>P100+P118+P120+P155</f>
        <v>0</v>
      </c>
      <c r="Q99" s="169"/>
      <c r="R99" s="170">
        <f>R100+R118+R120+R155</f>
        <v>0</v>
      </c>
      <c r="S99" s="169"/>
      <c r="T99" s="171">
        <f>T100+T118+T120+T155</f>
        <v>0</v>
      </c>
      <c r="AR99" s="165" t="s">
        <v>148</v>
      </c>
      <c r="AT99" s="172" t="s">
        <v>140</v>
      </c>
      <c r="AU99" s="172" t="s">
        <v>141</v>
      </c>
      <c r="AY99" s="165" t="s">
        <v>297</v>
      </c>
      <c r="BK99" s="173">
        <f>BK100+BK118+BK120+BK155</f>
        <v>0</v>
      </c>
    </row>
    <row r="100" spans="1:65" s="163" customFormat="1" ht="22.95" customHeight="1">
      <c r="B100" s="164"/>
      <c r="D100" s="165" t="s">
        <v>140</v>
      </c>
      <c r="E100" s="174"/>
      <c r="F100" s="174" t="s">
        <v>1294</v>
      </c>
      <c r="J100" s="175">
        <f>BK100</f>
        <v>0</v>
      </c>
      <c r="L100" s="164"/>
      <c r="M100" s="168"/>
      <c r="N100" s="169"/>
      <c r="O100" s="169"/>
      <c r="P100" s="170">
        <f>SUM(P101:P117)</f>
        <v>0</v>
      </c>
      <c r="Q100" s="169"/>
      <c r="R100" s="170">
        <f>SUM(R101:R117)</f>
        <v>0</v>
      </c>
      <c r="S100" s="169"/>
      <c r="T100" s="171">
        <f>SUM(T101:T117)</f>
        <v>0</v>
      </c>
      <c r="AR100" s="165" t="s">
        <v>148</v>
      </c>
      <c r="AT100" s="172" t="s">
        <v>140</v>
      </c>
      <c r="AU100" s="172" t="s">
        <v>148</v>
      </c>
      <c r="AY100" s="165" t="s">
        <v>297</v>
      </c>
      <c r="BK100" s="173">
        <f>SUM(BK101:BK117)</f>
        <v>0</v>
      </c>
    </row>
    <row r="101" spans="1:65" s="63" customFormat="1" ht="14.4" customHeight="1">
      <c r="A101" s="59"/>
      <c r="B101" s="176"/>
      <c r="C101" s="177" t="s">
        <v>148</v>
      </c>
      <c r="D101" s="177" t="s">
        <v>299</v>
      </c>
      <c r="E101" s="178"/>
      <c r="F101" s="179" t="s">
        <v>1295</v>
      </c>
      <c r="G101" s="180" t="s">
        <v>407</v>
      </c>
      <c r="H101" s="181">
        <v>1</v>
      </c>
      <c r="I101" s="182"/>
      <c r="J101" s="182">
        <f t="shared" ref="J101:J117" si="0">ROUND(I101*H101,2)</f>
        <v>0</v>
      </c>
      <c r="K101" s="183"/>
      <c r="L101" s="60"/>
      <c r="M101" s="184" t="s">
        <v>76</v>
      </c>
      <c r="N101" s="185" t="s">
        <v>107</v>
      </c>
      <c r="O101" s="186">
        <v>0</v>
      </c>
      <c r="P101" s="186">
        <f t="shared" ref="P101:P117" si="1">O101*H101</f>
        <v>0</v>
      </c>
      <c r="Q101" s="186">
        <v>0</v>
      </c>
      <c r="R101" s="186">
        <f t="shared" ref="R101:R117" si="2">Q101*H101</f>
        <v>0</v>
      </c>
      <c r="S101" s="186">
        <v>0</v>
      </c>
      <c r="T101" s="187">
        <f t="shared" ref="T101:T117"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17" si="4">IF(N101="základná",J101,0)</f>
        <v>0</v>
      </c>
      <c r="BF101" s="189">
        <f t="shared" ref="BF101:BF117" si="5">IF(N101="znížená",J101,0)</f>
        <v>0</v>
      </c>
      <c r="BG101" s="189">
        <f t="shared" ref="BG101:BG117" si="6">IF(N101="zákl. prenesená",J101,0)</f>
        <v>0</v>
      </c>
      <c r="BH101" s="189">
        <f t="shared" ref="BH101:BH117" si="7">IF(N101="zníž. prenesená",J101,0)</f>
        <v>0</v>
      </c>
      <c r="BI101" s="189">
        <f t="shared" ref="BI101:BI117" si="8">IF(N101="nulová",J101,0)</f>
        <v>0</v>
      </c>
      <c r="BJ101" s="48" t="s">
        <v>154</v>
      </c>
      <c r="BK101" s="189">
        <f t="shared" ref="BK101:BK117" si="9">ROUND(I101*H101,2)</f>
        <v>0</v>
      </c>
      <c r="BL101" s="48" t="s">
        <v>302</v>
      </c>
      <c r="BM101" s="188" t="s">
        <v>1296</v>
      </c>
    </row>
    <row r="102" spans="1:65" s="63" customFormat="1" ht="24.15" customHeight="1">
      <c r="A102" s="59"/>
      <c r="B102" s="176"/>
      <c r="C102" s="177" t="s">
        <v>154</v>
      </c>
      <c r="D102" s="177" t="s">
        <v>299</v>
      </c>
      <c r="E102" s="178"/>
      <c r="F102" s="179" t="s">
        <v>1297</v>
      </c>
      <c r="G102" s="180" t="s">
        <v>337</v>
      </c>
      <c r="H102" s="181">
        <v>2</v>
      </c>
      <c r="I102" s="182"/>
      <c r="J102" s="182">
        <f t="shared" si="0"/>
        <v>0</v>
      </c>
      <c r="K102" s="183"/>
      <c r="L102" s="60"/>
      <c r="M102" s="184" t="s">
        <v>76</v>
      </c>
      <c r="N102" s="185" t="s">
        <v>107</v>
      </c>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1298</v>
      </c>
    </row>
    <row r="103" spans="1:65" s="63" customFormat="1" ht="14.4" customHeight="1">
      <c r="A103" s="59"/>
      <c r="B103" s="176"/>
      <c r="C103" s="177" t="s">
        <v>306</v>
      </c>
      <c r="D103" s="177" t="s">
        <v>299</v>
      </c>
      <c r="E103" s="178"/>
      <c r="F103" s="179" t="s">
        <v>1299</v>
      </c>
      <c r="G103" s="180" t="s">
        <v>301</v>
      </c>
      <c r="H103" s="181">
        <v>117.84</v>
      </c>
      <c r="I103" s="182"/>
      <c r="J103" s="182">
        <f t="shared" si="0"/>
        <v>0</v>
      </c>
      <c r="K103" s="183"/>
      <c r="L103" s="60"/>
      <c r="M103" s="184" t="s">
        <v>76</v>
      </c>
      <c r="N103" s="185" t="s">
        <v>107</v>
      </c>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1300</v>
      </c>
    </row>
    <row r="104" spans="1:65" s="63" customFormat="1" ht="28.2" customHeight="1">
      <c r="A104" s="59"/>
      <c r="B104" s="176"/>
      <c r="C104" s="177" t="s">
        <v>302</v>
      </c>
      <c r="D104" s="177" t="s">
        <v>299</v>
      </c>
      <c r="E104" s="178"/>
      <c r="F104" s="179" t="s">
        <v>1301</v>
      </c>
      <c r="G104" s="180" t="s">
        <v>301</v>
      </c>
      <c r="H104" s="181">
        <v>47.136000000000003</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1302</v>
      </c>
    </row>
    <row r="105" spans="1:65" s="63" customFormat="1" ht="14.4" customHeight="1">
      <c r="A105" s="59"/>
      <c r="B105" s="176"/>
      <c r="C105" s="177" t="s">
        <v>311</v>
      </c>
      <c r="D105" s="177" t="s">
        <v>299</v>
      </c>
      <c r="E105" s="178"/>
      <c r="F105" s="179" t="s">
        <v>1303</v>
      </c>
      <c r="G105" s="180" t="s">
        <v>301</v>
      </c>
      <c r="H105" s="181">
        <v>0.5</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1304</v>
      </c>
    </row>
    <row r="106" spans="1:65" s="63" customFormat="1" ht="14.4" customHeight="1">
      <c r="A106" s="59"/>
      <c r="B106" s="176"/>
      <c r="C106" s="177" t="s">
        <v>314</v>
      </c>
      <c r="D106" s="177" t="s">
        <v>299</v>
      </c>
      <c r="E106" s="178"/>
      <c r="F106" s="179" t="s">
        <v>1305</v>
      </c>
      <c r="G106" s="180" t="s">
        <v>301</v>
      </c>
      <c r="H106" s="181">
        <v>3.78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1306</v>
      </c>
    </row>
    <row r="107" spans="1:65" s="63" customFormat="1" ht="14.4" customHeight="1">
      <c r="A107" s="59"/>
      <c r="B107" s="176"/>
      <c r="C107" s="177" t="s">
        <v>317</v>
      </c>
      <c r="D107" s="177" t="s">
        <v>299</v>
      </c>
      <c r="E107" s="178"/>
      <c r="F107" s="179" t="s">
        <v>1307</v>
      </c>
      <c r="G107" s="180" t="s">
        <v>301</v>
      </c>
      <c r="H107" s="181">
        <v>9.4499999999999993</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1308</v>
      </c>
    </row>
    <row r="108" spans="1:65" s="63" customFormat="1" ht="24.15" customHeight="1">
      <c r="A108" s="59"/>
      <c r="B108" s="176"/>
      <c r="C108" s="177" t="s">
        <v>320</v>
      </c>
      <c r="D108" s="177" t="s">
        <v>299</v>
      </c>
      <c r="E108" s="178"/>
      <c r="F108" s="179" t="s">
        <v>1309</v>
      </c>
      <c r="G108" s="180" t="s">
        <v>337</v>
      </c>
      <c r="H108" s="181">
        <v>200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1310</v>
      </c>
    </row>
    <row r="109" spans="1:65" s="63" customFormat="1" ht="24.15" customHeight="1">
      <c r="A109" s="59"/>
      <c r="B109" s="176"/>
      <c r="C109" s="177" t="s">
        <v>323</v>
      </c>
      <c r="D109" s="177" t="s">
        <v>299</v>
      </c>
      <c r="E109" s="178"/>
      <c r="F109" s="179" t="s">
        <v>1311</v>
      </c>
      <c r="G109" s="180" t="s">
        <v>337</v>
      </c>
      <c r="H109" s="181">
        <v>200</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1312</v>
      </c>
    </row>
    <row r="110" spans="1:65" s="63" customFormat="1" ht="24.15" customHeight="1">
      <c r="A110" s="59"/>
      <c r="B110" s="176"/>
      <c r="C110" s="177" t="s">
        <v>328</v>
      </c>
      <c r="D110" s="177" t="s">
        <v>299</v>
      </c>
      <c r="E110" s="178"/>
      <c r="F110" s="179" t="s">
        <v>1313</v>
      </c>
      <c r="G110" s="180" t="s">
        <v>301</v>
      </c>
      <c r="H110" s="181">
        <v>127.79</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1314</v>
      </c>
    </row>
    <row r="111" spans="1:65" s="63" customFormat="1" ht="24.15" customHeight="1">
      <c r="A111" s="59"/>
      <c r="B111" s="176"/>
      <c r="C111" s="177" t="s">
        <v>331</v>
      </c>
      <c r="D111" s="177" t="s">
        <v>299</v>
      </c>
      <c r="E111" s="178"/>
      <c r="F111" s="179" t="s">
        <v>1315</v>
      </c>
      <c r="G111" s="180" t="s">
        <v>301</v>
      </c>
      <c r="H111" s="181">
        <v>12.2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1316</v>
      </c>
    </row>
    <row r="112" spans="1:65" s="63" customFormat="1" ht="14.4" customHeight="1">
      <c r="A112" s="59"/>
      <c r="B112" s="176"/>
      <c r="C112" s="177" t="s">
        <v>335</v>
      </c>
      <c r="D112" s="177" t="s">
        <v>299</v>
      </c>
      <c r="E112" s="178"/>
      <c r="F112" s="179" t="s">
        <v>1317</v>
      </c>
      <c r="G112" s="180" t="s">
        <v>301</v>
      </c>
      <c r="H112" s="181">
        <v>12.2</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1318</v>
      </c>
    </row>
    <row r="113" spans="1:65" s="63" customFormat="1" ht="14.4" customHeight="1">
      <c r="A113" s="59"/>
      <c r="B113" s="176"/>
      <c r="C113" s="177" t="s">
        <v>339</v>
      </c>
      <c r="D113" s="177" t="s">
        <v>299</v>
      </c>
      <c r="E113" s="178"/>
      <c r="F113" s="179" t="s">
        <v>1319</v>
      </c>
      <c r="G113" s="180" t="s">
        <v>301</v>
      </c>
      <c r="H113" s="181">
        <v>12.2</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1320</v>
      </c>
    </row>
    <row r="114" spans="1:65" s="63" customFormat="1" ht="24.15" customHeight="1">
      <c r="A114" s="59"/>
      <c r="B114" s="176"/>
      <c r="C114" s="177" t="s">
        <v>342</v>
      </c>
      <c r="D114" s="177" t="s">
        <v>299</v>
      </c>
      <c r="E114" s="178"/>
      <c r="F114" s="179" t="s">
        <v>1321</v>
      </c>
      <c r="G114" s="180" t="s">
        <v>301</v>
      </c>
      <c r="H114" s="181">
        <v>72.378</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1322</v>
      </c>
    </row>
    <row r="115" spans="1:65" s="63" customFormat="1" ht="14.4" customHeight="1">
      <c r="A115" s="59"/>
      <c r="B115" s="176"/>
      <c r="C115" s="177" t="s">
        <v>345</v>
      </c>
      <c r="D115" s="177" t="s">
        <v>299</v>
      </c>
      <c r="E115" s="178"/>
      <c r="F115" s="179" t="s">
        <v>1323</v>
      </c>
      <c r="G115" s="180" t="s">
        <v>301</v>
      </c>
      <c r="H115" s="181">
        <v>31.423999999999999</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1324</v>
      </c>
    </row>
    <row r="116" spans="1:65" s="63" customFormat="1" ht="14.4" customHeight="1">
      <c r="A116" s="59"/>
      <c r="B116" s="176"/>
      <c r="C116" s="177" t="s">
        <v>348</v>
      </c>
      <c r="D116" s="177" t="s">
        <v>299</v>
      </c>
      <c r="E116" s="178"/>
      <c r="F116" s="179" t="s">
        <v>1325</v>
      </c>
      <c r="G116" s="180" t="s">
        <v>301</v>
      </c>
      <c r="H116" s="181">
        <v>31.423999999999999</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1326</v>
      </c>
    </row>
    <row r="117" spans="1:65" s="63" customFormat="1" ht="14.4" customHeight="1">
      <c r="A117" s="59"/>
      <c r="B117" s="176"/>
      <c r="C117" s="177" t="s">
        <v>351</v>
      </c>
      <c r="D117" s="177" t="s">
        <v>299</v>
      </c>
      <c r="E117" s="178"/>
      <c r="F117" s="179" t="s">
        <v>1327</v>
      </c>
      <c r="G117" s="180" t="s">
        <v>337</v>
      </c>
      <c r="H117" s="181">
        <v>300</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1328</v>
      </c>
    </row>
    <row r="118" spans="1:65" s="163" customFormat="1" ht="22.95" customHeight="1">
      <c r="B118" s="164"/>
      <c r="D118" s="165" t="s">
        <v>140</v>
      </c>
      <c r="E118" s="174"/>
      <c r="F118" s="174" t="s">
        <v>1329</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354</v>
      </c>
      <c r="D119" s="177" t="s">
        <v>299</v>
      </c>
      <c r="E119" s="178"/>
      <c r="F119" s="179" t="s">
        <v>1330</v>
      </c>
      <c r="G119" s="180" t="s">
        <v>301</v>
      </c>
      <c r="H119" s="181">
        <v>11.788</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1331</v>
      </c>
    </row>
    <row r="120" spans="1:65" s="163" customFormat="1" ht="22.95" customHeight="1">
      <c r="B120" s="164"/>
      <c r="D120" s="165" t="s">
        <v>140</v>
      </c>
      <c r="E120" s="174"/>
      <c r="F120" s="174" t="s">
        <v>1332</v>
      </c>
      <c r="J120" s="175">
        <f>BK120</f>
        <v>0</v>
      </c>
      <c r="L120" s="164"/>
      <c r="M120" s="168"/>
      <c r="N120" s="169"/>
      <c r="O120" s="169"/>
      <c r="P120" s="170">
        <f>SUM(P121:P154)</f>
        <v>0</v>
      </c>
      <c r="Q120" s="169"/>
      <c r="R120" s="170">
        <f>SUM(R121:R154)</f>
        <v>0</v>
      </c>
      <c r="S120" s="169"/>
      <c r="T120" s="171">
        <f>SUM(T121:T154)</f>
        <v>0</v>
      </c>
      <c r="AR120" s="165" t="s">
        <v>148</v>
      </c>
      <c r="AT120" s="172" t="s">
        <v>140</v>
      </c>
      <c r="AU120" s="172" t="s">
        <v>148</v>
      </c>
      <c r="AY120" s="165" t="s">
        <v>297</v>
      </c>
      <c r="BK120" s="173">
        <f>SUM(BK121:BK154)</f>
        <v>0</v>
      </c>
    </row>
    <row r="121" spans="1:65" s="63" customFormat="1" ht="31.2" customHeight="1">
      <c r="A121" s="59"/>
      <c r="B121" s="176"/>
      <c r="C121" s="177" t="s">
        <v>357</v>
      </c>
      <c r="D121" s="177" t="s">
        <v>299</v>
      </c>
      <c r="E121" s="178"/>
      <c r="F121" s="179" t="s">
        <v>1333</v>
      </c>
      <c r="G121" s="180" t="s">
        <v>522</v>
      </c>
      <c r="H121" s="181">
        <v>26.2</v>
      </c>
      <c r="I121" s="182"/>
      <c r="J121" s="182">
        <f t="shared" ref="J121:J154" si="10">ROUND(I121*H121,2)</f>
        <v>0</v>
      </c>
      <c r="K121" s="183"/>
      <c r="L121" s="60"/>
      <c r="M121" s="184" t="s">
        <v>76</v>
      </c>
      <c r="N121" s="185" t="s">
        <v>107</v>
      </c>
      <c r="O121" s="186">
        <v>0</v>
      </c>
      <c r="P121" s="186">
        <f t="shared" ref="P121:P154" si="11">O121*H121</f>
        <v>0</v>
      </c>
      <c r="Q121" s="186">
        <v>0</v>
      </c>
      <c r="R121" s="186">
        <f t="shared" ref="R121:R154" si="12">Q121*H121</f>
        <v>0</v>
      </c>
      <c r="S121" s="186">
        <v>0</v>
      </c>
      <c r="T121" s="187">
        <f t="shared" ref="T121:T154" si="13">S121*H121</f>
        <v>0</v>
      </c>
      <c r="U121" s="59"/>
      <c r="V121" s="59"/>
      <c r="W121" s="59"/>
      <c r="X121" s="59"/>
      <c r="Y121" s="59"/>
      <c r="Z121" s="59"/>
      <c r="AA121" s="59"/>
      <c r="AB121" s="59"/>
      <c r="AC121" s="59"/>
      <c r="AD121" s="59"/>
      <c r="AE121" s="59"/>
      <c r="AR121" s="188" t="s">
        <v>302</v>
      </c>
      <c r="AT121" s="188" t="s">
        <v>299</v>
      </c>
      <c r="AU121" s="188" t="s">
        <v>154</v>
      </c>
      <c r="AY121" s="48" t="s">
        <v>297</v>
      </c>
      <c r="BE121" s="189">
        <f t="shared" ref="BE121:BE154" si="14">IF(N121="základná",J121,0)</f>
        <v>0</v>
      </c>
      <c r="BF121" s="189">
        <f t="shared" ref="BF121:BF154" si="15">IF(N121="znížená",J121,0)</f>
        <v>0</v>
      </c>
      <c r="BG121" s="189">
        <f t="shared" ref="BG121:BG154" si="16">IF(N121="zákl. prenesená",J121,0)</f>
        <v>0</v>
      </c>
      <c r="BH121" s="189">
        <f t="shared" ref="BH121:BH154" si="17">IF(N121="zníž. prenesená",J121,0)</f>
        <v>0</v>
      </c>
      <c r="BI121" s="189">
        <f t="shared" ref="BI121:BI154" si="18">IF(N121="nulová",J121,0)</f>
        <v>0</v>
      </c>
      <c r="BJ121" s="48" t="s">
        <v>154</v>
      </c>
      <c r="BK121" s="189">
        <f t="shared" ref="BK121:BK154" si="19">ROUND(I121*H121,2)</f>
        <v>0</v>
      </c>
      <c r="BL121" s="48" t="s">
        <v>302</v>
      </c>
      <c r="BM121" s="188" t="s">
        <v>1334</v>
      </c>
    </row>
    <row r="122" spans="1:65" s="63" customFormat="1" ht="14.4" customHeight="1">
      <c r="A122" s="59"/>
      <c r="B122" s="176"/>
      <c r="C122" s="190" t="s">
        <v>82</v>
      </c>
      <c r="D122" s="190" t="s">
        <v>324</v>
      </c>
      <c r="E122" s="191"/>
      <c r="F122" s="192" t="s">
        <v>1335</v>
      </c>
      <c r="G122" s="193" t="s">
        <v>799</v>
      </c>
      <c r="H122" s="194">
        <v>6</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1336</v>
      </c>
    </row>
    <row r="123" spans="1:65" s="63" customFormat="1" ht="14.4" customHeight="1">
      <c r="A123" s="59"/>
      <c r="B123" s="176"/>
      <c r="C123" s="190" t="s">
        <v>402</v>
      </c>
      <c r="D123" s="190" t="s">
        <v>324</v>
      </c>
      <c r="E123" s="191"/>
      <c r="F123" s="192" t="s">
        <v>1337</v>
      </c>
      <c r="G123" s="193" t="s">
        <v>799</v>
      </c>
      <c r="H123" s="194">
        <v>5</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1338</v>
      </c>
    </row>
    <row r="124" spans="1:65" s="63" customFormat="1" ht="24.15" customHeight="1">
      <c r="A124" s="59"/>
      <c r="B124" s="176"/>
      <c r="C124" s="190" t="s">
        <v>405</v>
      </c>
      <c r="D124" s="190" t="s">
        <v>324</v>
      </c>
      <c r="E124" s="191"/>
      <c r="F124" s="192" t="s">
        <v>1339</v>
      </c>
      <c r="G124" s="193" t="s">
        <v>799</v>
      </c>
      <c r="H124" s="194">
        <v>6</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1340</v>
      </c>
    </row>
    <row r="125" spans="1:65" s="63" customFormat="1" ht="24.15" customHeight="1">
      <c r="A125" s="59"/>
      <c r="B125" s="176"/>
      <c r="C125" s="190" t="s">
        <v>409</v>
      </c>
      <c r="D125" s="190" t="s">
        <v>324</v>
      </c>
      <c r="E125" s="191"/>
      <c r="F125" s="192" t="s">
        <v>1341</v>
      </c>
      <c r="G125" s="193" t="s">
        <v>799</v>
      </c>
      <c r="H125" s="194">
        <v>9</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1342</v>
      </c>
    </row>
    <row r="126" spans="1:65" s="63" customFormat="1" ht="14.4" customHeight="1">
      <c r="A126" s="59"/>
      <c r="B126" s="176"/>
      <c r="C126" s="190" t="s">
        <v>412</v>
      </c>
      <c r="D126" s="190" t="s">
        <v>324</v>
      </c>
      <c r="E126" s="191"/>
      <c r="F126" s="192" t="s">
        <v>1343</v>
      </c>
      <c r="G126" s="193" t="s">
        <v>799</v>
      </c>
      <c r="H126" s="194">
        <v>2</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1344</v>
      </c>
    </row>
    <row r="127" spans="1:65" s="63" customFormat="1" ht="14.4" customHeight="1">
      <c r="A127" s="59"/>
      <c r="B127" s="176"/>
      <c r="C127" s="190" t="s">
        <v>415</v>
      </c>
      <c r="D127" s="190" t="s">
        <v>324</v>
      </c>
      <c r="E127" s="191"/>
      <c r="F127" s="192" t="s">
        <v>1345</v>
      </c>
      <c r="G127" s="193" t="s">
        <v>799</v>
      </c>
      <c r="H127" s="194">
        <v>3</v>
      </c>
      <c r="I127" s="195"/>
      <c r="J127" s="195">
        <f t="shared" si="10"/>
        <v>0</v>
      </c>
      <c r="K127" s="196"/>
      <c r="L127" s="197"/>
      <c r="M127" s="198" t="s">
        <v>76</v>
      </c>
      <c r="N127" s="199"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1346</v>
      </c>
    </row>
    <row r="128" spans="1:65" s="63" customFormat="1" ht="14.4" customHeight="1">
      <c r="A128" s="59"/>
      <c r="B128" s="176"/>
      <c r="C128" s="190" t="s">
        <v>418</v>
      </c>
      <c r="D128" s="190" t="s">
        <v>324</v>
      </c>
      <c r="E128" s="191"/>
      <c r="F128" s="192" t="s">
        <v>1347</v>
      </c>
      <c r="G128" s="193" t="s">
        <v>799</v>
      </c>
      <c r="H128" s="194">
        <v>2</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1348</v>
      </c>
    </row>
    <row r="129" spans="1:65" s="63" customFormat="1" ht="14.4" customHeight="1">
      <c r="A129" s="59"/>
      <c r="B129" s="176"/>
      <c r="C129" s="190" t="s">
        <v>421</v>
      </c>
      <c r="D129" s="190" t="s">
        <v>324</v>
      </c>
      <c r="E129" s="191"/>
      <c r="F129" s="192" t="s">
        <v>1349</v>
      </c>
      <c r="G129" s="193" t="s">
        <v>799</v>
      </c>
      <c r="H129" s="194">
        <v>2</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1350</v>
      </c>
    </row>
    <row r="130" spans="1:65" s="63" customFormat="1" ht="14.4" customHeight="1">
      <c r="A130" s="59"/>
      <c r="B130" s="176"/>
      <c r="C130" s="190" t="s">
        <v>424</v>
      </c>
      <c r="D130" s="190" t="s">
        <v>324</v>
      </c>
      <c r="E130" s="191"/>
      <c r="F130" s="192" t="s">
        <v>1351</v>
      </c>
      <c r="G130" s="193" t="s">
        <v>799</v>
      </c>
      <c r="H130" s="194">
        <v>3</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1352</v>
      </c>
    </row>
    <row r="131" spans="1:65" s="63" customFormat="1" ht="14.4" customHeight="1">
      <c r="A131" s="59"/>
      <c r="B131" s="176"/>
      <c r="C131" s="190" t="s">
        <v>427</v>
      </c>
      <c r="D131" s="190" t="s">
        <v>324</v>
      </c>
      <c r="E131" s="191"/>
      <c r="F131" s="192" t="s">
        <v>1353</v>
      </c>
      <c r="G131" s="193" t="s">
        <v>799</v>
      </c>
      <c r="H131" s="194">
        <v>2</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1354</v>
      </c>
    </row>
    <row r="132" spans="1:65" s="63" customFormat="1" ht="14.4" customHeight="1">
      <c r="A132" s="59"/>
      <c r="B132" s="176"/>
      <c r="C132" s="190" t="s">
        <v>430</v>
      </c>
      <c r="D132" s="190" t="s">
        <v>324</v>
      </c>
      <c r="E132" s="191"/>
      <c r="F132" s="192" t="s">
        <v>1355</v>
      </c>
      <c r="G132" s="193" t="s">
        <v>799</v>
      </c>
      <c r="H132" s="194">
        <v>2</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1356</v>
      </c>
    </row>
    <row r="133" spans="1:65" s="63" customFormat="1" ht="31.95" customHeight="1">
      <c r="A133" s="59"/>
      <c r="B133" s="176"/>
      <c r="C133" s="177" t="s">
        <v>434</v>
      </c>
      <c r="D133" s="177" t="s">
        <v>299</v>
      </c>
      <c r="E133" s="178"/>
      <c r="F133" s="179" t="s">
        <v>1357</v>
      </c>
      <c r="G133" s="180" t="s">
        <v>522</v>
      </c>
      <c r="H133" s="181">
        <v>28.6</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1358</v>
      </c>
    </row>
    <row r="134" spans="1:65" s="63" customFormat="1" ht="24.15" customHeight="1">
      <c r="A134" s="59"/>
      <c r="B134" s="176"/>
      <c r="C134" s="177" t="s">
        <v>381</v>
      </c>
      <c r="D134" s="177" t="s">
        <v>299</v>
      </c>
      <c r="E134" s="178"/>
      <c r="F134" s="179" t="s">
        <v>1359</v>
      </c>
      <c r="G134" s="180" t="s">
        <v>522</v>
      </c>
      <c r="H134" s="181">
        <v>43.4</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1360</v>
      </c>
    </row>
    <row r="135" spans="1:65" s="63" customFormat="1" ht="24.15" customHeight="1">
      <c r="A135" s="59"/>
      <c r="B135" s="176"/>
      <c r="C135" s="177" t="s">
        <v>439</v>
      </c>
      <c r="D135" s="177" t="s">
        <v>299</v>
      </c>
      <c r="E135" s="178"/>
      <c r="F135" s="179" t="s">
        <v>1361</v>
      </c>
      <c r="G135" s="180" t="s">
        <v>522</v>
      </c>
      <c r="H135" s="181">
        <v>54.8</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1362</v>
      </c>
    </row>
    <row r="136" spans="1:65" s="63" customFormat="1" ht="20.399999999999999" customHeight="1">
      <c r="A136" s="59"/>
      <c r="B136" s="176"/>
      <c r="C136" s="177" t="s">
        <v>442</v>
      </c>
      <c r="D136" s="177" t="s">
        <v>299</v>
      </c>
      <c r="E136" s="178"/>
      <c r="F136" s="179" t="s">
        <v>1363</v>
      </c>
      <c r="G136" s="180" t="s">
        <v>522</v>
      </c>
      <c r="H136" s="181">
        <v>43.4</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302</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1364</v>
      </c>
    </row>
    <row r="137" spans="1:65" s="63" customFormat="1" ht="24.15" customHeight="1">
      <c r="A137" s="59"/>
      <c r="B137" s="176"/>
      <c r="C137" s="177" t="s">
        <v>445</v>
      </c>
      <c r="D137" s="177" t="s">
        <v>299</v>
      </c>
      <c r="E137" s="178"/>
      <c r="F137" s="179" t="s">
        <v>1365</v>
      </c>
      <c r="G137" s="180" t="s">
        <v>799</v>
      </c>
      <c r="H137" s="181">
        <v>1</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1366</v>
      </c>
    </row>
    <row r="138" spans="1:65" s="63" customFormat="1" ht="24.15" customHeight="1">
      <c r="A138" s="59"/>
      <c r="B138" s="176"/>
      <c r="C138" s="177" t="s">
        <v>448</v>
      </c>
      <c r="D138" s="177" t="s">
        <v>299</v>
      </c>
      <c r="E138" s="178"/>
      <c r="F138" s="179" t="s">
        <v>1367</v>
      </c>
      <c r="G138" s="180" t="s">
        <v>799</v>
      </c>
      <c r="H138" s="181">
        <v>2</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302</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1368</v>
      </c>
    </row>
    <row r="139" spans="1:65" s="63" customFormat="1" ht="14.4" customHeight="1">
      <c r="A139" s="59"/>
      <c r="B139" s="176"/>
      <c r="C139" s="190" t="s">
        <v>451</v>
      </c>
      <c r="D139" s="190" t="s">
        <v>324</v>
      </c>
      <c r="E139" s="191"/>
      <c r="F139" s="192" t="s">
        <v>1369</v>
      </c>
      <c r="G139" s="193" t="s">
        <v>799</v>
      </c>
      <c r="H139" s="194">
        <v>3</v>
      </c>
      <c r="I139" s="195"/>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1370</v>
      </c>
    </row>
    <row r="140" spans="1:65" s="63" customFormat="1" ht="14.4" customHeight="1">
      <c r="A140" s="59"/>
      <c r="B140" s="176"/>
      <c r="C140" s="190" t="s">
        <v>454</v>
      </c>
      <c r="D140" s="190" t="s">
        <v>324</v>
      </c>
      <c r="E140" s="191"/>
      <c r="F140" s="192" t="s">
        <v>1371</v>
      </c>
      <c r="G140" s="193" t="s">
        <v>799</v>
      </c>
      <c r="H140" s="194">
        <v>3</v>
      </c>
      <c r="I140" s="195"/>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1372</v>
      </c>
    </row>
    <row r="141" spans="1:65" s="63" customFormat="1" ht="14.4" customHeight="1">
      <c r="A141" s="59"/>
      <c r="B141" s="176"/>
      <c r="C141" s="190" t="s">
        <v>457</v>
      </c>
      <c r="D141" s="190" t="s">
        <v>324</v>
      </c>
      <c r="E141" s="191"/>
      <c r="F141" s="192" t="s">
        <v>1373</v>
      </c>
      <c r="G141" s="193" t="s">
        <v>799</v>
      </c>
      <c r="H141" s="194">
        <v>5</v>
      </c>
      <c r="I141" s="195"/>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1374</v>
      </c>
    </row>
    <row r="142" spans="1:65" s="63" customFormat="1" ht="24.15" customHeight="1">
      <c r="A142" s="59"/>
      <c r="B142" s="176"/>
      <c r="C142" s="190" t="s">
        <v>460</v>
      </c>
      <c r="D142" s="190" t="s">
        <v>324</v>
      </c>
      <c r="E142" s="191"/>
      <c r="F142" s="192" t="s">
        <v>1375</v>
      </c>
      <c r="G142" s="193" t="s">
        <v>799</v>
      </c>
      <c r="H142" s="194">
        <v>1</v>
      </c>
      <c r="I142" s="195"/>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1376</v>
      </c>
    </row>
    <row r="143" spans="1:65" s="63" customFormat="1" ht="24.15" customHeight="1">
      <c r="A143" s="59"/>
      <c r="B143" s="176"/>
      <c r="C143" s="190" t="s">
        <v>463</v>
      </c>
      <c r="D143" s="190" t="s">
        <v>324</v>
      </c>
      <c r="E143" s="191"/>
      <c r="F143" s="192" t="s">
        <v>1377</v>
      </c>
      <c r="G143" s="193" t="s">
        <v>799</v>
      </c>
      <c r="H143" s="194">
        <v>3</v>
      </c>
      <c r="I143" s="195"/>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1378</v>
      </c>
    </row>
    <row r="144" spans="1:65" s="63" customFormat="1" ht="24.15" customHeight="1">
      <c r="A144" s="59"/>
      <c r="B144" s="176"/>
      <c r="C144" s="190" t="s">
        <v>466</v>
      </c>
      <c r="D144" s="190" t="s">
        <v>324</v>
      </c>
      <c r="E144" s="191"/>
      <c r="F144" s="192" t="s">
        <v>1379</v>
      </c>
      <c r="G144" s="193" t="s">
        <v>799</v>
      </c>
      <c r="H144" s="194">
        <v>3</v>
      </c>
      <c r="I144" s="195"/>
      <c r="J144" s="195">
        <f t="shared" si="10"/>
        <v>0</v>
      </c>
      <c r="K144" s="196"/>
      <c r="L144" s="197"/>
      <c r="M144" s="198" t="s">
        <v>76</v>
      </c>
      <c r="N144" s="199"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1380</v>
      </c>
    </row>
    <row r="145" spans="1:65" s="63" customFormat="1" ht="24.15" customHeight="1">
      <c r="A145" s="59"/>
      <c r="B145" s="176"/>
      <c r="C145" s="190" t="s">
        <v>469</v>
      </c>
      <c r="D145" s="190" t="s">
        <v>324</v>
      </c>
      <c r="E145" s="191"/>
      <c r="F145" s="192" t="s">
        <v>1381</v>
      </c>
      <c r="G145" s="193" t="s">
        <v>799</v>
      </c>
      <c r="H145" s="194">
        <v>3</v>
      </c>
      <c r="I145" s="195"/>
      <c r="J145" s="195">
        <f t="shared" si="10"/>
        <v>0</v>
      </c>
      <c r="K145" s="196"/>
      <c r="L145" s="197"/>
      <c r="M145" s="198" t="s">
        <v>76</v>
      </c>
      <c r="N145" s="199"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1382</v>
      </c>
    </row>
    <row r="146" spans="1:65" s="63" customFormat="1" ht="24.15" customHeight="1">
      <c r="A146" s="59"/>
      <c r="B146" s="176"/>
      <c r="C146" s="177" t="s">
        <v>472</v>
      </c>
      <c r="D146" s="177" t="s">
        <v>299</v>
      </c>
      <c r="E146" s="178"/>
      <c r="F146" s="179" t="s">
        <v>1383</v>
      </c>
      <c r="G146" s="180" t="s">
        <v>799</v>
      </c>
      <c r="H146" s="181">
        <v>3</v>
      </c>
      <c r="I146" s="182"/>
      <c r="J146" s="182">
        <f t="shared" si="10"/>
        <v>0</v>
      </c>
      <c r="K146" s="183"/>
      <c r="L146" s="60"/>
      <c r="M146" s="184" t="s">
        <v>76</v>
      </c>
      <c r="N146" s="185"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302</v>
      </c>
      <c r="AT146" s="188" t="s">
        <v>299</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1384</v>
      </c>
    </row>
    <row r="147" spans="1:65" s="63" customFormat="1" ht="24.6" customHeight="1">
      <c r="A147" s="59"/>
      <c r="B147" s="176"/>
      <c r="C147" s="190" t="s">
        <v>475</v>
      </c>
      <c r="D147" s="190" t="s">
        <v>324</v>
      </c>
      <c r="E147" s="191"/>
      <c r="F147" s="192" t="s">
        <v>1385</v>
      </c>
      <c r="G147" s="193" t="s">
        <v>799</v>
      </c>
      <c r="H147" s="194">
        <v>3</v>
      </c>
      <c r="I147" s="195"/>
      <c r="J147" s="195">
        <f t="shared" si="10"/>
        <v>0</v>
      </c>
      <c r="K147" s="196"/>
      <c r="L147" s="197"/>
      <c r="M147" s="198" t="s">
        <v>76</v>
      </c>
      <c r="N147" s="199"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1386</v>
      </c>
    </row>
    <row r="148" spans="1:65" s="63" customFormat="1" ht="24" customHeight="1">
      <c r="A148" s="59"/>
      <c r="B148" s="176"/>
      <c r="C148" s="190" t="s">
        <v>478</v>
      </c>
      <c r="D148" s="190" t="s">
        <v>324</v>
      </c>
      <c r="E148" s="191"/>
      <c r="F148" s="192" t="s">
        <v>1387</v>
      </c>
      <c r="G148" s="193" t="s">
        <v>799</v>
      </c>
      <c r="H148" s="194">
        <v>3</v>
      </c>
      <c r="I148" s="195"/>
      <c r="J148" s="195">
        <f t="shared" si="10"/>
        <v>0</v>
      </c>
      <c r="K148" s="196"/>
      <c r="L148" s="197"/>
      <c r="M148" s="198" t="s">
        <v>76</v>
      </c>
      <c r="N148" s="199" t="s">
        <v>107</v>
      </c>
      <c r="O148" s="186">
        <v>0</v>
      </c>
      <c r="P148" s="186">
        <f t="shared" si="11"/>
        <v>0</v>
      </c>
      <c r="Q148" s="186">
        <v>0</v>
      </c>
      <c r="R148" s="186">
        <f t="shared" si="12"/>
        <v>0</v>
      </c>
      <c r="S148" s="186">
        <v>0</v>
      </c>
      <c r="T148" s="187">
        <f t="shared" si="13"/>
        <v>0</v>
      </c>
      <c r="U148" s="59"/>
      <c r="V148" s="59"/>
      <c r="W148" s="59"/>
      <c r="X148" s="59"/>
      <c r="Y148" s="59"/>
      <c r="Z148" s="59"/>
      <c r="AA148" s="59"/>
      <c r="AB148" s="59"/>
      <c r="AC148" s="59"/>
      <c r="AD148" s="59"/>
      <c r="AE148" s="59"/>
      <c r="AR148" s="188" t="s">
        <v>320</v>
      </c>
      <c r="AT148" s="188" t="s">
        <v>324</v>
      </c>
      <c r="AU148" s="188" t="s">
        <v>154</v>
      </c>
      <c r="AY148" s="48" t="s">
        <v>297</v>
      </c>
      <c r="BE148" s="189">
        <f t="shared" si="14"/>
        <v>0</v>
      </c>
      <c r="BF148" s="189">
        <f t="shared" si="15"/>
        <v>0</v>
      </c>
      <c r="BG148" s="189">
        <f t="shared" si="16"/>
        <v>0</v>
      </c>
      <c r="BH148" s="189">
        <f t="shared" si="17"/>
        <v>0</v>
      </c>
      <c r="BI148" s="189">
        <f t="shared" si="18"/>
        <v>0</v>
      </c>
      <c r="BJ148" s="48" t="s">
        <v>154</v>
      </c>
      <c r="BK148" s="189">
        <f t="shared" si="19"/>
        <v>0</v>
      </c>
      <c r="BL148" s="48" t="s">
        <v>302</v>
      </c>
      <c r="BM148" s="188" t="s">
        <v>1388</v>
      </c>
    </row>
    <row r="149" spans="1:65" s="63" customFormat="1" ht="14.4" customHeight="1">
      <c r="A149" s="59"/>
      <c r="B149" s="176"/>
      <c r="C149" s="190" t="s">
        <v>481</v>
      </c>
      <c r="D149" s="190" t="s">
        <v>324</v>
      </c>
      <c r="E149" s="191"/>
      <c r="F149" s="192" t="s">
        <v>1389</v>
      </c>
      <c r="G149" s="193" t="s">
        <v>799</v>
      </c>
      <c r="H149" s="194">
        <v>3</v>
      </c>
      <c r="I149" s="195"/>
      <c r="J149" s="195">
        <f t="shared" si="10"/>
        <v>0</v>
      </c>
      <c r="K149" s="196"/>
      <c r="L149" s="197"/>
      <c r="M149" s="198" t="s">
        <v>76</v>
      </c>
      <c r="N149" s="199" t="s">
        <v>107</v>
      </c>
      <c r="O149" s="186">
        <v>0</v>
      </c>
      <c r="P149" s="186">
        <f t="shared" si="11"/>
        <v>0</v>
      </c>
      <c r="Q149" s="186">
        <v>0</v>
      </c>
      <c r="R149" s="186">
        <f t="shared" si="12"/>
        <v>0</v>
      </c>
      <c r="S149" s="186">
        <v>0</v>
      </c>
      <c r="T149" s="187">
        <f t="shared" si="13"/>
        <v>0</v>
      </c>
      <c r="U149" s="59"/>
      <c r="V149" s="59"/>
      <c r="W149" s="59"/>
      <c r="X149" s="59"/>
      <c r="Y149" s="59"/>
      <c r="Z149" s="59"/>
      <c r="AA149" s="59"/>
      <c r="AB149" s="59"/>
      <c r="AC149" s="59"/>
      <c r="AD149" s="59"/>
      <c r="AE149" s="59"/>
      <c r="AR149" s="188" t="s">
        <v>320</v>
      </c>
      <c r="AT149" s="188" t="s">
        <v>324</v>
      </c>
      <c r="AU149" s="188" t="s">
        <v>154</v>
      </c>
      <c r="AY149" s="48" t="s">
        <v>297</v>
      </c>
      <c r="BE149" s="189">
        <f t="shared" si="14"/>
        <v>0</v>
      </c>
      <c r="BF149" s="189">
        <f t="shared" si="15"/>
        <v>0</v>
      </c>
      <c r="BG149" s="189">
        <f t="shared" si="16"/>
        <v>0</v>
      </c>
      <c r="BH149" s="189">
        <f t="shared" si="17"/>
        <v>0</v>
      </c>
      <c r="BI149" s="189">
        <f t="shared" si="18"/>
        <v>0</v>
      </c>
      <c r="BJ149" s="48" t="s">
        <v>154</v>
      </c>
      <c r="BK149" s="189">
        <f t="shared" si="19"/>
        <v>0</v>
      </c>
      <c r="BL149" s="48" t="s">
        <v>302</v>
      </c>
      <c r="BM149" s="188" t="s">
        <v>1390</v>
      </c>
    </row>
    <row r="150" spans="1:65" s="63" customFormat="1" ht="14.4" customHeight="1">
      <c r="A150" s="59"/>
      <c r="B150" s="176"/>
      <c r="C150" s="190" t="s">
        <v>484</v>
      </c>
      <c r="D150" s="190" t="s">
        <v>324</v>
      </c>
      <c r="E150" s="191"/>
      <c r="F150" s="192" t="s">
        <v>1391</v>
      </c>
      <c r="G150" s="193" t="s">
        <v>799</v>
      </c>
      <c r="H150" s="194">
        <v>3</v>
      </c>
      <c r="I150" s="195"/>
      <c r="J150" s="195">
        <f t="shared" si="10"/>
        <v>0</v>
      </c>
      <c r="K150" s="196"/>
      <c r="L150" s="197"/>
      <c r="M150" s="198" t="s">
        <v>76</v>
      </c>
      <c r="N150" s="199" t="s">
        <v>107</v>
      </c>
      <c r="O150" s="186">
        <v>0</v>
      </c>
      <c r="P150" s="186">
        <f t="shared" si="11"/>
        <v>0</v>
      </c>
      <c r="Q150" s="186">
        <v>0</v>
      </c>
      <c r="R150" s="186">
        <f t="shared" si="12"/>
        <v>0</v>
      </c>
      <c r="S150" s="186">
        <v>0</v>
      </c>
      <c r="T150" s="187">
        <f t="shared" si="13"/>
        <v>0</v>
      </c>
      <c r="U150" s="59"/>
      <c r="V150" s="59"/>
      <c r="W150" s="59"/>
      <c r="X150" s="59"/>
      <c r="Y150" s="59"/>
      <c r="Z150" s="59"/>
      <c r="AA150" s="59"/>
      <c r="AB150" s="59"/>
      <c r="AC150" s="59"/>
      <c r="AD150" s="59"/>
      <c r="AE150" s="59"/>
      <c r="AR150" s="188" t="s">
        <v>320</v>
      </c>
      <c r="AT150" s="188" t="s">
        <v>324</v>
      </c>
      <c r="AU150" s="188" t="s">
        <v>154</v>
      </c>
      <c r="AY150" s="48" t="s">
        <v>297</v>
      </c>
      <c r="BE150" s="189">
        <f t="shared" si="14"/>
        <v>0</v>
      </c>
      <c r="BF150" s="189">
        <f t="shared" si="15"/>
        <v>0</v>
      </c>
      <c r="BG150" s="189">
        <f t="shared" si="16"/>
        <v>0</v>
      </c>
      <c r="BH150" s="189">
        <f t="shared" si="17"/>
        <v>0</v>
      </c>
      <c r="BI150" s="189">
        <f t="shared" si="18"/>
        <v>0</v>
      </c>
      <c r="BJ150" s="48" t="s">
        <v>154</v>
      </c>
      <c r="BK150" s="189">
        <f t="shared" si="19"/>
        <v>0</v>
      </c>
      <c r="BL150" s="48" t="s">
        <v>302</v>
      </c>
      <c r="BM150" s="188" t="s">
        <v>1392</v>
      </c>
    </row>
    <row r="151" spans="1:65" s="63" customFormat="1" ht="25.2" customHeight="1">
      <c r="A151" s="59"/>
      <c r="B151" s="176"/>
      <c r="C151" s="190" t="s">
        <v>649</v>
      </c>
      <c r="D151" s="190" t="s">
        <v>324</v>
      </c>
      <c r="E151" s="191"/>
      <c r="F151" s="192" t="s">
        <v>1393</v>
      </c>
      <c r="G151" s="193" t="s">
        <v>799</v>
      </c>
      <c r="H151" s="194">
        <v>3</v>
      </c>
      <c r="I151" s="195"/>
      <c r="J151" s="195">
        <f t="shared" si="10"/>
        <v>0</v>
      </c>
      <c r="K151" s="196"/>
      <c r="L151" s="197"/>
      <c r="M151" s="198" t="s">
        <v>76</v>
      </c>
      <c r="N151" s="199" t="s">
        <v>107</v>
      </c>
      <c r="O151" s="186">
        <v>0</v>
      </c>
      <c r="P151" s="186">
        <f t="shared" si="11"/>
        <v>0</v>
      </c>
      <c r="Q151" s="186">
        <v>0</v>
      </c>
      <c r="R151" s="186">
        <f t="shared" si="12"/>
        <v>0</v>
      </c>
      <c r="S151" s="186">
        <v>0</v>
      </c>
      <c r="T151" s="187">
        <f t="shared" si="13"/>
        <v>0</v>
      </c>
      <c r="U151" s="59"/>
      <c r="V151" s="59"/>
      <c r="W151" s="59"/>
      <c r="X151" s="59"/>
      <c r="Y151" s="59"/>
      <c r="Z151" s="59"/>
      <c r="AA151" s="59"/>
      <c r="AB151" s="59"/>
      <c r="AC151" s="59"/>
      <c r="AD151" s="59"/>
      <c r="AE151" s="59"/>
      <c r="AR151" s="188" t="s">
        <v>320</v>
      </c>
      <c r="AT151" s="188" t="s">
        <v>324</v>
      </c>
      <c r="AU151" s="188" t="s">
        <v>154</v>
      </c>
      <c r="AY151" s="48" t="s">
        <v>297</v>
      </c>
      <c r="BE151" s="189">
        <f t="shared" si="14"/>
        <v>0</v>
      </c>
      <c r="BF151" s="189">
        <f t="shared" si="15"/>
        <v>0</v>
      </c>
      <c r="BG151" s="189">
        <f t="shared" si="16"/>
        <v>0</v>
      </c>
      <c r="BH151" s="189">
        <f t="shared" si="17"/>
        <v>0</v>
      </c>
      <c r="BI151" s="189">
        <f t="shared" si="18"/>
        <v>0</v>
      </c>
      <c r="BJ151" s="48" t="s">
        <v>154</v>
      </c>
      <c r="BK151" s="189">
        <f t="shared" si="19"/>
        <v>0</v>
      </c>
      <c r="BL151" s="48" t="s">
        <v>302</v>
      </c>
      <c r="BM151" s="188" t="s">
        <v>1394</v>
      </c>
    </row>
    <row r="152" spans="1:65" s="63" customFormat="1" ht="14.4" customHeight="1">
      <c r="A152" s="59"/>
      <c r="B152" s="176"/>
      <c r="C152" s="190" t="s">
        <v>652</v>
      </c>
      <c r="D152" s="190" t="s">
        <v>324</v>
      </c>
      <c r="E152" s="191"/>
      <c r="F152" s="192" t="s">
        <v>1395</v>
      </c>
      <c r="G152" s="193" t="s">
        <v>799</v>
      </c>
      <c r="H152" s="194">
        <v>3</v>
      </c>
      <c r="I152" s="195"/>
      <c r="J152" s="195">
        <f t="shared" si="10"/>
        <v>0</v>
      </c>
      <c r="K152" s="196"/>
      <c r="L152" s="197"/>
      <c r="M152" s="198" t="s">
        <v>76</v>
      </c>
      <c r="N152" s="199" t="s">
        <v>107</v>
      </c>
      <c r="O152" s="186">
        <v>0</v>
      </c>
      <c r="P152" s="186">
        <f t="shared" si="11"/>
        <v>0</v>
      </c>
      <c r="Q152" s="186">
        <v>0</v>
      </c>
      <c r="R152" s="186">
        <f t="shared" si="12"/>
        <v>0</v>
      </c>
      <c r="S152" s="186">
        <v>0</v>
      </c>
      <c r="T152" s="187">
        <f t="shared" si="13"/>
        <v>0</v>
      </c>
      <c r="U152" s="59"/>
      <c r="V152" s="59"/>
      <c r="W152" s="59"/>
      <c r="X152" s="59"/>
      <c r="Y152" s="59"/>
      <c r="Z152" s="59"/>
      <c r="AA152" s="59"/>
      <c r="AB152" s="59"/>
      <c r="AC152" s="59"/>
      <c r="AD152" s="59"/>
      <c r="AE152" s="59"/>
      <c r="AR152" s="188" t="s">
        <v>320</v>
      </c>
      <c r="AT152" s="188" t="s">
        <v>324</v>
      </c>
      <c r="AU152" s="188" t="s">
        <v>154</v>
      </c>
      <c r="AY152" s="48" t="s">
        <v>297</v>
      </c>
      <c r="BE152" s="189">
        <f t="shared" si="14"/>
        <v>0</v>
      </c>
      <c r="BF152" s="189">
        <f t="shared" si="15"/>
        <v>0</v>
      </c>
      <c r="BG152" s="189">
        <f t="shared" si="16"/>
        <v>0</v>
      </c>
      <c r="BH152" s="189">
        <f t="shared" si="17"/>
        <v>0</v>
      </c>
      <c r="BI152" s="189">
        <f t="shared" si="18"/>
        <v>0</v>
      </c>
      <c r="BJ152" s="48" t="s">
        <v>154</v>
      </c>
      <c r="BK152" s="189">
        <f t="shared" si="19"/>
        <v>0</v>
      </c>
      <c r="BL152" s="48" t="s">
        <v>302</v>
      </c>
      <c r="BM152" s="188" t="s">
        <v>1396</v>
      </c>
    </row>
    <row r="153" spans="1:65" s="63" customFormat="1" ht="27.6" customHeight="1">
      <c r="A153" s="59"/>
      <c r="B153" s="176"/>
      <c r="C153" s="190" t="s">
        <v>655</v>
      </c>
      <c r="D153" s="190" t="s">
        <v>324</v>
      </c>
      <c r="E153" s="191"/>
      <c r="F153" s="192" t="s">
        <v>1397</v>
      </c>
      <c r="G153" s="193" t="s">
        <v>799</v>
      </c>
      <c r="H153" s="194">
        <v>3</v>
      </c>
      <c r="I153" s="195"/>
      <c r="J153" s="195">
        <f t="shared" si="10"/>
        <v>0</v>
      </c>
      <c r="K153" s="196"/>
      <c r="L153" s="197"/>
      <c r="M153" s="198" t="s">
        <v>76</v>
      </c>
      <c r="N153" s="199" t="s">
        <v>107</v>
      </c>
      <c r="O153" s="186">
        <v>0</v>
      </c>
      <c r="P153" s="186">
        <f t="shared" si="11"/>
        <v>0</v>
      </c>
      <c r="Q153" s="186">
        <v>0</v>
      </c>
      <c r="R153" s="186">
        <f t="shared" si="12"/>
        <v>0</v>
      </c>
      <c r="S153" s="186">
        <v>0</v>
      </c>
      <c r="T153" s="187">
        <f t="shared" si="13"/>
        <v>0</v>
      </c>
      <c r="U153" s="59"/>
      <c r="V153" s="59"/>
      <c r="W153" s="59"/>
      <c r="X153" s="59"/>
      <c r="Y153" s="59"/>
      <c r="Z153" s="59"/>
      <c r="AA153" s="59"/>
      <c r="AB153" s="59"/>
      <c r="AC153" s="59"/>
      <c r="AD153" s="59"/>
      <c r="AE153" s="59"/>
      <c r="AR153" s="188" t="s">
        <v>320</v>
      </c>
      <c r="AT153" s="188" t="s">
        <v>324</v>
      </c>
      <c r="AU153" s="188" t="s">
        <v>154</v>
      </c>
      <c r="AY153" s="48" t="s">
        <v>297</v>
      </c>
      <c r="BE153" s="189">
        <f t="shared" si="14"/>
        <v>0</v>
      </c>
      <c r="BF153" s="189">
        <f t="shared" si="15"/>
        <v>0</v>
      </c>
      <c r="BG153" s="189">
        <f t="shared" si="16"/>
        <v>0</v>
      </c>
      <c r="BH153" s="189">
        <f t="shared" si="17"/>
        <v>0</v>
      </c>
      <c r="BI153" s="189">
        <f t="shared" si="18"/>
        <v>0</v>
      </c>
      <c r="BJ153" s="48" t="s">
        <v>154</v>
      </c>
      <c r="BK153" s="189">
        <f t="shared" si="19"/>
        <v>0</v>
      </c>
      <c r="BL153" s="48" t="s">
        <v>302</v>
      </c>
      <c r="BM153" s="188" t="s">
        <v>1398</v>
      </c>
    </row>
    <row r="154" spans="1:65" s="63" customFormat="1" ht="24.15" customHeight="1">
      <c r="A154" s="59"/>
      <c r="B154" s="176"/>
      <c r="C154" s="177" t="s">
        <v>577</v>
      </c>
      <c r="D154" s="177" t="s">
        <v>299</v>
      </c>
      <c r="E154" s="178"/>
      <c r="F154" s="179" t="s">
        <v>1399</v>
      </c>
      <c r="G154" s="180" t="s">
        <v>799</v>
      </c>
      <c r="H154" s="181">
        <v>6</v>
      </c>
      <c r="I154" s="182"/>
      <c r="J154" s="182">
        <f t="shared" si="10"/>
        <v>0</v>
      </c>
      <c r="K154" s="183"/>
      <c r="L154" s="60"/>
      <c r="M154" s="184" t="s">
        <v>76</v>
      </c>
      <c r="N154" s="185" t="s">
        <v>107</v>
      </c>
      <c r="O154" s="186">
        <v>0</v>
      </c>
      <c r="P154" s="186">
        <f t="shared" si="11"/>
        <v>0</v>
      </c>
      <c r="Q154" s="186">
        <v>0</v>
      </c>
      <c r="R154" s="186">
        <f t="shared" si="12"/>
        <v>0</v>
      </c>
      <c r="S154" s="186">
        <v>0</v>
      </c>
      <c r="T154" s="187">
        <f t="shared" si="13"/>
        <v>0</v>
      </c>
      <c r="U154" s="59"/>
      <c r="V154" s="59"/>
      <c r="W154" s="59"/>
      <c r="X154" s="59"/>
      <c r="Y154" s="59"/>
      <c r="Z154" s="59"/>
      <c r="AA154" s="59"/>
      <c r="AB154" s="59"/>
      <c r="AC154" s="59"/>
      <c r="AD154" s="59"/>
      <c r="AE154" s="59"/>
      <c r="AR154" s="188" t="s">
        <v>302</v>
      </c>
      <c r="AT154" s="188" t="s">
        <v>299</v>
      </c>
      <c r="AU154" s="188" t="s">
        <v>154</v>
      </c>
      <c r="AY154" s="48" t="s">
        <v>297</v>
      </c>
      <c r="BE154" s="189">
        <f t="shared" si="14"/>
        <v>0</v>
      </c>
      <c r="BF154" s="189">
        <f t="shared" si="15"/>
        <v>0</v>
      </c>
      <c r="BG154" s="189">
        <f t="shared" si="16"/>
        <v>0</v>
      </c>
      <c r="BH154" s="189">
        <f t="shared" si="17"/>
        <v>0</v>
      </c>
      <c r="BI154" s="189">
        <f t="shared" si="18"/>
        <v>0</v>
      </c>
      <c r="BJ154" s="48" t="s">
        <v>154</v>
      </c>
      <c r="BK154" s="189">
        <f t="shared" si="19"/>
        <v>0</v>
      </c>
      <c r="BL154" s="48" t="s">
        <v>302</v>
      </c>
      <c r="BM154" s="188" t="s">
        <v>1400</v>
      </c>
    </row>
    <row r="155" spans="1:65" s="163" customFormat="1" ht="22.95" customHeight="1">
      <c r="B155" s="164"/>
      <c r="D155" s="165" t="s">
        <v>140</v>
      </c>
      <c r="E155" s="174"/>
      <c r="F155" s="174" t="s">
        <v>1401</v>
      </c>
      <c r="J155" s="175">
        <f>BK155</f>
        <v>0</v>
      </c>
      <c r="L155" s="164"/>
      <c r="M155" s="168"/>
      <c r="N155" s="169"/>
      <c r="O155" s="169"/>
      <c r="P155" s="170">
        <f>SUM(P156:P157)</f>
        <v>0</v>
      </c>
      <c r="Q155" s="169"/>
      <c r="R155" s="170">
        <f>SUM(R156:R157)</f>
        <v>0</v>
      </c>
      <c r="S155" s="169"/>
      <c r="T155" s="171">
        <f>SUM(T156:T157)</f>
        <v>0</v>
      </c>
      <c r="AR155" s="165" t="s">
        <v>148</v>
      </c>
      <c r="AT155" s="172" t="s">
        <v>140</v>
      </c>
      <c r="AU155" s="172" t="s">
        <v>148</v>
      </c>
      <c r="AY155" s="165" t="s">
        <v>297</v>
      </c>
      <c r="BK155" s="173">
        <f>SUM(BK156:BK157)</f>
        <v>0</v>
      </c>
    </row>
    <row r="156" spans="1:65" s="63" customFormat="1" ht="24.15" customHeight="1">
      <c r="A156" s="59"/>
      <c r="B156" s="176"/>
      <c r="C156" s="177" t="s">
        <v>580</v>
      </c>
      <c r="D156" s="177" t="s">
        <v>299</v>
      </c>
      <c r="E156" s="178"/>
      <c r="F156" s="179" t="s">
        <v>1402</v>
      </c>
      <c r="G156" s="180" t="s">
        <v>522</v>
      </c>
      <c r="H156" s="181">
        <v>8</v>
      </c>
      <c r="I156" s="182"/>
      <c r="J156" s="182">
        <f>ROUND(I156*H156,2)</f>
        <v>0</v>
      </c>
      <c r="K156" s="183"/>
      <c r="L156" s="60"/>
      <c r="M156" s="184" t="s">
        <v>76</v>
      </c>
      <c r="N156" s="185" t="s">
        <v>107</v>
      </c>
      <c r="O156" s="186">
        <v>0</v>
      </c>
      <c r="P156" s="186">
        <f>O156*H156</f>
        <v>0</v>
      </c>
      <c r="Q156" s="186">
        <v>0</v>
      </c>
      <c r="R156" s="186">
        <f>Q156*H156</f>
        <v>0</v>
      </c>
      <c r="S156" s="186">
        <v>0</v>
      </c>
      <c r="T156" s="187">
        <f>S156*H156</f>
        <v>0</v>
      </c>
      <c r="U156" s="59"/>
      <c r="V156" s="59"/>
      <c r="W156" s="59"/>
      <c r="X156" s="59"/>
      <c r="Y156" s="59"/>
      <c r="Z156" s="59"/>
      <c r="AA156" s="59"/>
      <c r="AB156" s="59"/>
      <c r="AC156" s="59"/>
      <c r="AD156" s="59"/>
      <c r="AE156" s="59"/>
      <c r="AR156" s="188" t="s">
        <v>302</v>
      </c>
      <c r="AT156" s="188" t="s">
        <v>299</v>
      </c>
      <c r="AU156" s="188" t="s">
        <v>154</v>
      </c>
      <c r="AY156" s="48" t="s">
        <v>297</v>
      </c>
      <c r="BE156" s="189">
        <f>IF(N156="základná",J156,0)</f>
        <v>0</v>
      </c>
      <c r="BF156" s="189">
        <f>IF(N156="znížená",J156,0)</f>
        <v>0</v>
      </c>
      <c r="BG156" s="189">
        <f>IF(N156="zákl. prenesená",J156,0)</f>
        <v>0</v>
      </c>
      <c r="BH156" s="189">
        <f>IF(N156="zníž. prenesená",J156,0)</f>
        <v>0</v>
      </c>
      <c r="BI156" s="189">
        <f>IF(N156="nulová",J156,0)</f>
        <v>0</v>
      </c>
      <c r="BJ156" s="48" t="s">
        <v>154</v>
      </c>
      <c r="BK156" s="189">
        <f>ROUND(I156*H156,2)</f>
        <v>0</v>
      </c>
      <c r="BL156" s="48" t="s">
        <v>302</v>
      </c>
      <c r="BM156" s="188" t="s">
        <v>1403</v>
      </c>
    </row>
    <row r="157" spans="1:65" s="63" customFormat="1" ht="24.15" customHeight="1">
      <c r="A157" s="59"/>
      <c r="B157" s="176"/>
      <c r="C157" s="177" t="s">
        <v>583</v>
      </c>
      <c r="D157" s="177" t="s">
        <v>299</v>
      </c>
      <c r="E157" s="178"/>
      <c r="F157" s="179" t="s">
        <v>1404</v>
      </c>
      <c r="G157" s="180" t="s">
        <v>326</v>
      </c>
      <c r="H157" s="181">
        <v>11.682</v>
      </c>
      <c r="I157" s="182"/>
      <c r="J157" s="182">
        <f>ROUND(I157*H157,2)</f>
        <v>0</v>
      </c>
      <c r="K157" s="183"/>
      <c r="L157" s="60"/>
      <c r="M157" s="200" t="s">
        <v>76</v>
      </c>
      <c r="N157" s="201" t="s">
        <v>107</v>
      </c>
      <c r="O157" s="202">
        <v>0</v>
      </c>
      <c r="P157" s="202">
        <f>O157*H157</f>
        <v>0</v>
      </c>
      <c r="Q157" s="202">
        <v>0</v>
      </c>
      <c r="R157" s="202">
        <f>Q157*H157</f>
        <v>0</v>
      </c>
      <c r="S157" s="202">
        <v>0</v>
      </c>
      <c r="T157" s="203">
        <f>S157*H157</f>
        <v>0</v>
      </c>
      <c r="U157" s="59"/>
      <c r="V157" s="59"/>
      <c r="W157" s="59"/>
      <c r="X157" s="59"/>
      <c r="Y157" s="59"/>
      <c r="Z157" s="59"/>
      <c r="AA157" s="59"/>
      <c r="AB157" s="59"/>
      <c r="AC157" s="59"/>
      <c r="AD157" s="59"/>
      <c r="AE157" s="59"/>
      <c r="AR157" s="188" t="s">
        <v>302</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302</v>
      </c>
      <c r="BM157" s="188" t="s">
        <v>1405</v>
      </c>
    </row>
    <row r="158" spans="1:65" s="63" customFormat="1" ht="6.9" customHeight="1">
      <c r="A158" s="59"/>
      <c r="B158" s="75"/>
      <c r="C158" s="76"/>
      <c r="D158" s="76"/>
      <c r="E158" s="76"/>
      <c r="F158" s="76"/>
      <c r="G158" s="76"/>
      <c r="H158" s="76"/>
      <c r="I158" s="76"/>
      <c r="J158" s="76"/>
      <c r="K158" s="76"/>
      <c r="L158" s="60"/>
      <c r="M158" s="59"/>
      <c r="O158" s="59"/>
      <c r="P158" s="59"/>
      <c r="Q158" s="59"/>
      <c r="R158" s="59"/>
      <c r="S158" s="59"/>
      <c r="T158" s="59"/>
      <c r="U158" s="59"/>
      <c r="V158" s="59"/>
      <c r="W158" s="59"/>
      <c r="X158" s="59"/>
      <c r="Y158" s="59"/>
      <c r="Z158" s="59"/>
      <c r="AA158" s="59"/>
      <c r="AB158" s="59"/>
      <c r="AC158" s="59"/>
      <c r="AD158" s="59"/>
      <c r="AE158" s="59"/>
    </row>
    <row r="161" spans="3:14" ht="57.6" customHeight="1">
      <c r="C161" s="262" t="s">
        <v>392</v>
      </c>
      <c r="D161" s="262"/>
      <c r="E161" s="262"/>
      <c r="F161" s="262"/>
      <c r="G161" s="262"/>
      <c r="H161" s="262"/>
      <c r="I161" s="262"/>
      <c r="J161" s="262"/>
      <c r="K161" s="262"/>
      <c r="L161" s="262"/>
      <c r="M161" s="262"/>
      <c r="N161" s="262"/>
    </row>
    <row r="162" spans="3:14" ht="11.4">
      <c r="C162" s="204"/>
      <c r="D162" s="204"/>
      <c r="E162" s="204"/>
      <c r="F162" s="204"/>
      <c r="G162" s="204"/>
      <c r="H162" s="204"/>
      <c r="I162" s="204"/>
      <c r="J162" s="204"/>
      <c r="K162" s="205"/>
      <c r="L162" s="205"/>
      <c r="M162" s="205"/>
      <c r="N162" s="205"/>
    </row>
    <row r="163" spans="3:14" ht="45" customHeight="1">
      <c r="C163" s="262" t="s">
        <v>393</v>
      </c>
      <c r="D163" s="262"/>
      <c r="E163" s="262"/>
      <c r="F163" s="262"/>
      <c r="G163" s="262"/>
      <c r="H163" s="262"/>
      <c r="I163" s="262"/>
      <c r="J163" s="262"/>
      <c r="K163" s="262"/>
      <c r="L163" s="262"/>
      <c r="M163" s="262"/>
      <c r="N163" s="262"/>
    </row>
    <row r="164" spans="3:14" ht="11.4">
      <c r="C164" s="204"/>
      <c r="D164" s="204"/>
      <c r="E164" s="204"/>
      <c r="F164" s="204"/>
      <c r="G164" s="204"/>
      <c r="H164" s="204"/>
      <c r="I164" s="204"/>
      <c r="J164" s="204"/>
      <c r="K164" s="205"/>
      <c r="L164" s="205"/>
      <c r="M164" s="205"/>
      <c r="N164" s="205"/>
    </row>
    <row r="165" spans="3:14" ht="52.2" customHeight="1">
      <c r="C165" s="262" t="s">
        <v>394</v>
      </c>
      <c r="D165" s="262"/>
      <c r="E165" s="262"/>
      <c r="F165" s="262"/>
      <c r="G165" s="262"/>
      <c r="H165" s="262"/>
      <c r="I165" s="262"/>
      <c r="J165" s="262"/>
      <c r="K165" s="262"/>
      <c r="L165" s="262"/>
      <c r="M165" s="262"/>
      <c r="N165" s="262"/>
    </row>
    <row r="166" spans="3:14" ht="11.4">
      <c r="C166" s="206"/>
      <c r="D166" s="206"/>
      <c r="E166" s="206"/>
      <c r="F166" s="206"/>
      <c r="G166" s="206"/>
      <c r="H166" s="206"/>
      <c r="I166" s="206"/>
      <c r="J166" s="206"/>
      <c r="K166" s="207"/>
      <c r="L166" s="207"/>
      <c r="M166" s="207"/>
      <c r="N166" s="207"/>
    </row>
    <row r="167" spans="3:14" ht="11.4">
      <c r="C167" s="262" t="s">
        <v>395</v>
      </c>
      <c r="D167" s="262"/>
      <c r="E167" s="262"/>
      <c r="F167" s="262"/>
      <c r="G167" s="262"/>
      <c r="H167" s="262"/>
      <c r="I167" s="262"/>
      <c r="J167" s="262"/>
      <c r="K167" s="262"/>
      <c r="L167" s="262"/>
      <c r="M167" s="262"/>
      <c r="N167" s="262"/>
    </row>
    <row r="168" spans="3:14" ht="11.4">
      <c r="C168" s="204"/>
      <c r="D168" s="204"/>
      <c r="E168" s="204"/>
      <c r="F168" s="204"/>
      <c r="G168" s="204"/>
      <c r="H168" s="204"/>
      <c r="I168" s="204"/>
      <c r="J168" s="204"/>
      <c r="K168" s="205"/>
      <c r="L168" s="205"/>
      <c r="M168" s="205"/>
      <c r="N168" s="205"/>
    </row>
    <row r="169" spans="3:14" ht="11.4">
      <c r="C169" s="204"/>
      <c r="D169" s="204"/>
      <c r="E169" s="204"/>
      <c r="F169" s="204"/>
      <c r="G169" s="204"/>
      <c r="H169" s="204"/>
      <c r="I169" s="204"/>
      <c r="J169" s="204"/>
      <c r="K169" s="205"/>
      <c r="L169" s="205"/>
      <c r="M169" s="205"/>
      <c r="N169" s="205"/>
    </row>
    <row r="170" spans="3:14" ht="11.4">
      <c r="C170" s="208" t="s">
        <v>396</v>
      </c>
      <c r="D170" s="208"/>
      <c r="E170" s="208"/>
      <c r="F170" s="208"/>
      <c r="G170" s="208"/>
      <c r="H170" s="204"/>
      <c r="I170" s="208"/>
      <c r="J170" s="208"/>
      <c r="K170" s="205"/>
      <c r="L170" s="205"/>
      <c r="M170" s="205"/>
      <c r="N170" s="205"/>
    </row>
    <row r="171" spans="3:14" ht="11.4">
      <c r="C171" s="204"/>
      <c r="D171" s="204"/>
      <c r="E171" s="204"/>
      <c r="F171" s="204"/>
      <c r="G171" s="204"/>
      <c r="H171" s="204" t="s">
        <v>397</v>
      </c>
      <c r="I171" s="204"/>
      <c r="J171" s="204"/>
      <c r="K171" s="205"/>
      <c r="L171" s="205"/>
      <c r="M171" s="205"/>
      <c r="N171" s="205"/>
    </row>
    <row r="172" spans="3:14" ht="11.4">
      <c r="C172" s="204"/>
      <c r="D172" s="204"/>
      <c r="E172" s="204"/>
      <c r="F172" s="204"/>
      <c r="G172" s="204"/>
      <c r="H172" s="204"/>
      <c r="I172" s="204"/>
      <c r="J172" s="204"/>
      <c r="K172" s="205"/>
      <c r="L172" s="205"/>
      <c r="M172" s="205"/>
      <c r="N172" s="205"/>
    </row>
    <row r="173" spans="3:14" ht="11.4">
      <c r="C173" s="204"/>
      <c r="D173" s="204"/>
      <c r="E173" s="204"/>
      <c r="F173" s="204"/>
      <c r="G173" s="204"/>
      <c r="H173" s="204"/>
      <c r="I173" s="204"/>
      <c r="J173" s="208"/>
      <c r="K173" s="205"/>
      <c r="L173" s="205"/>
      <c r="M173" s="205"/>
      <c r="N173" s="205"/>
    </row>
    <row r="174" spans="3:14" ht="11.4">
      <c r="C174" s="208" t="s">
        <v>96</v>
      </c>
      <c r="D174" s="208"/>
      <c r="E174" s="208"/>
      <c r="F174" s="208"/>
      <c r="G174" s="208"/>
      <c r="H174" s="204"/>
      <c r="I174" s="208"/>
      <c r="J174" s="204"/>
      <c r="K174" s="205"/>
      <c r="L174" s="205"/>
      <c r="M174" s="205"/>
      <c r="N174" s="205"/>
    </row>
  </sheetData>
  <autoFilter ref="C97:K157" xr:uid="{00000000-0009-0000-0000-00001B000000}"/>
  <mergeCells count="11">
    <mergeCell ref="E88:H88"/>
    <mergeCell ref="L2:V2"/>
    <mergeCell ref="E7:H7"/>
    <mergeCell ref="E9:H9"/>
    <mergeCell ref="E18:H18"/>
    <mergeCell ref="E27:H27"/>
    <mergeCell ref="E90:H90"/>
    <mergeCell ref="C161:N161"/>
    <mergeCell ref="C163:N163"/>
    <mergeCell ref="C165:N165"/>
    <mergeCell ref="C167:N167"/>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M150"/>
  <sheetViews>
    <sheetView showGridLines="0" tabSelected="1" topLeftCell="A116" workbookViewId="0">
      <selection activeCell="C131" sqref="C131"/>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239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1406</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tr">
        <f>'Rekapitulácia 3x12 bj'!AN8</f>
        <v xml:space="preserve"> </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3x12 bj'!AN10="","",'Rekapitulácia 3x12 bj'!AN10)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3x12 bj'!E11="","",'Rekapitulácia 3x12 bj'!E11)</f>
        <v xml:space="preserve"> </v>
      </c>
      <c r="F15" s="59"/>
      <c r="G15" s="59"/>
      <c r="H15" s="59"/>
      <c r="I15" s="56" t="s">
        <v>95</v>
      </c>
      <c r="J15" s="57" t="str">
        <f>IF('Rekapitulácia 3x12 bj'!AN11="","",'Rekapitulácia 3x12 bj'!AN11)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3x12 bj'!AN13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3x12 bj'!E14</f>
        <v xml:space="preserve"> </v>
      </c>
      <c r="F18" s="256"/>
      <c r="G18" s="256"/>
      <c r="H18" s="256"/>
      <c r="I18" s="56" t="s">
        <v>95</v>
      </c>
      <c r="J18" s="57" t="str">
        <f>'Rekapitulácia 3x12 bj'!AN14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3x12 bj'!AN16="","",'Rekapitulácia 3x12 bj'!AN16)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3x12 bj'!E17="","",'Rekapitulácia 3x12 bj'!E17)</f>
        <v xml:space="preserve"> </v>
      </c>
      <c r="F21" s="59"/>
      <c r="G21" s="59"/>
      <c r="H21" s="59"/>
      <c r="I21" s="56" t="s">
        <v>95</v>
      </c>
      <c r="J21" s="57" t="str">
        <f>IF('Rekapitulácia 3x12 bj'!AN17="","",'Rekapitulácia 3x12 bj'!AN17)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3x12 bj'!AN19="","",'Rekapitulácia 3x12 bj'!AN19)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3x12 bj'!E20="","",'Rekapitulácia 3x12 bj'!E20)</f>
        <v xml:space="preserve"> </v>
      </c>
      <c r="F24" s="59"/>
      <c r="G24" s="59"/>
      <c r="H24" s="59"/>
      <c r="I24" s="56" t="s">
        <v>95</v>
      </c>
      <c r="J24" s="57" t="str">
        <f>IF('Rekapitulácia 3x12 bj'!AN20="","",'Rekapitulácia 3x12 bj'!AN20)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ROUND((SUM(BE98:BE133)),  2)</f>
        <v>0</v>
      </c>
      <c r="G33" s="59"/>
      <c r="H33" s="59"/>
      <c r="I33" s="141">
        <v>0.2</v>
      </c>
      <c r="J33" s="140">
        <f>ROUND(((SUM(BE98:BE133))*I33),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ROUND((SUM(BF98:BF133)),  2)</f>
        <v>0</v>
      </c>
      <c r="G34" s="59"/>
      <c r="H34" s="59"/>
      <c r="I34" s="141">
        <v>0.2</v>
      </c>
      <c r="J34" s="140">
        <f>ROUND(((SUM(BF98:BF133))*I34),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ROUND((SUM(BG98:BG133)),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ROUND((SUM(BH98:BH133)),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ROUND((SUM(BI98:BI133)),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06 - FC 24 SO 06 Verejné osvetlenie</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t="s">
        <v>105</v>
      </c>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924</v>
      </c>
      <c r="J99" s="167">
        <f>BK99</f>
        <v>0</v>
      </c>
      <c r="L99" s="164"/>
      <c r="M99" s="168"/>
      <c r="N99" s="169"/>
      <c r="O99" s="169"/>
      <c r="P99" s="170">
        <f>P100+P124</f>
        <v>0</v>
      </c>
      <c r="Q99" s="169"/>
      <c r="R99" s="170">
        <f>R100+R124</f>
        <v>0</v>
      </c>
      <c r="S99" s="169"/>
      <c r="T99" s="171">
        <f>T100+T124</f>
        <v>0</v>
      </c>
      <c r="AR99" s="165" t="s">
        <v>148</v>
      </c>
      <c r="AT99" s="172" t="s">
        <v>140</v>
      </c>
      <c r="AU99" s="172" t="s">
        <v>141</v>
      </c>
      <c r="AY99" s="165" t="s">
        <v>297</v>
      </c>
      <c r="BK99" s="173">
        <f>BK100+BK124</f>
        <v>0</v>
      </c>
    </row>
    <row r="100" spans="1:65" s="163" customFormat="1" ht="22.95" customHeight="1">
      <c r="B100" s="164"/>
      <c r="D100" s="165" t="s">
        <v>140</v>
      </c>
      <c r="E100" s="174"/>
      <c r="F100" s="174" t="s">
        <v>925</v>
      </c>
      <c r="J100" s="175">
        <f>BK100</f>
        <v>0</v>
      </c>
      <c r="L100" s="164"/>
      <c r="M100" s="168"/>
      <c r="N100" s="169"/>
      <c r="O100" s="169"/>
      <c r="P100" s="170">
        <f>SUM(P101:P123)</f>
        <v>0</v>
      </c>
      <c r="Q100" s="169"/>
      <c r="R100" s="170">
        <f>SUM(R101:R123)</f>
        <v>0</v>
      </c>
      <c r="S100" s="169"/>
      <c r="T100" s="171">
        <f>SUM(T101:T123)</f>
        <v>0</v>
      </c>
      <c r="AR100" s="165" t="s">
        <v>148</v>
      </c>
      <c r="AT100" s="172" t="s">
        <v>140</v>
      </c>
      <c r="AU100" s="172" t="s">
        <v>148</v>
      </c>
      <c r="AY100" s="165" t="s">
        <v>297</v>
      </c>
      <c r="BK100" s="173">
        <f>SUM(BK101:BK123)</f>
        <v>0</v>
      </c>
    </row>
    <row r="101" spans="1:65" s="63" customFormat="1" ht="14.4" customHeight="1">
      <c r="A101" s="59"/>
      <c r="B101" s="176"/>
      <c r="C101" s="177" t="s">
        <v>148</v>
      </c>
      <c r="D101" s="177" t="s">
        <v>299</v>
      </c>
      <c r="E101" s="178"/>
      <c r="F101" s="179" t="s">
        <v>1407</v>
      </c>
      <c r="G101" s="180" t="s">
        <v>522</v>
      </c>
      <c r="H101" s="213">
        <v>300</v>
      </c>
      <c r="I101" s="214"/>
      <c r="J101" s="182">
        <f t="shared" ref="J101:J123" si="0">ROUND(I101*H101,2)</f>
        <v>0</v>
      </c>
      <c r="K101" s="183"/>
      <c r="L101" s="60"/>
      <c r="M101" s="184" t="s">
        <v>76</v>
      </c>
      <c r="N101" s="185" t="s">
        <v>107</v>
      </c>
      <c r="O101" s="186">
        <v>0</v>
      </c>
      <c r="P101" s="186">
        <f t="shared" ref="P101:P123" si="1">O101*H101</f>
        <v>0</v>
      </c>
      <c r="Q101" s="186">
        <v>0</v>
      </c>
      <c r="R101" s="186">
        <f t="shared" ref="R101:R123" si="2">Q101*H101</f>
        <v>0</v>
      </c>
      <c r="S101" s="186">
        <v>0</v>
      </c>
      <c r="T101" s="187">
        <f t="shared" ref="T101:T123"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23" si="4">IF(N101="základná",J101,0)</f>
        <v>0</v>
      </c>
      <c r="BF101" s="189">
        <f t="shared" ref="BF101:BF123" si="5">IF(N101="znížená",J101,0)</f>
        <v>0</v>
      </c>
      <c r="BG101" s="189">
        <f t="shared" ref="BG101:BG123" si="6">IF(N101="zákl. prenesená",J101,0)</f>
        <v>0</v>
      </c>
      <c r="BH101" s="189">
        <f t="shared" ref="BH101:BH123" si="7">IF(N101="zníž. prenesená",J101,0)</f>
        <v>0</v>
      </c>
      <c r="BI101" s="189">
        <f t="shared" ref="BI101:BI123" si="8">IF(N101="nulová",J101,0)</f>
        <v>0</v>
      </c>
      <c r="BJ101" s="48" t="s">
        <v>154</v>
      </c>
      <c r="BK101" s="189">
        <f t="shared" ref="BK101:BK123" si="9">ROUND(I101*H101,2)</f>
        <v>0</v>
      </c>
      <c r="BL101" s="48" t="s">
        <v>302</v>
      </c>
      <c r="BM101" s="188" t="s">
        <v>1408</v>
      </c>
    </row>
    <row r="102" spans="1:65" s="63" customFormat="1" ht="14.4" customHeight="1">
      <c r="A102" s="59"/>
      <c r="B102" s="176"/>
      <c r="C102" s="266" t="s">
        <v>154</v>
      </c>
      <c r="D102" s="177" t="s">
        <v>299</v>
      </c>
      <c r="E102" s="178"/>
      <c r="F102" s="179" t="s">
        <v>1409</v>
      </c>
      <c r="G102" s="180" t="s">
        <v>522</v>
      </c>
      <c r="H102" s="213">
        <v>110</v>
      </c>
      <c r="I102" s="214"/>
      <c r="J102" s="182">
        <f t="shared" si="0"/>
        <v>0</v>
      </c>
      <c r="K102" s="183"/>
      <c r="L102" s="60"/>
      <c r="M102" s="184" t="s">
        <v>76</v>
      </c>
      <c r="N102" s="185" t="s">
        <v>107</v>
      </c>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1410</v>
      </c>
    </row>
    <row r="103" spans="1:65" s="63" customFormat="1" ht="14.4" customHeight="1">
      <c r="A103" s="59"/>
      <c r="B103" s="176"/>
      <c r="C103" s="177" t="s">
        <v>306</v>
      </c>
      <c r="D103" s="177" t="s">
        <v>299</v>
      </c>
      <c r="E103" s="178"/>
      <c r="F103" s="179" t="s">
        <v>1411</v>
      </c>
      <c r="G103" s="180" t="s">
        <v>564</v>
      </c>
      <c r="H103" s="213">
        <v>40</v>
      </c>
      <c r="I103" s="214"/>
      <c r="J103" s="182">
        <f t="shared" si="0"/>
        <v>0</v>
      </c>
      <c r="K103" s="183"/>
      <c r="L103" s="60"/>
      <c r="M103" s="184" t="s">
        <v>76</v>
      </c>
      <c r="N103" s="185" t="s">
        <v>107</v>
      </c>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1412</v>
      </c>
    </row>
    <row r="104" spans="1:65" s="63" customFormat="1" ht="14.4" customHeight="1">
      <c r="A104" s="59"/>
      <c r="B104" s="176"/>
      <c r="C104" s="177" t="s">
        <v>302</v>
      </c>
      <c r="D104" s="177" t="s">
        <v>299</v>
      </c>
      <c r="E104" s="178"/>
      <c r="F104" s="179" t="s">
        <v>1413</v>
      </c>
      <c r="G104" s="180" t="s">
        <v>564</v>
      </c>
      <c r="H104" s="213">
        <v>80</v>
      </c>
      <c r="I104" s="214"/>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1414</v>
      </c>
    </row>
    <row r="105" spans="1:65" s="63" customFormat="1" ht="14.4" customHeight="1">
      <c r="A105" s="59"/>
      <c r="B105" s="176"/>
      <c r="C105" s="177" t="s">
        <v>311</v>
      </c>
      <c r="D105" s="177" t="s">
        <v>299</v>
      </c>
      <c r="E105" s="178"/>
      <c r="F105" s="179" t="s">
        <v>1415</v>
      </c>
      <c r="G105" s="180" t="s">
        <v>799</v>
      </c>
      <c r="H105" s="213">
        <v>24</v>
      </c>
      <c r="I105" s="214"/>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1416</v>
      </c>
    </row>
    <row r="106" spans="1:65" s="63" customFormat="1" ht="14.4" customHeight="1">
      <c r="A106" s="59"/>
      <c r="B106" s="176"/>
      <c r="C106" s="266" t="s">
        <v>314</v>
      </c>
      <c r="D106" s="177" t="s">
        <v>299</v>
      </c>
      <c r="E106" s="178"/>
      <c r="F106" s="179" t="s">
        <v>1417</v>
      </c>
      <c r="G106" s="180" t="s">
        <v>799</v>
      </c>
      <c r="H106" s="213">
        <v>11</v>
      </c>
      <c r="I106" s="214"/>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1418</v>
      </c>
    </row>
    <row r="107" spans="1:65" s="63" customFormat="1" ht="14.4" customHeight="1">
      <c r="A107" s="59"/>
      <c r="B107" s="176"/>
      <c r="C107" s="266" t="s">
        <v>317</v>
      </c>
      <c r="D107" s="177" t="s">
        <v>299</v>
      </c>
      <c r="E107" s="178"/>
      <c r="F107" s="179" t="s">
        <v>1419</v>
      </c>
      <c r="G107" s="180" t="s">
        <v>799</v>
      </c>
      <c r="H107" s="213">
        <v>11</v>
      </c>
      <c r="I107" s="214"/>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1420</v>
      </c>
    </row>
    <row r="108" spans="1:65" s="63" customFormat="1" ht="14.4" customHeight="1">
      <c r="A108" s="59"/>
      <c r="B108" s="176"/>
      <c r="C108" s="266" t="s">
        <v>320</v>
      </c>
      <c r="D108" s="177" t="s">
        <v>299</v>
      </c>
      <c r="E108" s="178"/>
      <c r="F108" s="179" t="s">
        <v>1421</v>
      </c>
      <c r="G108" s="180" t="s">
        <v>799</v>
      </c>
      <c r="H108" s="213">
        <v>11</v>
      </c>
      <c r="I108" s="214"/>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1422</v>
      </c>
    </row>
    <row r="109" spans="1:65" s="63" customFormat="1" ht="14.4" customHeight="1">
      <c r="A109" s="59"/>
      <c r="B109" s="176"/>
      <c r="C109" s="177" t="s">
        <v>323</v>
      </c>
      <c r="D109" s="177" t="s">
        <v>299</v>
      </c>
      <c r="E109" s="178"/>
      <c r="F109" s="179" t="s">
        <v>1423</v>
      </c>
      <c r="G109" s="180" t="s">
        <v>816</v>
      </c>
      <c r="H109" s="213">
        <v>40</v>
      </c>
      <c r="I109" s="214"/>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1424</v>
      </c>
    </row>
    <row r="110" spans="1:65" s="63" customFormat="1" ht="14.4" customHeight="1">
      <c r="A110" s="59"/>
      <c r="B110" s="176"/>
      <c r="C110" s="177" t="s">
        <v>328</v>
      </c>
      <c r="D110" s="177" t="s">
        <v>299</v>
      </c>
      <c r="E110" s="178"/>
      <c r="F110" s="179" t="s">
        <v>1425</v>
      </c>
      <c r="G110" s="180" t="s">
        <v>799</v>
      </c>
      <c r="H110" s="213">
        <v>1</v>
      </c>
      <c r="I110" s="214"/>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1426</v>
      </c>
    </row>
    <row r="111" spans="1:65" s="63" customFormat="1" ht="14.4" customHeight="1">
      <c r="A111" s="59"/>
      <c r="B111" s="176"/>
      <c r="C111" s="177" t="s">
        <v>331</v>
      </c>
      <c r="D111" s="177" t="s">
        <v>299</v>
      </c>
      <c r="E111" s="178"/>
      <c r="F111" s="179" t="s">
        <v>1427</v>
      </c>
      <c r="G111" s="180" t="s">
        <v>816</v>
      </c>
      <c r="H111" s="213">
        <v>65</v>
      </c>
      <c r="I111" s="214"/>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1428</v>
      </c>
    </row>
    <row r="112" spans="1:65" s="63" customFormat="1" ht="14.4" customHeight="1">
      <c r="A112" s="59"/>
      <c r="B112" s="176"/>
      <c r="C112" s="177" t="s">
        <v>335</v>
      </c>
      <c r="D112" s="177" t="s">
        <v>299</v>
      </c>
      <c r="E112" s="178"/>
      <c r="F112" s="179" t="s">
        <v>1429</v>
      </c>
      <c r="G112" s="180" t="s">
        <v>816</v>
      </c>
      <c r="H112" s="213">
        <v>20</v>
      </c>
      <c r="I112" s="214"/>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1430</v>
      </c>
    </row>
    <row r="113" spans="1:65" s="63" customFormat="1" ht="14.4" customHeight="1">
      <c r="A113" s="59"/>
      <c r="B113" s="176"/>
      <c r="C113" s="177" t="s">
        <v>339</v>
      </c>
      <c r="D113" s="177" t="s">
        <v>299</v>
      </c>
      <c r="E113" s="178"/>
      <c r="F113" s="179" t="s">
        <v>1000</v>
      </c>
      <c r="G113" s="180" t="s">
        <v>816</v>
      </c>
      <c r="H113" s="213">
        <v>40</v>
      </c>
      <c r="I113" s="214"/>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1431</v>
      </c>
    </row>
    <row r="114" spans="1:65" s="63" customFormat="1" ht="14.4" customHeight="1">
      <c r="A114" s="59"/>
      <c r="B114" s="176"/>
      <c r="C114" s="190" t="s">
        <v>342</v>
      </c>
      <c r="D114" s="190" t="s">
        <v>324</v>
      </c>
      <c r="E114" s="191"/>
      <c r="F114" s="192" t="s">
        <v>1407</v>
      </c>
      <c r="G114" s="193" t="s">
        <v>522</v>
      </c>
      <c r="H114" s="215">
        <v>300</v>
      </c>
      <c r="I114" s="216"/>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1432</v>
      </c>
    </row>
    <row r="115" spans="1:65" s="63" customFormat="1" ht="14.4" customHeight="1">
      <c r="A115" s="59"/>
      <c r="B115" s="176"/>
      <c r="C115" s="267" t="s">
        <v>345</v>
      </c>
      <c r="D115" s="190" t="s">
        <v>324</v>
      </c>
      <c r="E115" s="191"/>
      <c r="F115" s="192" t="s">
        <v>1433</v>
      </c>
      <c r="G115" s="193" t="s">
        <v>522</v>
      </c>
      <c r="H115" s="215">
        <v>110</v>
      </c>
      <c r="I115" s="216"/>
      <c r="J115" s="195">
        <f t="shared" si="0"/>
        <v>0</v>
      </c>
      <c r="K115" s="196"/>
      <c r="L115" s="197"/>
      <c r="M115" s="198" t="s">
        <v>76</v>
      </c>
      <c r="N115" s="199"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1434</v>
      </c>
    </row>
    <row r="116" spans="1:65" s="63" customFormat="1" ht="14.4" customHeight="1">
      <c r="A116" s="59"/>
      <c r="B116" s="176"/>
      <c r="C116" s="190" t="s">
        <v>348</v>
      </c>
      <c r="D116" s="190" t="s">
        <v>324</v>
      </c>
      <c r="E116" s="191"/>
      <c r="F116" s="192" t="s">
        <v>1411</v>
      </c>
      <c r="G116" s="193" t="s">
        <v>564</v>
      </c>
      <c r="H116" s="215">
        <v>40</v>
      </c>
      <c r="I116" s="216"/>
      <c r="J116" s="195">
        <f t="shared" si="0"/>
        <v>0</v>
      </c>
      <c r="K116" s="196"/>
      <c r="L116" s="197"/>
      <c r="M116" s="198" t="s">
        <v>76</v>
      </c>
      <c r="N116" s="199"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1435</v>
      </c>
    </row>
    <row r="117" spans="1:65" s="63" customFormat="1" ht="14.4" customHeight="1">
      <c r="A117" s="59"/>
      <c r="B117" s="176"/>
      <c r="C117" s="190" t="s">
        <v>351</v>
      </c>
      <c r="D117" s="190" t="s">
        <v>324</v>
      </c>
      <c r="E117" s="191"/>
      <c r="F117" s="192" t="s">
        <v>1413</v>
      </c>
      <c r="G117" s="193" t="s">
        <v>564</v>
      </c>
      <c r="H117" s="215">
        <v>80</v>
      </c>
      <c r="I117" s="216"/>
      <c r="J117" s="195">
        <f t="shared" si="0"/>
        <v>0</v>
      </c>
      <c r="K117" s="196"/>
      <c r="L117" s="197"/>
      <c r="M117" s="198" t="s">
        <v>76</v>
      </c>
      <c r="N117" s="199"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1436</v>
      </c>
    </row>
    <row r="118" spans="1:65" s="63" customFormat="1" ht="14.4" customHeight="1">
      <c r="A118" s="59"/>
      <c r="B118" s="176"/>
      <c r="C118" s="190" t="s">
        <v>354</v>
      </c>
      <c r="D118" s="190" t="s">
        <v>324</v>
      </c>
      <c r="E118" s="191"/>
      <c r="F118" s="192" t="s">
        <v>1415</v>
      </c>
      <c r="G118" s="193" t="s">
        <v>799</v>
      </c>
      <c r="H118" s="215">
        <v>24</v>
      </c>
      <c r="I118" s="216"/>
      <c r="J118" s="195">
        <f t="shared" si="0"/>
        <v>0</v>
      </c>
      <c r="K118" s="196"/>
      <c r="L118" s="197"/>
      <c r="M118" s="198" t="s">
        <v>76</v>
      </c>
      <c r="N118" s="199"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1437</v>
      </c>
    </row>
    <row r="119" spans="1:65" s="63" customFormat="1" ht="14.4" customHeight="1">
      <c r="A119" s="59"/>
      <c r="B119" s="176"/>
      <c r="C119" s="267" t="s">
        <v>357</v>
      </c>
      <c r="D119" s="190" t="s">
        <v>324</v>
      </c>
      <c r="E119" s="191"/>
      <c r="F119" s="192" t="s">
        <v>1417</v>
      </c>
      <c r="G119" s="193" t="s">
        <v>799</v>
      </c>
      <c r="H119" s="215">
        <v>11</v>
      </c>
      <c r="I119" s="216"/>
      <c r="J119" s="195">
        <f t="shared" si="0"/>
        <v>0</v>
      </c>
      <c r="K119" s="196"/>
      <c r="L119" s="197"/>
      <c r="M119" s="198" t="s">
        <v>76</v>
      </c>
      <c r="N119" s="199"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1438</v>
      </c>
    </row>
    <row r="120" spans="1:65" s="63" customFormat="1" ht="14.4" customHeight="1">
      <c r="A120" s="59"/>
      <c r="B120" s="176"/>
      <c r="C120" s="267" t="s">
        <v>82</v>
      </c>
      <c r="D120" s="190" t="s">
        <v>324</v>
      </c>
      <c r="E120" s="191"/>
      <c r="F120" s="192" t="s">
        <v>1439</v>
      </c>
      <c r="G120" s="193" t="s">
        <v>799</v>
      </c>
      <c r="H120" s="215">
        <v>11</v>
      </c>
      <c r="I120" s="216"/>
      <c r="J120" s="195">
        <f t="shared" si="0"/>
        <v>0</v>
      </c>
      <c r="K120" s="196"/>
      <c r="L120" s="197"/>
      <c r="M120" s="198" t="s">
        <v>76</v>
      </c>
      <c r="N120" s="199" t="s">
        <v>107</v>
      </c>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1440</v>
      </c>
    </row>
    <row r="121" spans="1:65" s="63" customFormat="1" ht="14.4" customHeight="1">
      <c r="A121" s="59"/>
      <c r="B121" s="176"/>
      <c r="C121" s="267" t="s">
        <v>402</v>
      </c>
      <c r="D121" s="190" t="s">
        <v>324</v>
      </c>
      <c r="E121" s="191"/>
      <c r="F121" s="192" t="s">
        <v>1421</v>
      </c>
      <c r="G121" s="193" t="s">
        <v>799</v>
      </c>
      <c r="H121" s="215">
        <v>11</v>
      </c>
      <c r="I121" s="216"/>
      <c r="J121" s="195">
        <f t="shared" si="0"/>
        <v>0</v>
      </c>
      <c r="K121" s="196"/>
      <c r="L121" s="197"/>
      <c r="M121" s="198" t="s">
        <v>76</v>
      </c>
      <c r="N121" s="199" t="s">
        <v>107</v>
      </c>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1441</v>
      </c>
    </row>
    <row r="122" spans="1:65" s="63" customFormat="1" ht="14.4" customHeight="1">
      <c r="A122" s="59"/>
      <c r="B122" s="176"/>
      <c r="C122" s="190" t="s">
        <v>405</v>
      </c>
      <c r="D122" s="190" t="s">
        <v>324</v>
      </c>
      <c r="E122" s="191"/>
      <c r="F122" s="192" t="s">
        <v>1423</v>
      </c>
      <c r="G122" s="193" t="s">
        <v>816</v>
      </c>
      <c r="H122" s="215">
        <v>40</v>
      </c>
      <c r="I122" s="216"/>
      <c r="J122" s="195">
        <f t="shared" si="0"/>
        <v>0</v>
      </c>
      <c r="K122" s="196"/>
      <c r="L122" s="197"/>
      <c r="M122" s="198" t="s">
        <v>76</v>
      </c>
      <c r="N122" s="199" t="s">
        <v>107</v>
      </c>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1442</v>
      </c>
    </row>
    <row r="123" spans="1:65" s="63" customFormat="1" ht="14.4" customHeight="1">
      <c r="A123" s="59"/>
      <c r="B123" s="176"/>
      <c r="C123" s="190" t="s">
        <v>409</v>
      </c>
      <c r="D123" s="190" t="s">
        <v>324</v>
      </c>
      <c r="E123" s="191"/>
      <c r="F123" s="192" t="s">
        <v>1425</v>
      </c>
      <c r="G123" s="193" t="s">
        <v>799</v>
      </c>
      <c r="H123" s="215">
        <v>1</v>
      </c>
      <c r="I123" s="216"/>
      <c r="J123" s="195">
        <f t="shared" si="0"/>
        <v>0</v>
      </c>
      <c r="K123" s="196"/>
      <c r="L123" s="197"/>
      <c r="M123" s="198" t="s">
        <v>76</v>
      </c>
      <c r="N123" s="199" t="s">
        <v>107</v>
      </c>
      <c r="O123" s="186">
        <v>0</v>
      </c>
      <c r="P123" s="186">
        <f t="shared" si="1"/>
        <v>0</v>
      </c>
      <c r="Q123" s="186">
        <v>0</v>
      </c>
      <c r="R123" s="186">
        <f t="shared" si="2"/>
        <v>0</v>
      </c>
      <c r="S123" s="186">
        <v>0</v>
      </c>
      <c r="T123" s="187">
        <f t="shared" si="3"/>
        <v>0</v>
      </c>
      <c r="U123" s="59"/>
      <c r="V123" s="59"/>
      <c r="W123" s="59"/>
      <c r="X123" s="59"/>
      <c r="Y123" s="59"/>
      <c r="Z123" s="59"/>
      <c r="AA123" s="59"/>
      <c r="AB123" s="59"/>
      <c r="AC123" s="59"/>
      <c r="AD123" s="59"/>
      <c r="AE123" s="59"/>
      <c r="AR123" s="188" t="s">
        <v>320</v>
      </c>
      <c r="AT123" s="188" t="s">
        <v>324</v>
      </c>
      <c r="AU123" s="188" t="s">
        <v>154</v>
      </c>
      <c r="AY123" s="48" t="s">
        <v>297</v>
      </c>
      <c r="BE123" s="189">
        <f t="shared" si="4"/>
        <v>0</v>
      </c>
      <c r="BF123" s="189">
        <f t="shared" si="5"/>
        <v>0</v>
      </c>
      <c r="BG123" s="189">
        <f t="shared" si="6"/>
        <v>0</v>
      </c>
      <c r="BH123" s="189">
        <f t="shared" si="7"/>
        <v>0</v>
      </c>
      <c r="BI123" s="189">
        <f t="shared" si="8"/>
        <v>0</v>
      </c>
      <c r="BJ123" s="48" t="s">
        <v>154</v>
      </c>
      <c r="BK123" s="189">
        <f t="shared" si="9"/>
        <v>0</v>
      </c>
      <c r="BL123" s="48" t="s">
        <v>302</v>
      </c>
      <c r="BM123" s="188" t="s">
        <v>1443</v>
      </c>
    </row>
    <row r="124" spans="1:65" s="163" customFormat="1" ht="22.95" customHeight="1">
      <c r="B124" s="164"/>
      <c r="D124" s="165" t="s">
        <v>140</v>
      </c>
      <c r="E124" s="174"/>
      <c r="F124" s="174" t="s">
        <v>298</v>
      </c>
      <c r="H124" s="217"/>
      <c r="I124" s="218"/>
      <c r="J124" s="175">
        <f>BK124</f>
        <v>0</v>
      </c>
      <c r="L124" s="164"/>
      <c r="M124" s="168"/>
      <c r="N124" s="169"/>
      <c r="O124" s="169"/>
      <c r="P124" s="170">
        <f>SUM(P125:P133)</f>
        <v>0</v>
      </c>
      <c r="Q124" s="169"/>
      <c r="R124" s="170">
        <f>SUM(R125:R133)</f>
        <v>0</v>
      </c>
      <c r="S124" s="169"/>
      <c r="T124" s="171">
        <f>SUM(T125:T133)</f>
        <v>0</v>
      </c>
      <c r="AR124" s="165" t="s">
        <v>148</v>
      </c>
      <c r="AT124" s="172" t="s">
        <v>140</v>
      </c>
      <c r="AU124" s="172" t="s">
        <v>148</v>
      </c>
      <c r="AY124" s="165" t="s">
        <v>297</v>
      </c>
      <c r="BK124" s="173">
        <f>SUM(BK125:BK133)</f>
        <v>0</v>
      </c>
    </row>
    <row r="125" spans="1:65" s="63" customFormat="1" ht="14.4" customHeight="1">
      <c r="A125" s="59"/>
      <c r="B125" s="176"/>
      <c r="C125" s="177" t="s">
        <v>412</v>
      </c>
      <c r="D125" s="177" t="s">
        <v>299</v>
      </c>
      <c r="E125" s="178"/>
      <c r="F125" s="179" t="s">
        <v>1444</v>
      </c>
      <c r="G125" s="180" t="s">
        <v>522</v>
      </c>
      <c r="H125" s="213">
        <v>300</v>
      </c>
      <c r="I125" s="214"/>
      <c r="J125" s="182">
        <f t="shared" ref="J125:J133" si="10">ROUND(I125*H125,2)</f>
        <v>0</v>
      </c>
      <c r="K125" s="183"/>
      <c r="L125" s="60"/>
      <c r="M125" s="184" t="s">
        <v>76</v>
      </c>
      <c r="N125" s="185" t="s">
        <v>107</v>
      </c>
      <c r="O125" s="186">
        <v>0</v>
      </c>
      <c r="P125" s="186">
        <f t="shared" ref="P125:P133" si="11">O125*H125</f>
        <v>0</v>
      </c>
      <c r="Q125" s="186">
        <v>0</v>
      </c>
      <c r="R125" s="186">
        <f t="shared" ref="R125:R133" si="12">Q125*H125</f>
        <v>0</v>
      </c>
      <c r="S125" s="186">
        <v>0</v>
      </c>
      <c r="T125" s="187">
        <f t="shared" ref="T125:T133" si="13">S125*H125</f>
        <v>0</v>
      </c>
      <c r="U125" s="59"/>
      <c r="V125" s="59"/>
      <c r="W125" s="59"/>
      <c r="X125" s="59"/>
      <c r="Y125" s="59"/>
      <c r="Z125" s="59"/>
      <c r="AA125" s="59"/>
      <c r="AB125" s="59"/>
      <c r="AC125" s="59"/>
      <c r="AD125" s="59"/>
      <c r="AE125" s="59"/>
      <c r="AR125" s="188" t="s">
        <v>302</v>
      </c>
      <c r="AT125" s="188" t="s">
        <v>299</v>
      </c>
      <c r="AU125" s="188" t="s">
        <v>154</v>
      </c>
      <c r="AY125" s="48" t="s">
        <v>297</v>
      </c>
      <c r="BE125" s="189">
        <f t="shared" ref="BE125:BE133" si="14">IF(N125="základná",J125,0)</f>
        <v>0</v>
      </c>
      <c r="BF125" s="189">
        <f t="shared" ref="BF125:BF133" si="15">IF(N125="znížená",J125,0)</f>
        <v>0</v>
      </c>
      <c r="BG125" s="189">
        <f t="shared" ref="BG125:BG133" si="16">IF(N125="zákl. prenesená",J125,0)</f>
        <v>0</v>
      </c>
      <c r="BH125" s="189">
        <f t="shared" ref="BH125:BH133" si="17">IF(N125="zníž. prenesená",J125,0)</f>
        <v>0</v>
      </c>
      <c r="BI125" s="189">
        <f t="shared" ref="BI125:BI133" si="18">IF(N125="nulová",J125,0)</f>
        <v>0</v>
      </c>
      <c r="BJ125" s="48" t="s">
        <v>154</v>
      </c>
      <c r="BK125" s="189">
        <f t="shared" ref="BK125:BK133" si="19">ROUND(I125*H125,2)</f>
        <v>0</v>
      </c>
      <c r="BL125" s="48" t="s">
        <v>302</v>
      </c>
      <c r="BM125" s="188" t="s">
        <v>1445</v>
      </c>
    </row>
    <row r="126" spans="1:65" s="63" customFormat="1" ht="14.4" customHeight="1">
      <c r="A126" s="59"/>
      <c r="B126" s="176"/>
      <c r="C126" s="266" t="s">
        <v>415</v>
      </c>
      <c r="D126" s="177" t="s">
        <v>299</v>
      </c>
      <c r="E126" s="178"/>
      <c r="F126" s="179" t="s">
        <v>1446</v>
      </c>
      <c r="G126" s="180" t="s">
        <v>301</v>
      </c>
      <c r="H126" s="213">
        <v>11</v>
      </c>
      <c r="I126" s="214"/>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1447</v>
      </c>
    </row>
    <row r="127" spans="1:65" s="63" customFormat="1" ht="14.4" customHeight="1">
      <c r="A127" s="59"/>
      <c r="B127" s="176"/>
      <c r="C127" s="177" t="s">
        <v>418</v>
      </c>
      <c r="D127" s="177" t="s">
        <v>299</v>
      </c>
      <c r="E127" s="178"/>
      <c r="F127" s="179" t="s">
        <v>1448</v>
      </c>
      <c r="G127" s="180" t="s">
        <v>522</v>
      </c>
      <c r="H127" s="213">
        <v>280</v>
      </c>
      <c r="I127" s="214"/>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1449</v>
      </c>
    </row>
    <row r="128" spans="1:65" s="63" customFormat="1" ht="14.4" customHeight="1">
      <c r="A128" s="59"/>
      <c r="B128" s="176"/>
      <c r="C128" s="177" t="s">
        <v>421</v>
      </c>
      <c r="D128" s="177" t="s">
        <v>299</v>
      </c>
      <c r="E128" s="178"/>
      <c r="F128" s="179" t="s">
        <v>1450</v>
      </c>
      <c r="G128" s="180" t="s">
        <v>522</v>
      </c>
      <c r="H128" s="213">
        <v>30</v>
      </c>
      <c r="I128" s="214"/>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1451</v>
      </c>
    </row>
    <row r="129" spans="1:65" s="63" customFormat="1" ht="14.4" customHeight="1">
      <c r="A129" s="59"/>
      <c r="B129" s="176"/>
      <c r="C129" s="190" t="s">
        <v>424</v>
      </c>
      <c r="D129" s="190" t="s">
        <v>324</v>
      </c>
      <c r="E129" s="191"/>
      <c r="F129" s="192" t="s">
        <v>1452</v>
      </c>
      <c r="G129" s="193" t="s">
        <v>522</v>
      </c>
      <c r="H129" s="215">
        <v>80</v>
      </c>
      <c r="I129" s="216"/>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1453</v>
      </c>
    </row>
    <row r="130" spans="1:65" s="63" customFormat="1" ht="14.4" customHeight="1">
      <c r="A130" s="59"/>
      <c r="B130" s="176"/>
      <c r="C130" s="190" t="s">
        <v>427</v>
      </c>
      <c r="D130" s="190" t="s">
        <v>324</v>
      </c>
      <c r="E130" s="191"/>
      <c r="F130" s="192" t="s">
        <v>1454</v>
      </c>
      <c r="G130" s="193" t="s">
        <v>522</v>
      </c>
      <c r="H130" s="215">
        <v>80</v>
      </c>
      <c r="I130" s="216"/>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1455</v>
      </c>
    </row>
    <row r="131" spans="1:65" s="63" customFormat="1" ht="14.4" customHeight="1">
      <c r="A131" s="59"/>
      <c r="B131" s="176"/>
      <c r="C131" s="267" t="s">
        <v>430</v>
      </c>
      <c r="D131" s="190" t="s">
        <v>324</v>
      </c>
      <c r="E131" s="191"/>
      <c r="F131" s="192" t="s">
        <v>1456</v>
      </c>
      <c r="G131" s="193" t="s">
        <v>301</v>
      </c>
      <c r="H131" s="215">
        <v>11</v>
      </c>
      <c r="I131" s="216"/>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1457</v>
      </c>
    </row>
    <row r="132" spans="1:65" s="63" customFormat="1" ht="14.4" customHeight="1">
      <c r="A132" s="59"/>
      <c r="B132" s="176"/>
      <c r="C132" s="177" t="s">
        <v>434</v>
      </c>
      <c r="D132" s="177" t="s">
        <v>299</v>
      </c>
      <c r="E132" s="178"/>
      <c r="F132" s="179" t="s">
        <v>1458</v>
      </c>
      <c r="G132" s="180" t="s">
        <v>522</v>
      </c>
      <c r="H132" s="213">
        <v>30</v>
      </c>
      <c r="I132" s="214"/>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1459</v>
      </c>
    </row>
    <row r="133" spans="1:65" s="63" customFormat="1" ht="14.4" customHeight="1">
      <c r="A133" s="59"/>
      <c r="B133" s="176"/>
      <c r="C133" s="190" t="s">
        <v>381</v>
      </c>
      <c r="D133" s="190" t="s">
        <v>324</v>
      </c>
      <c r="E133" s="191"/>
      <c r="F133" s="192" t="s">
        <v>1458</v>
      </c>
      <c r="G133" s="193" t="s">
        <v>522</v>
      </c>
      <c r="H133" s="215">
        <v>30</v>
      </c>
      <c r="I133" s="216"/>
      <c r="J133" s="195">
        <f t="shared" si="10"/>
        <v>0</v>
      </c>
      <c r="K133" s="196"/>
      <c r="L133" s="197"/>
      <c r="M133" s="209" t="s">
        <v>76</v>
      </c>
      <c r="N133" s="210" t="s">
        <v>107</v>
      </c>
      <c r="O133" s="202">
        <v>0</v>
      </c>
      <c r="P133" s="202">
        <f t="shared" si="11"/>
        <v>0</v>
      </c>
      <c r="Q133" s="202">
        <v>0</v>
      </c>
      <c r="R133" s="202">
        <f t="shared" si="12"/>
        <v>0</v>
      </c>
      <c r="S133" s="202">
        <v>0</v>
      </c>
      <c r="T133" s="203">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1460</v>
      </c>
    </row>
    <row r="134" spans="1:65" s="63" customFormat="1" ht="6.9" customHeight="1">
      <c r="A134" s="59"/>
      <c r="B134" s="75"/>
      <c r="C134" s="76"/>
      <c r="D134" s="76"/>
      <c r="E134" s="76"/>
      <c r="F134" s="76"/>
      <c r="G134" s="76"/>
      <c r="H134" s="76"/>
      <c r="I134" s="76"/>
      <c r="J134" s="76"/>
      <c r="K134" s="76"/>
      <c r="L134" s="60"/>
      <c r="M134" s="59"/>
      <c r="O134" s="59"/>
      <c r="P134" s="59"/>
      <c r="Q134" s="59"/>
      <c r="R134" s="59"/>
      <c r="S134" s="59"/>
      <c r="T134" s="59"/>
      <c r="U134" s="59"/>
      <c r="V134" s="59"/>
      <c r="W134" s="59"/>
      <c r="X134" s="59"/>
      <c r="Y134" s="59"/>
      <c r="Z134" s="59"/>
      <c r="AA134" s="59"/>
      <c r="AB134" s="59"/>
      <c r="AC134" s="59"/>
      <c r="AD134" s="59"/>
      <c r="AE134" s="59"/>
    </row>
    <row r="137" spans="1:65" ht="53.4" customHeight="1">
      <c r="C137" s="262" t="s">
        <v>392</v>
      </c>
      <c r="D137" s="262"/>
      <c r="E137" s="262"/>
      <c r="F137" s="262"/>
      <c r="G137" s="262"/>
      <c r="H137" s="262"/>
      <c r="I137" s="262"/>
      <c r="J137" s="262"/>
      <c r="K137" s="262"/>
      <c r="L137" s="262"/>
      <c r="M137" s="262"/>
      <c r="N137" s="262"/>
    </row>
    <row r="138" spans="1:65" ht="11.4">
      <c r="C138" s="204"/>
      <c r="D138" s="204"/>
      <c r="E138" s="204"/>
      <c r="F138" s="204"/>
      <c r="G138" s="204"/>
      <c r="H138" s="204"/>
      <c r="I138" s="204"/>
      <c r="J138" s="204"/>
      <c r="K138" s="205"/>
      <c r="L138" s="205"/>
      <c r="M138" s="205"/>
      <c r="N138" s="205"/>
    </row>
    <row r="139" spans="1:65" ht="43.2" customHeight="1">
      <c r="C139" s="262" t="s">
        <v>393</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54" customHeight="1">
      <c r="C141" s="262" t="s">
        <v>394</v>
      </c>
      <c r="D141" s="262"/>
      <c r="E141" s="262"/>
      <c r="F141" s="262"/>
      <c r="G141" s="262"/>
      <c r="H141" s="262"/>
      <c r="I141" s="262"/>
      <c r="J141" s="262"/>
      <c r="K141" s="262"/>
      <c r="L141" s="262"/>
      <c r="M141" s="262"/>
      <c r="N141" s="262"/>
    </row>
    <row r="142" spans="1:65" ht="11.4">
      <c r="C142" s="206"/>
      <c r="D142" s="206"/>
      <c r="E142" s="206"/>
      <c r="F142" s="206"/>
      <c r="G142" s="206"/>
      <c r="H142" s="206"/>
      <c r="I142" s="206"/>
      <c r="J142" s="206"/>
      <c r="K142" s="207"/>
      <c r="L142" s="207"/>
      <c r="M142" s="207"/>
      <c r="N142" s="207"/>
    </row>
    <row r="143" spans="1:65" ht="11.4">
      <c r="C143" s="262" t="s">
        <v>395</v>
      </c>
      <c r="D143" s="262"/>
      <c r="E143" s="262"/>
      <c r="F143" s="262"/>
      <c r="G143" s="262"/>
      <c r="H143" s="262"/>
      <c r="I143" s="262"/>
      <c r="J143" s="262"/>
      <c r="K143" s="262"/>
      <c r="L143" s="262"/>
      <c r="M143" s="262"/>
      <c r="N143" s="262"/>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4"/>
      <c r="K145" s="205"/>
      <c r="L145" s="205"/>
      <c r="M145" s="205"/>
      <c r="N145" s="205"/>
    </row>
    <row r="146" spans="3:14" ht="11.4">
      <c r="C146" s="208" t="s">
        <v>396</v>
      </c>
      <c r="D146" s="208"/>
      <c r="E146" s="208"/>
      <c r="F146" s="208"/>
      <c r="G146" s="208"/>
      <c r="H146" s="204"/>
      <c r="I146" s="208"/>
      <c r="J146" s="208"/>
      <c r="K146" s="205"/>
      <c r="L146" s="205"/>
      <c r="M146" s="205"/>
      <c r="N146" s="205"/>
    </row>
    <row r="147" spans="3:14" ht="11.4">
      <c r="C147" s="204"/>
      <c r="D147" s="204"/>
      <c r="E147" s="204"/>
      <c r="F147" s="204"/>
      <c r="G147" s="204"/>
      <c r="H147" s="204" t="s">
        <v>397</v>
      </c>
      <c r="I147" s="204"/>
      <c r="J147" s="204"/>
      <c r="K147" s="205"/>
      <c r="L147" s="205"/>
      <c r="M147" s="205"/>
      <c r="N147" s="205"/>
    </row>
    <row r="148" spans="3:14" ht="11.4">
      <c r="C148" s="204"/>
      <c r="D148" s="204"/>
      <c r="E148" s="204"/>
      <c r="F148" s="204"/>
      <c r="G148" s="204"/>
      <c r="H148" s="204"/>
      <c r="I148" s="204"/>
      <c r="J148" s="204"/>
      <c r="K148" s="205"/>
      <c r="L148" s="205"/>
      <c r="M148" s="205"/>
      <c r="N148" s="205"/>
    </row>
    <row r="149" spans="3:14" ht="11.4">
      <c r="C149" s="204"/>
      <c r="D149" s="204"/>
      <c r="E149" s="204"/>
      <c r="F149" s="204"/>
      <c r="G149" s="204"/>
      <c r="H149" s="204"/>
      <c r="I149" s="204"/>
      <c r="J149" s="208"/>
      <c r="K149" s="205"/>
      <c r="L149" s="205"/>
      <c r="M149" s="205"/>
      <c r="N149" s="205"/>
    </row>
    <row r="150" spans="3:14" ht="11.4">
      <c r="C150" s="208" t="s">
        <v>96</v>
      </c>
      <c r="D150" s="208"/>
      <c r="E150" s="208"/>
      <c r="F150" s="208"/>
      <c r="G150" s="208"/>
      <c r="H150" s="204"/>
      <c r="I150" s="208"/>
      <c r="J150" s="204"/>
      <c r="K150" s="205"/>
      <c r="L150" s="205"/>
      <c r="M150" s="205"/>
      <c r="N150" s="205"/>
    </row>
  </sheetData>
  <autoFilter ref="C97:K133" xr:uid="{00000000-0009-0000-0000-00001C000000}"/>
  <mergeCells count="11">
    <mergeCell ref="E88:H88"/>
    <mergeCell ref="L2:V2"/>
    <mergeCell ref="E7:H7"/>
    <mergeCell ref="E9:H9"/>
    <mergeCell ref="E18:H18"/>
    <mergeCell ref="E27:H27"/>
    <mergeCell ref="E90:H90"/>
    <mergeCell ref="C137:N137"/>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M138"/>
  <sheetViews>
    <sheetView showGridLines="0" topLeftCell="A98" workbookViewId="0">
      <selection activeCell="D6" sqref="D6"/>
    </sheetView>
  </sheetViews>
  <sheetFormatPr defaultColWidth="9.109375" defaultRowHeight="10.199999999999999"/>
  <cols>
    <col min="1" max="1" width="7.109375" style="4" customWidth="1"/>
    <col min="2" max="2" width="1.44140625" style="4" customWidth="1"/>
    <col min="3" max="3" width="3.5546875" style="4" customWidth="1"/>
    <col min="4" max="33" width="2.33203125" style="4" customWidth="1"/>
    <col min="34" max="34" width="2.88671875" style="4" customWidth="1"/>
    <col min="35" max="35" width="27.109375" style="4" customWidth="1"/>
    <col min="36" max="37" width="2.109375" style="4" customWidth="1"/>
    <col min="38" max="38" width="7.109375" style="4" customWidth="1"/>
    <col min="39" max="39" width="2.88671875" style="4" customWidth="1"/>
    <col min="40" max="40" width="11.44140625" style="4" customWidth="1"/>
    <col min="41" max="41" width="6.44140625" style="4" customWidth="1"/>
    <col min="42" max="42" width="3.5546875" style="4" customWidth="1"/>
    <col min="43" max="43" width="13.44140625" style="4" hidden="1" customWidth="1"/>
    <col min="44" max="44" width="11.6640625" style="4" customWidth="1"/>
    <col min="45" max="47" width="22.109375" style="4" hidden="1" customWidth="1"/>
    <col min="48" max="49" width="18.5546875" style="4" hidden="1" customWidth="1"/>
    <col min="50" max="51" width="21.44140625" style="4" hidden="1" customWidth="1"/>
    <col min="52" max="52" width="18.5546875" style="4" hidden="1" customWidth="1"/>
    <col min="53" max="53" width="16.44140625" style="4" hidden="1" customWidth="1"/>
    <col min="54" max="54" width="21.44140625" style="4" hidden="1" customWidth="1"/>
    <col min="55" max="55" width="18.5546875" style="4" hidden="1" customWidth="1"/>
    <col min="56" max="56" width="16.44140625" style="4" hidden="1" customWidth="1"/>
    <col min="57" max="57" width="57" style="4" customWidth="1"/>
    <col min="58" max="16384" width="9.109375" style="4"/>
  </cols>
  <sheetData>
    <row r="1" spans="1:74">
      <c r="A1" s="47" t="s">
        <v>75</v>
      </c>
      <c r="AZ1" s="47" t="s">
        <v>76</v>
      </c>
      <c r="BA1" s="47" t="s">
        <v>77</v>
      </c>
      <c r="BB1" s="47" t="s">
        <v>76</v>
      </c>
      <c r="BT1" s="47" t="s">
        <v>78</v>
      </c>
      <c r="BU1" s="47" t="s">
        <v>78</v>
      </c>
      <c r="BV1" s="47" t="s">
        <v>79</v>
      </c>
    </row>
    <row r="2" spans="1:74" ht="36.9" customHeight="1">
      <c r="AR2" s="254" t="s">
        <v>80</v>
      </c>
      <c r="AS2" s="255"/>
      <c r="AT2" s="255"/>
      <c r="AU2" s="255"/>
      <c r="AV2" s="255"/>
      <c r="AW2" s="255"/>
      <c r="AX2" s="255"/>
      <c r="AY2" s="255"/>
      <c r="AZ2" s="255"/>
      <c r="BA2" s="255"/>
      <c r="BB2" s="255"/>
      <c r="BC2" s="255"/>
      <c r="BD2" s="255"/>
      <c r="BE2" s="255"/>
      <c r="BS2" s="48" t="s">
        <v>81</v>
      </c>
      <c r="BT2" s="48" t="s">
        <v>82</v>
      </c>
    </row>
    <row r="3" spans="1:74" ht="6.9" customHeight="1">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1"/>
      <c r="BS3" s="48" t="s">
        <v>81</v>
      </c>
      <c r="BT3" s="48" t="s">
        <v>82</v>
      </c>
    </row>
    <row r="4" spans="1:74" ht="24.9" customHeight="1">
      <c r="B4" s="51"/>
      <c r="D4" s="52" t="s">
        <v>83</v>
      </c>
      <c r="AR4" s="51"/>
      <c r="AS4" s="53" t="s">
        <v>84</v>
      </c>
      <c r="BS4" s="48" t="s">
        <v>85</v>
      </c>
    </row>
    <row r="5" spans="1:74" ht="12" customHeight="1">
      <c r="B5" s="51"/>
      <c r="D5" s="54" t="s">
        <v>86</v>
      </c>
      <c r="K5" s="256"/>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R5" s="51"/>
      <c r="BS5" s="48" t="s">
        <v>81</v>
      </c>
    </row>
    <row r="6" spans="1:74" ht="36.9" customHeight="1">
      <c r="B6" s="51"/>
      <c r="D6" s="55" t="s">
        <v>87</v>
      </c>
      <c r="K6" s="257" t="s">
        <v>14</v>
      </c>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R6" s="51"/>
      <c r="BS6" s="48" t="s">
        <v>81</v>
      </c>
    </row>
    <row r="7" spans="1:74" ht="12" customHeight="1">
      <c r="B7" s="51"/>
      <c r="D7" s="56" t="s">
        <v>88</v>
      </c>
      <c r="K7" s="57" t="s">
        <v>76</v>
      </c>
      <c r="AK7" s="56" t="s">
        <v>89</v>
      </c>
      <c r="AN7" s="57" t="s">
        <v>76</v>
      </c>
      <c r="AR7" s="51"/>
      <c r="BS7" s="48" t="s">
        <v>81</v>
      </c>
    </row>
    <row r="8" spans="1:74" ht="12" customHeight="1">
      <c r="B8" s="51"/>
      <c r="D8" s="56" t="s">
        <v>90</v>
      </c>
      <c r="K8" s="57" t="s">
        <v>91</v>
      </c>
      <c r="AK8" s="56" t="s">
        <v>92</v>
      </c>
      <c r="AN8" s="57" t="s">
        <v>91</v>
      </c>
      <c r="AR8" s="51"/>
      <c r="BS8" s="48" t="s">
        <v>81</v>
      </c>
    </row>
    <row r="9" spans="1:74" ht="14.4" customHeight="1">
      <c r="B9" s="51"/>
      <c r="AR9" s="51"/>
      <c r="BS9" s="48" t="s">
        <v>81</v>
      </c>
    </row>
    <row r="10" spans="1:74" ht="12" customHeight="1">
      <c r="B10" s="51"/>
      <c r="D10" s="56" t="s">
        <v>93</v>
      </c>
      <c r="AK10" s="56" t="s">
        <v>94</v>
      </c>
      <c r="AN10" s="57" t="s">
        <v>76</v>
      </c>
      <c r="AR10" s="51"/>
      <c r="BS10" s="48" t="s">
        <v>81</v>
      </c>
    </row>
    <row r="11" spans="1:74" ht="18.45" customHeight="1">
      <c r="B11" s="51"/>
      <c r="E11" s="57" t="s">
        <v>91</v>
      </c>
      <c r="AK11" s="56" t="s">
        <v>95</v>
      </c>
      <c r="AN11" s="57" t="s">
        <v>76</v>
      </c>
      <c r="AR11" s="51"/>
      <c r="BS11" s="48" t="s">
        <v>81</v>
      </c>
    </row>
    <row r="12" spans="1:74" ht="6.9" customHeight="1">
      <c r="B12" s="51"/>
      <c r="AR12" s="51"/>
      <c r="BS12" s="48" t="s">
        <v>81</v>
      </c>
    </row>
    <row r="13" spans="1:74" ht="12" customHeight="1">
      <c r="B13" s="51"/>
      <c r="D13" s="56" t="s">
        <v>96</v>
      </c>
      <c r="AK13" s="56" t="s">
        <v>94</v>
      </c>
      <c r="AN13" s="57" t="s">
        <v>76</v>
      </c>
      <c r="AR13" s="51"/>
      <c r="BS13" s="48" t="s">
        <v>81</v>
      </c>
    </row>
    <row r="14" spans="1:74" ht="13.2">
      <c r="B14" s="51"/>
      <c r="E14" s="57" t="s">
        <v>91</v>
      </c>
      <c r="AK14" s="56" t="s">
        <v>95</v>
      </c>
      <c r="AN14" s="57" t="s">
        <v>76</v>
      </c>
      <c r="AR14" s="51"/>
      <c r="BS14" s="48" t="s">
        <v>81</v>
      </c>
    </row>
    <row r="15" spans="1:74" ht="6.9" customHeight="1">
      <c r="B15" s="51"/>
      <c r="AR15" s="51"/>
      <c r="BS15" s="48" t="s">
        <v>78</v>
      </c>
    </row>
    <row r="16" spans="1:74" ht="12" customHeight="1">
      <c r="B16" s="51"/>
      <c r="D16" s="56" t="s">
        <v>97</v>
      </c>
      <c r="AK16" s="56" t="s">
        <v>94</v>
      </c>
      <c r="AN16" s="57" t="s">
        <v>76</v>
      </c>
      <c r="AR16" s="51"/>
      <c r="BS16" s="48" t="s">
        <v>78</v>
      </c>
    </row>
    <row r="17" spans="1:71" ht="18.45" customHeight="1">
      <c r="B17" s="51"/>
      <c r="E17" s="57" t="s">
        <v>91</v>
      </c>
      <c r="AK17" s="56" t="s">
        <v>95</v>
      </c>
      <c r="AN17" s="57" t="s">
        <v>76</v>
      </c>
      <c r="AR17" s="51"/>
      <c r="BS17" s="48" t="s">
        <v>98</v>
      </c>
    </row>
    <row r="18" spans="1:71" ht="6.9" customHeight="1">
      <c r="B18" s="51"/>
      <c r="AR18" s="51"/>
      <c r="BS18" s="48" t="s">
        <v>81</v>
      </c>
    </row>
    <row r="19" spans="1:71" ht="12" customHeight="1">
      <c r="B19" s="51"/>
      <c r="D19" s="56" t="s">
        <v>99</v>
      </c>
      <c r="AK19" s="56" t="s">
        <v>94</v>
      </c>
      <c r="AN19" s="57" t="s">
        <v>76</v>
      </c>
      <c r="AR19" s="51"/>
      <c r="BS19" s="48" t="s">
        <v>81</v>
      </c>
    </row>
    <row r="20" spans="1:71" ht="18.45" customHeight="1">
      <c r="B20" s="51"/>
      <c r="E20" s="57" t="s">
        <v>91</v>
      </c>
      <c r="AK20" s="56" t="s">
        <v>95</v>
      </c>
      <c r="AN20" s="57" t="s">
        <v>76</v>
      </c>
      <c r="AR20" s="51"/>
      <c r="BS20" s="48" t="s">
        <v>98</v>
      </c>
    </row>
    <row r="21" spans="1:71" ht="6.9" customHeight="1">
      <c r="B21" s="51"/>
      <c r="AR21" s="51"/>
    </row>
    <row r="22" spans="1:71" ht="12" customHeight="1">
      <c r="B22" s="51"/>
      <c r="D22" s="56" t="s">
        <v>100</v>
      </c>
      <c r="AR22" s="51"/>
    </row>
    <row r="23" spans="1:71" ht="16.5" customHeight="1">
      <c r="B23" s="51"/>
      <c r="E23" s="258" t="s">
        <v>76</v>
      </c>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R23" s="51"/>
    </row>
    <row r="24" spans="1:71" ht="6.9" customHeight="1">
      <c r="B24" s="51"/>
      <c r="AR24" s="51"/>
    </row>
    <row r="25" spans="1:71" ht="6.9" customHeight="1">
      <c r="B25" s="51"/>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R25" s="51"/>
    </row>
    <row r="26" spans="1:71" s="63" customFormat="1" ht="25.95" customHeight="1">
      <c r="A26" s="59"/>
      <c r="B26" s="60"/>
      <c r="C26" s="59"/>
      <c r="D26" s="61" t="s">
        <v>101</v>
      </c>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259">
        <f>ROUND(AG94,2)</f>
        <v>0</v>
      </c>
      <c r="AL26" s="260"/>
      <c r="AM26" s="260"/>
      <c r="AN26" s="260"/>
      <c r="AO26" s="260"/>
      <c r="AP26" s="59"/>
      <c r="AQ26" s="59"/>
      <c r="AR26" s="60"/>
      <c r="BE26" s="59"/>
    </row>
    <row r="27" spans="1:71" s="63" customFormat="1" ht="6.9" customHeight="1">
      <c r="A27" s="59"/>
      <c r="B27" s="60"/>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60"/>
      <c r="BE27" s="59"/>
    </row>
    <row r="28" spans="1:71" s="63" customFormat="1" ht="13.2">
      <c r="A28" s="59"/>
      <c r="B28" s="60"/>
      <c r="C28" s="59"/>
      <c r="D28" s="59"/>
      <c r="E28" s="59"/>
      <c r="F28" s="59"/>
      <c r="G28" s="59"/>
      <c r="H28" s="59"/>
      <c r="I28" s="59"/>
      <c r="J28" s="59"/>
      <c r="K28" s="59"/>
      <c r="L28" s="261" t="s">
        <v>102</v>
      </c>
      <c r="M28" s="261"/>
      <c r="N28" s="261"/>
      <c r="O28" s="261"/>
      <c r="P28" s="261"/>
      <c r="Q28" s="59"/>
      <c r="R28" s="59"/>
      <c r="S28" s="59"/>
      <c r="T28" s="59"/>
      <c r="U28" s="59"/>
      <c r="V28" s="59"/>
      <c r="W28" s="261" t="s">
        <v>103</v>
      </c>
      <c r="X28" s="261"/>
      <c r="Y28" s="261"/>
      <c r="Z28" s="261"/>
      <c r="AA28" s="261"/>
      <c r="AB28" s="261"/>
      <c r="AC28" s="261"/>
      <c r="AD28" s="261"/>
      <c r="AE28" s="261"/>
      <c r="AF28" s="59"/>
      <c r="AG28" s="59"/>
      <c r="AH28" s="59"/>
      <c r="AI28" s="59"/>
      <c r="AJ28" s="59"/>
      <c r="AK28" s="261" t="s">
        <v>104</v>
      </c>
      <c r="AL28" s="261"/>
      <c r="AM28" s="261"/>
      <c r="AN28" s="261"/>
      <c r="AO28" s="261"/>
      <c r="AP28" s="59"/>
      <c r="AQ28" s="59"/>
      <c r="AR28" s="60"/>
      <c r="BE28" s="59"/>
    </row>
    <row r="29" spans="1:71" s="64" customFormat="1" ht="14.4" customHeight="1">
      <c r="B29" s="65"/>
      <c r="D29" s="56" t="s">
        <v>105</v>
      </c>
      <c r="F29" s="56" t="s">
        <v>106</v>
      </c>
      <c r="L29" s="245">
        <v>0.2</v>
      </c>
      <c r="M29" s="246"/>
      <c r="N29" s="246"/>
      <c r="O29" s="246"/>
      <c r="P29" s="246"/>
      <c r="W29" s="247">
        <f>ROUND(AZ94, 2)</f>
        <v>0</v>
      </c>
      <c r="X29" s="246"/>
      <c r="Y29" s="246"/>
      <c r="Z29" s="246"/>
      <c r="AA29" s="246"/>
      <c r="AB29" s="246"/>
      <c r="AC29" s="246"/>
      <c r="AD29" s="246"/>
      <c r="AE29" s="246"/>
      <c r="AK29" s="247">
        <f>ROUND(AV94, 2)</f>
        <v>0</v>
      </c>
      <c r="AL29" s="246"/>
      <c r="AM29" s="246"/>
      <c r="AN29" s="246"/>
      <c r="AO29" s="246"/>
      <c r="AR29" s="65"/>
    </row>
    <row r="30" spans="1:71" s="64" customFormat="1" ht="14.4" customHeight="1">
      <c r="B30" s="65"/>
      <c r="F30" s="56" t="s">
        <v>107</v>
      </c>
      <c r="L30" s="245">
        <v>0.2</v>
      </c>
      <c r="M30" s="246"/>
      <c r="N30" s="246"/>
      <c r="O30" s="246"/>
      <c r="P30" s="246"/>
      <c r="W30" s="247">
        <f>ROUND(BA94, 2)</f>
        <v>0</v>
      </c>
      <c r="X30" s="246"/>
      <c r="Y30" s="246"/>
      <c r="Z30" s="246"/>
      <c r="AA30" s="246"/>
      <c r="AB30" s="246"/>
      <c r="AC30" s="246"/>
      <c r="AD30" s="246"/>
      <c r="AE30" s="246"/>
      <c r="AK30" s="247">
        <f>ROUND(AW94, 2)</f>
        <v>0</v>
      </c>
      <c r="AL30" s="246"/>
      <c r="AM30" s="246"/>
      <c r="AN30" s="246"/>
      <c r="AO30" s="246"/>
      <c r="AR30" s="65"/>
    </row>
    <row r="31" spans="1:71" s="64" customFormat="1" ht="14.4" hidden="1" customHeight="1">
      <c r="B31" s="65"/>
      <c r="F31" s="56" t="s">
        <v>108</v>
      </c>
      <c r="L31" s="245">
        <v>0.2</v>
      </c>
      <c r="M31" s="246"/>
      <c r="N31" s="246"/>
      <c r="O31" s="246"/>
      <c r="P31" s="246"/>
      <c r="W31" s="247">
        <f>ROUND(BB94, 2)</f>
        <v>0</v>
      </c>
      <c r="X31" s="246"/>
      <c r="Y31" s="246"/>
      <c r="Z31" s="246"/>
      <c r="AA31" s="246"/>
      <c r="AB31" s="246"/>
      <c r="AC31" s="246"/>
      <c r="AD31" s="246"/>
      <c r="AE31" s="246"/>
      <c r="AK31" s="247">
        <v>0</v>
      </c>
      <c r="AL31" s="246"/>
      <c r="AM31" s="246"/>
      <c r="AN31" s="246"/>
      <c r="AO31" s="246"/>
      <c r="AR31" s="65"/>
    </row>
    <row r="32" spans="1:71" s="64" customFormat="1" ht="14.4" hidden="1" customHeight="1">
      <c r="B32" s="65"/>
      <c r="F32" s="56" t="s">
        <v>109</v>
      </c>
      <c r="L32" s="245">
        <v>0.2</v>
      </c>
      <c r="M32" s="246"/>
      <c r="N32" s="246"/>
      <c r="O32" s="246"/>
      <c r="P32" s="246"/>
      <c r="W32" s="247">
        <f>ROUND(BC94, 2)</f>
        <v>0</v>
      </c>
      <c r="X32" s="246"/>
      <c r="Y32" s="246"/>
      <c r="Z32" s="246"/>
      <c r="AA32" s="246"/>
      <c r="AB32" s="246"/>
      <c r="AC32" s="246"/>
      <c r="AD32" s="246"/>
      <c r="AE32" s="246"/>
      <c r="AK32" s="247">
        <v>0</v>
      </c>
      <c r="AL32" s="246"/>
      <c r="AM32" s="246"/>
      <c r="AN32" s="246"/>
      <c r="AO32" s="246"/>
      <c r="AR32" s="65"/>
    </row>
    <row r="33" spans="1:57" s="64" customFormat="1" ht="14.4" hidden="1" customHeight="1">
      <c r="B33" s="65"/>
      <c r="F33" s="56" t="s">
        <v>110</v>
      </c>
      <c r="L33" s="245">
        <v>0</v>
      </c>
      <c r="M33" s="246"/>
      <c r="N33" s="246"/>
      <c r="O33" s="246"/>
      <c r="P33" s="246"/>
      <c r="W33" s="247">
        <f>ROUND(BD94, 2)</f>
        <v>0</v>
      </c>
      <c r="X33" s="246"/>
      <c r="Y33" s="246"/>
      <c r="Z33" s="246"/>
      <c r="AA33" s="246"/>
      <c r="AB33" s="246"/>
      <c r="AC33" s="246"/>
      <c r="AD33" s="246"/>
      <c r="AE33" s="246"/>
      <c r="AK33" s="247">
        <v>0</v>
      </c>
      <c r="AL33" s="246"/>
      <c r="AM33" s="246"/>
      <c r="AN33" s="246"/>
      <c r="AO33" s="246"/>
      <c r="AR33" s="65"/>
    </row>
    <row r="34" spans="1:57" s="63" customFormat="1" ht="6.9" customHeight="1">
      <c r="A34" s="59"/>
      <c r="B34" s="60"/>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60"/>
      <c r="BE34" s="59"/>
    </row>
    <row r="35" spans="1:57" s="63" customFormat="1" ht="25.95" customHeight="1">
      <c r="A35" s="59"/>
      <c r="B35" s="60"/>
      <c r="C35" s="66"/>
      <c r="D35" s="67" t="s">
        <v>111</v>
      </c>
      <c r="E35" s="68"/>
      <c r="F35" s="68"/>
      <c r="G35" s="68"/>
      <c r="H35" s="68"/>
      <c r="I35" s="68"/>
      <c r="J35" s="68"/>
      <c r="K35" s="68"/>
      <c r="L35" s="68"/>
      <c r="M35" s="68"/>
      <c r="N35" s="68"/>
      <c r="O35" s="68"/>
      <c r="P35" s="68"/>
      <c r="Q35" s="68"/>
      <c r="R35" s="68"/>
      <c r="S35" s="68"/>
      <c r="T35" s="69" t="s">
        <v>112</v>
      </c>
      <c r="U35" s="68"/>
      <c r="V35" s="68"/>
      <c r="W35" s="68"/>
      <c r="X35" s="248" t="s">
        <v>113</v>
      </c>
      <c r="Y35" s="249"/>
      <c r="Z35" s="249"/>
      <c r="AA35" s="249"/>
      <c r="AB35" s="249"/>
      <c r="AC35" s="68"/>
      <c r="AD35" s="68"/>
      <c r="AE35" s="68"/>
      <c r="AF35" s="68"/>
      <c r="AG35" s="68"/>
      <c r="AH35" s="68"/>
      <c r="AI35" s="68"/>
      <c r="AJ35" s="68"/>
      <c r="AK35" s="250">
        <f>SUM(AK26:AK33)</f>
        <v>0</v>
      </c>
      <c r="AL35" s="249"/>
      <c r="AM35" s="249"/>
      <c r="AN35" s="249"/>
      <c r="AO35" s="251"/>
      <c r="AP35" s="66"/>
      <c r="AQ35" s="66"/>
      <c r="AR35" s="60"/>
      <c r="BE35" s="59"/>
    </row>
    <row r="36" spans="1:57" s="63" customFormat="1" ht="6.9" customHeight="1">
      <c r="A36" s="59"/>
      <c r="B36" s="60"/>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60"/>
      <c r="BE36" s="59"/>
    </row>
    <row r="37" spans="1:57" s="63" customFormat="1" ht="14.4" customHeight="1">
      <c r="A37" s="59"/>
      <c r="B37" s="60"/>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60"/>
      <c r="BE37" s="59"/>
    </row>
    <row r="38" spans="1:57" ht="14.4" customHeight="1">
      <c r="B38" s="51"/>
      <c r="AR38" s="51"/>
    </row>
    <row r="39" spans="1:57" ht="14.4" customHeight="1">
      <c r="B39" s="51"/>
      <c r="AR39" s="51"/>
    </row>
    <row r="40" spans="1:57" ht="14.4" customHeight="1">
      <c r="B40" s="51"/>
      <c r="AR40" s="51"/>
    </row>
    <row r="41" spans="1:57" ht="14.4" customHeight="1">
      <c r="B41" s="51"/>
      <c r="AR41" s="51"/>
    </row>
    <row r="42" spans="1:57" ht="14.4" customHeight="1">
      <c r="B42" s="51"/>
      <c r="AR42" s="51"/>
    </row>
    <row r="43" spans="1:57" ht="14.4" customHeight="1">
      <c r="B43" s="51"/>
      <c r="AR43" s="51"/>
    </row>
    <row r="44" spans="1:57" ht="14.4" customHeight="1">
      <c r="B44" s="51"/>
      <c r="AR44" s="51"/>
    </row>
    <row r="45" spans="1:57" ht="14.4" customHeight="1">
      <c r="B45" s="51"/>
      <c r="AR45" s="51"/>
    </row>
    <row r="46" spans="1:57" ht="14.4" customHeight="1">
      <c r="B46" s="51"/>
      <c r="AR46" s="51"/>
    </row>
    <row r="47" spans="1:57" ht="14.4" customHeight="1">
      <c r="B47" s="51"/>
      <c r="AR47" s="51"/>
    </row>
    <row r="48" spans="1:57" ht="14.4" customHeight="1">
      <c r="B48" s="51"/>
      <c r="AR48" s="51"/>
    </row>
    <row r="49" spans="1:57" s="63" customFormat="1" ht="14.4" customHeight="1">
      <c r="B49" s="70"/>
      <c r="D49" s="71" t="s">
        <v>114</v>
      </c>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1" t="s">
        <v>115</v>
      </c>
      <c r="AI49" s="72"/>
      <c r="AJ49" s="72"/>
      <c r="AK49" s="72"/>
      <c r="AL49" s="72"/>
      <c r="AM49" s="72"/>
      <c r="AN49" s="72"/>
      <c r="AO49" s="72"/>
      <c r="AR49" s="70"/>
    </row>
    <row r="50" spans="1:57">
      <c r="B50" s="51"/>
      <c r="AR50" s="51"/>
    </row>
    <row r="51" spans="1:57">
      <c r="B51" s="51"/>
      <c r="AR51" s="51"/>
    </row>
    <row r="52" spans="1:57">
      <c r="B52" s="51"/>
      <c r="AR52" s="51"/>
    </row>
    <row r="53" spans="1:57">
      <c r="B53" s="51"/>
      <c r="AR53" s="51"/>
    </row>
    <row r="54" spans="1:57">
      <c r="B54" s="51"/>
      <c r="AR54" s="51"/>
    </row>
    <row r="55" spans="1:57">
      <c r="B55" s="51"/>
      <c r="AR55" s="51"/>
    </row>
    <row r="56" spans="1:57">
      <c r="B56" s="51"/>
      <c r="AR56" s="51"/>
    </row>
    <row r="57" spans="1:57">
      <c r="B57" s="51"/>
      <c r="AR57" s="51"/>
    </row>
    <row r="58" spans="1:57">
      <c r="B58" s="51"/>
      <c r="AR58" s="51"/>
    </row>
    <row r="59" spans="1:57">
      <c r="B59" s="51"/>
      <c r="AR59" s="51"/>
    </row>
    <row r="60" spans="1:57" s="63" customFormat="1" ht="13.2">
      <c r="A60" s="59"/>
      <c r="B60" s="60"/>
      <c r="C60" s="59"/>
      <c r="D60" s="73" t="s">
        <v>116</v>
      </c>
      <c r="E60" s="62"/>
      <c r="F60" s="62"/>
      <c r="G60" s="62"/>
      <c r="H60" s="62"/>
      <c r="I60" s="62"/>
      <c r="J60" s="62"/>
      <c r="K60" s="62"/>
      <c r="L60" s="62"/>
      <c r="M60" s="62"/>
      <c r="N60" s="62"/>
      <c r="O60" s="62"/>
      <c r="P60" s="62"/>
      <c r="Q60" s="62"/>
      <c r="R60" s="62"/>
      <c r="S60" s="62"/>
      <c r="T60" s="62"/>
      <c r="U60" s="62"/>
      <c r="V60" s="73" t="s">
        <v>117</v>
      </c>
      <c r="W60" s="62"/>
      <c r="X60" s="62"/>
      <c r="Y60" s="62"/>
      <c r="Z60" s="62"/>
      <c r="AA60" s="62"/>
      <c r="AB60" s="62"/>
      <c r="AC60" s="62"/>
      <c r="AD60" s="62"/>
      <c r="AE60" s="62"/>
      <c r="AF60" s="62"/>
      <c r="AG60" s="62"/>
      <c r="AH60" s="73" t="s">
        <v>116</v>
      </c>
      <c r="AI60" s="62"/>
      <c r="AJ60" s="62"/>
      <c r="AK60" s="62"/>
      <c r="AL60" s="62"/>
      <c r="AM60" s="73" t="s">
        <v>117</v>
      </c>
      <c r="AN60" s="62"/>
      <c r="AO60" s="62"/>
      <c r="AP60" s="59"/>
      <c r="AQ60" s="59"/>
      <c r="AR60" s="60"/>
      <c r="BE60" s="59"/>
    </row>
    <row r="61" spans="1:57">
      <c r="B61" s="51"/>
      <c r="AR61" s="51"/>
    </row>
    <row r="62" spans="1:57">
      <c r="B62" s="51"/>
      <c r="AR62" s="51"/>
    </row>
    <row r="63" spans="1:57">
      <c r="B63" s="51"/>
      <c r="AR63" s="51"/>
    </row>
    <row r="64" spans="1:57" s="63" customFormat="1" ht="13.2">
      <c r="A64" s="59"/>
      <c r="B64" s="60"/>
      <c r="C64" s="59"/>
      <c r="D64" s="71" t="s">
        <v>118</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1" t="s">
        <v>119</v>
      </c>
      <c r="AI64" s="74"/>
      <c r="AJ64" s="74"/>
      <c r="AK64" s="74"/>
      <c r="AL64" s="74"/>
      <c r="AM64" s="74"/>
      <c r="AN64" s="74"/>
      <c r="AO64" s="74"/>
      <c r="AP64" s="59"/>
      <c r="AQ64" s="59"/>
      <c r="AR64" s="60"/>
      <c r="BE64" s="59"/>
    </row>
    <row r="65" spans="1:57">
      <c r="B65" s="51"/>
      <c r="AR65" s="51"/>
    </row>
    <row r="66" spans="1:57">
      <c r="B66" s="51"/>
      <c r="AR66" s="51"/>
    </row>
    <row r="67" spans="1:57">
      <c r="B67" s="51"/>
      <c r="AR67" s="51"/>
    </row>
    <row r="68" spans="1:57">
      <c r="B68" s="51"/>
      <c r="AR68" s="51"/>
    </row>
    <row r="69" spans="1:57">
      <c r="B69" s="51"/>
      <c r="AR69" s="51"/>
    </row>
    <row r="70" spans="1:57">
      <c r="B70" s="51"/>
      <c r="AR70" s="51"/>
    </row>
    <row r="71" spans="1:57">
      <c r="B71" s="51"/>
      <c r="AR71" s="51"/>
    </row>
    <row r="72" spans="1:57">
      <c r="B72" s="51"/>
      <c r="AR72" s="51"/>
    </row>
    <row r="73" spans="1:57">
      <c r="B73" s="51"/>
      <c r="AR73" s="51"/>
    </row>
    <row r="74" spans="1:57">
      <c r="B74" s="51"/>
      <c r="AR74" s="51"/>
    </row>
    <row r="75" spans="1:57" s="63" customFormat="1" ht="13.2">
      <c r="A75" s="59"/>
      <c r="B75" s="60"/>
      <c r="C75" s="59"/>
      <c r="D75" s="73" t="s">
        <v>116</v>
      </c>
      <c r="E75" s="62"/>
      <c r="F75" s="62"/>
      <c r="G75" s="62"/>
      <c r="H75" s="62"/>
      <c r="I75" s="62"/>
      <c r="J75" s="62"/>
      <c r="K75" s="62"/>
      <c r="L75" s="62"/>
      <c r="M75" s="62"/>
      <c r="N75" s="62"/>
      <c r="O75" s="62"/>
      <c r="P75" s="62"/>
      <c r="Q75" s="62"/>
      <c r="R75" s="62"/>
      <c r="S75" s="62"/>
      <c r="T75" s="62"/>
      <c r="U75" s="62"/>
      <c r="V75" s="73" t="s">
        <v>117</v>
      </c>
      <c r="W75" s="62"/>
      <c r="X75" s="62"/>
      <c r="Y75" s="62"/>
      <c r="Z75" s="62"/>
      <c r="AA75" s="62"/>
      <c r="AB75" s="62"/>
      <c r="AC75" s="62"/>
      <c r="AD75" s="62"/>
      <c r="AE75" s="62"/>
      <c r="AF75" s="62"/>
      <c r="AG75" s="62"/>
      <c r="AH75" s="73" t="s">
        <v>116</v>
      </c>
      <c r="AI75" s="62"/>
      <c r="AJ75" s="62"/>
      <c r="AK75" s="62"/>
      <c r="AL75" s="62"/>
      <c r="AM75" s="73" t="s">
        <v>117</v>
      </c>
      <c r="AN75" s="62"/>
      <c r="AO75" s="62"/>
      <c r="AP75" s="59"/>
      <c r="AQ75" s="59"/>
      <c r="AR75" s="60"/>
      <c r="BE75" s="59"/>
    </row>
    <row r="76" spans="1:57" s="63" customFormat="1">
      <c r="A76" s="59"/>
      <c r="B76" s="60"/>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60"/>
      <c r="BE76" s="59"/>
    </row>
    <row r="77" spans="1:57" s="63" customFormat="1" ht="6.9" customHeight="1">
      <c r="A77" s="59"/>
      <c r="B77" s="75"/>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60"/>
      <c r="BE77" s="59"/>
    </row>
    <row r="81" spans="1:91" s="63" customFormat="1" ht="6.9" customHeight="1">
      <c r="A81" s="59"/>
      <c r="B81" s="77"/>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60"/>
      <c r="BE81" s="59"/>
    </row>
    <row r="82" spans="1:91" s="63" customFormat="1" ht="24.9" customHeight="1">
      <c r="A82" s="59"/>
      <c r="B82" s="60"/>
      <c r="C82" s="52" t="s">
        <v>120</v>
      </c>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60"/>
      <c r="BE82" s="59"/>
    </row>
    <row r="83" spans="1:91" s="63" customFormat="1" ht="6.9" customHeight="1">
      <c r="A83" s="59"/>
      <c r="B83" s="60"/>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60"/>
      <c r="BE83" s="59"/>
    </row>
    <row r="84" spans="1:91" s="79" customFormat="1" ht="12" customHeight="1">
      <c r="B84" s="80"/>
      <c r="C84" s="56" t="s">
        <v>86</v>
      </c>
      <c r="L84" s="79">
        <f>K5</f>
        <v>0</v>
      </c>
      <c r="AR84" s="80"/>
    </row>
    <row r="85" spans="1:91" s="81" customFormat="1" ht="36.9" customHeight="1">
      <c r="B85" s="82"/>
      <c r="C85" s="83" t="s">
        <v>87</v>
      </c>
      <c r="L85" s="252" t="str">
        <f>K6</f>
        <v>Prestupné bývanie v obci Jarovnice 3x12 b.j.</v>
      </c>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R85" s="82"/>
    </row>
    <row r="86" spans="1:91" s="63" customFormat="1" ht="6.9" customHeight="1">
      <c r="A86" s="59"/>
      <c r="B86" s="60"/>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60"/>
      <c r="BE86" s="59"/>
    </row>
    <row r="87" spans="1:91" s="63" customFormat="1" ht="12" customHeight="1">
      <c r="A87" s="59"/>
      <c r="B87" s="60"/>
      <c r="C87" s="56" t="s">
        <v>90</v>
      </c>
      <c r="D87" s="59"/>
      <c r="E87" s="59"/>
      <c r="F87" s="59"/>
      <c r="G87" s="59"/>
      <c r="H87" s="59"/>
      <c r="I87" s="59"/>
      <c r="J87" s="59"/>
      <c r="K87" s="59"/>
      <c r="L87" s="84" t="str">
        <f>IF(K8="","",K8)</f>
        <v xml:space="preserve"> </v>
      </c>
      <c r="M87" s="59"/>
      <c r="N87" s="59"/>
      <c r="O87" s="59"/>
      <c r="P87" s="59"/>
      <c r="Q87" s="59"/>
      <c r="R87" s="59"/>
      <c r="S87" s="59"/>
      <c r="T87" s="59"/>
      <c r="U87" s="59"/>
      <c r="V87" s="59"/>
      <c r="W87" s="59"/>
      <c r="X87" s="59"/>
      <c r="Y87" s="59"/>
      <c r="Z87" s="59"/>
      <c r="AA87" s="59"/>
      <c r="AB87" s="59"/>
      <c r="AC87" s="59"/>
      <c r="AD87" s="59"/>
      <c r="AE87" s="59"/>
      <c r="AF87" s="59"/>
      <c r="AG87" s="59"/>
      <c r="AH87" s="59"/>
      <c r="AI87" s="56" t="s">
        <v>92</v>
      </c>
      <c r="AJ87" s="59"/>
      <c r="AK87" s="59"/>
      <c r="AL87" s="59"/>
      <c r="AM87" s="233" t="str">
        <f>IF(AN8= "","",AN8)</f>
        <v xml:space="preserve"> </v>
      </c>
      <c r="AN87" s="233"/>
      <c r="AO87" s="59"/>
      <c r="AP87" s="59"/>
      <c r="AQ87" s="59"/>
      <c r="AR87" s="60"/>
      <c r="BE87" s="59"/>
    </row>
    <row r="88" spans="1:91" s="63" customFormat="1" ht="6.9" customHeight="1">
      <c r="A88" s="59"/>
      <c r="B88" s="60"/>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60"/>
      <c r="BE88" s="59"/>
    </row>
    <row r="89" spans="1:91" s="63" customFormat="1" ht="15.15" customHeight="1">
      <c r="A89" s="59"/>
      <c r="B89" s="60"/>
      <c r="C89" s="56" t="s">
        <v>93</v>
      </c>
      <c r="D89" s="59"/>
      <c r="E89" s="59"/>
      <c r="F89" s="59"/>
      <c r="G89" s="59"/>
      <c r="H89" s="59"/>
      <c r="I89" s="59"/>
      <c r="J89" s="59"/>
      <c r="K89" s="59"/>
      <c r="L89" s="79" t="str">
        <f>IF(E11= "","",E11)</f>
        <v xml:space="preserve"> </v>
      </c>
      <c r="M89" s="59"/>
      <c r="N89" s="59"/>
      <c r="O89" s="59"/>
      <c r="P89" s="59"/>
      <c r="Q89" s="59"/>
      <c r="R89" s="59"/>
      <c r="S89" s="59"/>
      <c r="T89" s="59"/>
      <c r="U89" s="59"/>
      <c r="V89" s="59"/>
      <c r="W89" s="59"/>
      <c r="X89" s="59"/>
      <c r="Y89" s="59"/>
      <c r="Z89" s="59"/>
      <c r="AA89" s="59"/>
      <c r="AB89" s="59"/>
      <c r="AC89" s="59"/>
      <c r="AD89" s="59"/>
      <c r="AE89" s="59"/>
      <c r="AF89" s="59"/>
      <c r="AG89" s="59"/>
      <c r="AH89" s="59"/>
      <c r="AI89" s="56" t="s">
        <v>97</v>
      </c>
      <c r="AJ89" s="59"/>
      <c r="AK89" s="59"/>
      <c r="AL89" s="59"/>
      <c r="AM89" s="234" t="str">
        <f>IF(E17="","",E17)</f>
        <v xml:space="preserve"> </v>
      </c>
      <c r="AN89" s="235"/>
      <c r="AO89" s="235"/>
      <c r="AP89" s="235"/>
      <c r="AQ89" s="59"/>
      <c r="AR89" s="60"/>
      <c r="AS89" s="236" t="s">
        <v>121</v>
      </c>
      <c r="AT89" s="237"/>
      <c r="AU89" s="85"/>
      <c r="AV89" s="85"/>
      <c r="AW89" s="85"/>
      <c r="AX89" s="85"/>
      <c r="AY89" s="85"/>
      <c r="AZ89" s="85"/>
      <c r="BA89" s="85"/>
      <c r="BB89" s="85"/>
      <c r="BC89" s="85"/>
      <c r="BD89" s="86"/>
      <c r="BE89" s="59"/>
    </row>
    <row r="90" spans="1:91" s="63" customFormat="1" ht="15.15" customHeight="1">
      <c r="A90" s="59"/>
      <c r="B90" s="60"/>
      <c r="C90" s="56" t="s">
        <v>96</v>
      </c>
      <c r="D90" s="59"/>
      <c r="E90" s="59"/>
      <c r="F90" s="59"/>
      <c r="G90" s="59"/>
      <c r="H90" s="59"/>
      <c r="I90" s="59"/>
      <c r="J90" s="59"/>
      <c r="K90" s="59"/>
      <c r="L90" s="79" t="str">
        <f>IF(E14="","",E14)</f>
        <v xml:space="preserve"> </v>
      </c>
      <c r="M90" s="59"/>
      <c r="N90" s="59"/>
      <c r="O90" s="59"/>
      <c r="P90" s="59"/>
      <c r="Q90" s="59"/>
      <c r="R90" s="59"/>
      <c r="S90" s="59"/>
      <c r="T90" s="59"/>
      <c r="U90" s="59"/>
      <c r="V90" s="59"/>
      <c r="W90" s="59"/>
      <c r="X90" s="59"/>
      <c r="Y90" s="59"/>
      <c r="Z90" s="59"/>
      <c r="AA90" s="59"/>
      <c r="AB90" s="59"/>
      <c r="AC90" s="59"/>
      <c r="AD90" s="59"/>
      <c r="AE90" s="59"/>
      <c r="AF90" s="59"/>
      <c r="AG90" s="59"/>
      <c r="AH90" s="59"/>
      <c r="AI90" s="56" t="s">
        <v>99</v>
      </c>
      <c r="AJ90" s="59"/>
      <c r="AK90" s="59"/>
      <c r="AL90" s="59"/>
      <c r="AM90" s="234" t="str">
        <f>IF(E20="","",E20)</f>
        <v xml:space="preserve"> </v>
      </c>
      <c r="AN90" s="235"/>
      <c r="AO90" s="235"/>
      <c r="AP90" s="235"/>
      <c r="AQ90" s="59"/>
      <c r="AR90" s="60"/>
      <c r="AS90" s="238"/>
      <c r="AT90" s="239"/>
      <c r="AU90" s="87"/>
      <c r="AV90" s="87"/>
      <c r="AW90" s="87"/>
      <c r="AX90" s="87"/>
      <c r="AY90" s="87"/>
      <c r="AZ90" s="87"/>
      <c r="BA90" s="87"/>
      <c r="BB90" s="87"/>
      <c r="BC90" s="87"/>
      <c r="BD90" s="88"/>
      <c r="BE90" s="59"/>
    </row>
    <row r="91" spans="1:91" s="63" customFormat="1" ht="10.95" customHeight="1">
      <c r="A91" s="59"/>
      <c r="B91" s="60"/>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60"/>
      <c r="AS91" s="238"/>
      <c r="AT91" s="239"/>
      <c r="AU91" s="87"/>
      <c r="AV91" s="87"/>
      <c r="AW91" s="87"/>
      <c r="AX91" s="87"/>
      <c r="AY91" s="87"/>
      <c r="AZ91" s="87"/>
      <c r="BA91" s="87"/>
      <c r="BB91" s="87"/>
      <c r="BC91" s="87"/>
      <c r="BD91" s="88"/>
      <c r="BE91" s="59"/>
    </row>
    <row r="92" spans="1:91" s="63" customFormat="1" ht="29.25" customHeight="1">
      <c r="A92" s="59"/>
      <c r="B92" s="60"/>
      <c r="C92" s="240" t="s">
        <v>122</v>
      </c>
      <c r="D92" s="241"/>
      <c r="E92" s="241"/>
      <c r="F92" s="241"/>
      <c r="G92" s="241"/>
      <c r="H92" s="89"/>
      <c r="I92" s="242" t="s">
        <v>123</v>
      </c>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3" t="s">
        <v>124</v>
      </c>
      <c r="AH92" s="241"/>
      <c r="AI92" s="241"/>
      <c r="AJ92" s="241"/>
      <c r="AK92" s="241"/>
      <c r="AL92" s="241"/>
      <c r="AM92" s="241"/>
      <c r="AN92" s="242" t="s">
        <v>125</v>
      </c>
      <c r="AO92" s="241"/>
      <c r="AP92" s="244"/>
      <c r="AQ92" s="90" t="s">
        <v>126</v>
      </c>
      <c r="AR92" s="60"/>
      <c r="AS92" s="91" t="s">
        <v>127</v>
      </c>
      <c r="AT92" s="92" t="s">
        <v>128</v>
      </c>
      <c r="AU92" s="92" t="s">
        <v>129</v>
      </c>
      <c r="AV92" s="92" t="s">
        <v>130</v>
      </c>
      <c r="AW92" s="92" t="s">
        <v>131</v>
      </c>
      <c r="AX92" s="92" t="s">
        <v>132</v>
      </c>
      <c r="AY92" s="92" t="s">
        <v>133</v>
      </c>
      <c r="AZ92" s="92" t="s">
        <v>134</v>
      </c>
      <c r="BA92" s="92" t="s">
        <v>135</v>
      </c>
      <c r="BB92" s="92" t="s">
        <v>136</v>
      </c>
      <c r="BC92" s="92" t="s">
        <v>137</v>
      </c>
      <c r="BD92" s="93" t="s">
        <v>138</v>
      </c>
      <c r="BE92" s="59"/>
    </row>
    <row r="93" spans="1:91" s="63" customFormat="1" ht="10.95" customHeight="1">
      <c r="A93" s="59"/>
      <c r="B93" s="60"/>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60"/>
      <c r="AS93" s="94"/>
      <c r="AT93" s="95"/>
      <c r="AU93" s="95"/>
      <c r="AV93" s="95"/>
      <c r="AW93" s="95"/>
      <c r="AX93" s="95"/>
      <c r="AY93" s="95"/>
      <c r="AZ93" s="95"/>
      <c r="BA93" s="95"/>
      <c r="BB93" s="95"/>
      <c r="BC93" s="95"/>
      <c r="BD93" s="96"/>
      <c r="BE93" s="59"/>
    </row>
    <row r="94" spans="1:91" s="97" customFormat="1" ht="32.4" customHeight="1">
      <c r="B94" s="98"/>
      <c r="C94" s="99" t="s">
        <v>139</v>
      </c>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231">
        <f>ROUND(AG95+AG103+AG111+AG119+SUM(AG123:AG125)+AG130+AG135+AG136,2)</f>
        <v>0</v>
      </c>
      <c r="AH94" s="231"/>
      <c r="AI94" s="231"/>
      <c r="AJ94" s="231"/>
      <c r="AK94" s="231"/>
      <c r="AL94" s="231"/>
      <c r="AM94" s="231"/>
      <c r="AN94" s="232">
        <f t="shared" ref="AN94:AN136" si="0">SUM(AG94,AT94)</f>
        <v>0</v>
      </c>
      <c r="AO94" s="232"/>
      <c r="AP94" s="232"/>
      <c r="AQ94" s="101" t="s">
        <v>76</v>
      </c>
      <c r="AR94" s="98"/>
      <c r="AS94" s="102">
        <f>ROUND(AS95+AS103+AS111+AS119+SUM(AS123:AS125)+AS130+AS135+AS136,2)</f>
        <v>0</v>
      </c>
      <c r="AT94" s="103">
        <f t="shared" ref="AT94:AT136" si="1">ROUND(SUM(AV94:AW94),2)</f>
        <v>0</v>
      </c>
      <c r="AU94" s="104">
        <f>ROUND(AU95+AU103+AU111+AU119+SUM(AU123:AU125)+AU130+AU135+AU136,5)</f>
        <v>0</v>
      </c>
      <c r="AV94" s="103">
        <f>ROUND(AZ94*L29,2)</f>
        <v>0</v>
      </c>
      <c r="AW94" s="103">
        <f>ROUND(BA94*L30,2)</f>
        <v>0</v>
      </c>
      <c r="AX94" s="103">
        <f>ROUND(BB94*L29,2)</f>
        <v>0</v>
      </c>
      <c r="AY94" s="103">
        <f>ROUND(BC94*L30,2)</f>
        <v>0</v>
      </c>
      <c r="AZ94" s="103">
        <f>ROUND(AZ95+AZ103+AZ111+AZ119+SUM(AZ123:AZ125)+AZ130+AZ135+AZ136,2)</f>
        <v>0</v>
      </c>
      <c r="BA94" s="103">
        <f>ROUND(BA95+BA103+BA111+BA119+SUM(BA123:BA125)+BA130+BA135+BA136,2)</f>
        <v>0</v>
      </c>
      <c r="BB94" s="103">
        <f>ROUND(BB95+BB103+BB111+BB119+SUM(BB123:BB125)+BB130+BB135+BB136,2)</f>
        <v>0</v>
      </c>
      <c r="BC94" s="103">
        <f>ROUND(BC95+BC103+BC111+BC119+SUM(BC123:BC125)+BC130+BC135+BC136,2)</f>
        <v>0</v>
      </c>
      <c r="BD94" s="105">
        <f>ROUND(BD95+BD103+BD111+BD119+SUM(BD123:BD125)+BD130+BD135+BD136,2)</f>
        <v>0</v>
      </c>
      <c r="BS94" s="106" t="s">
        <v>140</v>
      </c>
      <c r="BT94" s="106" t="s">
        <v>141</v>
      </c>
      <c r="BU94" s="107" t="s">
        <v>142</v>
      </c>
      <c r="BV94" s="106" t="s">
        <v>143</v>
      </c>
      <c r="BW94" s="106" t="s">
        <v>79</v>
      </c>
      <c r="BX94" s="106" t="s">
        <v>144</v>
      </c>
      <c r="CL94" s="106" t="s">
        <v>76</v>
      </c>
    </row>
    <row r="95" spans="1:91" s="108" customFormat="1" ht="24.75" customHeight="1">
      <c r="B95" s="109"/>
      <c r="C95" s="110"/>
      <c r="D95" s="224" t="s">
        <v>145</v>
      </c>
      <c r="E95" s="224"/>
      <c r="F95" s="224"/>
      <c r="G95" s="224"/>
      <c r="H95" s="224"/>
      <c r="I95" s="111"/>
      <c r="J95" s="224" t="s">
        <v>146</v>
      </c>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30">
        <f>ROUND(SUM(AG96:AG102),2)</f>
        <v>0</v>
      </c>
      <c r="AH95" s="226"/>
      <c r="AI95" s="226"/>
      <c r="AJ95" s="226"/>
      <c r="AK95" s="226"/>
      <c r="AL95" s="226"/>
      <c r="AM95" s="226"/>
      <c r="AN95" s="225">
        <f t="shared" si="0"/>
        <v>0</v>
      </c>
      <c r="AO95" s="226"/>
      <c r="AP95" s="226"/>
      <c r="AQ95" s="112" t="s">
        <v>147</v>
      </c>
      <c r="AR95" s="109"/>
      <c r="AS95" s="113">
        <f>ROUND(SUM(AS96:AS102),2)</f>
        <v>0</v>
      </c>
      <c r="AT95" s="114">
        <f t="shared" si="1"/>
        <v>0</v>
      </c>
      <c r="AU95" s="115">
        <f>ROUND(SUM(AU96:AU102),5)</f>
        <v>0</v>
      </c>
      <c r="AV95" s="114">
        <f>ROUND(AZ95*L29,2)</f>
        <v>0</v>
      </c>
      <c r="AW95" s="114">
        <f>ROUND(BA95*L30,2)</f>
        <v>0</v>
      </c>
      <c r="AX95" s="114">
        <f>ROUND(BB95*L29,2)</f>
        <v>0</v>
      </c>
      <c r="AY95" s="114">
        <f>ROUND(BC95*L30,2)</f>
        <v>0</v>
      </c>
      <c r="AZ95" s="114">
        <f>ROUND(SUM(AZ96:AZ102),2)</f>
        <v>0</v>
      </c>
      <c r="BA95" s="114">
        <f>ROUND(SUM(BA96:BA102),2)</f>
        <v>0</v>
      </c>
      <c r="BB95" s="114">
        <f>ROUND(SUM(BB96:BB102),2)</f>
        <v>0</v>
      </c>
      <c r="BC95" s="114">
        <f>ROUND(SUM(BC96:BC102),2)</f>
        <v>0</v>
      </c>
      <c r="BD95" s="116">
        <f>ROUND(SUM(BD96:BD102),2)</f>
        <v>0</v>
      </c>
      <c r="BS95" s="117" t="s">
        <v>140</v>
      </c>
      <c r="BT95" s="117" t="s">
        <v>148</v>
      </c>
      <c r="BU95" s="117" t="s">
        <v>142</v>
      </c>
      <c r="BV95" s="117" t="s">
        <v>143</v>
      </c>
      <c r="BW95" s="117" t="s">
        <v>149</v>
      </c>
      <c r="BX95" s="117" t="s">
        <v>79</v>
      </c>
      <c r="CL95" s="117" t="s">
        <v>76</v>
      </c>
      <c r="CM95" s="117" t="s">
        <v>141</v>
      </c>
    </row>
    <row r="96" spans="1:91" s="79" customFormat="1" ht="23.25" customHeight="1">
      <c r="A96" s="118" t="s">
        <v>150</v>
      </c>
      <c r="B96" s="80"/>
      <c r="C96" s="119"/>
      <c r="D96" s="119"/>
      <c r="E96" s="227" t="s">
        <v>151</v>
      </c>
      <c r="F96" s="227"/>
      <c r="G96" s="227"/>
      <c r="H96" s="227"/>
      <c r="I96" s="227"/>
      <c r="J96" s="119"/>
      <c r="K96" s="227" t="s">
        <v>152</v>
      </c>
      <c r="L96" s="227"/>
      <c r="M96" s="227"/>
      <c r="N96" s="227"/>
      <c r="O96" s="227"/>
      <c r="P96" s="227"/>
      <c r="Q96" s="227"/>
      <c r="R96" s="227"/>
      <c r="S96" s="227"/>
      <c r="T96" s="227"/>
      <c r="U96" s="227"/>
      <c r="V96" s="227"/>
      <c r="W96" s="227"/>
      <c r="X96" s="227"/>
      <c r="Y96" s="227"/>
      <c r="Z96" s="227"/>
      <c r="AA96" s="227"/>
      <c r="AB96" s="227"/>
      <c r="AC96" s="227"/>
      <c r="AD96" s="227"/>
      <c r="AE96" s="227"/>
      <c r="AF96" s="227"/>
      <c r="AG96" s="228">
        <f>'FC 01 - FC 01 SO 01 A1 - ...'!J32</f>
        <v>0</v>
      </c>
      <c r="AH96" s="229"/>
      <c r="AI96" s="229"/>
      <c r="AJ96" s="229"/>
      <c r="AK96" s="229"/>
      <c r="AL96" s="229"/>
      <c r="AM96" s="229"/>
      <c r="AN96" s="228">
        <f t="shared" si="0"/>
        <v>0</v>
      </c>
      <c r="AO96" s="229"/>
      <c r="AP96" s="229"/>
      <c r="AQ96" s="120" t="s">
        <v>153</v>
      </c>
      <c r="AR96" s="80"/>
      <c r="AS96" s="121">
        <v>0</v>
      </c>
      <c r="AT96" s="122">
        <f t="shared" si="1"/>
        <v>0</v>
      </c>
      <c r="AU96" s="123">
        <f>'FC 01 - FC 01 SO 01 A1 - ...'!P100</f>
        <v>0</v>
      </c>
      <c r="AV96" s="122">
        <f>'FC 01 - FC 01 SO 01 A1 - ...'!J35</f>
        <v>0</v>
      </c>
      <c r="AW96" s="122">
        <f>'FC 01 - FC 01 SO 01 A1 - ...'!J36</f>
        <v>0</v>
      </c>
      <c r="AX96" s="122">
        <f>'FC 01 - FC 01 SO 01 A1 - ...'!J37</f>
        <v>0</v>
      </c>
      <c r="AY96" s="122">
        <f>'FC 01 - FC 01 SO 01 A1 - ...'!J38</f>
        <v>0</v>
      </c>
      <c r="AZ96" s="122">
        <f>'FC 01 - FC 01 SO 01 A1 - ...'!F35</f>
        <v>0</v>
      </c>
      <c r="BA96" s="122">
        <f>'FC 01 - FC 01 SO 01 A1 - ...'!F36</f>
        <v>0</v>
      </c>
      <c r="BB96" s="122">
        <f>'FC 01 - FC 01 SO 01 A1 - ...'!F37</f>
        <v>0</v>
      </c>
      <c r="BC96" s="122">
        <f>'FC 01 - FC 01 SO 01 A1 - ...'!F38</f>
        <v>0</v>
      </c>
      <c r="BD96" s="124">
        <f>'FC 01 - FC 01 SO 01 A1 - ...'!F39</f>
        <v>0</v>
      </c>
      <c r="BT96" s="57" t="s">
        <v>154</v>
      </c>
      <c r="BV96" s="57" t="s">
        <v>143</v>
      </c>
      <c r="BW96" s="57" t="s">
        <v>155</v>
      </c>
      <c r="BX96" s="57" t="s">
        <v>149</v>
      </c>
      <c r="CL96" s="57" t="s">
        <v>76</v>
      </c>
    </row>
    <row r="97" spans="1:91" s="79" customFormat="1" ht="23.25" customHeight="1">
      <c r="A97" s="118" t="s">
        <v>150</v>
      </c>
      <c r="B97" s="80"/>
      <c r="C97" s="119"/>
      <c r="D97" s="119"/>
      <c r="E97" s="227" t="s">
        <v>156</v>
      </c>
      <c r="F97" s="227"/>
      <c r="G97" s="227"/>
      <c r="H97" s="227"/>
      <c r="I97" s="227"/>
      <c r="J97" s="119"/>
      <c r="K97" s="227" t="s">
        <v>157</v>
      </c>
      <c r="L97" s="227"/>
      <c r="M97" s="227"/>
      <c r="N97" s="227"/>
      <c r="O97" s="227"/>
      <c r="P97" s="227"/>
      <c r="Q97" s="227"/>
      <c r="R97" s="227"/>
      <c r="S97" s="227"/>
      <c r="T97" s="227"/>
      <c r="U97" s="227"/>
      <c r="V97" s="227"/>
      <c r="W97" s="227"/>
      <c r="X97" s="227"/>
      <c r="Y97" s="227"/>
      <c r="Z97" s="227"/>
      <c r="AA97" s="227"/>
      <c r="AB97" s="227"/>
      <c r="AC97" s="227"/>
      <c r="AD97" s="227"/>
      <c r="AE97" s="227"/>
      <c r="AF97" s="227"/>
      <c r="AG97" s="228">
        <f>'FC 02 - FC 02 SO 01 A1 - ...'!J32</f>
        <v>0</v>
      </c>
      <c r="AH97" s="229"/>
      <c r="AI97" s="229"/>
      <c r="AJ97" s="229"/>
      <c r="AK97" s="229"/>
      <c r="AL97" s="229"/>
      <c r="AM97" s="229"/>
      <c r="AN97" s="228">
        <f t="shared" si="0"/>
        <v>0</v>
      </c>
      <c r="AO97" s="229"/>
      <c r="AP97" s="229"/>
      <c r="AQ97" s="120" t="s">
        <v>153</v>
      </c>
      <c r="AR97" s="80"/>
      <c r="AS97" s="121">
        <v>0</v>
      </c>
      <c r="AT97" s="122">
        <f t="shared" si="1"/>
        <v>0</v>
      </c>
      <c r="AU97" s="123">
        <f>'FC 02 - FC 02 SO 01 A1 - ...'!P100</f>
        <v>0</v>
      </c>
      <c r="AV97" s="122">
        <f>'FC 02 - FC 02 SO 01 A1 - ...'!J35</f>
        <v>0</v>
      </c>
      <c r="AW97" s="122">
        <f>'FC 02 - FC 02 SO 01 A1 - ...'!J36</f>
        <v>0</v>
      </c>
      <c r="AX97" s="122">
        <f>'FC 02 - FC 02 SO 01 A1 - ...'!J37</f>
        <v>0</v>
      </c>
      <c r="AY97" s="122">
        <f>'FC 02 - FC 02 SO 01 A1 - ...'!J38</f>
        <v>0</v>
      </c>
      <c r="AZ97" s="122">
        <f>'FC 02 - FC 02 SO 01 A1 - ...'!F35</f>
        <v>0</v>
      </c>
      <c r="BA97" s="122">
        <f>'FC 02 - FC 02 SO 01 A1 - ...'!F36</f>
        <v>0</v>
      </c>
      <c r="BB97" s="122">
        <f>'FC 02 - FC 02 SO 01 A1 - ...'!F37</f>
        <v>0</v>
      </c>
      <c r="BC97" s="122">
        <f>'FC 02 - FC 02 SO 01 A1 - ...'!F38</f>
        <v>0</v>
      </c>
      <c r="BD97" s="124">
        <f>'FC 02 - FC 02 SO 01 A1 - ...'!F39</f>
        <v>0</v>
      </c>
      <c r="BT97" s="57" t="s">
        <v>154</v>
      </c>
      <c r="BV97" s="57" t="s">
        <v>143</v>
      </c>
      <c r="BW97" s="57" t="s">
        <v>158</v>
      </c>
      <c r="BX97" s="57" t="s">
        <v>149</v>
      </c>
      <c r="CL97" s="57" t="s">
        <v>76</v>
      </c>
    </row>
    <row r="98" spans="1:91" s="79" customFormat="1" ht="16.5" customHeight="1">
      <c r="A98" s="118" t="s">
        <v>150</v>
      </c>
      <c r="B98" s="80"/>
      <c r="C98" s="119"/>
      <c r="D98" s="119"/>
      <c r="E98" s="227" t="s">
        <v>159</v>
      </c>
      <c r="F98" s="227"/>
      <c r="G98" s="227"/>
      <c r="H98" s="227"/>
      <c r="I98" s="227"/>
      <c r="J98" s="119"/>
      <c r="K98" s="227" t="s">
        <v>160</v>
      </c>
      <c r="L98" s="227"/>
      <c r="M98" s="227"/>
      <c r="N98" s="227"/>
      <c r="O98" s="227"/>
      <c r="P98" s="227"/>
      <c r="Q98" s="227"/>
      <c r="R98" s="227"/>
      <c r="S98" s="227"/>
      <c r="T98" s="227"/>
      <c r="U98" s="227"/>
      <c r="V98" s="227"/>
      <c r="W98" s="227"/>
      <c r="X98" s="227"/>
      <c r="Y98" s="227"/>
      <c r="Z98" s="227"/>
      <c r="AA98" s="227"/>
      <c r="AB98" s="227"/>
      <c r="AC98" s="227"/>
      <c r="AD98" s="227"/>
      <c r="AE98" s="227"/>
      <c r="AF98" s="227"/>
      <c r="AG98" s="228">
        <f>'FC 03 - FC 03 SO 01 A1 - ...'!J32</f>
        <v>0</v>
      </c>
      <c r="AH98" s="229"/>
      <c r="AI98" s="229"/>
      <c r="AJ98" s="229"/>
      <c r="AK98" s="229"/>
      <c r="AL98" s="229"/>
      <c r="AM98" s="229"/>
      <c r="AN98" s="228">
        <f t="shared" si="0"/>
        <v>0</v>
      </c>
      <c r="AO98" s="229"/>
      <c r="AP98" s="229"/>
      <c r="AQ98" s="120" t="s">
        <v>153</v>
      </c>
      <c r="AR98" s="80"/>
      <c r="AS98" s="121">
        <v>0</v>
      </c>
      <c r="AT98" s="122">
        <f t="shared" si="1"/>
        <v>0</v>
      </c>
      <c r="AU98" s="123">
        <f>'FC 03 - FC 03 SO 01 A1 - ...'!P100</f>
        <v>0</v>
      </c>
      <c r="AV98" s="122">
        <f>'FC 03 - FC 03 SO 01 A1 - ...'!J35</f>
        <v>0</v>
      </c>
      <c r="AW98" s="122">
        <f>'FC 03 - FC 03 SO 01 A1 - ...'!J36</f>
        <v>0</v>
      </c>
      <c r="AX98" s="122">
        <f>'FC 03 - FC 03 SO 01 A1 - ...'!J37</f>
        <v>0</v>
      </c>
      <c r="AY98" s="122">
        <f>'FC 03 - FC 03 SO 01 A1 - ...'!J38</f>
        <v>0</v>
      </c>
      <c r="AZ98" s="122">
        <f>'FC 03 - FC 03 SO 01 A1 - ...'!F35</f>
        <v>0</v>
      </c>
      <c r="BA98" s="122">
        <f>'FC 03 - FC 03 SO 01 A1 - ...'!F36</f>
        <v>0</v>
      </c>
      <c r="BB98" s="122">
        <f>'FC 03 - FC 03 SO 01 A1 - ...'!F37</f>
        <v>0</v>
      </c>
      <c r="BC98" s="122">
        <f>'FC 03 - FC 03 SO 01 A1 - ...'!F38</f>
        <v>0</v>
      </c>
      <c r="BD98" s="124">
        <f>'FC 03 - FC 03 SO 01 A1 - ...'!F39</f>
        <v>0</v>
      </c>
      <c r="BT98" s="57" t="s">
        <v>154</v>
      </c>
      <c r="BV98" s="57" t="s">
        <v>143</v>
      </c>
      <c r="BW98" s="57" t="s">
        <v>161</v>
      </c>
      <c r="BX98" s="57" t="s">
        <v>149</v>
      </c>
      <c r="CL98" s="57" t="s">
        <v>76</v>
      </c>
    </row>
    <row r="99" spans="1:91" s="79" customFormat="1" ht="23.25" customHeight="1">
      <c r="A99" s="118" t="s">
        <v>150</v>
      </c>
      <c r="B99" s="80"/>
      <c r="C99" s="119"/>
      <c r="D99" s="119"/>
      <c r="E99" s="227" t="s">
        <v>162</v>
      </c>
      <c r="F99" s="227"/>
      <c r="G99" s="227"/>
      <c r="H99" s="227"/>
      <c r="I99" s="227"/>
      <c r="J99" s="119"/>
      <c r="K99" s="227" t="s">
        <v>163</v>
      </c>
      <c r="L99" s="227"/>
      <c r="M99" s="227"/>
      <c r="N99" s="227"/>
      <c r="O99" s="227"/>
      <c r="P99" s="227"/>
      <c r="Q99" s="227"/>
      <c r="R99" s="227"/>
      <c r="S99" s="227"/>
      <c r="T99" s="227"/>
      <c r="U99" s="227"/>
      <c r="V99" s="227"/>
      <c r="W99" s="227"/>
      <c r="X99" s="227"/>
      <c r="Y99" s="227"/>
      <c r="Z99" s="227"/>
      <c r="AA99" s="227"/>
      <c r="AB99" s="227"/>
      <c r="AC99" s="227"/>
      <c r="AD99" s="227"/>
      <c r="AE99" s="227"/>
      <c r="AF99" s="227"/>
      <c r="AG99" s="228">
        <f>'FC 04 - FC 04 SO 01 A1 - ...'!J32</f>
        <v>0</v>
      </c>
      <c r="AH99" s="229"/>
      <c r="AI99" s="229"/>
      <c r="AJ99" s="229"/>
      <c r="AK99" s="229"/>
      <c r="AL99" s="229"/>
      <c r="AM99" s="229"/>
      <c r="AN99" s="228">
        <f t="shared" si="0"/>
        <v>0</v>
      </c>
      <c r="AO99" s="229"/>
      <c r="AP99" s="229"/>
      <c r="AQ99" s="120" t="s">
        <v>153</v>
      </c>
      <c r="AR99" s="80"/>
      <c r="AS99" s="121">
        <v>0</v>
      </c>
      <c r="AT99" s="122">
        <f t="shared" si="1"/>
        <v>0</v>
      </c>
      <c r="AU99" s="123">
        <f>'FC 04 - FC 04 SO 01 A1 - ...'!P100</f>
        <v>0</v>
      </c>
      <c r="AV99" s="122">
        <f>'FC 04 - FC 04 SO 01 A1 - ...'!J35</f>
        <v>0</v>
      </c>
      <c r="AW99" s="122">
        <f>'FC 04 - FC 04 SO 01 A1 - ...'!J36</f>
        <v>0</v>
      </c>
      <c r="AX99" s="122">
        <f>'FC 04 - FC 04 SO 01 A1 - ...'!J37</f>
        <v>0</v>
      </c>
      <c r="AY99" s="122">
        <f>'FC 04 - FC 04 SO 01 A1 - ...'!J38</f>
        <v>0</v>
      </c>
      <c r="AZ99" s="122">
        <f>'FC 04 - FC 04 SO 01 A1 - ...'!F35</f>
        <v>0</v>
      </c>
      <c r="BA99" s="122">
        <f>'FC 04 - FC 04 SO 01 A1 - ...'!F36</f>
        <v>0</v>
      </c>
      <c r="BB99" s="122">
        <f>'FC 04 - FC 04 SO 01 A1 - ...'!F37</f>
        <v>0</v>
      </c>
      <c r="BC99" s="122">
        <f>'FC 04 - FC 04 SO 01 A1 - ...'!F38</f>
        <v>0</v>
      </c>
      <c r="BD99" s="124">
        <f>'FC 04 - FC 04 SO 01 A1 - ...'!F39</f>
        <v>0</v>
      </c>
      <c r="BT99" s="57" t="s">
        <v>154</v>
      </c>
      <c r="BV99" s="57" t="s">
        <v>143</v>
      </c>
      <c r="BW99" s="57" t="s">
        <v>164</v>
      </c>
      <c r="BX99" s="57" t="s">
        <v>149</v>
      </c>
      <c r="CL99" s="57" t="s">
        <v>76</v>
      </c>
    </row>
    <row r="100" spans="1:91" s="79" customFormat="1" ht="16.5" customHeight="1">
      <c r="A100" s="118" t="s">
        <v>150</v>
      </c>
      <c r="B100" s="80"/>
      <c r="C100" s="119"/>
      <c r="D100" s="119"/>
      <c r="E100" s="227" t="s">
        <v>165</v>
      </c>
      <c r="F100" s="227"/>
      <c r="G100" s="227"/>
      <c r="H100" s="227"/>
      <c r="I100" s="227"/>
      <c r="J100" s="119"/>
      <c r="K100" s="227" t="s">
        <v>166</v>
      </c>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8">
        <f>'FC 05 - FC 05 SO 01 A1 - ...'!J32</f>
        <v>0</v>
      </c>
      <c r="AH100" s="229"/>
      <c r="AI100" s="229"/>
      <c r="AJ100" s="229"/>
      <c r="AK100" s="229"/>
      <c r="AL100" s="229"/>
      <c r="AM100" s="229"/>
      <c r="AN100" s="228">
        <f t="shared" si="0"/>
        <v>0</v>
      </c>
      <c r="AO100" s="229"/>
      <c r="AP100" s="229"/>
      <c r="AQ100" s="120" t="s">
        <v>153</v>
      </c>
      <c r="AR100" s="80"/>
      <c r="AS100" s="121">
        <v>0</v>
      </c>
      <c r="AT100" s="122">
        <f t="shared" si="1"/>
        <v>0</v>
      </c>
      <c r="AU100" s="123">
        <f>'FC 05 - FC 05 SO 01 A1 - ...'!P100</f>
        <v>0</v>
      </c>
      <c r="AV100" s="122">
        <f>'FC 05 - FC 05 SO 01 A1 - ...'!J35</f>
        <v>0</v>
      </c>
      <c r="AW100" s="122">
        <f>'FC 05 - FC 05 SO 01 A1 - ...'!J36</f>
        <v>0</v>
      </c>
      <c r="AX100" s="122">
        <f>'FC 05 - FC 05 SO 01 A1 - ...'!J37</f>
        <v>0</v>
      </c>
      <c r="AY100" s="122">
        <f>'FC 05 - FC 05 SO 01 A1 - ...'!J38</f>
        <v>0</v>
      </c>
      <c r="AZ100" s="122">
        <f>'FC 05 - FC 05 SO 01 A1 - ...'!F35</f>
        <v>0</v>
      </c>
      <c r="BA100" s="122">
        <f>'FC 05 - FC 05 SO 01 A1 - ...'!F36</f>
        <v>0</v>
      </c>
      <c r="BB100" s="122">
        <f>'FC 05 - FC 05 SO 01 A1 - ...'!F37</f>
        <v>0</v>
      </c>
      <c r="BC100" s="122">
        <f>'FC 05 - FC 05 SO 01 A1 - ...'!F38</f>
        <v>0</v>
      </c>
      <c r="BD100" s="124">
        <f>'FC 05 - FC 05 SO 01 A1 - ...'!F39</f>
        <v>0</v>
      </c>
      <c r="BT100" s="57" t="s">
        <v>154</v>
      </c>
      <c r="BV100" s="57" t="s">
        <v>143</v>
      </c>
      <c r="BW100" s="57" t="s">
        <v>167</v>
      </c>
      <c r="BX100" s="57" t="s">
        <v>149</v>
      </c>
      <c r="CL100" s="57" t="s">
        <v>76</v>
      </c>
    </row>
    <row r="101" spans="1:91" s="79" customFormat="1" ht="16.5" customHeight="1">
      <c r="A101" s="118" t="s">
        <v>150</v>
      </c>
      <c r="B101" s="80"/>
      <c r="C101" s="119"/>
      <c r="D101" s="119"/>
      <c r="E101" s="227" t="s">
        <v>168</v>
      </c>
      <c r="F101" s="227"/>
      <c r="G101" s="227"/>
      <c r="H101" s="227"/>
      <c r="I101" s="227"/>
      <c r="J101" s="119"/>
      <c r="K101" s="227" t="s">
        <v>169</v>
      </c>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8">
        <f>'FC 06 - FC 06 SO 01 A1 - ...'!J32</f>
        <v>0</v>
      </c>
      <c r="AH101" s="229"/>
      <c r="AI101" s="229"/>
      <c r="AJ101" s="229"/>
      <c r="AK101" s="229"/>
      <c r="AL101" s="229"/>
      <c r="AM101" s="229"/>
      <c r="AN101" s="228">
        <f t="shared" si="0"/>
        <v>0</v>
      </c>
      <c r="AO101" s="229"/>
      <c r="AP101" s="229"/>
      <c r="AQ101" s="120" t="s">
        <v>153</v>
      </c>
      <c r="AR101" s="80"/>
      <c r="AS101" s="121">
        <v>0</v>
      </c>
      <c r="AT101" s="122">
        <f t="shared" si="1"/>
        <v>0</v>
      </c>
      <c r="AU101" s="123">
        <f>'FC 06 - FC 06 SO 01 A1 - ...'!P100</f>
        <v>0</v>
      </c>
      <c r="AV101" s="122">
        <f>'FC 06 - FC 06 SO 01 A1 - ...'!J35</f>
        <v>0</v>
      </c>
      <c r="AW101" s="122">
        <f>'FC 06 - FC 06 SO 01 A1 - ...'!J36</f>
        <v>0</v>
      </c>
      <c r="AX101" s="122">
        <f>'FC 06 - FC 06 SO 01 A1 - ...'!J37</f>
        <v>0</v>
      </c>
      <c r="AY101" s="122">
        <f>'FC 06 - FC 06 SO 01 A1 - ...'!J38</f>
        <v>0</v>
      </c>
      <c r="AZ101" s="122">
        <f>'FC 06 - FC 06 SO 01 A1 - ...'!F35</f>
        <v>0</v>
      </c>
      <c r="BA101" s="122">
        <f>'FC 06 - FC 06 SO 01 A1 - ...'!F36</f>
        <v>0</v>
      </c>
      <c r="BB101" s="122">
        <f>'FC 06 - FC 06 SO 01 A1 - ...'!F37</f>
        <v>0</v>
      </c>
      <c r="BC101" s="122">
        <f>'FC 06 - FC 06 SO 01 A1 - ...'!F38</f>
        <v>0</v>
      </c>
      <c r="BD101" s="124">
        <f>'FC 06 - FC 06 SO 01 A1 - ...'!F39</f>
        <v>0</v>
      </c>
      <c r="BT101" s="57" t="s">
        <v>154</v>
      </c>
      <c r="BV101" s="57" t="s">
        <v>143</v>
      </c>
      <c r="BW101" s="57" t="s">
        <v>170</v>
      </c>
      <c r="BX101" s="57" t="s">
        <v>149</v>
      </c>
      <c r="CL101" s="57" t="s">
        <v>76</v>
      </c>
    </row>
    <row r="102" spans="1:91" s="79" customFormat="1" ht="16.5" customHeight="1">
      <c r="A102" s="118" t="s">
        <v>150</v>
      </c>
      <c r="B102" s="80"/>
      <c r="C102" s="119"/>
      <c r="D102" s="119"/>
      <c r="E102" s="227" t="s">
        <v>171</v>
      </c>
      <c r="F102" s="227"/>
      <c r="G102" s="227"/>
      <c r="H102" s="227"/>
      <c r="I102" s="227"/>
      <c r="J102" s="119"/>
      <c r="K102" s="227" t="s">
        <v>172</v>
      </c>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8">
        <f>'FC 07 - FC 07 SO 01 A1 - ELI'!J32</f>
        <v>0</v>
      </c>
      <c r="AH102" s="229"/>
      <c r="AI102" s="229"/>
      <c r="AJ102" s="229"/>
      <c r="AK102" s="229"/>
      <c r="AL102" s="229"/>
      <c r="AM102" s="229"/>
      <c r="AN102" s="228">
        <f t="shared" si="0"/>
        <v>0</v>
      </c>
      <c r="AO102" s="229"/>
      <c r="AP102" s="229"/>
      <c r="AQ102" s="120" t="s">
        <v>153</v>
      </c>
      <c r="AR102" s="80"/>
      <c r="AS102" s="121">
        <v>0</v>
      </c>
      <c r="AT102" s="122">
        <f t="shared" si="1"/>
        <v>0</v>
      </c>
      <c r="AU102" s="123">
        <f>'FC 07 - FC 07 SO 01 A1 - ELI'!P100</f>
        <v>0</v>
      </c>
      <c r="AV102" s="122">
        <f>'FC 07 - FC 07 SO 01 A1 - ELI'!J35</f>
        <v>0</v>
      </c>
      <c r="AW102" s="122">
        <f>'FC 07 - FC 07 SO 01 A1 - ELI'!J36</f>
        <v>0</v>
      </c>
      <c r="AX102" s="122">
        <f>'FC 07 - FC 07 SO 01 A1 - ELI'!J37</f>
        <v>0</v>
      </c>
      <c r="AY102" s="122">
        <f>'FC 07 - FC 07 SO 01 A1 - ELI'!J38</f>
        <v>0</v>
      </c>
      <c r="AZ102" s="122">
        <f>'FC 07 - FC 07 SO 01 A1 - ELI'!F35</f>
        <v>0</v>
      </c>
      <c r="BA102" s="122">
        <f>'FC 07 - FC 07 SO 01 A1 - ELI'!F36</f>
        <v>0</v>
      </c>
      <c r="BB102" s="122">
        <f>'FC 07 - FC 07 SO 01 A1 - ELI'!F37</f>
        <v>0</v>
      </c>
      <c r="BC102" s="122">
        <f>'FC 07 - FC 07 SO 01 A1 - ELI'!F38</f>
        <v>0</v>
      </c>
      <c r="BD102" s="124">
        <f>'FC 07 - FC 07 SO 01 A1 - ELI'!F39</f>
        <v>0</v>
      </c>
      <c r="BT102" s="57" t="s">
        <v>154</v>
      </c>
      <c r="BV102" s="57" t="s">
        <v>143</v>
      </c>
      <c r="BW102" s="57" t="s">
        <v>173</v>
      </c>
      <c r="BX102" s="57" t="s">
        <v>149</v>
      </c>
      <c r="CL102" s="57" t="s">
        <v>76</v>
      </c>
    </row>
    <row r="103" spans="1:91" s="108" customFormat="1" ht="24.75" customHeight="1">
      <c r="B103" s="109"/>
      <c r="C103" s="110"/>
      <c r="D103" s="224" t="s">
        <v>174</v>
      </c>
      <c r="E103" s="224"/>
      <c r="F103" s="224"/>
      <c r="G103" s="224"/>
      <c r="H103" s="224"/>
      <c r="I103" s="111"/>
      <c r="J103" s="224" t="s">
        <v>175</v>
      </c>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30">
        <f>ROUND(SUM(AG104:AG110),2)</f>
        <v>0</v>
      </c>
      <c r="AH103" s="226"/>
      <c r="AI103" s="226"/>
      <c r="AJ103" s="226"/>
      <c r="AK103" s="226"/>
      <c r="AL103" s="226"/>
      <c r="AM103" s="226"/>
      <c r="AN103" s="225">
        <f t="shared" si="0"/>
        <v>0</v>
      </c>
      <c r="AO103" s="226"/>
      <c r="AP103" s="226"/>
      <c r="AQ103" s="112" t="s">
        <v>147</v>
      </c>
      <c r="AR103" s="109"/>
      <c r="AS103" s="113">
        <f>ROUND(SUM(AS104:AS110),2)</f>
        <v>0</v>
      </c>
      <c r="AT103" s="114">
        <f t="shared" si="1"/>
        <v>0</v>
      </c>
      <c r="AU103" s="115">
        <f>ROUND(SUM(AU104:AU110),5)</f>
        <v>0</v>
      </c>
      <c r="AV103" s="114">
        <f>ROUND(AZ103*L29,2)</f>
        <v>0</v>
      </c>
      <c r="AW103" s="114">
        <f>ROUND(BA103*L30,2)</f>
        <v>0</v>
      </c>
      <c r="AX103" s="114">
        <f>ROUND(BB103*L29,2)</f>
        <v>0</v>
      </c>
      <c r="AY103" s="114">
        <f>ROUND(BC103*L30,2)</f>
        <v>0</v>
      </c>
      <c r="AZ103" s="114">
        <f>ROUND(SUM(AZ104:AZ110),2)</f>
        <v>0</v>
      </c>
      <c r="BA103" s="114">
        <f>ROUND(SUM(BA104:BA110),2)</f>
        <v>0</v>
      </c>
      <c r="BB103" s="114">
        <f>ROUND(SUM(BB104:BB110),2)</f>
        <v>0</v>
      </c>
      <c r="BC103" s="114">
        <f>ROUND(SUM(BC104:BC110),2)</f>
        <v>0</v>
      </c>
      <c r="BD103" s="116">
        <f>ROUND(SUM(BD104:BD110),2)</f>
        <v>0</v>
      </c>
      <c r="BS103" s="117" t="s">
        <v>140</v>
      </c>
      <c r="BT103" s="117" t="s">
        <v>148</v>
      </c>
      <c r="BU103" s="117" t="s">
        <v>142</v>
      </c>
      <c r="BV103" s="117" t="s">
        <v>143</v>
      </c>
      <c r="BW103" s="117" t="s">
        <v>176</v>
      </c>
      <c r="BX103" s="117" t="s">
        <v>79</v>
      </c>
      <c r="CL103" s="117" t="s">
        <v>76</v>
      </c>
      <c r="CM103" s="117" t="s">
        <v>141</v>
      </c>
    </row>
    <row r="104" spans="1:91" s="79" customFormat="1" ht="23.25" customHeight="1">
      <c r="A104" s="118" t="s">
        <v>150</v>
      </c>
      <c r="B104" s="80"/>
      <c r="C104" s="119"/>
      <c r="D104" s="119"/>
      <c r="E104" s="227" t="s">
        <v>177</v>
      </c>
      <c r="F104" s="227"/>
      <c r="G104" s="227"/>
      <c r="H104" s="227"/>
      <c r="I104" s="227"/>
      <c r="J104" s="119"/>
      <c r="K104" s="227" t="s">
        <v>178</v>
      </c>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8">
        <f>'FC 08 - FC 08 SO 01 A2 - ...'!J32</f>
        <v>0</v>
      </c>
      <c r="AH104" s="229"/>
      <c r="AI104" s="229"/>
      <c r="AJ104" s="229"/>
      <c r="AK104" s="229"/>
      <c r="AL104" s="229"/>
      <c r="AM104" s="229"/>
      <c r="AN104" s="228">
        <f t="shared" si="0"/>
        <v>0</v>
      </c>
      <c r="AO104" s="229"/>
      <c r="AP104" s="229"/>
      <c r="AQ104" s="120" t="s">
        <v>153</v>
      </c>
      <c r="AR104" s="80"/>
      <c r="AS104" s="121">
        <v>0</v>
      </c>
      <c r="AT104" s="122">
        <f t="shared" si="1"/>
        <v>0</v>
      </c>
      <c r="AU104" s="123">
        <f>'FC 08 - FC 08 SO 01 A2 - ...'!P100</f>
        <v>0</v>
      </c>
      <c r="AV104" s="122">
        <f>'FC 08 - FC 08 SO 01 A2 - ...'!J35</f>
        <v>0</v>
      </c>
      <c r="AW104" s="122">
        <f>'FC 08 - FC 08 SO 01 A2 - ...'!J36</f>
        <v>0</v>
      </c>
      <c r="AX104" s="122">
        <f>'FC 08 - FC 08 SO 01 A2 - ...'!J37</f>
        <v>0</v>
      </c>
      <c r="AY104" s="122">
        <f>'FC 08 - FC 08 SO 01 A2 - ...'!J38</f>
        <v>0</v>
      </c>
      <c r="AZ104" s="122">
        <f>'FC 08 - FC 08 SO 01 A2 - ...'!F35</f>
        <v>0</v>
      </c>
      <c r="BA104" s="122">
        <f>'FC 08 - FC 08 SO 01 A2 - ...'!F36</f>
        <v>0</v>
      </c>
      <c r="BB104" s="122">
        <f>'FC 08 - FC 08 SO 01 A2 - ...'!F37</f>
        <v>0</v>
      </c>
      <c r="BC104" s="122">
        <f>'FC 08 - FC 08 SO 01 A2 - ...'!F38</f>
        <v>0</v>
      </c>
      <c r="BD104" s="124">
        <f>'FC 08 - FC 08 SO 01 A2 - ...'!F39</f>
        <v>0</v>
      </c>
      <c r="BT104" s="57" t="s">
        <v>154</v>
      </c>
      <c r="BV104" s="57" t="s">
        <v>143</v>
      </c>
      <c r="BW104" s="57" t="s">
        <v>179</v>
      </c>
      <c r="BX104" s="57" t="s">
        <v>176</v>
      </c>
      <c r="CL104" s="57" t="s">
        <v>76</v>
      </c>
    </row>
    <row r="105" spans="1:91" s="79" customFormat="1" ht="23.25" customHeight="1">
      <c r="A105" s="118" t="s">
        <v>150</v>
      </c>
      <c r="B105" s="80"/>
      <c r="C105" s="119"/>
      <c r="D105" s="119"/>
      <c r="E105" s="227" t="s">
        <v>180</v>
      </c>
      <c r="F105" s="227"/>
      <c r="G105" s="227"/>
      <c r="H105" s="227"/>
      <c r="I105" s="227"/>
      <c r="J105" s="119"/>
      <c r="K105" s="227" t="s">
        <v>181</v>
      </c>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8">
        <f>'FC 09 - FC 09 SO 01 A2 - ...'!J32</f>
        <v>0</v>
      </c>
      <c r="AH105" s="229"/>
      <c r="AI105" s="229"/>
      <c r="AJ105" s="229"/>
      <c r="AK105" s="229"/>
      <c r="AL105" s="229"/>
      <c r="AM105" s="229"/>
      <c r="AN105" s="228">
        <f t="shared" si="0"/>
        <v>0</v>
      </c>
      <c r="AO105" s="229"/>
      <c r="AP105" s="229"/>
      <c r="AQ105" s="120" t="s">
        <v>153</v>
      </c>
      <c r="AR105" s="80"/>
      <c r="AS105" s="121">
        <v>0</v>
      </c>
      <c r="AT105" s="122">
        <f t="shared" si="1"/>
        <v>0</v>
      </c>
      <c r="AU105" s="123">
        <f>'FC 09 - FC 09 SO 01 A2 - ...'!P100</f>
        <v>0</v>
      </c>
      <c r="AV105" s="122">
        <f>'FC 09 - FC 09 SO 01 A2 - ...'!J35</f>
        <v>0</v>
      </c>
      <c r="AW105" s="122">
        <f>'FC 09 - FC 09 SO 01 A2 - ...'!J36</f>
        <v>0</v>
      </c>
      <c r="AX105" s="122">
        <f>'FC 09 - FC 09 SO 01 A2 - ...'!J37</f>
        <v>0</v>
      </c>
      <c r="AY105" s="122">
        <f>'FC 09 - FC 09 SO 01 A2 - ...'!J38</f>
        <v>0</v>
      </c>
      <c r="AZ105" s="122">
        <f>'FC 09 - FC 09 SO 01 A2 - ...'!F35</f>
        <v>0</v>
      </c>
      <c r="BA105" s="122">
        <f>'FC 09 - FC 09 SO 01 A2 - ...'!F36</f>
        <v>0</v>
      </c>
      <c r="BB105" s="122">
        <f>'FC 09 - FC 09 SO 01 A2 - ...'!F37</f>
        <v>0</v>
      </c>
      <c r="BC105" s="122">
        <f>'FC 09 - FC 09 SO 01 A2 - ...'!F38</f>
        <v>0</v>
      </c>
      <c r="BD105" s="124">
        <f>'FC 09 - FC 09 SO 01 A2 - ...'!F39</f>
        <v>0</v>
      </c>
      <c r="BT105" s="57" t="s">
        <v>154</v>
      </c>
      <c r="BV105" s="57" t="s">
        <v>143</v>
      </c>
      <c r="BW105" s="57" t="s">
        <v>182</v>
      </c>
      <c r="BX105" s="57" t="s">
        <v>176</v>
      </c>
      <c r="CL105" s="57" t="s">
        <v>76</v>
      </c>
    </row>
    <row r="106" spans="1:91" s="79" customFormat="1" ht="16.5" customHeight="1">
      <c r="A106" s="118" t="s">
        <v>150</v>
      </c>
      <c r="B106" s="80"/>
      <c r="C106" s="119"/>
      <c r="D106" s="119"/>
      <c r="E106" s="227" t="s">
        <v>183</v>
      </c>
      <c r="F106" s="227"/>
      <c r="G106" s="227"/>
      <c r="H106" s="227"/>
      <c r="I106" s="227"/>
      <c r="J106" s="119"/>
      <c r="K106" s="227" t="s">
        <v>184</v>
      </c>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8">
        <f>'FC 10 - FC 10 SO 01 A2 - ...'!J32</f>
        <v>0</v>
      </c>
      <c r="AH106" s="229"/>
      <c r="AI106" s="229"/>
      <c r="AJ106" s="229"/>
      <c r="AK106" s="229"/>
      <c r="AL106" s="229"/>
      <c r="AM106" s="229"/>
      <c r="AN106" s="228">
        <f t="shared" si="0"/>
        <v>0</v>
      </c>
      <c r="AO106" s="229"/>
      <c r="AP106" s="229"/>
      <c r="AQ106" s="120" t="s">
        <v>153</v>
      </c>
      <c r="AR106" s="80"/>
      <c r="AS106" s="121">
        <v>0</v>
      </c>
      <c r="AT106" s="122">
        <f t="shared" si="1"/>
        <v>0</v>
      </c>
      <c r="AU106" s="123">
        <f>'FC 10 - FC 10 SO 01 A2 - ...'!P100</f>
        <v>0</v>
      </c>
      <c r="AV106" s="122">
        <f>'FC 10 - FC 10 SO 01 A2 - ...'!J35</f>
        <v>0</v>
      </c>
      <c r="AW106" s="122">
        <f>'FC 10 - FC 10 SO 01 A2 - ...'!J36</f>
        <v>0</v>
      </c>
      <c r="AX106" s="122">
        <f>'FC 10 - FC 10 SO 01 A2 - ...'!J37</f>
        <v>0</v>
      </c>
      <c r="AY106" s="122">
        <f>'FC 10 - FC 10 SO 01 A2 - ...'!J38</f>
        <v>0</v>
      </c>
      <c r="AZ106" s="122">
        <f>'FC 10 - FC 10 SO 01 A2 - ...'!F35</f>
        <v>0</v>
      </c>
      <c r="BA106" s="122">
        <f>'FC 10 - FC 10 SO 01 A2 - ...'!F36</f>
        <v>0</v>
      </c>
      <c r="BB106" s="122">
        <f>'FC 10 - FC 10 SO 01 A2 - ...'!F37</f>
        <v>0</v>
      </c>
      <c r="BC106" s="122">
        <f>'FC 10 - FC 10 SO 01 A2 - ...'!F38</f>
        <v>0</v>
      </c>
      <c r="BD106" s="124">
        <f>'FC 10 - FC 10 SO 01 A2 - ...'!F39</f>
        <v>0</v>
      </c>
      <c r="BT106" s="57" t="s">
        <v>154</v>
      </c>
      <c r="BV106" s="57" t="s">
        <v>143</v>
      </c>
      <c r="BW106" s="57" t="s">
        <v>185</v>
      </c>
      <c r="BX106" s="57" t="s">
        <v>176</v>
      </c>
      <c r="CL106" s="57" t="s">
        <v>76</v>
      </c>
    </row>
    <row r="107" spans="1:91" s="79" customFormat="1" ht="23.25" customHeight="1">
      <c r="A107" s="118" t="s">
        <v>150</v>
      </c>
      <c r="B107" s="80"/>
      <c r="C107" s="119"/>
      <c r="D107" s="119"/>
      <c r="E107" s="227" t="s">
        <v>186</v>
      </c>
      <c r="F107" s="227"/>
      <c r="G107" s="227"/>
      <c r="H107" s="227"/>
      <c r="I107" s="227"/>
      <c r="J107" s="119"/>
      <c r="K107" s="227" t="s">
        <v>187</v>
      </c>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8">
        <f>'FC 11 - FC 11 SO 01 A2 - ...'!J32</f>
        <v>0</v>
      </c>
      <c r="AH107" s="229"/>
      <c r="AI107" s="229"/>
      <c r="AJ107" s="229"/>
      <c r="AK107" s="229"/>
      <c r="AL107" s="229"/>
      <c r="AM107" s="229"/>
      <c r="AN107" s="228">
        <f t="shared" si="0"/>
        <v>0</v>
      </c>
      <c r="AO107" s="229"/>
      <c r="AP107" s="229"/>
      <c r="AQ107" s="120" t="s">
        <v>153</v>
      </c>
      <c r="AR107" s="80"/>
      <c r="AS107" s="121">
        <v>0</v>
      </c>
      <c r="AT107" s="122">
        <f t="shared" si="1"/>
        <v>0</v>
      </c>
      <c r="AU107" s="123">
        <f>'FC 11 - FC 11 SO 01 A2 - ...'!P100</f>
        <v>0</v>
      </c>
      <c r="AV107" s="122">
        <f>'FC 11 - FC 11 SO 01 A2 - ...'!J35</f>
        <v>0</v>
      </c>
      <c r="AW107" s="122">
        <f>'FC 11 - FC 11 SO 01 A2 - ...'!J36</f>
        <v>0</v>
      </c>
      <c r="AX107" s="122">
        <f>'FC 11 - FC 11 SO 01 A2 - ...'!J37</f>
        <v>0</v>
      </c>
      <c r="AY107" s="122">
        <f>'FC 11 - FC 11 SO 01 A2 - ...'!J38</f>
        <v>0</v>
      </c>
      <c r="AZ107" s="122">
        <f>'FC 11 - FC 11 SO 01 A2 - ...'!F35</f>
        <v>0</v>
      </c>
      <c r="BA107" s="122">
        <f>'FC 11 - FC 11 SO 01 A2 - ...'!F36</f>
        <v>0</v>
      </c>
      <c r="BB107" s="122">
        <f>'FC 11 - FC 11 SO 01 A2 - ...'!F37</f>
        <v>0</v>
      </c>
      <c r="BC107" s="122">
        <f>'FC 11 - FC 11 SO 01 A2 - ...'!F38</f>
        <v>0</v>
      </c>
      <c r="BD107" s="124">
        <f>'FC 11 - FC 11 SO 01 A2 - ...'!F39</f>
        <v>0</v>
      </c>
      <c r="BT107" s="57" t="s">
        <v>154</v>
      </c>
      <c r="BV107" s="57" t="s">
        <v>143</v>
      </c>
      <c r="BW107" s="57" t="s">
        <v>188</v>
      </c>
      <c r="BX107" s="57" t="s">
        <v>176</v>
      </c>
      <c r="CL107" s="57" t="s">
        <v>76</v>
      </c>
    </row>
    <row r="108" spans="1:91" s="79" customFormat="1" ht="16.5" customHeight="1">
      <c r="A108" s="118" t="s">
        <v>150</v>
      </c>
      <c r="B108" s="80"/>
      <c r="C108" s="119"/>
      <c r="D108" s="119"/>
      <c r="E108" s="227" t="s">
        <v>189</v>
      </c>
      <c r="F108" s="227"/>
      <c r="G108" s="227"/>
      <c r="H108" s="227"/>
      <c r="I108" s="227"/>
      <c r="J108" s="119"/>
      <c r="K108" s="227" t="s">
        <v>190</v>
      </c>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8">
        <f>'FC 12 - FC 12 SO 01 A2 - ...'!J32</f>
        <v>0</v>
      </c>
      <c r="AH108" s="229"/>
      <c r="AI108" s="229"/>
      <c r="AJ108" s="229"/>
      <c r="AK108" s="229"/>
      <c r="AL108" s="229"/>
      <c r="AM108" s="229"/>
      <c r="AN108" s="228">
        <f t="shared" si="0"/>
        <v>0</v>
      </c>
      <c r="AO108" s="229"/>
      <c r="AP108" s="229"/>
      <c r="AQ108" s="120" t="s">
        <v>153</v>
      </c>
      <c r="AR108" s="80"/>
      <c r="AS108" s="121">
        <v>0</v>
      </c>
      <c r="AT108" s="122">
        <f t="shared" si="1"/>
        <v>0</v>
      </c>
      <c r="AU108" s="123">
        <f>'FC 12 - FC 12 SO 01 A2 - ...'!P100</f>
        <v>0</v>
      </c>
      <c r="AV108" s="122">
        <f>'FC 12 - FC 12 SO 01 A2 - ...'!J35</f>
        <v>0</v>
      </c>
      <c r="AW108" s="122">
        <f>'FC 12 - FC 12 SO 01 A2 - ...'!J36</f>
        <v>0</v>
      </c>
      <c r="AX108" s="122">
        <f>'FC 12 - FC 12 SO 01 A2 - ...'!J37</f>
        <v>0</v>
      </c>
      <c r="AY108" s="122">
        <f>'FC 12 - FC 12 SO 01 A2 - ...'!J38</f>
        <v>0</v>
      </c>
      <c r="AZ108" s="122">
        <f>'FC 12 - FC 12 SO 01 A2 - ...'!F35</f>
        <v>0</v>
      </c>
      <c r="BA108" s="122">
        <f>'FC 12 - FC 12 SO 01 A2 - ...'!F36</f>
        <v>0</v>
      </c>
      <c r="BB108" s="122">
        <f>'FC 12 - FC 12 SO 01 A2 - ...'!F37</f>
        <v>0</v>
      </c>
      <c r="BC108" s="122">
        <f>'FC 12 - FC 12 SO 01 A2 - ...'!F38</f>
        <v>0</v>
      </c>
      <c r="BD108" s="124">
        <f>'FC 12 - FC 12 SO 01 A2 - ...'!F39</f>
        <v>0</v>
      </c>
      <c r="BT108" s="57" t="s">
        <v>154</v>
      </c>
      <c r="BV108" s="57" t="s">
        <v>143</v>
      </c>
      <c r="BW108" s="57" t="s">
        <v>191</v>
      </c>
      <c r="BX108" s="57" t="s">
        <v>176</v>
      </c>
      <c r="CL108" s="57" t="s">
        <v>76</v>
      </c>
    </row>
    <row r="109" spans="1:91" s="79" customFormat="1" ht="16.5" customHeight="1">
      <c r="A109" s="118" t="s">
        <v>150</v>
      </c>
      <c r="B109" s="80"/>
      <c r="C109" s="119"/>
      <c r="D109" s="119"/>
      <c r="E109" s="227" t="s">
        <v>192</v>
      </c>
      <c r="F109" s="227"/>
      <c r="G109" s="227"/>
      <c r="H109" s="227"/>
      <c r="I109" s="227"/>
      <c r="J109" s="119"/>
      <c r="K109" s="227" t="s">
        <v>193</v>
      </c>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8">
        <f>'FC 13 - FC 13 SO 01 A2 - ...'!J32</f>
        <v>0</v>
      </c>
      <c r="AH109" s="229"/>
      <c r="AI109" s="229"/>
      <c r="AJ109" s="229"/>
      <c r="AK109" s="229"/>
      <c r="AL109" s="229"/>
      <c r="AM109" s="229"/>
      <c r="AN109" s="228">
        <f t="shared" si="0"/>
        <v>0</v>
      </c>
      <c r="AO109" s="229"/>
      <c r="AP109" s="229"/>
      <c r="AQ109" s="120" t="s">
        <v>153</v>
      </c>
      <c r="AR109" s="80"/>
      <c r="AS109" s="121">
        <v>0</v>
      </c>
      <c r="AT109" s="122">
        <f t="shared" si="1"/>
        <v>0</v>
      </c>
      <c r="AU109" s="123">
        <f>'FC 13 - FC 13 SO 01 A2 - ...'!P100</f>
        <v>0</v>
      </c>
      <c r="AV109" s="122">
        <f>'FC 13 - FC 13 SO 01 A2 - ...'!J35</f>
        <v>0</v>
      </c>
      <c r="AW109" s="122">
        <f>'FC 13 - FC 13 SO 01 A2 - ...'!J36</f>
        <v>0</v>
      </c>
      <c r="AX109" s="122">
        <f>'FC 13 - FC 13 SO 01 A2 - ...'!J37</f>
        <v>0</v>
      </c>
      <c r="AY109" s="122">
        <f>'FC 13 - FC 13 SO 01 A2 - ...'!J38</f>
        <v>0</v>
      </c>
      <c r="AZ109" s="122">
        <f>'FC 13 - FC 13 SO 01 A2 - ...'!F35</f>
        <v>0</v>
      </c>
      <c r="BA109" s="122">
        <f>'FC 13 - FC 13 SO 01 A2 - ...'!F36</f>
        <v>0</v>
      </c>
      <c r="BB109" s="122">
        <f>'FC 13 - FC 13 SO 01 A2 - ...'!F37</f>
        <v>0</v>
      </c>
      <c r="BC109" s="122">
        <f>'FC 13 - FC 13 SO 01 A2 - ...'!F38</f>
        <v>0</v>
      </c>
      <c r="BD109" s="124">
        <f>'FC 13 - FC 13 SO 01 A2 - ...'!F39</f>
        <v>0</v>
      </c>
      <c r="BT109" s="57" t="s">
        <v>154</v>
      </c>
      <c r="BV109" s="57" t="s">
        <v>143</v>
      </c>
      <c r="BW109" s="57" t="s">
        <v>194</v>
      </c>
      <c r="BX109" s="57" t="s">
        <v>176</v>
      </c>
      <c r="CL109" s="57" t="s">
        <v>76</v>
      </c>
    </row>
    <row r="110" spans="1:91" s="79" customFormat="1" ht="16.5" customHeight="1">
      <c r="A110" s="118" t="s">
        <v>150</v>
      </c>
      <c r="B110" s="80"/>
      <c r="C110" s="119"/>
      <c r="D110" s="119"/>
      <c r="E110" s="227" t="s">
        <v>195</v>
      </c>
      <c r="F110" s="227"/>
      <c r="G110" s="227"/>
      <c r="H110" s="227"/>
      <c r="I110" s="227"/>
      <c r="J110" s="119"/>
      <c r="K110" s="227" t="s">
        <v>196</v>
      </c>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8">
        <f>'FC 14 - FC 14 SO 01 A2 - ELI'!J32</f>
        <v>0</v>
      </c>
      <c r="AH110" s="229"/>
      <c r="AI110" s="229"/>
      <c r="AJ110" s="229"/>
      <c r="AK110" s="229"/>
      <c r="AL110" s="229"/>
      <c r="AM110" s="229"/>
      <c r="AN110" s="228">
        <f t="shared" si="0"/>
        <v>0</v>
      </c>
      <c r="AO110" s="229"/>
      <c r="AP110" s="229"/>
      <c r="AQ110" s="120" t="s">
        <v>153</v>
      </c>
      <c r="AR110" s="80"/>
      <c r="AS110" s="121">
        <v>0</v>
      </c>
      <c r="AT110" s="122">
        <f t="shared" si="1"/>
        <v>0</v>
      </c>
      <c r="AU110" s="123">
        <f>'FC 14 - FC 14 SO 01 A2 - ELI'!P100</f>
        <v>0</v>
      </c>
      <c r="AV110" s="122">
        <f>'FC 14 - FC 14 SO 01 A2 - ELI'!J35</f>
        <v>0</v>
      </c>
      <c r="AW110" s="122">
        <f>'FC 14 - FC 14 SO 01 A2 - ELI'!J36</f>
        <v>0</v>
      </c>
      <c r="AX110" s="122">
        <f>'FC 14 - FC 14 SO 01 A2 - ELI'!J37</f>
        <v>0</v>
      </c>
      <c r="AY110" s="122">
        <f>'FC 14 - FC 14 SO 01 A2 - ELI'!J38</f>
        <v>0</v>
      </c>
      <c r="AZ110" s="122">
        <f>'FC 14 - FC 14 SO 01 A2 - ELI'!F35</f>
        <v>0</v>
      </c>
      <c r="BA110" s="122">
        <f>'FC 14 - FC 14 SO 01 A2 - ELI'!F36</f>
        <v>0</v>
      </c>
      <c r="BB110" s="122">
        <f>'FC 14 - FC 14 SO 01 A2 - ELI'!F37</f>
        <v>0</v>
      </c>
      <c r="BC110" s="122">
        <f>'FC 14 - FC 14 SO 01 A2 - ELI'!F38</f>
        <v>0</v>
      </c>
      <c r="BD110" s="124">
        <f>'FC 14 - FC 14 SO 01 A2 - ELI'!F39</f>
        <v>0</v>
      </c>
      <c r="BT110" s="57" t="s">
        <v>154</v>
      </c>
      <c r="BV110" s="57" t="s">
        <v>143</v>
      </c>
      <c r="BW110" s="57" t="s">
        <v>197</v>
      </c>
      <c r="BX110" s="57" t="s">
        <v>176</v>
      </c>
      <c r="CL110" s="57" t="s">
        <v>76</v>
      </c>
    </row>
    <row r="111" spans="1:91" s="108" customFormat="1" ht="24.75" customHeight="1">
      <c r="B111" s="109"/>
      <c r="C111" s="110"/>
      <c r="D111" s="224" t="s">
        <v>198</v>
      </c>
      <c r="E111" s="224"/>
      <c r="F111" s="224"/>
      <c r="G111" s="224"/>
      <c r="H111" s="224"/>
      <c r="I111" s="111"/>
      <c r="J111" s="224" t="s">
        <v>199</v>
      </c>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30">
        <f>ROUND(SUM(AG112:AG118),2)</f>
        <v>0</v>
      </c>
      <c r="AH111" s="226"/>
      <c r="AI111" s="226"/>
      <c r="AJ111" s="226"/>
      <c r="AK111" s="226"/>
      <c r="AL111" s="226"/>
      <c r="AM111" s="226"/>
      <c r="AN111" s="225">
        <f t="shared" si="0"/>
        <v>0</v>
      </c>
      <c r="AO111" s="226"/>
      <c r="AP111" s="226"/>
      <c r="AQ111" s="112" t="s">
        <v>147</v>
      </c>
      <c r="AR111" s="109"/>
      <c r="AS111" s="113">
        <f>ROUND(SUM(AS112:AS118),2)</f>
        <v>0</v>
      </c>
      <c r="AT111" s="114">
        <f t="shared" si="1"/>
        <v>0</v>
      </c>
      <c r="AU111" s="115">
        <f>ROUND(SUM(AU112:AU118),5)</f>
        <v>0</v>
      </c>
      <c r="AV111" s="114">
        <f>ROUND(AZ111*L29,2)</f>
        <v>0</v>
      </c>
      <c r="AW111" s="114">
        <f>ROUND(BA111*L30,2)</f>
        <v>0</v>
      </c>
      <c r="AX111" s="114">
        <f>ROUND(BB111*L29,2)</f>
        <v>0</v>
      </c>
      <c r="AY111" s="114">
        <f>ROUND(BC111*L30,2)</f>
        <v>0</v>
      </c>
      <c r="AZ111" s="114">
        <f>ROUND(SUM(AZ112:AZ118),2)</f>
        <v>0</v>
      </c>
      <c r="BA111" s="114">
        <f>ROUND(SUM(BA112:BA118),2)</f>
        <v>0</v>
      </c>
      <c r="BB111" s="114">
        <f>ROUND(SUM(BB112:BB118),2)</f>
        <v>0</v>
      </c>
      <c r="BC111" s="114">
        <f>ROUND(SUM(BC112:BC118),2)</f>
        <v>0</v>
      </c>
      <c r="BD111" s="116">
        <f>ROUND(SUM(BD112:BD118),2)</f>
        <v>0</v>
      </c>
      <c r="BS111" s="117" t="s">
        <v>140</v>
      </c>
      <c r="BT111" s="117" t="s">
        <v>148</v>
      </c>
      <c r="BU111" s="117" t="s">
        <v>142</v>
      </c>
      <c r="BV111" s="117" t="s">
        <v>143</v>
      </c>
      <c r="BW111" s="117" t="s">
        <v>200</v>
      </c>
      <c r="BX111" s="117" t="s">
        <v>79</v>
      </c>
      <c r="CL111" s="117" t="s">
        <v>76</v>
      </c>
      <c r="CM111" s="117" t="s">
        <v>141</v>
      </c>
    </row>
    <row r="112" spans="1:91" s="79" customFormat="1" ht="23.25" customHeight="1">
      <c r="A112" s="118" t="s">
        <v>150</v>
      </c>
      <c r="B112" s="80"/>
      <c r="C112" s="119"/>
      <c r="D112" s="119"/>
      <c r="E112" s="227" t="s">
        <v>201</v>
      </c>
      <c r="F112" s="227"/>
      <c r="G112" s="227"/>
      <c r="H112" s="227"/>
      <c r="I112" s="227"/>
      <c r="J112" s="119"/>
      <c r="K112" s="227" t="s">
        <v>202</v>
      </c>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8">
        <f>'FC 15 - FC 15 SO 01 A3 - ...'!J32</f>
        <v>0</v>
      </c>
      <c r="AH112" s="229"/>
      <c r="AI112" s="229"/>
      <c r="AJ112" s="229"/>
      <c r="AK112" s="229"/>
      <c r="AL112" s="229"/>
      <c r="AM112" s="229"/>
      <c r="AN112" s="228">
        <f t="shared" si="0"/>
        <v>0</v>
      </c>
      <c r="AO112" s="229"/>
      <c r="AP112" s="229"/>
      <c r="AQ112" s="120" t="s">
        <v>153</v>
      </c>
      <c r="AR112" s="80"/>
      <c r="AS112" s="121">
        <v>0</v>
      </c>
      <c r="AT112" s="122">
        <f t="shared" si="1"/>
        <v>0</v>
      </c>
      <c r="AU112" s="123">
        <f>'FC 15 - FC 15 SO 01 A3 - ...'!P100</f>
        <v>0</v>
      </c>
      <c r="AV112" s="122">
        <f>'FC 15 - FC 15 SO 01 A3 - ...'!J35</f>
        <v>0</v>
      </c>
      <c r="AW112" s="122">
        <f>'FC 15 - FC 15 SO 01 A3 - ...'!J36</f>
        <v>0</v>
      </c>
      <c r="AX112" s="122">
        <f>'FC 15 - FC 15 SO 01 A3 - ...'!J37</f>
        <v>0</v>
      </c>
      <c r="AY112" s="122">
        <f>'FC 15 - FC 15 SO 01 A3 - ...'!J38</f>
        <v>0</v>
      </c>
      <c r="AZ112" s="122">
        <f>'FC 15 - FC 15 SO 01 A3 - ...'!F35</f>
        <v>0</v>
      </c>
      <c r="BA112" s="122">
        <f>'FC 15 - FC 15 SO 01 A3 - ...'!F36</f>
        <v>0</v>
      </c>
      <c r="BB112" s="122">
        <f>'FC 15 - FC 15 SO 01 A3 - ...'!F37</f>
        <v>0</v>
      </c>
      <c r="BC112" s="122">
        <f>'FC 15 - FC 15 SO 01 A3 - ...'!F38</f>
        <v>0</v>
      </c>
      <c r="BD112" s="124">
        <f>'FC 15 - FC 15 SO 01 A3 - ...'!F39</f>
        <v>0</v>
      </c>
      <c r="BT112" s="57" t="s">
        <v>154</v>
      </c>
      <c r="BV112" s="57" t="s">
        <v>143</v>
      </c>
      <c r="BW112" s="57" t="s">
        <v>203</v>
      </c>
      <c r="BX112" s="57" t="s">
        <v>200</v>
      </c>
      <c r="CL112" s="57" t="s">
        <v>76</v>
      </c>
    </row>
    <row r="113" spans="1:91" s="79" customFormat="1" ht="23.25" customHeight="1">
      <c r="A113" s="118" t="s">
        <v>150</v>
      </c>
      <c r="B113" s="80"/>
      <c r="C113" s="119"/>
      <c r="D113" s="119"/>
      <c r="E113" s="227" t="s">
        <v>204</v>
      </c>
      <c r="F113" s="227"/>
      <c r="G113" s="227"/>
      <c r="H113" s="227"/>
      <c r="I113" s="227"/>
      <c r="J113" s="119"/>
      <c r="K113" s="227" t="s">
        <v>205</v>
      </c>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8">
        <f>'FC 16 - FC 16 SO 01 A3 - ...'!J32</f>
        <v>0</v>
      </c>
      <c r="AH113" s="229"/>
      <c r="AI113" s="229"/>
      <c r="AJ113" s="229"/>
      <c r="AK113" s="229"/>
      <c r="AL113" s="229"/>
      <c r="AM113" s="229"/>
      <c r="AN113" s="228">
        <f t="shared" si="0"/>
        <v>0</v>
      </c>
      <c r="AO113" s="229"/>
      <c r="AP113" s="229"/>
      <c r="AQ113" s="120" t="s">
        <v>153</v>
      </c>
      <c r="AR113" s="80"/>
      <c r="AS113" s="121">
        <v>0</v>
      </c>
      <c r="AT113" s="122">
        <f t="shared" si="1"/>
        <v>0</v>
      </c>
      <c r="AU113" s="123">
        <f>'FC 16 - FC 16 SO 01 A3 - ...'!P100</f>
        <v>0</v>
      </c>
      <c r="AV113" s="122">
        <f>'FC 16 - FC 16 SO 01 A3 - ...'!J35</f>
        <v>0</v>
      </c>
      <c r="AW113" s="122">
        <f>'FC 16 - FC 16 SO 01 A3 - ...'!J36</f>
        <v>0</v>
      </c>
      <c r="AX113" s="122">
        <f>'FC 16 - FC 16 SO 01 A3 - ...'!J37</f>
        <v>0</v>
      </c>
      <c r="AY113" s="122">
        <f>'FC 16 - FC 16 SO 01 A3 - ...'!J38</f>
        <v>0</v>
      </c>
      <c r="AZ113" s="122">
        <f>'FC 16 - FC 16 SO 01 A3 - ...'!F35</f>
        <v>0</v>
      </c>
      <c r="BA113" s="122">
        <f>'FC 16 - FC 16 SO 01 A3 - ...'!F36</f>
        <v>0</v>
      </c>
      <c r="BB113" s="122">
        <f>'FC 16 - FC 16 SO 01 A3 - ...'!F37</f>
        <v>0</v>
      </c>
      <c r="BC113" s="122">
        <f>'FC 16 - FC 16 SO 01 A3 - ...'!F38</f>
        <v>0</v>
      </c>
      <c r="BD113" s="124">
        <f>'FC 16 - FC 16 SO 01 A3 - ...'!F39</f>
        <v>0</v>
      </c>
      <c r="BT113" s="57" t="s">
        <v>154</v>
      </c>
      <c r="BV113" s="57" t="s">
        <v>143</v>
      </c>
      <c r="BW113" s="57" t="s">
        <v>206</v>
      </c>
      <c r="BX113" s="57" t="s">
        <v>200</v>
      </c>
      <c r="CL113" s="57" t="s">
        <v>76</v>
      </c>
    </row>
    <row r="114" spans="1:91" s="79" customFormat="1" ht="16.5" customHeight="1">
      <c r="A114" s="118" t="s">
        <v>150</v>
      </c>
      <c r="B114" s="80"/>
      <c r="C114" s="119"/>
      <c r="D114" s="119"/>
      <c r="E114" s="227" t="s">
        <v>207</v>
      </c>
      <c r="F114" s="227"/>
      <c r="G114" s="227"/>
      <c r="H114" s="227"/>
      <c r="I114" s="227"/>
      <c r="J114" s="119"/>
      <c r="K114" s="227" t="s">
        <v>208</v>
      </c>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8">
        <f>'FC 17 - FC 17 SO 01 A3 - ...'!J32</f>
        <v>0</v>
      </c>
      <c r="AH114" s="229"/>
      <c r="AI114" s="229"/>
      <c r="AJ114" s="229"/>
      <c r="AK114" s="229"/>
      <c r="AL114" s="229"/>
      <c r="AM114" s="229"/>
      <c r="AN114" s="228">
        <f t="shared" si="0"/>
        <v>0</v>
      </c>
      <c r="AO114" s="229"/>
      <c r="AP114" s="229"/>
      <c r="AQ114" s="120" t="s">
        <v>153</v>
      </c>
      <c r="AR114" s="80"/>
      <c r="AS114" s="121">
        <v>0</v>
      </c>
      <c r="AT114" s="122">
        <f t="shared" si="1"/>
        <v>0</v>
      </c>
      <c r="AU114" s="123">
        <f>'FC 17 - FC 17 SO 01 A3 - ...'!P100</f>
        <v>0</v>
      </c>
      <c r="AV114" s="122">
        <f>'FC 17 - FC 17 SO 01 A3 - ...'!J35</f>
        <v>0</v>
      </c>
      <c r="AW114" s="122">
        <f>'FC 17 - FC 17 SO 01 A3 - ...'!J36</f>
        <v>0</v>
      </c>
      <c r="AX114" s="122">
        <f>'FC 17 - FC 17 SO 01 A3 - ...'!J37</f>
        <v>0</v>
      </c>
      <c r="AY114" s="122">
        <f>'FC 17 - FC 17 SO 01 A3 - ...'!J38</f>
        <v>0</v>
      </c>
      <c r="AZ114" s="122">
        <f>'FC 17 - FC 17 SO 01 A3 - ...'!F35</f>
        <v>0</v>
      </c>
      <c r="BA114" s="122">
        <f>'FC 17 - FC 17 SO 01 A3 - ...'!F36</f>
        <v>0</v>
      </c>
      <c r="BB114" s="122">
        <f>'FC 17 - FC 17 SO 01 A3 - ...'!F37</f>
        <v>0</v>
      </c>
      <c r="BC114" s="122">
        <f>'FC 17 - FC 17 SO 01 A3 - ...'!F38</f>
        <v>0</v>
      </c>
      <c r="BD114" s="124">
        <f>'FC 17 - FC 17 SO 01 A3 - ...'!F39</f>
        <v>0</v>
      </c>
      <c r="BT114" s="57" t="s">
        <v>154</v>
      </c>
      <c r="BV114" s="57" t="s">
        <v>143</v>
      </c>
      <c r="BW114" s="57" t="s">
        <v>209</v>
      </c>
      <c r="BX114" s="57" t="s">
        <v>200</v>
      </c>
      <c r="CL114" s="57" t="s">
        <v>76</v>
      </c>
    </row>
    <row r="115" spans="1:91" s="79" customFormat="1" ht="23.25" customHeight="1">
      <c r="A115" s="118" t="s">
        <v>150</v>
      </c>
      <c r="B115" s="80"/>
      <c r="C115" s="119"/>
      <c r="D115" s="119"/>
      <c r="E115" s="227" t="s">
        <v>210</v>
      </c>
      <c r="F115" s="227"/>
      <c r="G115" s="227"/>
      <c r="H115" s="227"/>
      <c r="I115" s="227"/>
      <c r="J115" s="119"/>
      <c r="K115" s="227" t="s">
        <v>211</v>
      </c>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8">
        <f>'FC 18 - FC 18 SO 01 A3 - ...'!J32</f>
        <v>0</v>
      </c>
      <c r="AH115" s="229"/>
      <c r="AI115" s="229"/>
      <c r="AJ115" s="229"/>
      <c r="AK115" s="229"/>
      <c r="AL115" s="229"/>
      <c r="AM115" s="229"/>
      <c r="AN115" s="228">
        <f t="shared" si="0"/>
        <v>0</v>
      </c>
      <c r="AO115" s="229"/>
      <c r="AP115" s="229"/>
      <c r="AQ115" s="120" t="s">
        <v>153</v>
      </c>
      <c r="AR115" s="80"/>
      <c r="AS115" s="121">
        <v>0</v>
      </c>
      <c r="AT115" s="122">
        <f t="shared" si="1"/>
        <v>0</v>
      </c>
      <c r="AU115" s="123">
        <f>'FC 18 - FC 18 SO 01 A3 - ...'!P100</f>
        <v>0</v>
      </c>
      <c r="AV115" s="122">
        <f>'FC 18 - FC 18 SO 01 A3 - ...'!J35</f>
        <v>0</v>
      </c>
      <c r="AW115" s="122">
        <f>'FC 18 - FC 18 SO 01 A3 - ...'!J36</f>
        <v>0</v>
      </c>
      <c r="AX115" s="122">
        <f>'FC 18 - FC 18 SO 01 A3 - ...'!J37</f>
        <v>0</v>
      </c>
      <c r="AY115" s="122">
        <f>'FC 18 - FC 18 SO 01 A3 - ...'!J38</f>
        <v>0</v>
      </c>
      <c r="AZ115" s="122">
        <f>'FC 18 - FC 18 SO 01 A3 - ...'!F35</f>
        <v>0</v>
      </c>
      <c r="BA115" s="122">
        <f>'FC 18 - FC 18 SO 01 A3 - ...'!F36</f>
        <v>0</v>
      </c>
      <c r="BB115" s="122">
        <f>'FC 18 - FC 18 SO 01 A3 - ...'!F37</f>
        <v>0</v>
      </c>
      <c r="BC115" s="122">
        <f>'FC 18 - FC 18 SO 01 A3 - ...'!F38</f>
        <v>0</v>
      </c>
      <c r="BD115" s="124">
        <f>'FC 18 - FC 18 SO 01 A3 - ...'!F39</f>
        <v>0</v>
      </c>
      <c r="BT115" s="57" t="s">
        <v>154</v>
      </c>
      <c r="BV115" s="57" t="s">
        <v>143</v>
      </c>
      <c r="BW115" s="57" t="s">
        <v>212</v>
      </c>
      <c r="BX115" s="57" t="s">
        <v>200</v>
      </c>
      <c r="CL115" s="57" t="s">
        <v>76</v>
      </c>
    </row>
    <row r="116" spans="1:91" s="79" customFormat="1" ht="16.5" customHeight="1">
      <c r="A116" s="118" t="s">
        <v>150</v>
      </c>
      <c r="B116" s="80"/>
      <c r="C116" s="119"/>
      <c r="D116" s="119"/>
      <c r="E116" s="227" t="s">
        <v>213</v>
      </c>
      <c r="F116" s="227"/>
      <c r="G116" s="227"/>
      <c r="H116" s="227"/>
      <c r="I116" s="227"/>
      <c r="J116" s="119"/>
      <c r="K116" s="227" t="s">
        <v>214</v>
      </c>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8">
        <f>'FC 19 - FC 19 SO 01 A3 - ...'!J32</f>
        <v>0</v>
      </c>
      <c r="AH116" s="229"/>
      <c r="AI116" s="229"/>
      <c r="AJ116" s="229"/>
      <c r="AK116" s="229"/>
      <c r="AL116" s="229"/>
      <c r="AM116" s="229"/>
      <c r="AN116" s="228">
        <f t="shared" si="0"/>
        <v>0</v>
      </c>
      <c r="AO116" s="229"/>
      <c r="AP116" s="229"/>
      <c r="AQ116" s="120" t="s">
        <v>153</v>
      </c>
      <c r="AR116" s="80"/>
      <c r="AS116" s="121">
        <v>0</v>
      </c>
      <c r="AT116" s="122">
        <f t="shared" si="1"/>
        <v>0</v>
      </c>
      <c r="AU116" s="123">
        <f>'FC 19 - FC 19 SO 01 A3 - ...'!P100</f>
        <v>0</v>
      </c>
      <c r="AV116" s="122">
        <f>'FC 19 - FC 19 SO 01 A3 - ...'!J35</f>
        <v>0</v>
      </c>
      <c r="AW116" s="122">
        <f>'FC 19 - FC 19 SO 01 A3 - ...'!J36</f>
        <v>0</v>
      </c>
      <c r="AX116" s="122">
        <f>'FC 19 - FC 19 SO 01 A3 - ...'!J37</f>
        <v>0</v>
      </c>
      <c r="AY116" s="122">
        <f>'FC 19 - FC 19 SO 01 A3 - ...'!J38</f>
        <v>0</v>
      </c>
      <c r="AZ116" s="122">
        <f>'FC 19 - FC 19 SO 01 A3 - ...'!F35</f>
        <v>0</v>
      </c>
      <c r="BA116" s="122">
        <f>'FC 19 - FC 19 SO 01 A3 - ...'!F36</f>
        <v>0</v>
      </c>
      <c r="BB116" s="122">
        <f>'FC 19 - FC 19 SO 01 A3 - ...'!F37</f>
        <v>0</v>
      </c>
      <c r="BC116" s="122">
        <f>'FC 19 - FC 19 SO 01 A3 - ...'!F38</f>
        <v>0</v>
      </c>
      <c r="BD116" s="124">
        <f>'FC 19 - FC 19 SO 01 A3 - ...'!F39</f>
        <v>0</v>
      </c>
      <c r="BT116" s="57" t="s">
        <v>154</v>
      </c>
      <c r="BV116" s="57" t="s">
        <v>143</v>
      </c>
      <c r="BW116" s="57" t="s">
        <v>215</v>
      </c>
      <c r="BX116" s="57" t="s">
        <v>200</v>
      </c>
      <c r="CL116" s="57" t="s">
        <v>76</v>
      </c>
    </row>
    <row r="117" spans="1:91" s="79" customFormat="1" ht="16.5" customHeight="1">
      <c r="A117" s="118" t="s">
        <v>150</v>
      </c>
      <c r="B117" s="80"/>
      <c r="C117" s="119"/>
      <c r="D117" s="119"/>
      <c r="E117" s="227" t="s">
        <v>216</v>
      </c>
      <c r="F117" s="227"/>
      <c r="G117" s="227"/>
      <c r="H117" s="227"/>
      <c r="I117" s="227"/>
      <c r="J117" s="119"/>
      <c r="K117" s="227" t="s">
        <v>217</v>
      </c>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8">
        <f>'FC 20 - FC 20 SO 01 A3 - ...'!J32</f>
        <v>0</v>
      </c>
      <c r="AH117" s="229"/>
      <c r="AI117" s="229"/>
      <c r="AJ117" s="229"/>
      <c r="AK117" s="229"/>
      <c r="AL117" s="229"/>
      <c r="AM117" s="229"/>
      <c r="AN117" s="228">
        <f t="shared" si="0"/>
        <v>0</v>
      </c>
      <c r="AO117" s="229"/>
      <c r="AP117" s="229"/>
      <c r="AQ117" s="120" t="s">
        <v>153</v>
      </c>
      <c r="AR117" s="80"/>
      <c r="AS117" s="121">
        <v>0</v>
      </c>
      <c r="AT117" s="122">
        <f t="shared" si="1"/>
        <v>0</v>
      </c>
      <c r="AU117" s="123">
        <f>'FC 20 - FC 20 SO 01 A3 - ...'!P100</f>
        <v>0</v>
      </c>
      <c r="AV117" s="122">
        <f>'FC 20 - FC 20 SO 01 A3 - ...'!J35</f>
        <v>0</v>
      </c>
      <c r="AW117" s="122">
        <f>'FC 20 - FC 20 SO 01 A3 - ...'!J36</f>
        <v>0</v>
      </c>
      <c r="AX117" s="122">
        <f>'FC 20 - FC 20 SO 01 A3 - ...'!J37</f>
        <v>0</v>
      </c>
      <c r="AY117" s="122">
        <f>'FC 20 - FC 20 SO 01 A3 - ...'!J38</f>
        <v>0</v>
      </c>
      <c r="AZ117" s="122">
        <f>'FC 20 - FC 20 SO 01 A3 - ...'!F35</f>
        <v>0</v>
      </c>
      <c r="BA117" s="122">
        <f>'FC 20 - FC 20 SO 01 A3 - ...'!F36</f>
        <v>0</v>
      </c>
      <c r="BB117" s="122">
        <f>'FC 20 - FC 20 SO 01 A3 - ...'!F37</f>
        <v>0</v>
      </c>
      <c r="BC117" s="122">
        <f>'FC 20 - FC 20 SO 01 A3 - ...'!F38</f>
        <v>0</v>
      </c>
      <c r="BD117" s="124">
        <f>'FC 20 - FC 20 SO 01 A3 - ...'!F39</f>
        <v>0</v>
      </c>
      <c r="BT117" s="57" t="s">
        <v>154</v>
      </c>
      <c r="BV117" s="57" t="s">
        <v>143</v>
      </c>
      <c r="BW117" s="57" t="s">
        <v>218</v>
      </c>
      <c r="BX117" s="57" t="s">
        <v>200</v>
      </c>
      <c r="CL117" s="57" t="s">
        <v>76</v>
      </c>
    </row>
    <row r="118" spans="1:91" s="79" customFormat="1" ht="16.5" customHeight="1">
      <c r="A118" s="118" t="s">
        <v>150</v>
      </c>
      <c r="B118" s="80"/>
      <c r="C118" s="119"/>
      <c r="D118" s="119"/>
      <c r="E118" s="227" t="s">
        <v>219</v>
      </c>
      <c r="F118" s="227"/>
      <c r="G118" s="227"/>
      <c r="H118" s="227"/>
      <c r="I118" s="227"/>
      <c r="J118" s="119"/>
      <c r="K118" s="227" t="s">
        <v>220</v>
      </c>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8">
        <f>'FC 21 - FC 21 SO 01 A3 - ELI'!J32</f>
        <v>0</v>
      </c>
      <c r="AH118" s="229"/>
      <c r="AI118" s="229"/>
      <c r="AJ118" s="229"/>
      <c r="AK118" s="229"/>
      <c r="AL118" s="229"/>
      <c r="AM118" s="229"/>
      <c r="AN118" s="228">
        <f t="shared" si="0"/>
        <v>0</v>
      </c>
      <c r="AO118" s="229"/>
      <c r="AP118" s="229"/>
      <c r="AQ118" s="120" t="s">
        <v>153</v>
      </c>
      <c r="AR118" s="80"/>
      <c r="AS118" s="121">
        <v>0</v>
      </c>
      <c r="AT118" s="122">
        <f t="shared" si="1"/>
        <v>0</v>
      </c>
      <c r="AU118" s="123">
        <f>'FC 21 - FC 21 SO 01 A3 - ELI'!P100</f>
        <v>0</v>
      </c>
      <c r="AV118" s="122">
        <f>'FC 21 - FC 21 SO 01 A3 - ELI'!J35</f>
        <v>0</v>
      </c>
      <c r="AW118" s="122">
        <f>'FC 21 - FC 21 SO 01 A3 - ELI'!J36</f>
        <v>0</v>
      </c>
      <c r="AX118" s="122">
        <f>'FC 21 - FC 21 SO 01 A3 - ELI'!J37</f>
        <v>0</v>
      </c>
      <c r="AY118" s="122">
        <f>'FC 21 - FC 21 SO 01 A3 - ELI'!J38</f>
        <v>0</v>
      </c>
      <c r="AZ118" s="122">
        <f>'FC 21 - FC 21 SO 01 A3 - ELI'!F35</f>
        <v>0</v>
      </c>
      <c r="BA118" s="122">
        <f>'FC 21 - FC 21 SO 01 A3 - ELI'!F36</f>
        <v>0</v>
      </c>
      <c r="BB118" s="122">
        <f>'FC 21 - FC 21 SO 01 A3 - ELI'!F37</f>
        <v>0</v>
      </c>
      <c r="BC118" s="122">
        <f>'FC 21 - FC 21 SO 01 A3 - ELI'!F38</f>
        <v>0</v>
      </c>
      <c r="BD118" s="124">
        <f>'FC 21 - FC 21 SO 01 A3 - ELI'!F39</f>
        <v>0</v>
      </c>
      <c r="BT118" s="57" t="s">
        <v>154</v>
      </c>
      <c r="BV118" s="57" t="s">
        <v>143</v>
      </c>
      <c r="BW118" s="57" t="s">
        <v>221</v>
      </c>
      <c r="BX118" s="57" t="s">
        <v>200</v>
      </c>
      <c r="CL118" s="57" t="s">
        <v>76</v>
      </c>
    </row>
    <row r="119" spans="1:91" s="108" customFormat="1" ht="24.75" customHeight="1">
      <c r="B119" s="109"/>
      <c r="C119" s="110"/>
      <c r="D119" s="224" t="s">
        <v>222</v>
      </c>
      <c r="E119" s="224"/>
      <c r="F119" s="224"/>
      <c r="G119" s="224"/>
      <c r="H119" s="224"/>
      <c r="I119" s="111"/>
      <c r="J119" s="224" t="s">
        <v>223</v>
      </c>
      <c r="K119" s="224"/>
      <c r="L119" s="224"/>
      <c r="M119" s="224"/>
      <c r="N119" s="224"/>
      <c r="O119" s="224"/>
      <c r="P119" s="224"/>
      <c r="Q119" s="224"/>
      <c r="R119" s="224"/>
      <c r="S119" s="224"/>
      <c r="T119" s="224"/>
      <c r="U119" s="224"/>
      <c r="V119" s="224"/>
      <c r="W119" s="224"/>
      <c r="X119" s="224"/>
      <c r="Y119" s="224"/>
      <c r="Z119" s="224"/>
      <c r="AA119" s="224"/>
      <c r="AB119" s="224"/>
      <c r="AC119" s="224"/>
      <c r="AD119" s="224"/>
      <c r="AE119" s="224"/>
      <c r="AF119" s="224"/>
      <c r="AG119" s="230">
        <f>ROUND(SUM(AG120:AG122),2)</f>
        <v>0</v>
      </c>
      <c r="AH119" s="226"/>
      <c r="AI119" s="226"/>
      <c r="AJ119" s="226"/>
      <c r="AK119" s="226"/>
      <c r="AL119" s="226"/>
      <c r="AM119" s="226"/>
      <c r="AN119" s="225">
        <f t="shared" si="0"/>
        <v>0</v>
      </c>
      <c r="AO119" s="226"/>
      <c r="AP119" s="226"/>
      <c r="AQ119" s="112" t="s">
        <v>147</v>
      </c>
      <c r="AR119" s="109"/>
      <c r="AS119" s="113">
        <f>ROUND(SUM(AS120:AS122),2)</f>
        <v>0</v>
      </c>
      <c r="AT119" s="114">
        <f t="shared" si="1"/>
        <v>0</v>
      </c>
      <c r="AU119" s="115">
        <f>ROUND(SUM(AU120:AU122),5)</f>
        <v>0</v>
      </c>
      <c r="AV119" s="114">
        <f>ROUND(AZ119*L29,2)</f>
        <v>0</v>
      </c>
      <c r="AW119" s="114">
        <f>ROUND(BA119*L30,2)</f>
        <v>0</v>
      </c>
      <c r="AX119" s="114">
        <f>ROUND(BB119*L29,2)</f>
        <v>0</v>
      </c>
      <c r="AY119" s="114">
        <f>ROUND(BC119*L30,2)</f>
        <v>0</v>
      </c>
      <c r="AZ119" s="114">
        <f>ROUND(SUM(AZ120:AZ122),2)</f>
        <v>0</v>
      </c>
      <c r="BA119" s="114">
        <f>ROUND(SUM(BA120:BA122),2)</f>
        <v>0</v>
      </c>
      <c r="BB119" s="114">
        <f>ROUND(SUM(BB120:BB122),2)</f>
        <v>0</v>
      </c>
      <c r="BC119" s="114">
        <f>ROUND(SUM(BC120:BC122),2)</f>
        <v>0</v>
      </c>
      <c r="BD119" s="116">
        <f>ROUND(SUM(BD120:BD122),2)</f>
        <v>0</v>
      </c>
      <c r="BS119" s="117" t="s">
        <v>140</v>
      </c>
      <c r="BT119" s="117" t="s">
        <v>148</v>
      </c>
      <c r="BU119" s="117" t="s">
        <v>142</v>
      </c>
      <c r="BV119" s="117" t="s">
        <v>143</v>
      </c>
      <c r="BW119" s="117" t="s">
        <v>224</v>
      </c>
      <c r="BX119" s="117" t="s">
        <v>79</v>
      </c>
      <c r="CL119" s="117" t="s">
        <v>76</v>
      </c>
      <c r="CM119" s="117" t="s">
        <v>141</v>
      </c>
    </row>
    <row r="120" spans="1:91" s="79" customFormat="1" ht="16.5" customHeight="1">
      <c r="A120" s="118" t="s">
        <v>150</v>
      </c>
      <c r="B120" s="80"/>
      <c r="C120" s="119"/>
      <c r="D120" s="119"/>
      <c r="E120" s="227" t="s">
        <v>225</v>
      </c>
      <c r="F120" s="227"/>
      <c r="G120" s="227"/>
      <c r="H120" s="227"/>
      <c r="I120" s="227"/>
      <c r="J120" s="119"/>
      <c r="K120" s="227" t="s">
        <v>226</v>
      </c>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8">
        <f>'SO 02 - FC 22 SO 02 Príst...'!J32</f>
        <v>0</v>
      </c>
      <c r="AH120" s="229"/>
      <c r="AI120" s="229"/>
      <c r="AJ120" s="229"/>
      <c r="AK120" s="229"/>
      <c r="AL120" s="229"/>
      <c r="AM120" s="229"/>
      <c r="AN120" s="228">
        <f t="shared" si="0"/>
        <v>0</v>
      </c>
      <c r="AO120" s="229"/>
      <c r="AP120" s="229"/>
      <c r="AQ120" s="120" t="s">
        <v>153</v>
      </c>
      <c r="AR120" s="80"/>
      <c r="AS120" s="121">
        <v>0</v>
      </c>
      <c r="AT120" s="122">
        <f t="shared" si="1"/>
        <v>0</v>
      </c>
      <c r="AU120" s="123">
        <f>'SO 02 - FC 22 SO 02 Príst...'!P100</f>
        <v>0</v>
      </c>
      <c r="AV120" s="122">
        <f>'SO 02 - FC 22 SO 02 Príst...'!J35</f>
        <v>0</v>
      </c>
      <c r="AW120" s="122">
        <f>'SO 02 - FC 22 SO 02 Príst...'!J36</f>
        <v>0</v>
      </c>
      <c r="AX120" s="122">
        <f>'SO 02 - FC 22 SO 02 Príst...'!J37</f>
        <v>0</v>
      </c>
      <c r="AY120" s="122">
        <f>'SO 02 - FC 22 SO 02 Príst...'!J38</f>
        <v>0</v>
      </c>
      <c r="AZ120" s="122">
        <f>'SO 02 - FC 22 SO 02 Príst...'!F35</f>
        <v>0</v>
      </c>
      <c r="BA120" s="122">
        <f>'SO 02 - FC 22 SO 02 Príst...'!F36</f>
        <v>0</v>
      </c>
      <c r="BB120" s="122">
        <f>'SO 02 - FC 22 SO 02 Príst...'!F37</f>
        <v>0</v>
      </c>
      <c r="BC120" s="122">
        <f>'SO 02 - FC 22 SO 02 Príst...'!F38</f>
        <v>0</v>
      </c>
      <c r="BD120" s="124">
        <f>'SO 02 - FC 22 SO 02 Príst...'!F39</f>
        <v>0</v>
      </c>
      <c r="BT120" s="57" t="s">
        <v>154</v>
      </c>
      <c r="BV120" s="57" t="s">
        <v>143</v>
      </c>
      <c r="BW120" s="57" t="s">
        <v>227</v>
      </c>
      <c r="BX120" s="57" t="s">
        <v>224</v>
      </c>
      <c r="CL120" s="57" t="s">
        <v>76</v>
      </c>
    </row>
    <row r="121" spans="1:91" s="79" customFormat="1" ht="16.5" customHeight="1">
      <c r="A121" s="118" t="s">
        <v>150</v>
      </c>
      <c r="B121" s="80"/>
      <c r="C121" s="119"/>
      <c r="D121" s="119"/>
      <c r="E121" s="227" t="s">
        <v>228</v>
      </c>
      <c r="F121" s="227"/>
      <c r="G121" s="227"/>
      <c r="H121" s="227"/>
      <c r="I121" s="227"/>
      <c r="J121" s="119"/>
      <c r="K121" s="227" t="s">
        <v>229</v>
      </c>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8">
        <f>'SO 03 - FC 22 SO 03 Parko...'!J32</f>
        <v>0</v>
      </c>
      <c r="AH121" s="229"/>
      <c r="AI121" s="229"/>
      <c r="AJ121" s="229"/>
      <c r="AK121" s="229"/>
      <c r="AL121" s="229"/>
      <c r="AM121" s="229"/>
      <c r="AN121" s="228">
        <f t="shared" si="0"/>
        <v>0</v>
      </c>
      <c r="AO121" s="229"/>
      <c r="AP121" s="229"/>
      <c r="AQ121" s="120" t="s">
        <v>153</v>
      </c>
      <c r="AR121" s="80"/>
      <c r="AS121" s="121">
        <v>0</v>
      </c>
      <c r="AT121" s="122">
        <f t="shared" si="1"/>
        <v>0</v>
      </c>
      <c r="AU121" s="123">
        <f>'SO 03 - FC 22 SO 03 Parko...'!P100</f>
        <v>0</v>
      </c>
      <c r="AV121" s="122">
        <f>'SO 03 - FC 22 SO 03 Parko...'!J35</f>
        <v>0</v>
      </c>
      <c r="AW121" s="122">
        <f>'SO 03 - FC 22 SO 03 Parko...'!J36</f>
        <v>0</v>
      </c>
      <c r="AX121" s="122">
        <f>'SO 03 - FC 22 SO 03 Parko...'!J37</f>
        <v>0</v>
      </c>
      <c r="AY121" s="122">
        <f>'SO 03 - FC 22 SO 03 Parko...'!J38</f>
        <v>0</v>
      </c>
      <c r="AZ121" s="122">
        <f>'SO 03 - FC 22 SO 03 Parko...'!F35</f>
        <v>0</v>
      </c>
      <c r="BA121" s="122">
        <f>'SO 03 - FC 22 SO 03 Parko...'!F36</f>
        <v>0</v>
      </c>
      <c r="BB121" s="122">
        <f>'SO 03 - FC 22 SO 03 Parko...'!F37</f>
        <v>0</v>
      </c>
      <c r="BC121" s="122">
        <f>'SO 03 - FC 22 SO 03 Parko...'!F38</f>
        <v>0</v>
      </c>
      <c r="BD121" s="124">
        <f>'SO 03 - FC 22 SO 03 Parko...'!F39</f>
        <v>0</v>
      </c>
      <c r="BT121" s="57" t="s">
        <v>154</v>
      </c>
      <c r="BV121" s="57" t="s">
        <v>143</v>
      </c>
      <c r="BW121" s="57" t="s">
        <v>230</v>
      </c>
      <c r="BX121" s="57" t="s">
        <v>224</v>
      </c>
      <c r="CL121" s="57" t="s">
        <v>76</v>
      </c>
    </row>
    <row r="122" spans="1:91" s="79" customFormat="1" ht="16.5" customHeight="1">
      <c r="A122" s="118" t="s">
        <v>150</v>
      </c>
      <c r="B122" s="80"/>
      <c r="C122" s="119"/>
      <c r="D122" s="119"/>
      <c r="E122" s="227" t="s">
        <v>231</v>
      </c>
      <c r="F122" s="227"/>
      <c r="G122" s="227"/>
      <c r="H122" s="227"/>
      <c r="I122" s="227"/>
      <c r="J122" s="119"/>
      <c r="K122" s="227" t="s">
        <v>232</v>
      </c>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8">
        <f>'SO 04 - FC 22 SO 04 Komun...'!J32</f>
        <v>0</v>
      </c>
      <c r="AH122" s="229"/>
      <c r="AI122" s="229"/>
      <c r="AJ122" s="229"/>
      <c r="AK122" s="229"/>
      <c r="AL122" s="229"/>
      <c r="AM122" s="229"/>
      <c r="AN122" s="228">
        <f t="shared" si="0"/>
        <v>0</v>
      </c>
      <c r="AO122" s="229"/>
      <c r="AP122" s="229"/>
      <c r="AQ122" s="120" t="s">
        <v>153</v>
      </c>
      <c r="AR122" s="80"/>
      <c r="AS122" s="121">
        <v>0</v>
      </c>
      <c r="AT122" s="122">
        <f t="shared" si="1"/>
        <v>0</v>
      </c>
      <c r="AU122" s="123">
        <f>'SO 04 - FC 22 SO 04 Komun...'!P100</f>
        <v>0</v>
      </c>
      <c r="AV122" s="122">
        <f>'SO 04 - FC 22 SO 04 Komun...'!J35</f>
        <v>0</v>
      </c>
      <c r="AW122" s="122">
        <f>'SO 04 - FC 22 SO 04 Komun...'!J36</f>
        <v>0</v>
      </c>
      <c r="AX122" s="122">
        <f>'SO 04 - FC 22 SO 04 Komun...'!J37</f>
        <v>0</v>
      </c>
      <c r="AY122" s="122">
        <f>'SO 04 - FC 22 SO 04 Komun...'!J38</f>
        <v>0</v>
      </c>
      <c r="AZ122" s="122">
        <f>'SO 04 - FC 22 SO 04 Komun...'!F35</f>
        <v>0</v>
      </c>
      <c r="BA122" s="122">
        <f>'SO 04 - FC 22 SO 04 Komun...'!F36</f>
        <v>0</v>
      </c>
      <c r="BB122" s="122">
        <f>'SO 04 - FC 22 SO 04 Komun...'!F37</f>
        <v>0</v>
      </c>
      <c r="BC122" s="122">
        <f>'SO 04 - FC 22 SO 04 Komun...'!F38</f>
        <v>0</v>
      </c>
      <c r="BD122" s="124">
        <f>'SO 04 - FC 22 SO 04 Komun...'!F39</f>
        <v>0</v>
      </c>
      <c r="BT122" s="57" t="s">
        <v>154</v>
      </c>
      <c r="BV122" s="57" t="s">
        <v>143</v>
      </c>
      <c r="BW122" s="57" t="s">
        <v>233</v>
      </c>
      <c r="BX122" s="57" t="s">
        <v>224</v>
      </c>
      <c r="CL122" s="57" t="s">
        <v>76</v>
      </c>
    </row>
    <row r="123" spans="1:91" s="108" customFormat="1" ht="16.5" customHeight="1">
      <c r="A123" s="118" t="s">
        <v>150</v>
      </c>
      <c r="B123" s="109"/>
      <c r="C123" s="110"/>
      <c r="D123" s="224" t="s">
        <v>234</v>
      </c>
      <c r="E123" s="224"/>
      <c r="F123" s="224"/>
      <c r="G123" s="224"/>
      <c r="H123" s="224"/>
      <c r="I123" s="111"/>
      <c r="J123" s="224" t="s">
        <v>235</v>
      </c>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5">
        <f>'SO 05 - FC 23 SO 05 Kanal...'!J30</f>
        <v>0</v>
      </c>
      <c r="AH123" s="226"/>
      <c r="AI123" s="226"/>
      <c r="AJ123" s="226"/>
      <c r="AK123" s="226"/>
      <c r="AL123" s="226"/>
      <c r="AM123" s="226"/>
      <c r="AN123" s="225">
        <f t="shared" si="0"/>
        <v>0</v>
      </c>
      <c r="AO123" s="226"/>
      <c r="AP123" s="226"/>
      <c r="AQ123" s="112" t="s">
        <v>147</v>
      </c>
      <c r="AR123" s="109"/>
      <c r="AS123" s="113">
        <v>0</v>
      </c>
      <c r="AT123" s="114">
        <f t="shared" si="1"/>
        <v>0</v>
      </c>
      <c r="AU123" s="115">
        <f>'SO 05 - FC 23 SO 05 Kanal...'!P98</f>
        <v>0</v>
      </c>
      <c r="AV123" s="114">
        <f>'SO 05 - FC 23 SO 05 Kanal...'!J33</f>
        <v>0</v>
      </c>
      <c r="AW123" s="114">
        <f>'SO 05 - FC 23 SO 05 Kanal...'!J34</f>
        <v>0</v>
      </c>
      <c r="AX123" s="114">
        <f>'SO 05 - FC 23 SO 05 Kanal...'!J35</f>
        <v>0</v>
      </c>
      <c r="AY123" s="114">
        <f>'SO 05 - FC 23 SO 05 Kanal...'!J36</f>
        <v>0</v>
      </c>
      <c r="AZ123" s="114">
        <f>'SO 05 - FC 23 SO 05 Kanal...'!F33</f>
        <v>0</v>
      </c>
      <c r="BA123" s="114">
        <f>'SO 05 - FC 23 SO 05 Kanal...'!F34</f>
        <v>0</v>
      </c>
      <c r="BB123" s="114">
        <f>'SO 05 - FC 23 SO 05 Kanal...'!F35</f>
        <v>0</v>
      </c>
      <c r="BC123" s="114">
        <f>'SO 05 - FC 23 SO 05 Kanal...'!F36</f>
        <v>0</v>
      </c>
      <c r="BD123" s="116">
        <f>'SO 05 - FC 23 SO 05 Kanal...'!F37</f>
        <v>0</v>
      </c>
      <c r="BT123" s="117" t="s">
        <v>148</v>
      </c>
      <c r="BV123" s="117" t="s">
        <v>143</v>
      </c>
      <c r="BW123" s="117" t="s">
        <v>236</v>
      </c>
      <c r="BX123" s="117" t="s">
        <v>79</v>
      </c>
      <c r="CL123" s="117" t="s">
        <v>76</v>
      </c>
      <c r="CM123" s="117" t="s">
        <v>141</v>
      </c>
    </row>
    <row r="124" spans="1:91" s="108" customFormat="1" ht="16.5" customHeight="1">
      <c r="A124" s="118" t="s">
        <v>150</v>
      </c>
      <c r="B124" s="109"/>
      <c r="C124" s="110"/>
      <c r="D124" s="224" t="s">
        <v>237</v>
      </c>
      <c r="E124" s="224"/>
      <c r="F124" s="224"/>
      <c r="G124" s="224"/>
      <c r="H124" s="224"/>
      <c r="I124" s="111"/>
      <c r="J124" s="224" t="s">
        <v>238</v>
      </c>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5">
        <f>'SO 06 - FC 24 SO 06 Verej...'!J30</f>
        <v>0</v>
      </c>
      <c r="AH124" s="226"/>
      <c r="AI124" s="226"/>
      <c r="AJ124" s="226"/>
      <c r="AK124" s="226"/>
      <c r="AL124" s="226"/>
      <c r="AM124" s="226"/>
      <c r="AN124" s="225">
        <f t="shared" si="0"/>
        <v>0</v>
      </c>
      <c r="AO124" s="226"/>
      <c r="AP124" s="226"/>
      <c r="AQ124" s="112" t="s">
        <v>147</v>
      </c>
      <c r="AR124" s="109"/>
      <c r="AS124" s="113">
        <v>0</v>
      </c>
      <c r="AT124" s="114">
        <f t="shared" si="1"/>
        <v>0</v>
      </c>
      <c r="AU124" s="115">
        <f>'SO 06 - FC 24 SO 06 Verej...'!P98</f>
        <v>0</v>
      </c>
      <c r="AV124" s="114">
        <f>'SO 06 - FC 24 SO 06 Verej...'!J33</f>
        <v>0</v>
      </c>
      <c r="AW124" s="114">
        <f>'SO 06 - FC 24 SO 06 Verej...'!J34</f>
        <v>0</v>
      </c>
      <c r="AX124" s="114">
        <f>'SO 06 - FC 24 SO 06 Verej...'!J35</f>
        <v>0</v>
      </c>
      <c r="AY124" s="114">
        <f>'SO 06 - FC 24 SO 06 Verej...'!J36</f>
        <v>0</v>
      </c>
      <c r="AZ124" s="114">
        <f>'SO 06 - FC 24 SO 06 Verej...'!F33</f>
        <v>0</v>
      </c>
      <c r="BA124" s="114">
        <f>'SO 06 - FC 24 SO 06 Verej...'!F34</f>
        <v>0</v>
      </c>
      <c r="BB124" s="114">
        <f>'SO 06 - FC 24 SO 06 Verej...'!F35</f>
        <v>0</v>
      </c>
      <c r="BC124" s="114">
        <f>'SO 06 - FC 24 SO 06 Verej...'!F36</f>
        <v>0</v>
      </c>
      <c r="BD124" s="116">
        <f>'SO 06 - FC 24 SO 06 Verej...'!F37</f>
        <v>0</v>
      </c>
      <c r="BT124" s="117" t="s">
        <v>148</v>
      </c>
      <c r="BV124" s="117" t="s">
        <v>143</v>
      </c>
      <c r="BW124" s="117" t="s">
        <v>239</v>
      </c>
      <c r="BX124" s="117" t="s">
        <v>79</v>
      </c>
      <c r="CL124" s="117" t="s">
        <v>76</v>
      </c>
      <c r="CM124" s="117" t="s">
        <v>141</v>
      </c>
    </row>
    <row r="125" spans="1:91" s="108" customFormat="1" ht="16.5" customHeight="1">
      <c r="B125" s="109"/>
      <c r="C125" s="110"/>
      <c r="D125" s="224" t="s">
        <v>240</v>
      </c>
      <c r="E125" s="224"/>
      <c r="F125" s="224"/>
      <c r="G125" s="224"/>
      <c r="H125" s="224"/>
      <c r="I125" s="111"/>
      <c r="J125" s="224" t="s">
        <v>241</v>
      </c>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30">
        <f>ROUND(SUM(AG126:AG129),2)</f>
        <v>0</v>
      </c>
      <c r="AH125" s="226"/>
      <c r="AI125" s="226"/>
      <c r="AJ125" s="226"/>
      <c r="AK125" s="226"/>
      <c r="AL125" s="226"/>
      <c r="AM125" s="226"/>
      <c r="AN125" s="225">
        <f t="shared" si="0"/>
        <v>0</v>
      </c>
      <c r="AO125" s="226"/>
      <c r="AP125" s="226"/>
      <c r="AQ125" s="112" t="s">
        <v>147</v>
      </c>
      <c r="AR125" s="109"/>
      <c r="AS125" s="113">
        <f>ROUND(SUM(AS126:AS129),2)</f>
        <v>0</v>
      </c>
      <c r="AT125" s="114">
        <f t="shared" si="1"/>
        <v>0</v>
      </c>
      <c r="AU125" s="115">
        <f>ROUND(SUM(AU126:AU129),5)</f>
        <v>0</v>
      </c>
      <c r="AV125" s="114">
        <f>ROUND(AZ125*L29,2)</f>
        <v>0</v>
      </c>
      <c r="AW125" s="114">
        <f>ROUND(BA125*L30,2)</f>
        <v>0</v>
      </c>
      <c r="AX125" s="114">
        <f>ROUND(BB125*L29,2)</f>
        <v>0</v>
      </c>
      <c r="AY125" s="114">
        <f>ROUND(BC125*L30,2)</f>
        <v>0</v>
      </c>
      <c r="AZ125" s="114">
        <f>ROUND(SUM(AZ126:AZ129),2)</f>
        <v>0</v>
      </c>
      <c r="BA125" s="114">
        <f>ROUND(SUM(BA126:BA129),2)</f>
        <v>0</v>
      </c>
      <c r="BB125" s="114">
        <f>ROUND(SUM(BB126:BB129),2)</f>
        <v>0</v>
      </c>
      <c r="BC125" s="114">
        <f>ROUND(SUM(BC126:BC129),2)</f>
        <v>0</v>
      </c>
      <c r="BD125" s="116">
        <f>ROUND(SUM(BD126:BD129),2)</f>
        <v>0</v>
      </c>
      <c r="BS125" s="117" t="s">
        <v>140</v>
      </c>
      <c r="BT125" s="117" t="s">
        <v>148</v>
      </c>
      <c r="BU125" s="117" t="s">
        <v>142</v>
      </c>
      <c r="BV125" s="117" t="s">
        <v>143</v>
      </c>
      <c r="BW125" s="117" t="s">
        <v>242</v>
      </c>
      <c r="BX125" s="117" t="s">
        <v>79</v>
      </c>
      <c r="CL125" s="117" t="s">
        <v>76</v>
      </c>
      <c r="CM125" s="117" t="s">
        <v>141</v>
      </c>
    </row>
    <row r="126" spans="1:91" s="79" customFormat="1" ht="16.5" customHeight="1">
      <c r="A126" s="118" t="s">
        <v>150</v>
      </c>
      <c r="B126" s="80"/>
      <c r="C126" s="119"/>
      <c r="D126" s="119"/>
      <c r="E126" s="227" t="s">
        <v>243</v>
      </c>
      <c r="F126" s="227"/>
      <c r="G126" s="227"/>
      <c r="H126" s="227"/>
      <c r="I126" s="227"/>
      <c r="J126" s="119"/>
      <c r="K126" s="227" t="s">
        <v>244</v>
      </c>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8">
        <f>'SO 07. - FC 25 SO 07 Vere...'!J32</f>
        <v>0</v>
      </c>
      <c r="AH126" s="229"/>
      <c r="AI126" s="229"/>
      <c r="AJ126" s="229"/>
      <c r="AK126" s="229"/>
      <c r="AL126" s="229"/>
      <c r="AM126" s="229"/>
      <c r="AN126" s="228">
        <f t="shared" si="0"/>
        <v>0</v>
      </c>
      <c r="AO126" s="229"/>
      <c r="AP126" s="229"/>
      <c r="AQ126" s="120" t="s">
        <v>153</v>
      </c>
      <c r="AR126" s="80"/>
      <c r="AS126" s="121">
        <v>0</v>
      </c>
      <c r="AT126" s="122">
        <f t="shared" si="1"/>
        <v>0</v>
      </c>
      <c r="AU126" s="123">
        <f>'SO 07. - FC 25 SO 07 Vere...'!P100</f>
        <v>0</v>
      </c>
      <c r="AV126" s="122">
        <f>'SO 07. - FC 25 SO 07 Vere...'!J35</f>
        <v>0</v>
      </c>
      <c r="AW126" s="122">
        <f>'SO 07. - FC 25 SO 07 Vere...'!J36</f>
        <v>0</v>
      </c>
      <c r="AX126" s="122">
        <f>'SO 07. - FC 25 SO 07 Vere...'!J37</f>
        <v>0</v>
      </c>
      <c r="AY126" s="122">
        <f>'SO 07. - FC 25 SO 07 Vere...'!J38</f>
        <v>0</v>
      </c>
      <c r="AZ126" s="122">
        <f>'SO 07. - FC 25 SO 07 Vere...'!F35</f>
        <v>0</v>
      </c>
      <c r="BA126" s="122">
        <f>'SO 07. - FC 25 SO 07 Vere...'!F36</f>
        <v>0</v>
      </c>
      <c r="BB126" s="122">
        <f>'SO 07. - FC 25 SO 07 Vere...'!F37</f>
        <v>0</v>
      </c>
      <c r="BC126" s="122">
        <f>'SO 07. - FC 25 SO 07 Vere...'!F38</f>
        <v>0</v>
      </c>
      <c r="BD126" s="124">
        <f>'SO 07. - FC 25 SO 07 Vere...'!F39</f>
        <v>0</v>
      </c>
      <c r="BT126" s="57" t="s">
        <v>154</v>
      </c>
      <c r="BV126" s="57" t="s">
        <v>143</v>
      </c>
      <c r="BW126" s="57" t="s">
        <v>245</v>
      </c>
      <c r="BX126" s="57" t="s">
        <v>242</v>
      </c>
      <c r="CL126" s="57" t="s">
        <v>76</v>
      </c>
    </row>
    <row r="127" spans="1:91" s="79" customFormat="1" ht="23.25" customHeight="1">
      <c r="A127" s="118" t="s">
        <v>150</v>
      </c>
      <c r="B127" s="80"/>
      <c r="C127" s="119"/>
      <c r="D127" s="119"/>
      <c r="E127" s="227" t="s">
        <v>246</v>
      </c>
      <c r="F127" s="227"/>
      <c r="G127" s="227"/>
      <c r="H127" s="227"/>
      <c r="I127" s="227"/>
      <c r="J127" s="119"/>
      <c r="K127" s="227" t="s">
        <v>247</v>
      </c>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8">
        <f>'SO 07 A1 - FC 25 SO 07 A1...'!J32</f>
        <v>0</v>
      </c>
      <c r="AH127" s="229"/>
      <c r="AI127" s="229"/>
      <c r="AJ127" s="229"/>
      <c r="AK127" s="229"/>
      <c r="AL127" s="229"/>
      <c r="AM127" s="229"/>
      <c r="AN127" s="228">
        <f t="shared" si="0"/>
        <v>0</v>
      </c>
      <c r="AO127" s="229"/>
      <c r="AP127" s="229"/>
      <c r="AQ127" s="120" t="s">
        <v>153</v>
      </c>
      <c r="AR127" s="80"/>
      <c r="AS127" s="121">
        <v>0</v>
      </c>
      <c r="AT127" s="122">
        <f t="shared" si="1"/>
        <v>0</v>
      </c>
      <c r="AU127" s="123">
        <f>'SO 07 A1 - FC 25 SO 07 A1...'!P100</f>
        <v>0</v>
      </c>
      <c r="AV127" s="122">
        <f>'SO 07 A1 - FC 25 SO 07 A1...'!J35</f>
        <v>0</v>
      </c>
      <c r="AW127" s="122">
        <f>'SO 07 A1 - FC 25 SO 07 A1...'!J36</f>
        <v>0</v>
      </c>
      <c r="AX127" s="122">
        <f>'SO 07 A1 - FC 25 SO 07 A1...'!J37</f>
        <v>0</v>
      </c>
      <c r="AY127" s="122">
        <f>'SO 07 A1 - FC 25 SO 07 A1...'!J38</f>
        <v>0</v>
      </c>
      <c r="AZ127" s="122">
        <f>'SO 07 A1 - FC 25 SO 07 A1...'!F35</f>
        <v>0</v>
      </c>
      <c r="BA127" s="122">
        <f>'SO 07 A1 - FC 25 SO 07 A1...'!F36</f>
        <v>0</v>
      </c>
      <c r="BB127" s="122">
        <f>'SO 07 A1 - FC 25 SO 07 A1...'!F37</f>
        <v>0</v>
      </c>
      <c r="BC127" s="122">
        <f>'SO 07 A1 - FC 25 SO 07 A1...'!F38</f>
        <v>0</v>
      </c>
      <c r="BD127" s="124">
        <f>'SO 07 A1 - FC 25 SO 07 A1...'!F39</f>
        <v>0</v>
      </c>
      <c r="BT127" s="57" t="s">
        <v>154</v>
      </c>
      <c r="BV127" s="57" t="s">
        <v>143</v>
      </c>
      <c r="BW127" s="57" t="s">
        <v>248</v>
      </c>
      <c r="BX127" s="57" t="s">
        <v>242</v>
      </c>
      <c r="CL127" s="57" t="s">
        <v>76</v>
      </c>
    </row>
    <row r="128" spans="1:91" s="79" customFormat="1" ht="23.25" customHeight="1">
      <c r="A128" s="118" t="s">
        <v>150</v>
      </c>
      <c r="B128" s="80"/>
      <c r="C128" s="119"/>
      <c r="D128" s="119"/>
      <c r="E128" s="227" t="s">
        <v>249</v>
      </c>
      <c r="F128" s="227"/>
      <c r="G128" s="227"/>
      <c r="H128" s="227"/>
      <c r="I128" s="227"/>
      <c r="J128" s="119"/>
      <c r="K128" s="227" t="s">
        <v>250</v>
      </c>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8">
        <f>'SO 07 A2 - FC 25 SO 07 A2...'!J32</f>
        <v>0</v>
      </c>
      <c r="AH128" s="229"/>
      <c r="AI128" s="229"/>
      <c r="AJ128" s="229"/>
      <c r="AK128" s="229"/>
      <c r="AL128" s="229"/>
      <c r="AM128" s="229"/>
      <c r="AN128" s="228">
        <f t="shared" si="0"/>
        <v>0</v>
      </c>
      <c r="AO128" s="229"/>
      <c r="AP128" s="229"/>
      <c r="AQ128" s="120" t="s">
        <v>153</v>
      </c>
      <c r="AR128" s="80"/>
      <c r="AS128" s="121">
        <v>0</v>
      </c>
      <c r="AT128" s="122">
        <f t="shared" si="1"/>
        <v>0</v>
      </c>
      <c r="AU128" s="123">
        <f>'SO 07 A2 - FC 25 SO 07 A2...'!P100</f>
        <v>0</v>
      </c>
      <c r="AV128" s="122">
        <f>'SO 07 A2 - FC 25 SO 07 A2...'!J35</f>
        <v>0</v>
      </c>
      <c r="AW128" s="122">
        <f>'SO 07 A2 - FC 25 SO 07 A2...'!J36</f>
        <v>0</v>
      </c>
      <c r="AX128" s="122">
        <f>'SO 07 A2 - FC 25 SO 07 A2...'!J37</f>
        <v>0</v>
      </c>
      <c r="AY128" s="122">
        <f>'SO 07 A2 - FC 25 SO 07 A2...'!J38</f>
        <v>0</v>
      </c>
      <c r="AZ128" s="122">
        <f>'SO 07 A2 - FC 25 SO 07 A2...'!F35</f>
        <v>0</v>
      </c>
      <c r="BA128" s="122">
        <f>'SO 07 A2 - FC 25 SO 07 A2...'!F36</f>
        <v>0</v>
      </c>
      <c r="BB128" s="122">
        <f>'SO 07 A2 - FC 25 SO 07 A2...'!F37</f>
        <v>0</v>
      </c>
      <c r="BC128" s="122">
        <f>'SO 07 A2 - FC 25 SO 07 A2...'!F38</f>
        <v>0</v>
      </c>
      <c r="BD128" s="124">
        <f>'SO 07 A2 - FC 25 SO 07 A2...'!F39</f>
        <v>0</v>
      </c>
      <c r="BT128" s="57" t="s">
        <v>154</v>
      </c>
      <c r="BV128" s="57" t="s">
        <v>143</v>
      </c>
      <c r="BW128" s="57" t="s">
        <v>251</v>
      </c>
      <c r="BX128" s="57" t="s">
        <v>242</v>
      </c>
      <c r="CL128" s="57" t="s">
        <v>76</v>
      </c>
    </row>
    <row r="129" spans="1:91" s="79" customFormat="1" ht="23.25" customHeight="1">
      <c r="A129" s="118" t="s">
        <v>150</v>
      </c>
      <c r="B129" s="80"/>
      <c r="C129" s="119"/>
      <c r="D129" s="119"/>
      <c r="E129" s="227" t="s">
        <v>252</v>
      </c>
      <c r="F129" s="227"/>
      <c r="G129" s="227"/>
      <c r="H129" s="227"/>
      <c r="I129" s="227"/>
      <c r="J129" s="119"/>
      <c r="K129" s="227" t="s">
        <v>253</v>
      </c>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8">
        <f>'SO 07 A3 - FC 25 SO 07 A3...'!J32</f>
        <v>0</v>
      </c>
      <c r="AH129" s="229"/>
      <c r="AI129" s="229"/>
      <c r="AJ129" s="229"/>
      <c r="AK129" s="229"/>
      <c r="AL129" s="229"/>
      <c r="AM129" s="229"/>
      <c r="AN129" s="228">
        <f t="shared" si="0"/>
        <v>0</v>
      </c>
      <c r="AO129" s="229"/>
      <c r="AP129" s="229"/>
      <c r="AQ129" s="120" t="s">
        <v>153</v>
      </c>
      <c r="AR129" s="80"/>
      <c r="AS129" s="121">
        <v>0</v>
      </c>
      <c r="AT129" s="122">
        <f t="shared" si="1"/>
        <v>0</v>
      </c>
      <c r="AU129" s="123">
        <f>'SO 07 A3 - FC 25 SO 07 A3...'!P100</f>
        <v>0</v>
      </c>
      <c r="AV129" s="122">
        <f>'SO 07 A3 - FC 25 SO 07 A3...'!J35</f>
        <v>0</v>
      </c>
      <c r="AW129" s="122">
        <f>'SO 07 A3 - FC 25 SO 07 A3...'!J36</f>
        <v>0</v>
      </c>
      <c r="AX129" s="122">
        <f>'SO 07 A3 - FC 25 SO 07 A3...'!J37</f>
        <v>0</v>
      </c>
      <c r="AY129" s="122">
        <f>'SO 07 A3 - FC 25 SO 07 A3...'!J38</f>
        <v>0</v>
      </c>
      <c r="AZ129" s="122">
        <f>'SO 07 A3 - FC 25 SO 07 A3...'!F35</f>
        <v>0</v>
      </c>
      <c r="BA129" s="122">
        <f>'SO 07 A3 - FC 25 SO 07 A3...'!F36</f>
        <v>0</v>
      </c>
      <c r="BB129" s="122">
        <f>'SO 07 A3 - FC 25 SO 07 A3...'!F37</f>
        <v>0</v>
      </c>
      <c r="BC129" s="122">
        <f>'SO 07 A3 - FC 25 SO 07 A3...'!F38</f>
        <v>0</v>
      </c>
      <c r="BD129" s="124">
        <f>'SO 07 A3 - FC 25 SO 07 A3...'!F39</f>
        <v>0</v>
      </c>
      <c r="BT129" s="57" t="s">
        <v>154</v>
      </c>
      <c r="BV129" s="57" t="s">
        <v>143</v>
      </c>
      <c r="BW129" s="57" t="s">
        <v>254</v>
      </c>
      <c r="BX129" s="57" t="s">
        <v>242</v>
      </c>
      <c r="CL129" s="57" t="s">
        <v>76</v>
      </c>
    </row>
    <row r="130" spans="1:91" s="108" customFormat="1" ht="16.5" customHeight="1">
      <c r="B130" s="109"/>
      <c r="C130" s="110"/>
      <c r="D130" s="224" t="s">
        <v>255</v>
      </c>
      <c r="E130" s="224"/>
      <c r="F130" s="224"/>
      <c r="G130" s="224"/>
      <c r="H130" s="224"/>
      <c r="I130" s="111"/>
      <c r="J130" s="224" t="s">
        <v>256</v>
      </c>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30">
        <f>ROUND(SUM(AG131:AG134),2)</f>
        <v>0</v>
      </c>
      <c r="AH130" s="226"/>
      <c r="AI130" s="226"/>
      <c r="AJ130" s="226"/>
      <c r="AK130" s="226"/>
      <c r="AL130" s="226"/>
      <c r="AM130" s="226"/>
      <c r="AN130" s="225">
        <f t="shared" si="0"/>
        <v>0</v>
      </c>
      <c r="AO130" s="226"/>
      <c r="AP130" s="226"/>
      <c r="AQ130" s="112" t="s">
        <v>147</v>
      </c>
      <c r="AR130" s="109"/>
      <c r="AS130" s="113">
        <f>ROUND(SUM(AS131:AS134),2)</f>
        <v>0</v>
      </c>
      <c r="AT130" s="114">
        <f t="shared" si="1"/>
        <v>0</v>
      </c>
      <c r="AU130" s="115">
        <f>ROUND(SUM(AU131:AU134),5)</f>
        <v>0</v>
      </c>
      <c r="AV130" s="114">
        <f>ROUND(AZ130*L29,2)</f>
        <v>0</v>
      </c>
      <c r="AW130" s="114">
        <f>ROUND(BA130*L30,2)</f>
        <v>0</v>
      </c>
      <c r="AX130" s="114">
        <f>ROUND(BB130*L29,2)</f>
        <v>0</v>
      </c>
      <c r="AY130" s="114">
        <f>ROUND(BC130*L30,2)</f>
        <v>0</v>
      </c>
      <c r="AZ130" s="114">
        <f>ROUND(SUM(AZ131:AZ134),2)</f>
        <v>0</v>
      </c>
      <c r="BA130" s="114">
        <f>ROUND(SUM(BA131:BA134),2)</f>
        <v>0</v>
      </c>
      <c r="BB130" s="114">
        <f>ROUND(SUM(BB131:BB134),2)</f>
        <v>0</v>
      </c>
      <c r="BC130" s="114">
        <f>ROUND(SUM(BC131:BC134),2)</f>
        <v>0</v>
      </c>
      <c r="BD130" s="116">
        <f>ROUND(SUM(BD131:BD134),2)</f>
        <v>0</v>
      </c>
      <c r="BS130" s="117" t="s">
        <v>140</v>
      </c>
      <c r="BT130" s="117" t="s">
        <v>148</v>
      </c>
      <c r="BU130" s="117" t="s">
        <v>142</v>
      </c>
      <c r="BV130" s="117" t="s">
        <v>143</v>
      </c>
      <c r="BW130" s="117" t="s">
        <v>257</v>
      </c>
      <c r="BX130" s="117" t="s">
        <v>79</v>
      </c>
      <c r="CL130" s="117" t="s">
        <v>76</v>
      </c>
      <c r="CM130" s="117" t="s">
        <v>141</v>
      </c>
    </row>
    <row r="131" spans="1:91" s="79" customFormat="1" ht="23.25" customHeight="1">
      <c r="A131" s="118" t="s">
        <v>150</v>
      </c>
      <c r="B131" s="80"/>
      <c r="C131" s="119"/>
      <c r="D131" s="119"/>
      <c r="E131" s="227" t="s">
        <v>258</v>
      </c>
      <c r="F131" s="227"/>
      <c r="G131" s="227"/>
      <c r="H131" s="227"/>
      <c r="I131" s="227"/>
      <c r="J131" s="119"/>
      <c r="K131" s="227" t="s">
        <v>259</v>
      </c>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8">
        <f>'SO 08. - FC 26 SO 08 Vere...'!J32</f>
        <v>0</v>
      </c>
      <c r="AH131" s="229"/>
      <c r="AI131" s="229"/>
      <c r="AJ131" s="229"/>
      <c r="AK131" s="229"/>
      <c r="AL131" s="229"/>
      <c r="AM131" s="229"/>
      <c r="AN131" s="228">
        <f t="shared" si="0"/>
        <v>0</v>
      </c>
      <c r="AO131" s="229"/>
      <c r="AP131" s="229"/>
      <c r="AQ131" s="120" t="s">
        <v>153</v>
      </c>
      <c r="AR131" s="80"/>
      <c r="AS131" s="121">
        <v>0</v>
      </c>
      <c r="AT131" s="122">
        <f t="shared" si="1"/>
        <v>0</v>
      </c>
      <c r="AU131" s="123">
        <f>'SO 08. - FC 26 SO 08 Vere...'!P100</f>
        <v>0</v>
      </c>
      <c r="AV131" s="122">
        <f>'SO 08. - FC 26 SO 08 Vere...'!J35</f>
        <v>0</v>
      </c>
      <c r="AW131" s="122">
        <f>'SO 08. - FC 26 SO 08 Vere...'!J36</f>
        <v>0</v>
      </c>
      <c r="AX131" s="122">
        <f>'SO 08. - FC 26 SO 08 Vere...'!J37</f>
        <v>0</v>
      </c>
      <c r="AY131" s="122">
        <f>'SO 08. - FC 26 SO 08 Vere...'!J38</f>
        <v>0</v>
      </c>
      <c r="AZ131" s="122">
        <f>'SO 08. - FC 26 SO 08 Vere...'!F35</f>
        <v>0</v>
      </c>
      <c r="BA131" s="122">
        <f>'SO 08. - FC 26 SO 08 Vere...'!F36</f>
        <v>0</v>
      </c>
      <c r="BB131" s="122">
        <f>'SO 08. - FC 26 SO 08 Vere...'!F37</f>
        <v>0</v>
      </c>
      <c r="BC131" s="122">
        <f>'SO 08. - FC 26 SO 08 Vere...'!F38</f>
        <v>0</v>
      </c>
      <c r="BD131" s="124">
        <f>'SO 08. - FC 26 SO 08 Vere...'!F39</f>
        <v>0</v>
      </c>
      <c r="BT131" s="57" t="s">
        <v>154</v>
      </c>
      <c r="BV131" s="57" t="s">
        <v>143</v>
      </c>
      <c r="BW131" s="57" t="s">
        <v>260</v>
      </c>
      <c r="BX131" s="57" t="s">
        <v>257</v>
      </c>
      <c r="CL131" s="57" t="s">
        <v>76</v>
      </c>
    </row>
    <row r="132" spans="1:91" s="79" customFormat="1" ht="23.25" customHeight="1">
      <c r="A132" s="118" t="s">
        <v>150</v>
      </c>
      <c r="B132" s="80"/>
      <c r="C132" s="119"/>
      <c r="D132" s="119"/>
      <c r="E132" s="227" t="s">
        <v>261</v>
      </c>
      <c r="F132" s="227"/>
      <c r="G132" s="227"/>
      <c r="H132" s="227"/>
      <c r="I132" s="227"/>
      <c r="J132" s="119"/>
      <c r="K132" s="227" t="s">
        <v>262</v>
      </c>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8">
        <f>'SO 08 A1 - FC 26 SO 08 A1...'!J32</f>
        <v>0</v>
      </c>
      <c r="AH132" s="229"/>
      <c r="AI132" s="229"/>
      <c r="AJ132" s="229"/>
      <c r="AK132" s="229"/>
      <c r="AL132" s="229"/>
      <c r="AM132" s="229"/>
      <c r="AN132" s="228">
        <f t="shared" si="0"/>
        <v>0</v>
      </c>
      <c r="AO132" s="229"/>
      <c r="AP132" s="229"/>
      <c r="AQ132" s="120" t="s">
        <v>153</v>
      </c>
      <c r="AR132" s="80"/>
      <c r="AS132" s="121">
        <v>0</v>
      </c>
      <c r="AT132" s="122">
        <f t="shared" si="1"/>
        <v>0</v>
      </c>
      <c r="AU132" s="123">
        <f>'SO 08 A1 - FC 26 SO 08 A1...'!P100</f>
        <v>0</v>
      </c>
      <c r="AV132" s="122">
        <f>'SO 08 A1 - FC 26 SO 08 A1...'!J35</f>
        <v>0</v>
      </c>
      <c r="AW132" s="122">
        <f>'SO 08 A1 - FC 26 SO 08 A1...'!J36</f>
        <v>0</v>
      </c>
      <c r="AX132" s="122">
        <f>'SO 08 A1 - FC 26 SO 08 A1...'!J37</f>
        <v>0</v>
      </c>
      <c r="AY132" s="122">
        <f>'SO 08 A1 - FC 26 SO 08 A1...'!J38</f>
        <v>0</v>
      </c>
      <c r="AZ132" s="122">
        <f>'SO 08 A1 - FC 26 SO 08 A1...'!F35</f>
        <v>0</v>
      </c>
      <c r="BA132" s="122">
        <f>'SO 08 A1 - FC 26 SO 08 A1...'!F36</f>
        <v>0</v>
      </c>
      <c r="BB132" s="122">
        <f>'SO 08 A1 - FC 26 SO 08 A1...'!F37</f>
        <v>0</v>
      </c>
      <c r="BC132" s="122">
        <f>'SO 08 A1 - FC 26 SO 08 A1...'!F38</f>
        <v>0</v>
      </c>
      <c r="BD132" s="124">
        <f>'SO 08 A1 - FC 26 SO 08 A1...'!F39</f>
        <v>0</v>
      </c>
      <c r="BT132" s="57" t="s">
        <v>154</v>
      </c>
      <c r="BV132" s="57" t="s">
        <v>143</v>
      </c>
      <c r="BW132" s="57" t="s">
        <v>263</v>
      </c>
      <c r="BX132" s="57" t="s">
        <v>257</v>
      </c>
      <c r="CL132" s="57" t="s">
        <v>76</v>
      </c>
    </row>
    <row r="133" spans="1:91" s="79" customFormat="1" ht="23.25" customHeight="1">
      <c r="A133" s="118" t="s">
        <v>150</v>
      </c>
      <c r="B133" s="80"/>
      <c r="C133" s="119"/>
      <c r="D133" s="119"/>
      <c r="E133" s="227" t="s">
        <v>264</v>
      </c>
      <c r="F133" s="227"/>
      <c r="G133" s="227"/>
      <c r="H133" s="227"/>
      <c r="I133" s="227"/>
      <c r="J133" s="119"/>
      <c r="K133" s="227" t="s">
        <v>265</v>
      </c>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8">
        <f>'SO 08 A2 - FC 26 SO 08 A2...'!J32</f>
        <v>0</v>
      </c>
      <c r="AH133" s="229"/>
      <c r="AI133" s="229"/>
      <c r="AJ133" s="229"/>
      <c r="AK133" s="229"/>
      <c r="AL133" s="229"/>
      <c r="AM133" s="229"/>
      <c r="AN133" s="228">
        <f t="shared" si="0"/>
        <v>0</v>
      </c>
      <c r="AO133" s="229"/>
      <c r="AP133" s="229"/>
      <c r="AQ133" s="120" t="s">
        <v>153</v>
      </c>
      <c r="AR133" s="80"/>
      <c r="AS133" s="121">
        <v>0</v>
      </c>
      <c r="AT133" s="122">
        <f t="shared" si="1"/>
        <v>0</v>
      </c>
      <c r="AU133" s="123">
        <f>'SO 08 A2 - FC 26 SO 08 A2...'!P100</f>
        <v>0</v>
      </c>
      <c r="AV133" s="122">
        <f>'SO 08 A2 - FC 26 SO 08 A2...'!J35</f>
        <v>0</v>
      </c>
      <c r="AW133" s="122">
        <f>'SO 08 A2 - FC 26 SO 08 A2...'!J36</f>
        <v>0</v>
      </c>
      <c r="AX133" s="122">
        <f>'SO 08 A2 - FC 26 SO 08 A2...'!J37</f>
        <v>0</v>
      </c>
      <c r="AY133" s="122">
        <f>'SO 08 A2 - FC 26 SO 08 A2...'!J38</f>
        <v>0</v>
      </c>
      <c r="AZ133" s="122">
        <f>'SO 08 A2 - FC 26 SO 08 A2...'!F35</f>
        <v>0</v>
      </c>
      <c r="BA133" s="122">
        <f>'SO 08 A2 - FC 26 SO 08 A2...'!F36</f>
        <v>0</v>
      </c>
      <c r="BB133" s="122">
        <f>'SO 08 A2 - FC 26 SO 08 A2...'!F37</f>
        <v>0</v>
      </c>
      <c r="BC133" s="122">
        <f>'SO 08 A2 - FC 26 SO 08 A2...'!F38</f>
        <v>0</v>
      </c>
      <c r="BD133" s="124">
        <f>'SO 08 A2 - FC 26 SO 08 A2...'!F39</f>
        <v>0</v>
      </c>
      <c r="BT133" s="57" t="s">
        <v>154</v>
      </c>
      <c r="BV133" s="57" t="s">
        <v>143</v>
      </c>
      <c r="BW133" s="57" t="s">
        <v>266</v>
      </c>
      <c r="BX133" s="57" t="s">
        <v>257</v>
      </c>
      <c r="CL133" s="57" t="s">
        <v>76</v>
      </c>
    </row>
    <row r="134" spans="1:91" s="79" customFormat="1" ht="23.25" customHeight="1">
      <c r="A134" s="118" t="s">
        <v>150</v>
      </c>
      <c r="B134" s="80"/>
      <c r="C134" s="119"/>
      <c r="D134" s="119"/>
      <c r="E134" s="227" t="s">
        <v>267</v>
      </c>
      <c r="F134" s="227"/>
      <c r="G134" s="227"/>
      <c r="H134" s="227"/>
      <c r="I134" s="227"/>
      <c r="J134" s="119"/>
      <c r="K134" s="227" t="s">
        <v>268</v>
      </c>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8">
        <f>'SO 08 A3 - FC 26 SO 08 A3...'!J32</f>
        <v>0</v>
      </c>
      <c r="AH134" s="229"/>
      <c r="AI134" s="229"/>
      <c r="AJ134" s="229"/>
      <c r="AK134" s="229"/>
      <c r="AL134" s="229"/>
      <c r="AM134" s="229"/>
      <c r="AN134" s="228">
        <f t="shared" si="0"/>
        <v>0</v>
      </c>
      <c r="AO134" s="229"/>
      <c r="AP134" s="229"/>
      <c r="AQ134" s="120" t="s">
        <v>153</v>
      </c>
      <c r="AR134" s="80"/>
      <c r="AS134" s="121">
        <v>0</v>
      </c>
      <c r="AT134" s="122">
        <f t="shared" si="1"/>
        <v>0</v>
      </c>
      <c r="AU134" s="123">
        <f>'SO 08 A3 - FC 26 SO 08 A3...'!P100</f>
        <v>0</v>
      </c>
      <c r="AV134" s="122">
        <f>'SO 08 A3 - FC 26 SO 08 A3...'!J35</f>
        <v>0</v>
      </c>
      <c r="AW134" s="122">
        <f>'SO 08 A3 - FC 26 SO 08 A3...'!J36</f>
        <v>0</v>
      </c>
      <c r="AX134" s="122">
        <f>'SO 08 A3 - FC 26 SO 08 A3...'!J37</f>
        <v>0</v>
      </c>
      <c r="AY134" s="122">
        <f>'SO 08 A3 - FC 26 SO 08 A3...'!J38</f>
        <v>0</v>
      </c>
      <c r="AZ134" s="122">
        <f>'SO 08 A3 - FC 26 SO 08 A3...'!F35</f>
        <v>0</v>
      </c>
      <c r="BA134" s="122">
        <f>'SO 08 A3 - FC 26 SO 08 A3...'!F36</f>
        <v>0</v>
      </c>
      <c r="BB134" s="122">
        <f>'SO 08 A3 - FC 26 SO 08 A3...'!F37</f>
        <v>0</v>
      </c>
      <c r="BC134" s="122">
        <f>'SO 08 A3 - FC 26 SO 08 A3...'!F38</f>
        <v>0</v>
      </c>
      <c r="BD134" s="124">
        <f>'SO 08 A3 - FC 26 SO 08 A3...'!F39</f>
        <v>0</v>
      </c>
      <c r="BT134" s="57" t="s">
        <v>154</v>
      </c>
      <c r="BV134" s="57" t="s">
        <v>143</v>
      </c>
      <c r="BW134" s="57" t="s">
        <v>269</v>
      </c>
      <c r="BX134" s="57" t="s">
        <v>257</v>
      </c>
      <c r="CL134" s="57" t="s">
        <v>76</v>
      </c>
    </row>
    <row r="135" spans="1:91" s="108" customFormat="1" ht="16.5" customHeight="1">
      <c r="A135" s="118" t="s">
        <v>150</v>
      </c>
      <c r="B135" s="109"/>
      <c r="C135" s="110"/>
      <c r="D135" s="224" t="s">
        <v>270</v>
      </c>
      <c r="E135" s="224"/>
      <c r="F135" s="224"/>
      <c r="G135" s="224"/>
      <c r="H135" s="224"/>
      <c r="I135" s="111"/>
      <c r="J135" s="224" t="s">
        <v>271</v>
      </c>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5">
        <f>'SO 09 - FC 27 SO 09 NN pr...'!J30</f>
        <v>0</v>
      </c>
      <c r="AH135" s="226"/>
      <c r="AI135" s="226"/>
      <c r="AJ135" s="226"/>
      <c r="AK135" s="226"/>
      <c r="AL135" s="226"/>
      <c r="AM135" s="226"/>
      <c r="AN135" s="225">
        <f t="shared" si="0"/>
        <v>0</v>
      </c>
      <c r="AO135" s="226"/>
      <c r="AP135" s="226"/>
      <c r="AQ135" s="112" t="s">
        <v>147</v>
      </c>
      <c r="AR135" s="109"/>
      <c r="AS135" s="113">
        <v>0</v>
      </c>
      <c r="AT135" s="114">
        <f t="shared" si="1"/>
        <v>0</v>
      </c>
      <c r="AU135" s="115">
        <f>'SO 09 - FC 27 SO 09 NN pr...'!P98</f>
        <v>0</v>
      </c>
      <c r="AV135" s="114">
        <f>'SO 09 - FC 27 SO 09 NN pr...'!J33</f>
        <v>0</v>
      </c>
      <c r="AW135" s="114">
        <f>'SO 09 - FC 27 SO 09 NN pr...'!J34</f>
        <v>0</v>
      </c>
      <c r="AX135" s="114">
        <f>'SO 09 - FC 27 SO 09 NN pr...'!J35</f>
        <v>0</v>
      </c>
      <c r="AY135" s="114">
        <f>'SO 09 - FC 27 SO 09 NN pr...'!J36</f>
        <v>0</v>
      </c>
      <c r="AZ135" s="114">
        <f>'SO 09 - FC 27 SO 09 NN pr...'!F33</f>
        <v>0</v>
      </c>
      <c r="BA135" s="114">
        <f>'SO 09 - FC 27 SO 09 NN pr...'!F34</f>
        <v>0</v>
      </c>
      <c r="BB135" s="114">
        <f>'SO 09 - FC 27 SO 09 NN pr...'!F35</f>
        <v>0</v>
      </c>
      <c r="BC135" s="114">
        <f>'SO 09 - FC 27 SO 09 NN pr...'!F36</f>
        <v>0</v>
      </c>
      <c r="BD135" s="116">
        <f>'SO 09 - FC 27 SO 09 NN pr...'!F37</f>
        <v>0</v>
      </c>
      <c r="BT135" s="117" t="s">
        <v>148</v>
      </c>
      <c r="BV135" s="117" t="s">
        <v>143</v>
      </c>
      <c r="BW135" s="117" t="s">
        <v>272</v>
      </c>
      <c r="BX135" s="117" t="s">
        <v>79</v>
      </c>
      <c r="CL135" s="117" t="s">
        <v>76</v>
      </c>
      <c r="CM135" s="117" t="s">
        <v>141</v>
      </c>
    </row>
    <row r="136" spans="1:91" s="108" customFormat="1" ht="16.5" customHeight="1">
      <c r="A136" s="118" t="s">
        <v>150</v>
      </c>
      <c r="B136" s="109"/>
      <c r="C136" s="110"/>
      <c r="D136" s="224" t="s">
        <v>273</v>
      </c>
      <c r="E136" s="224"/>
      <c r="F136" s="224"/>
      <c r="G136" s="224"/>
      <c r="H136" s="224"/>
      <c r="I136" s="111"/>
      <c r="J136" s="224" t="s">
        <v>274</v>
      </c>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5">
        <f>'SO 10 - FC 28 SO 10 Hrubé...'!J30</f>
        <v>0</v>
      </c>
      <c r="AH136" s="226"/>
      <c r="AI136" s="226"/>
      <c r="AJ136" s="226"/>
      <c r="AK136" s="226"/>
      <c r="AL136" s="226"/>
      <c r="AM136" s="226"/>
      <c r="AN136" s="225">
        <f t="shared" si="0"/>
        <v>0</v>
      </c>
      <c r="AO136" s="226"/>
      <c r="AP136" s="226"/>
      <c r="AQ136" s="112" t="s">
        <v>147</v>
      </c>
      <c r="AR136" s="109"/>
      <c r="AS136" s="125">
        <v>0</v>
      </c>
      <c r="AT136" s="126">
        <f t="shared" si="1"/>
        <v>0</v>
      </c>
      <c r="AU136" s="127">
        <f>'SO 10 - FC 28 SO 10 Hrubé...'!P98</f>
        <v>0</v>
      </c>
      <c r="AV136" s="126">
        <f>'SO 10 - FC 28 SO 10 Hrubé...'!J33</f>
        <v>0</v>
      </c>
      <c r="AW136" s="126">
        <f>'SO 10 - FC 28 SO 10 Hrubé...'!J34</f>
        <v>0</v>
      </c>
      <c r="AX136" s="126">
        <f>'SO 10 - FC 28 SO 10 Hrubé...'!J35</f>
        <v>0</v>
      </c>
      <c r="AY136" s="126">
        <f>'SO 10 - FC 28 SO 10 Hrubé...'!J36</f>
        <v>0</v>
      </c>
      <c r="AZ136" s="126">
        <f>'SO 10 - FC 28 SO 10 Hrubé...'!F33</f>
        <v>0</v>
      </c>
      <c r="BA136" s="126">
        <f>'SO 10 - FC 28 SO 10 Hrubé...'!F34</f>
        <v>0</v>
      </c>
      <c r="BB136" s="126">
        <f>'SO 10 - FC 28 SO 10 Hrubé...'!F35</f>
        <v>0</v>
      </c>
      <c r="BC136" s="126">
        <f>'SO 10 - FC 28 SO 10 Hrubé...'!F36</f>
        <v>0</v>
      </c>
      <c r="BD136" s="128">
        <f>'SO 10 - FC 28 SO 10 Hrubé...'!F37</f>
        <v>0</v>
      </c>
      <c r="BT136" s="117" t="s">
        <v>148</v>
      </c>
      <c r="BV136" s="117" t="s">
        <v>143</v>
      </c>
      <c r="BW136" s="117" t="s">
        <v>275</v>
      </c>
      <c r="BX136" s="117" t="s">
        <v>79</v>
      </c>
      <c r="CL136" s="117" t="s">
        <v>76</v>
      </c>
      <c r="CM136" s="117" t="s">
        <v>141</v>
      </c>
    </row>
    <row r="137" spans="1:91" s="63" customFormat="1" ht="30" customHeight="1">
      <c r="A137" s="59"/>
      <c r="B137" s="60"/>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60"/>
      <c r="AS137" s="59"/>
      <c r="AT137" s="59"/>
      <c r="AU137" s="59"/>
      <c r="AV137" s="59"/>
      <c r="AW137" s="59"/>
      <c r="AX137" s="59"/>
      <c r="AY137" s="59"/>
      <c r="AZ137" s="59"/>
      <c r="BA137" s="59"/>
      <c r="BB137" s="59"/>
      <c r="BC137" s="59"/>
      <c r="BD137" s="59"/>
      <c r="BE137" s="59"/>
    </row>
    <row r="138" spans="1:91" s="63" customFormat="1" ht="6.9" customHeight="1">
      <c r="A138" s="59"/>
      <c r="B138" s="75"/>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60"/>
      <c r="AS138" s="59"/>
      <c r="AT138" s="59"/>
      <c r="AU138" s="59"/>
      <c r="AV138" s="59"/>
      <c r="AW138" s="59"/>
      <c r="AX138" s="59"/>
      <c r="AY138" s="59"/>
      <c r="AZ138" s="59"/>
      <c r="BA138" s="59"/>
      <c r="BB138" s="59"/>
      <c r="BC138" s="59"/>
      <c r="BD138" s="59"/>
      <c r="BE138" s="59"/>
    </row>
  </sheetData>
  <mergeCells count="204">
    <mergeCell ref="AR2:BE2"/>
    <mergeCell ref="K5:AO5"/>
    <mergeCell ref="K6:AO6"/>
    <mergeCell ref="E23:AN23"/>
    <mergeCell ref="AK26:AO26"/>
    <mergeCell ref="L28:P28"/>
    <mergeCell ref="W28:AE28"/>
    <mergeCell ref="AK28:AO28"/>
    <mergeCell ref="L31:P31"/>
    <mergeCell ref="W31:AE31"/>
    <mergeCell ref="AK31:AO31"/>
    <mergeCell ref="L32:P32"/>
    <mergeCell ref="W32:AE32"/>
    <mergeCell ref="AK32:AO32"/>
    <mergeCell ref="L29:P29"/>
    <mergeCell ref="W29:AE29"/>
    <mergeCell ref="AK29:AO29"/>
    <mergeCell ref="L30:P30"/>
    <mergeCell ref="W30:AE30"/>
    <mergeCell ref="AK30:AO30"/>
    <mergeCell ref="AM87:AN87"/>
    <mergeCell ref="AM89:AP89"/>
    <mergeCell ref="AS89:AT91"/>
    <mergeCell ref="AM90:AP90"/>
    <mergeCell ref="C92:G92"/>
    <mergeCell ref="I92:AF92"/>
    <mergeCell ref="AG92:AM92"/>
    <mergeCell ref="AN92:AP92"/>
    <mergeCell ref="L33:P33"/>
    <mergeCell ref="W33:AE33"/>
    <mergeCell ref="AK33:AO33"/>
    <mergeCell ref="X35:AB35"/>
    <mergeCell ref="AK35:AO35"/>
    <mergeCell ref="L85:AO85"/>
    <mergeCell ref="E96:I96"/>
    <mergeCell ref="K96:AF96"/>
    <mergeCell ref="AG96:AM96"/>
    <mergeCell ref="AN96:AP96"/>
    <mergeCell ref="E97:I97"/>
    <mergeCell ref="K97:AF97"/>
    <mergeCell ref="AG97:AM97"/>
    <mergeCell ref="AN97:AP97"/>
    <mergeCell ref="AG94:AM94"/>
    <mergeCell ref="AN94:AP94"/>
    <mergeCell ref="D95:H95"/>
    <mergeCell ref="J95:AF95"/>
    <mergeCell ref="AG95:AM95"/>
    <mergeCell ref="AN95:AP95"/>
    <mergeCell ref="E100:I100"/>
    <mergeCell ref="K100:AF100"/>
    <mergeCell ref="AG100:AM100"/>
    <mergeCell ref="AN100:AP100"/>
    <mergeCell ref="E101:I101"/>
    <mergeCell ref="K101:AF101"/>
    <mergeCell ref="AG101:AM101"/>
    <mergeCell ref="AN101:AP101"/>
    <mergeCell ref="E98:I98"/>
    <mergeCell ref="K98:AF98"/>
    <mergeCell ref="AG98:AM98"/>
    <mergeCell ref="AN98:AP98"/>
    <mergeCell ref="E99:I99"/>
    <mergeCell ref="K99:AF99"/>
    <mergeCell ref="AG99:AM99"/>
    <mergeCell ref="AN99:AP99"/>
    <mergeCell ref="E104:I104"/>
    <mergeCell ref="K104:AF104"/>
    <mergeCell ref="AG104:AM104"/>
    <mergeCell ref="AN104:AP104"/>
    <mergeCell ref="E105:I105"/>
    <mergeCell ref="K105:AF105"/>
    <mergeCell ref="AG105:AM105"/>
    <mergeCell ref="AN105:AP105"/>
    <mergeCell ref="E102:I102"/>
    <mergeCell ref="K102:AF102"/>
    <mergeCell ref="AG102:AM102"/>
    <mergeCell ref="AN102:AP102"/>
    <mergeCell ref="D103:H103"/>
    <mergeCell ref="J103:AF103"/>
    <mergeCell ref="AG103:AM103"/>
    <mergeCell ref="AN103:AP103"/>
    <mergeCell ref="E108:I108"/>
    <mergeCell ref="K108:AF108"/>
    <mergeCell ref="AG108:AM108"/>
    <mergeCell ref="AN108:AP108"/>
    <mergeCell ref="E109:I109"/>
    <mergeCell ref="K109:AF109"/>
    <mergeCell ref="AG109:AM109"/>
    <mergeCell ref="AN109:AP109"/>
    <mergeCell ref="E106:I106"/>
    <mergeCell ref="K106:AF106"/>
    <mergeCell ref="AG106:AM106"/>
    <mergeCell ref="AN106:AP106"/>
    <mergeCell ref="E107:I107"/>
    <mergeCell ref="K107:AF107"/>
    <mergeCell ref="AG107:AM107"/>
    <mergeCell ref="AN107:AP107"/>
    <mergeCell ref="E112:I112"/>
    <mergeCell ref="K112:AF112"/>
    <mergeCell ref="AG112:AM112"/>
    <mergeCell ref="AN112:AP112"/>
    <mergeCell ref="E113:I113"/>
    <mergeCell ref="K113:AF113"/>
    <mergeCell ref="AG113:AM113"/>
    <mergeCell ref="AN113:AP113"/>
    <mergeCell ref="E110:I110"/>
    <mergeCell ref="K110:AF110"/>
    <mergeCell ref="AG110:AM110"/>
    <mergeCell ref="AN110:AP110"/>
    <mergeCell ref="D111:H111"/>
    <mergeCell ref="J111:AF111"/>
    <mergeCell ref="AG111:AM111"/>
    <mergeCell ref="AN111:AP111"/>
    <mergeCell ref="E116:I116"/>
    <mergeCell ref="K116:AF116"/>
    <mergeCell ref="AG116:AM116"/>
    <mergeCell ref="AN116:AP116"/>
    <mergeCell ref="E117:I117"/>
    <mergeCell ref="K117:AF117"/>
    <mergeCell ref="AG117:AM117"/>
    <mergeCell ref="AN117:AP117"/>
    <mergeCell ref="E114:I114"/>
    <mergeCell ref="K114:AF114"/>
    <mergeCell ref="AG114:AM114"/>
    <mergeCell ref="AN114:AP114"/>
    <mergeCell ref="E115:I115"/>
    <mergeCell ref="K115:AF115"/>
    <mergeCell ref="AG115:AM115"/>
    <mergeCell ref="AN115:AP115"/>
    <mergeCell ref="E120:I120"/>
    <mergeCell ref="K120:AF120"/>
    <mergeCell ref="AG120:AM120"/>
    <mergeCell ref="AN120:AP120"/>
    <mergeCell ref="E121:I121"/>
    <mergeCell ref="K121:AF121"/>
    <mergeCell ref="AG121:AM121"/>
    <mergeCell ref="AN121:AP121"/>
    <mergeCell ref="E118:I118"/>
    <mergeCell ref="K118:AF118"/>
    <mergeCell ref="AG118:AM118"/>
    <mergeCell ref="AN118:AP118"/>
    <mergeCell ref="D119:H119"/>
    <mergeCell ref="J119:AF119"/>
    <mergeCell ref="AG119:AM119"/>
    <mergeCell ref="AN119:AP119"/>
    <mergeCell ref="D124:H124"/>
    <mergeCell ref="J124:AF124"/>
    <mergeCell ref="AG124:AM124"/>
    <mergeCell ref="AN124:AP124"/>
    <mergeCell ref="D125:H125"/>
    <mergeCell ref="J125:AF125"/>
    <mergeCell ref="AG125:AM125"/>
    <mergeCell ref="AN125:AP125"/>
    <mergeCell ref="E122:I122"/>
    <mergeCell ref="K122:AF122"/>
    <mergeCell ref="AG122:AM122"/>
    <mergeCell ref="AN122:AP122"/>
    <mergeCell ref="D123:H123"/>
    <mergeCell ref="J123:AF123"/>
    <mergeCell ref="AG123:AM123"/>
    <mergeCell ref="AN123:AP123"/>
    <mergeCell ref="E128:I128"/>
    <mergeCell ref="K128:AF128"/>
    <mergeCell ref="AG128:AM128"/>
    <mergeCell ref="AN128:AP128"/>
    <mergeCell ref="E129:I129"/>
    <mergeCell ref="K129:AF129"/>
    <mergeCell ref="AG129:AM129"/>
    <mergeCell ref="AN129:AP129"/>
    <mergeCell ref="E126:I126"/>
    <mergeCell ref="K126:AF126"/>
    <mergeCell ref="AG126:AM126"/>
    <mergeCell ref="AN126:AP126"/>
    <mergeCell ref="E127:I127"/>
    <mergeCell ref="K127:AF127"/>
    <mergeCell ref="AG127:AM127"/>
    <mergeCell ref="AN127:AP127"/>
    <mergeCell ref="E132:I132"/>
    <mergeCell ref="K132:AF132"/>
    <mergeCell ref="AG132:AM132"/>
    <mergeCell ref="AN132:AP132"/>
    <mergeCell ref="E133:I133"/>
    <mergeCell ref="K133:AF133"/>
    <mergeCell ref="AG133:AM133"/>
    <mergeCell ref="AN133:AP133"/>
    <mergeCell ref="D130:H130"/>
    <mergeCell ref="J130:AF130"/>
    <mergeCell ref="AG130:AM130"/>
    <mergeCell ref="AN130:AP130"/>
    <mergeCell ref="E131:I131"/>
    <mergeCell ref="K131:AF131"/>
    <mergeCell ref="AG131:AM131"/>
    <mergeCell ref="AN131:AP131"/>
    <mergeCell ref="D136:H136"/>
    <mergeCell ref="J136:AF136"/>
    <mergeCell ref="AG136:AM136"/>
    <mergeCell ref="AN136:AP136"/>
    <mergeCell ref="E134:I134"/>
    <mergeCell ref="K134:AF134"/>
    <mergeCell ref="AG134:AM134"/>
    <mergeCell ref="AN134:AP134"/>
    <mergeCell ref="D135:H135"/>
    <mergeCell ref="J135:AF135"/>
    <mergeCell ref="AG135:AM135"/>
    <mergeCell ref="AN135:AP135"/>
  </mergeCells>
  <hyperlinks>
    <hyperlink ref="A96" location="'FC 01 - FC 01 SO 01 A1 - ...'!C2" display="/" xr:uid="{00000000-0004-0000-0200-000000000000}"/>
    <hyperlink ref="A97" location="'FC 02 - FC 02 SO 01 A1 - ...'!C2" display="/" xr:uid="{00000000-0004-0000-0200-000001000000}"/>
    <hyperlink ref="A98" location="'FC 03 - FC 03 SO 01 A1 - ...'!C2" display="/" xr:uid="{00000000-0004-0000-0200-000002000000}"/>
    <hyperlink ref="A99" location="'FC 04 - FC 04 SO 01 A1 - ...'!C2" display="/" xr:uid="{00000000-0004-0000-0200-000003000000}"/>
    <hyperlink ref="A100" location="'FC 05 - FC 05 SO 01 A1 - ...'!C2" display="/" xr:uid="{00000000-0004-0000-0200-000004000000}"/>
    <hyperlink ref="A101" location="'FC 06 - FC 06 SO 01 A1 - ...'!C2" display="/" xr:uid="{00000000-0004-0000-0200-000005000000}"/>
    <hyperlink ref="A102" location="'FC 07 - FC 07 SO 01 A1 - ELI'!C2" display="/" xr:uid="{00000000-0004-0000-0200-000006000000}"/>
    <hyperlink ref="A104" location="'FC 08 - FC 08 SO 01 A2 - ...'!C2" display="/" xr:uid="{00000000-0004-0000-0200-000007000000}"/>
    <hyperlink ref="A105" location="'FC 09 - FC 09 SO 01 A2 - ...'!C2" display="/" xr:uid="{00000000-0004-0000-0200-000008000000}"/>
    <hyperlink ref="A106" location="'FC 10 - FC 10 SO 01 A2 - ...'!C2" display="/" xr:uid="{00000000-0004-0000-0200-000009000000}"/>
    <hyperlink ref="A107" location="'FC 11 - FC 11 SO 01 A2 - ...'!C2" display="/" xr:uid="{00000000-0004-0000-0200-00000A000000}"/>
    <hyperlink ref="A108" location="'FC 12 - FC 12 SO 01 A2 - ...'!C2" display="/" xr:uid="{00000000-0004-0000-0200-00000B000000}"/>
    <hyperlink ref="A109" location="'FC 13 - FC 13 SO 01 A2 - ...'!C2" display="/" xr:uid="{00000000-0004-0000-0200-00000C000000}"/>
    <hyperlink ref="A110" location="'FC 14 - FC 14 SO 01 A2 - ELI'!C2" display="/" xr:uid="{00000000-0004-0000-0200-00000D000000}"/>
    <hyperlink ref="A112" location="'FC 15 - FC 15 SO 01 A3 - ...'!C2" display="/" xr:uid="{00000000-0004-0000-0200-00000E000000}"/>
    <hyperlink ref="A113" location="'FC 16 - FC 16 SO 01 A3 - ...'!C2" display="/" xr:uid="{00000000-0004-0000-0200-00000F000000}"/>
    <hyperlink ref="A114" location="'FC 17 - FC 17 SO 01 A3 - ...'!C2" display="/" xr:uid="{00000000-0004-0000-0200-000010000000}"/>
    <hyperlink ref="A115" location="'FC 18 - FC 18 SO 01 A3 - ...'!C2" display="/" xr:uid="{00000000-0004-0000-0200-000011000000}"/>
    <hyperlink ref="A116" location="'FC 19 - FC 19 SO 01 A3 - ...'!C2" display="/" xr:uid="{00000000-0004-0000-0200-000012000000}"/>
    <hyperlink ref="A117" location="'FC 20 - FC 20 SO 01 A3 - ...'!C2" display="/" xr:uid="{00000000-0004-0000-0200-000013000000}"/>
    <hyperlink ref="A118" location="'FC 21 - FC 21 SO 01 A3 - ELI'!C2" display="/" xr:uid="{00000000-0004-0000-0200-000014000000}"/>
    <hyperlink ref="A120" location="'SO 02 - FC 22 SO 02 Príst...'!C2" display="/" xr:uid="{00000000-0004-0000-0200-000015000000}"/>
    <hyperlink ref="A121" location="'SO 03 - FC 22 SO 03 Parko...'!C2" display="/" xr:uid="{00000000-0004-0000-0200-000016000000}"/>
    <hyperlink ref="A122" location="'SO 04 - FC 22 SO 04 Komun...'!C2" display="/" xr:uid="{00000000-0004-0000-0200-000017000000}"/>
    <hyperlink ref="A123" location="'SO 05 - FC 23 SO 05 Kanal...'!C2" display="/" xr:uid="{00000000-0004-0000-0200-000018000000}"/>
    <hyperlink ref="A124" location="'SO 06 - FC 24 SO 06 Verej...'!C2" display="/" xr:uid="{00000000-0004-0000-0200-000019000000}"/>
    <hyperlink ref="A126" location="'SO 07. - FC 25 SO 07 Vere...'!C2" display="/" xr:uid="{00000000-0004-0000-0200-00001A000000}"/>
    <hyperlink ref="A127" location="'SO 07 A1 - FC 25 SO 07 A1...'!C2" display="/" xr:uid="{00000000-0004-0000-0200-00001B000000}"/>
    <hyperlink ref="A128" location="'SO 07 A2 - FC 25 SO 07 A2...'!C2" display="/" xr:uid="{00000000-0004-0000-0200-00001C000000}"/>
    <hyperlink ref="A129" location="'SO 07 A3 - FC 25 SO 07 A3...'!C2" display="/" xr:uid="{00000000-0004-0000-0200-00001D000000}"/>
    <hyperlink ref="A131" location="'SO 08. - FC 26 SO 08 Vere...'!C2" display="/" xr:uid="{00000000-0004-0000-0200-00001E000000}"/>
    <hyperlink ref="A132" location="'SO 08 A1 - FC 26 SO 08 A1...'!C2" display="/" xr:uid="{00000000-0004-0000-0200-00001F000000}"/>
    <hyperlink ref="A133" location="'SO 08 A2 - FC 26 SO 08 A2...'!C2" display="/" xr:uid="{00000000-0004-0000-0200-000020000000}"/>
    <hyperlink ref="A134" location="'SO 08 A3 - FC 26 SO 08 A3...'!C2" display="/" xr:uid="{00000000-0004-0000-0200-000021000000}"/>
    <hyperlink ref="A135" location="'SO 09 - FC 27 SO 27 NN pr...'!C2" display="/" xr:uid="{00000000-0004-0000-0200-000022000000}"/>
    <hyperlink ref="A136" location="'SO 10 - FC 28 SO 10 Hrubé...'!C2" display="/" xr:uid="{00000000-0004-0000-0200-000023000000}"/>
  </hyperlinks>
  <pageMargins left="0.39374999999999999" right="0.39374999999999999" top="0.39374999999999999" bottom="0.39374999999999999" header="0" footer="0"/>
  <pageSetup paperSize="9" scale="74" fitToHeight="100" orientation="portrait" blackAndWhite="1" r:id="rId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M16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245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1461</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1462</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ROUND((SUM(BE100:BE150)),  2)</f>
        <v>0</v>
      </c>
      <c r="G35" s="59"/>
      <c r="H35" s="59"/>
      <c r="I35" s="141">
        <v>0.2</v>
      </c>
      <c r="J35" s="140">
        <f>ROUND(((SUM(BE100:BE150))*I35),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ROUND((SUM(BF100:BF150)),  2)</f>
        <v>0</v>
      </c>
      <c r="G36" s="59"/>
      <c r="H36" s="59"/>
      <c r="I36" s="141">
        <v>0.2</v>
      </c>
      <c r="J36" s="140">
        <f>ROUND(((SUM(BF100:BF150))*I36),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ROUND((SUM(BG100:BG150)),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ROUND((SUM(BH100:BH150)),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ROUND((SUM(BI100:BI150)),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1461</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07. - FC 25 SO 07 Verejná vodovodná sieť</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P101+P147</f>
        <v>0</v>
      </c>
      <c r="Q100" s="95"/>
      <c r="R100" s="160">
        <f>R101+R147</f>
        <v>0</v>
      </c>
      <c r="S100" s="95"/>
      <c r="T100" s="161">
        <f>T101+T147</f>
        <v>0</v>
      </c>
      <c r="U100" s="59"/>
      <c r="V100" s="59"/>
      <c r="W100" s="59"/>
      <c r="X100" s="59"/>
      <c r="Y100" s="59"/>
      <c r="Z100" s="59"/>
      <c r="AA100" s="59"/>
      <c r="AB100" s="59"/>
      <c r="AC100" s="59"/>
      <c r="AD100" s="59"/>
      <c r="AE100" s="59"/>
      <c r="AT100" s="48" t="s">
        <v>140</v>
      </c>
      <c r="AU100" s="48" t="s">
        <v>295</v>
      </c>
      <c r="BK100" s="162">
        <f>BK101+BK147</f>
        <v>0</v>
      </c>
    </row>
    <row r="101" spans="1:65" s="163" customFormat="1" ht="25.95" customHeight="1">
      <c r="B101" s="164"/>
      <c r="D101" s="165" t="s">
        <v>140</v>
      </c>
      <c r="E101" s="166"/>
      <c r="F101" s="166" t="s">
        <v>1293</v>
      </c>
      <c r="J101" s="167">
        <f>BK101</f>
        <v>0</v>
      </c>
      <c r="L101" s="164"/>
      <c r="M101" s="168"/>
      <c r="N101" s="169"/>
      <c r="O101" s="169"/>
      <c r="P101" s="170">
        <f>P102+P115+P119+P144</f>
        <v>0</v>
      </c>
      <c r="Q101" s="169"/>
      <c r="R101" s="170">
        <f>R102+R115+R119+R144</f>
        <v>0</v>
      </c>
      <c r="S101" s="169"/>
      <c r="T101" s="171">
        <f>T102+T115+T119+T144</f>
        <v>0</v>
      </c>
      <c r="AR101" s="165" t="s">
        <v>148</v>
      </c>
      <c r="AT101" s="172" t="s">
        <v>140</v>
      </c>
      <c r="AU101" s="172" t="s">
        <v>141</v>
      </c>
      <c r="AY101" s="165" t="s">
        <v>297</v>
      </c>
      <c r="BK101" s="173">
        <f>BK102+BK115+BK119+BK144</f>
        <v>0</v>
      </c>
    </row>
    <row r="102" spans="1:65" s="163" customFormat="1" ht="22.95" customHeight="1">
      <c r="B102" s="164"/>
      <c r="D102" s="165" t="s">
        <v>140</v>
      </c>
      <c r="E102" s="174"/>
      <c r="F102" s="174" t="s">
        <v>1294</v>
      </c>
      <c r="J102" s="175">
        <f>BK102</f>
        <v>0</v>
      </c>
      <c r="L102" s="164"/>
      <c r="M102" s="168"/>
      <c r="N102" s="169"/>
      <c r="O102" s="169"/>
      <c r="P102" s="170">
        <f>SUM(P103:P114)</f>
        <v>0</v>
      </c>
      <c r="Q102" s="169"/>
      <c r="R102" s="170">
        <f>SUM(R103:R114)</f>
        <v>0</v>
      </c>
      <c r="S102" s="169"/>
      <c r="T102" s="171">
        <f>SUM(T103:T114)</f>
        <v>0</v>
      </c>
      <c r="AR102" s="165" t="s">
        <v>148</v>
      </c>
      <c r="AT102" s="172" t="s">
        <v>140</v>
      </c>
      <c r="AU102" s="172" t="s">
        <v>148</v>
      </c>
      <c r="AY102" s="165" t="s">
        <v>297</v>
      </c>
      <c r="BK102" s="173">
        <f>SUM(BK103:BK114)</f>
        <v>0</v>
      </c>
    </row>
    <row r="103" spans="1:65" s="63" customFormat="1" ht="14.4" customHeight="1">
      <c r="A103" s="59"/>
      <c r="B103" s="176"/>
      <c r="C103" s="177" t="s">
        <v>148</v>
      </c>
      <c r="D103" s="177" t="s">
        <v>299</v>
      </c>
      <c r="E103" s="178"/>
      <c r="F103" s="179" t="s">
        <v>1463</v>
      </c>
      <c r="G103" s="180" t="s">
        <v>407</v>
      </c>
      <c r="H103" s="181">
        <v>1</v>
      </c>
      <c r="I103" s="182"/>
      <c r="J103" s="182">
        <f t="shared" ref="J103:J114" si="0">ROUND(I103*H103,2)</f>
        <v>0</v>
      </c>
      <c r="K103" s="183"/>
      <c r="L103" s="60"/>
      <c r="M103" s="184" t="s">
        <v>76</v>
      </c>
      <c r="N103" s="185" t="s">
        <v>107</v>
      </c>
      <c r="O103" s="186">
        <v>0</v>
      </c>
      <c r="P103" s="186">
        <f t="shared" ref="P103:P114" si="1">O103*H103</f>
        <v>0</v>
      </c>
      <c r="Q103" s="186">
        <v>0</v>
      </c>
      <c r="R103" s="186">
        <f t="shared" ref="R103:R114" si="2">Q103*H103</f>
        <v>0</v>
      </c>
      <c r="S103" s="186">
        <v>0</v>
      </c>
      <c r="T103" s="187">
        <f t="shared" ref="T103:T114"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4" si="4">IF(N103="základná",J103,0)</f>
        <v>0</v>
      </c>
      <c r="BF103" s="189">
        <f t="shared" ref="BF103:BF114" si="5">IF(N103="znížená",J103,0)</f>
        <v>0</v>
      </c>
      <c r="BG103" s="189">
        <f t="shared" ref="BG103:BG114" si="6">IF(N103="zákl. prenesená",J103,0)</f>
        <v>0</v>
      </c>
      <c r="BH103" s="189">
        <f t="shared" ref="BH103:BH114" si="7">IF(N103="zníž. prenesená",J103,0)</f>
        <v>0</v>
      </c>
      <c r="BI103" s="189">
        <f t="shared" ref="BI103:BI114" si="8">IF(N103="nulová",J103,0)</f>
        <v>0</v>
      </c>
      <c r="BJ103" s="48" t="s">
        <v>154</v>
      </c>
      <c r="BK103" s="189">
        <f t="shared" ref="BK103:BK114" si="9">ROUND(I103*H103,2)</f>
        <v>0</v>
      </c>
      <c r="BL103" s="48" t="s">
        <v>302</v>
      </c>
      <c r="BM103" s="188" t="s">
        <v>1464</v>
      </c>
    </row>
    <row r="104" spans="1:65" s="63" customFormat="1" ht="14.4" customHeight="1">
      <c r="A104" s="59"/>
      <c r="B104" s="176"/>
      <c r="C104" s="190" t="s">
        <v>154</v>
      </c>
      <c r="D104" s="190" t="s">
        <v>324</v>
      </c>
      <c r="E104" s="191"/>
      <c r="F104" s="192" t="s">
        <v>1465</v>
      </c>
      <c r="G104" s="193" t="s">
        <v>799</v>
      </c>
      <c r="H104" s="194">
        <v>1</v>
      </c>
      <c r="I104" s="195"/>
      <c r="J104" s="195">
        <f t="shared" si="0"/>
        <v>0</v>
      </c>
      <c r="K104" s="196"/>
      <c r="L104" s="197"/>
      <c r="M104" s="198" t="s">
        <v>76</v>
      </c>
      <c r="N104" s="199"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320</v>
      </c>
      <c r="AT104" s="188" t="s">
        <v>324</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1466</v>
      </c>
    </row>
    <row r="105" spans="1:65" s="63" customFormat="1" ht="24.15" customHeight="1">
      <c r="A105" s="59"/>
      <c r="B105" s="176"/>
      <c r="C105" s="177" t="s">
        <v>306</v>
      </c>
      <c r="D105" s="177" t="s">
        <v>299</v>
      </c>
      <c r="E105" s="178"/>
      <c r="F105" s="179" t="s">
        <v>1467</v>
      </c>
      <c r="G105" s="180" t="s">
        <v>337</v>
      </c>
      <c r="H105" s="181">
        <v>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1468</v>
      </c>
    </row>
    <row r="106" spans="1:65" s="63" customFormat="1" ht="14.4" customHeight="1">
      <c r="A106" s="59"/>
      <c r="B106" s="176"/>
      <c r="C106" s="177" t="s">
        <v>302</v>
      </c>
      <c r="D106" s="177" t="s">
        <v>299</v>
      </c>
      <c r="E106" s="178"/>
      <c r="F106" s="179" t="s">
        <v>1469</v>
      </c>
      <c r="G106" s="180" t="s">
        <v>301</v>
      </c>
      <c r="H106" s="181">
        <v>1.5</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1470</v>
      </c>
    </row>
    <row r="107" spans="1:65" s="63" customFormat="1" ht="14.4" customHeight="1">
      <c r="A107" s="59"/>
      <c r="B107" s="176"/>
      <c r="C107" s="177" t="s">
        <v>311</v>
      </c>
      <c r="D107" s="177" t="s">
        <v>299</v>
      </c>
      <c r="E107" s="178"/>
      <c r="F107" s="179" t="s">
        <v>1299</v>
      </c>
      <c r="G107" s="180" t="s">
        <v>301</v>
      </c>
      <c r="H107" s="181">
        <v>72.239999999999995</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1471</v>
      </c>
    </row>
    <row r="108" spans="1:65" s="63" customFormat="1" ht="22.2" customHeight="1">
      <c r="A108" s="59"/>
      <c r="B108" s="176"/>
      <c r="C108" s="177" t="s">
        <v>314</v>
      </c>
      <c r="D108" s="177" t="s">
        <v>299</v>
      </c>
      <c r="E108" s="178"/>
      <c r="F108" s="179" t="s">
        <v>1301</v>
      </c>
      <c r="G108" s="180" t="s">
        <v>301</v>
      </c>
      <c r="H108" s="181">
        <v>28.896000000000001</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1472</v>
      </c>
    </row>
    <row r="109" spans="1:65" s="63" customFormat="1" ht="24.15" customHeight="1">
      <c r="A109" s="59"/>
      <c r="B109" s="176"/>
      <c r="C109" s="177" t="s">
        <v>317</v>
      </c>
      <c r="D109" s="177" t="s">
        <v>299</v>
      </c>
      <c r="E109" s="178"/>
      <c r="F109" s="179" t="s">
        <v>1313</v>
      </c>
      <c r="G109" s="180" t="s">
        <v>301</v>
      </c>
      <c r="H109" s="181">
        <v>73.739999999999995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1473</v>
      </c>
    </row>
    <row r="110" spans="1:65" s="63" customFormat="1" ht="14.4" customHeight="1">
      <c r="A110" s="59"/>
      <c r="B110" s="176"/>
      <c r="C110" s="177" t="s">
        <v>320</v>
      </c>
      <c r="D110" s="177" t="s">
        <v>299</v>
      </c>
      <c r="E110" s="178"/>
      <c r="F110" s="179" t="s">
        <v>1474</v>
      </c>
      <c r="G110" s="180" t="s">
        <v>301</v>
      </c>
      <c r="H110" s="181">
        <v>66.11</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1475</v>
      </c>
    </row>
    <row r="111" spans="1:65" s="63" customFormat="1" ht="14.4" customHeight="1">
      <c r="A111" s="59"/>
      <c r="B111" s="176"/>
      <c r="C111" s="177" t="s">
        <v>323</v>
      </c>
      <c r="D111" s="177" t="s">
        <v>299</v>
      </c>
      <c r="E111" s="178"/>
      <c r="F111" s="179" t="s">
        <v>1325</v>
      </c>
      <c r="G111" s="180" t="s">
        <v>301</v>
      </c>
      <c r="H111" s="181">
        <v>15.48</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1476</v>
      </c>
    </row>
    <row r="112" spans="1:65" s="63" customFormat="1" ht="14.4" customHeight="1">
      <c r="A112" s="59"/>
      <c r="B112" s="176"/>
      <c r="C112" s="177" t="s">
        <v>328</v>
      </c>
      <c r="D112" s="177" t="s">
        <v>299</v>
      </c>
      <c r="E112" s="178"/>
      <c r="F112" s="179" t="s">
        <v>1477</v>
      </c>
      <c r="G112" s="180" t="s">
        <v>301</v>
      </c>
      <c r="H112" s="181">
        <v>15.48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1478</v>
      </c>
    </row>
    <row r="113" spans="1:65" s="63" customFormat="1" ht="24.15" customHeight="1">
      <c r="A113" s="59"/>
      <c r="B113" s="176"/>
      <c r="C113" s="177" t="s">
        <v>331</v>
      </c>
      <c r="D113" s="177" t="s">
        <v>299</v>
      </c>
      <c r="E113" s="178"/>
      <c r="F113" s="179" t="s">
        <v>1479</v>
      </c>
      <c r="G113" s="180" t="s">
        <v>301</v>
      </c>
      <c r="H113" s="181">
        <v>5.16</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1480</v>
      </c>
    </row>
    <row r="114" spans="1:65" s="63" customFormat="1" ht="14.4" customHeight="1">
      <c r="A114" s="59"/>
      <c r="B114" s="176"/>
      <c r="C114" s="177" t="s">
        <v>335</v>
      </c>
      <c r="D114" s="177" t="s">
        <v>299</v>
      </c>
      <c r="E114" s="178"/>
      <c r="F114" s="179" t="s">
        <v>1481</v>
      </c>
      <c r="G114" s="180" t="s">
        <v>337</v>
      </c>
      <c r="H114" s="181">
        <v>260</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1482</v>
      </c>
    </row>
    <row r="115" spans="1:65" s="163" customFormat="1" ht="22.95" customHeight="1">
      <c r="B115" s="164"/>
      <c r="D115" s="165" t="s">
        <v>140</v>
      </c>
      <c r="E115" s="174"/>
      <c r="F115" s="174" t="s">
        <v>1329</v>
      </c>
      <c r="J115" s="175">
        <f>BK115</f>
        <v>0</v>
      </c>
      <c r="L115" s="164"/>
      <c r="M115" s="168"/>
      <c r="N115" s="169"/>
      <c r="O115" s="169"/>
      <c r="P115" s="170">
        <f>SUM(P116:P118)</f>
        <v>0</v>
      </c>
      <c r="Q115" s="169"/>
      <c r="R115" s="170">
        <f>SUM(R116:R118)</f>
        <v>0</v>
      </c>
      <c r="S115" s="169"/>
      <c r="T115" s="171">
        <f>SUM(T116:T118)</f>
        <v>0</v>
      </c>
      <c r="AR115" s="165" t="s">
        <v>148</v>
      </c>
      <c r="AT115" s="172" t="s">
        <v>140</v>
      </c>
      <c r="AU115" s="172" t="s">
        <v>148</v>
      </c>
      <c r="AY115" s="165" t="s">
        <v>297</v>
      </c>
      <c r="BK115" s="173">
        <f>SUM(BK116:BK118)</f>
        <v>0</v>
      </c>
    </row>
    <row r="116" spans="1:65" s="63" customFormat="1" ht="24.15" customHeight="1">
      <c r="A116" s="59"/>
      <c r="B116" s="176"/>
      <c r="C116" s="177" t="s">
        <v>339</v>
      </c>
      <c r="D116" s="177" t="s">
        <v>299</v>
      </c>
      <c r="E116" s="178"/>
      <c r="F116" s="179" t="s">
        <v>1330</v>
      </c>
      <c r="G116" s="180" t="s">
        <v>301</v>
      </c>
      <c r="H116" s="181">
        <v>7.74</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302</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302</v>
      </c>
      <c r="BM116" s="188" t="s">
        <v>1483</v>
      </c>
    </row>
    <row r="117" spans="1:65" s="63" customFormat="1" ht="24.15" customHeight="1">
      <c r="A117" s="59"/>
      <c r="B117" s="176"/>
      <c r="C117" s="177" t="s">
        <v>342</v>
      </c>
      <c r="D117" s="177" t="s">
        <v>299</v>
      </c>
      <c r="E117" s="178"/>
      <c r="F117" s="179" t="s">
        <v>1484</v>
      </c>
      <c r="G117" s="180" t="s">
        <v>301</v>
      </c>
      <c r="H117" s="181">
        <v>0.25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1485</v>
      </c>
    </row>
    <row r="118" spans="1:65" s="63" customFormat="1" ht="24.15" customHeight="1">
      <c r="A118" s="59"/>
      <c r="B118" s="176"/>
      <c r="C118" s="177" t="s">
        <v>345</v>
      </c>
      <c r="D118" s="177" t="s">
        <v>299</v>
      </c>
      <c r="E118" s="178"/>
      <c r="F118" s="179" t="s">
        <v>1486</v>
      </c>
      <c r="G118" s="180" t="s">
        <v>337</v>
      </c>
      <c r="H118" s="181">
        <v>1.2</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302</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302</v>
      </c>
      <c r="BM118" s="188" t="s">
        <v>1487</v>
      </c>
    </row>
    <row r="119" spans="1:65" s="163" customFormat="1" ht="22.95" customHeight="1">
      <c r="B119" s="164"/>
      <c r="D119" s="165" t="s">
        <v>140</v>
      </c>
      <c r="E119" s="174"/>
      <c r="F119" s="174" t="s">
        <v>1332</v>
      </c>
      <c r="J119" s="175">
        <f>BK119</f>
        <v>0</v>
      </c>
      <c r="L119" s="164"/>
      <c r="M119" s="168"/>
      <c r="N119" s="169"/>
      <c r="O119" s="169"/>
      <c r="P119" s="170">
        <f>SUM(P120:P143)</f>
        <v>0</v>
      </c>
      <c r="Q119" s="169"/>
      <c r="R119" s="170">
        <f>SUM(R120:R143)</f>
        <v>0</v>
      </c>
      <c r="S119" s="169"/>
      <c r="T119" s="171">
        <f>SUM(T120:T143)</f>
        <v>0</v>
      </c>
      <c r="AR119" s="165" t="s">
        <v>148</v>
      </c>
      <c r="AT119" s="172" t="s">
        <v>140</v>
      </c>
      <c r="AU119" s="172" t="s">
        <v>148</v>
      </c>
      <c r="AY119" s="165" t="s">
        <v>297</v>
      </c>
      <c r="BK119" s="173">
        <f>SUM(BK120:BK143)</f>
        <v>0</v>
      </c>
    </row>
    <row r="120" spans="1:65" s="63" customFormat="1" ht="24.15" customHeight="1">
      <c r="A120" s="59"/>
      <c r="B120" s="176"/>
      <c r="C120" s="177" t="s">
        <v>348</v>
      </c>
      <c r="D120" s="177" t="s">
        <v>299</v>
      </c>
      <c r="E120" s="178"/>
      <c r="F120" s="179" t="s">
        <v>1488</v>
      </c>
      <c r="G120" s="180" t="s">
        <v>799</v>
      </c>
      <c r="H120" s="181">
        <v>2</v>
      </c>
      <c r="I120" s="182"/>
      <c r="J120" s="182">
        <f t="shared" ref="J120:J143" si="10">ROUND(I120*H120,2)</f>
        <v>0</v>
      </c>
      <c r="K120" s="183"/>
      <c r="L120" s="60"/>
      <c r="M120" s="184" t="s">
        <v>76</v>
      </c>
      <c r="N120" s="185" t="s">
        <v>107</v>
      </c>
      <c r="O120" s="186">
        <v>0</v>
      </c>
      <c r="P120" s="186">
        <f t="shared" ref="P120:P143" si="11">O120*H120</f>
        <v>0</v>
      </c>
      <c r="Q120" s="186">
        <v>0</v>
      </c>
      <c r="R120" s="186">
        <f t="shared" ref="R120:R143" si="12">Q120*H120</f>
        <v>0</v>
      </c>
      <c r="S120" s="186">
        <v>0</v>
      </c>
      <c r="T120" s="187">
        <f t="shared" ref="T120:T143" si="13">S120*H120</f>
        <v>0</v>
      </c>
      <c r="U120" s="59"/>
      <c r="V120" s="59"/>
      <c r="W120" s="59"/>
      <c r="X120" s="59"/>
      <c r="Y120" s="59"/>
      <c r="Z120" s="59"/>
      <c r="AA120" s="59"/>
      <c r="AB120" s="59"/>
      <c r="AC120" s="59"/>
      <c r="AD120" s="59"/>
      <c r="AE120" s="59"/>
      <c r="AR120" s="188" t="s">
        <v>302</v>
      </c>
      <c r="AT120" s="188" t="s">
        <v>299</v>
      </c>
      <c r="AU120" s="188" t="s">
        <v>154</v>
      </c>
      <c r="AY120" s="48" t="s">
        <v>297</v>
      </c>
      <c r="BE120" s="189">
        <f t="shared" ref="BE120:BE143" si="14">IF(N120="základná",J120,0)</f>
        <v>0</v>
      </c>
      <c r="BF120" s="189">
        <f t="shared" ref="BF120:BF143" si="15">IF(N120="znížená",J120,0)</f>
        <v>0</v>
      </c>
      <c r="BG120" s="189">
        <f t="shared" ref="BG120:BG143" si="16">IF(N120="zákl. prenesená",J120,0)</f>
        <v>0</v>
      </c>
      <c r="BH120" s="189">
        <f t="shared" ref="BH120:BH143" si="17">IF(N120="zníž. prenesená",J120,0)</f>
        <v>0</v>
      </c>
      <c r="BI120" s="189">
        <f t="shared" ref="BI120:BI143" si="18">IF(N120="nulová",J120,0)</f>
        <v>0</v>
      </c>
      <c r="BJ120" s="48" t="s">
        <v>154</v>
      </c>
      <c r="BK120" s="189">
        <f t="shared" ref="BK120:BK143" si="19">ROUND(I120*H120,2)</f>
        <v>0</v>
      </c>
      <c r="BL120" s="48" t="s">
        <v>302</v>
      </c>
      <c r="BM120" s="188" t="s">
        <v>1489</v>
      </c>
    </row>
    <row r="121" spans="1:65" s="63" customFormat="1" ht="14.4" customHeight="1">
      <c r="A121" s="59"/>
      <c r="B121" s="176"/>
      <c r="C121" s="190" t="s">
        <v>351</v>
      </c>
      <c r="D121" s="190" t="s">
        <v>324</v>
      </c>
      <c r="E121" s="191"/>
      <c r="F121" s="192" t="s">
        <v>1490</v>
      </c>
      <c r="G121" s="193" t="s">
        <v>799</v>
      </c>
      <c r="H121" s="194">
        <v>1</v>
      </c>
      <c r="I121" s="195"/>
      <c r="J121" s="195">
        <f t="shared" si="10"/>
        <v>0</v>
      </c>
      <c r="K121" s="196"/>
      <c r="L121" s="197"/>
      <c r="M121" s="198" t="s">
        <v>76</v>
      </c>
      <c r="N121" s="199"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320</v>
      </c>
      <c r="AT121" s="188" t="s">
        <v>324</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1491</v>
      </c>
    </row>
    <row r="122" spans="1:65" s="63" customFormat="1" ht="14.4" customHeight="1">
      <c r="A122" s="59"/>
      <c r="B122" s="176"/>
      <c r="C122" s="177" t="s">
        <v>354</v>
      </c>
      <c r="D122" s="177" t="s">
        <v>299</v>
      </c>
      <c r="E122" s="178"/>
      <c r="F122" s="179" t="s">
        <v>1492</v>
      </c>
      <c r="G122" s="180" t="s">
        <v>407</v>
      </c>
      <c r="H122" s="181">
        <v>1</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1493</v>
      </c>
    </row>
    <row r="123" spans="1:65" s="63" customFormat="1" ht="24.15" customHeight="1">
      <c r="A123" s="59"/>
      <c r="B123" s="176"/>
      <c r="C123" s="190" t="s">
        <v>357</v>
      </c>
      <c r="D123" s="190" t="s">
        <v>324</v>
      </c>
      <c r="E123" s="191"/>
      <c r="F123" s="192" t="s">
        <v>1494</v>
      </c>
      <c r="G123" s="193" t="s">
        <v>522</v>
      </c>
      <c r="H123" s="194">
        <v>90.3</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1495</v>
      </c>
    </row>
    <row r="124" spans="1:65" s="63" customFormat="1" ht="24.15" customHeight="1">
      <c r="A124" s="59"/>
      <c r="B124" s="176"/>
      <c r="C124" s="177" t="s">
        <v>82</v>
      </c>
      <c r="D124" s="177" t="s">
        <v>299</v>
      </c>
      <c r="E124" s="178"/>
      <c r="F124" s="179" t="s">
        <v>1496</v>
      </c>
      <c r="G124" s="180" t="s">
        <v>799</v>
      </c>
      <c r="H124" s="181">
        <v>15</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1497</v>
      </c>
    </row>
    <row r="125" spans="1:65" s="63" customFormat="1" ht="24.6" customHeight="1">
      <c r="A125" s="59"/>
      <c r="B125" s="176"/>
      <c r="C125" s="190" t="s">
        <v>402</v>
      </c>
      <c r="D125" s="190" t="s">
        <v>324</v>
      </c>
      <c r="E125" s="191"/>
      <c r="F125" s="192" t="s">
        <v>1498</v>
      </c>
      <c r="G125" s="193" t="s">
        <v>799</v>
      </c>
      <c r="H125" s="194">
        <v>15</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1499</v>
      </c>
    </row>
    <row r="126" spans="1:65" s="63" customFormat="1" ht="28.2" customHeight="1">
      <c r="A126" s="59"/>
      <c r="B126" s="176"/>
      <c r="C126" s="190" t="s">
        <v>405</v>
      </c>
      <c r="D126" s="190" t="s">
        <v>324</v>
      </c>
      <c r="E126" s="191"/>
      <c r="F126" s="192" t="s">
        <v>1500</v>
      </c>
      <c r="G126" s="193" t="s">
        <v>799</v>
      </c>
      <c r="H126" s="194">
        <v>1</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1501</v>
      </c>
    </row>
    <row r="127" spans="1:65" s="63" customFormat="1" ht="24.15" customHeight="1">
      <c r="A127" s="59"/>
      <c r="B127" s="176"/>
      <c r="C127" s="177" t="s">
        <v>409</v>
      </c>
      <c r="D127" s="177" t="s">
        <v>299</v>
      </c>
      <c r="E127" s="178"/>
      <c r="F127" s="179" t="s">
        <v>1502</v>
      </c>
      <c r="G127" s="180" t="s">
        <v>799</v>
      </c>
      <c r="H127" s="181">
        <v>1</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1503</v>
      </c>
    </row>
    <row r="128" spans="1:65" s="63" customFormat="1" ht="27.6" customHeight="1">
      <c r="A128" s="59"/>
      <c r="B128" s="176"/>
      <c r="C128" s="190" t="s">
        <v>412</v>
      </c>
      <c r="D128" s="190" t="s">
        <v>324</v>
      </c>
      <c r="E128" s="191"/>
      <c r="F128" s="192" t="s">
        <v>1504</v>
      </c>
      <c r="G128" s="193" t="s">
        <v>799</v>
      </c>
      <c r="H128" s="194">
        <v>1</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1505</v>
      </c>
    </row>
    <row r="129" spans="1:65" s="63" customFormat="1" ht="24.15" customHeight="1">
      <c r="A129" s="59"/>
      <c r="B129" s="176"/>
      <c r="C129" s="177" t="s">
        <v>415</v>
      </c>
      <c r="D129" s="177" t="s">
        <v>299</v>
      </c>
      <c r="E129" s="178"/>
      <c r="F129" s="179" t="s">
        <v>1506</v>
      </c>
      <c r="G129" s="180" t="s">
        <v>799</v>
      </c>
      <c r="H129" s="181">
        <v>1</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1507</v>
      </c>
    </row>
    <row r="130" spans="1:65" s="63" customFormat="1" ht="14.4" customHeight="1">
      <c r="A130" s="59"/>
      <c r="B130" s="176"/>
      <c r="C130" s="190" t="s">
        <v>418</v>
      </c>
      <c r="D130" s="190" t="s">
        <v>324</v>
      </c>
      <c r="E130" s="191"/>
      <c r="F130" s="192" t="s">
        <v>1508</v>
      </c>
      <c r="G130" s="193" t="s">
        <v>799</v>
      </c>
      <c r="H130" s="194">
        <v>1</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1509</v>
      </c>
    </row>
    <row r="131" spans="1:65" s="63" customFormat="1" ht="24.15" customHeight="1">
      <c r="A131" s="59"/>
      <c r="B131" s="176"/>
      <c r="C131" s="177" t="s">
        <v>421</v>
      </c>
      <c r="D131" s="177" t="s">
        <v>299</v>
      </c>
      <c r="E131" s="178"/>
      <c r="F131" s="179" t="s">
        <v>1510</v>
      </c>
      <c r="G131" s="180" t="s">
        <v>799</v>
      </c>
      <c r="H131" s="181">
        <v>1</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1511</v>
      </c>
    </row>
    <row r="132" spans="1:65" s="63" customFormat="1" ht="25.95" customHeight="1">
      <c r="A132" s="59"/>
      <c r="B132" s="176"/>
      <c r="C132" s="190" t="s">
        <v>424</v>
      </c>
      <c r="D132" s="190" t="s">
        <v>324</v>
      </c>
      <c r="E132" s="191"/>
      <c r="F132" s="192" t="s">
        <v>1512</v>
      </c>
      <c r="G132" s="193" t="s">
        <v>799</v>
      </c>
      <c r="H132" s="194">
        <v>1</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1513</v>
      </c>
    </row>
    <row r="133" spans="1:65" s="63" customFormat="1" ht="33.6" customHeight="1">
      <c r="A133" s="59"/>
      <c r="B133" s="176"/>
      <c r="C133" s="190" t="s">
        <v>427</v>
      </c>
      <c r="D133" s="190" t="s">
        <v>324</v>
      </c>
      <c r="E133" s="191"/>
      <c r="F133" s="192" t="s">
        <v>1514</v>
      </c>
      <c r="G133" s="193" t="s">
        <v>799</v>
      </c>
      <c r="H133" s="194">
        <v>1</v>
      </c>
      <c r="I133" s="195"/>
      <c r="J133" s="195">
        <f t="shared" si="10"/>
        <v>0</v>
      </c>
      <c r="K133" s="196"/>
      <c r="L133" s="197"/>
      <c r="M133" s="198" t="s">
        <v>76</v>
      </c>
      <c r="N133" s="199"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1515</v>
      </c>
    </row>
    <row r="134" spans="1:65" s="63" customFormat="1" ht="14.4" customHeight="1">
      <c r="A134" s="59"/>
      <c r="B134" s="176"/>
      <c r="C134" s="177" t="s">
        <v>430</v>
      </c>
      <c r="D134" s="177" t="s">
        <v>299</v>
      </c>
      <c r="E134" s="178"/>
      <c r="F134" s="179" t="s">
        <v>1516</v>
      </c>
      <c r="G134" s="180" t="s">
        <v>799</v>
      </c>
      <c r="H134" s="181">
        <v>1</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1517</v>
      </c>
    </row>
    <row r="135" spans="1:65" s="63" customFormat="1" ht="26.4" customHeight="1">
      <c r="A135" s="59"/>
      <c r="B135" s="176"/>
      <c r="C135" s="190" t="s">
        <v>434</v>
      </c>
      <c r="D135" s="190" t="s">
        <v>324</v>
      </c>
      <c r="E135" s="191"/>
      <c r="F135" s="192" t="s">
        <v>1518</v>
      </c>
      <c r="G135" s="193" t="s">
        <v>799</v>
      </c>
      <c r="H135" s="194">
        <v>1</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1519</v>
      </c>
    </row>
    <row r="136" spans="1:65" s="63" customFormat="1" ht="27" customHeight="1">
      <c r="A136" s="59"/>
      <c r="B136" s="176"/>
      <c r="C136" s="190" t="s">
        <v>381</v>
      </c>
      <c r="D136" s="190" t="s">
        <v>324</v>
      </c>
      <c r="E136" s="191"/>
      <c r="F136" s="192" t="s">
        <v>1512</v>
      </c>
      <c r="G136" s="193" t="s">
        <v>799</v>
      </c>
      <c r="H136" s="194">
        <v>1</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1520</v>
      </c>
    </row>
    <row r="137" spans="1:65" s="63" customFormat="1" ht="24.15" customHeight="1">
      <c r="A137" s="59"/>
      <c r="B137" s="176"/>
      <c r="C137" s="177" t="s">
        <v>439</v>
      </c>
      <c r="D137" s="177" t="s">
        <v>299</v>
      </c>
      <c r="E137" s="178"/>
      <c r="F137" s="179" t="s">
        <v>1521</v>
      </c>
      <c r="G137" s="180" t="s">
        <v>522</v>
      </c>
      <c r="H137" s="181">
        <v>86</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1522</v>
      </c>
    </row>
    <row r="138" spans="1:65" s="63" customFormat="1" ht="24.15" customHeight="1">
      <c r="A138" s="59"/>
      <c r="B138" s="176"/>
      <c r="C138" s="177" t="s">
        <v>442</v>
      </c>
      <c r="D138" s="177" t="s">
        <v>299</v>
      </c>
      <c r="E138" s="178"/>
      <c r="F138" s="179" t="s">
        <v>1523</v>
      </c>
      <c r="G138" s="180" t="s">
        <v>522</v>
      </c>
      <c r="H138" s="181">
        <v>86</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302</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1524</v>
      </c>
    </row>
    <row r="139" spans="1:65" s="63" customFormat="1" ht="24.15" customHeight="1">
      <c r="A139" s="59"/>
      <c r="B139" s="176"/>
      <c r="C139" s="177" t="s">
        <v>445</v>
      </c>
      <c r="D139" s="177" t="s">
        <v>299</v>
      </c>
      <c r="E139" s="178"/>
      <c r="F139" s="179" t="s">
        <v>1525</v>
      </c>
      <c r="G139" s="180" t="s">
        <v>799</v>
      </c>
      <c r="H139" s="181">
        <v>3</v>
      </c>
      <c r="I139" s="182"/>
      <c r="J139" s="182">
        <f t="shared" si="10"/>
        <v>0</v>
      </c>
      <c r="K139" s="183"/>
      <c r="L139" s="60"/>
      <c r="M139" s="184" t="s">
        <v>76</v>
      </c>
      <c r="N139" s="185"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302</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1526</v>
      </c>
    </row>
    <row r="140" spans="1:65" s="63" customFormat="1" ht="14.4" customHeight="1">
      <c r="A140" s="59"/>
      <c r="B140" s="176"/>
      <c r="C140" s="177" t="s">
        <v>448</v>
      </c>
      <c r="D140" s="177" t="s">
        <v>299</v>
      </c>
      <c r="E140" s="178"/>
      <c r="F140" s="179" t="s">
        <v>1527</v>
      </c>
      <c r="G140" s="180" t="s">
        <v>799</v>
      </c>
      <c r="H140" s="181">
        <v>1</v>
      </c>
      <c r="I140" s="182"/>
      <c r="J140" s="182">
        <f t="shared" si="10"/>
        <v>0</v>
      </c>
      <c r="K140" s="183"/>
      <c r="L140" s="60"/>
      <c r="M140" s="184" t="s">
        <v>76</v>
      </c>
      <c r="N140" s="185"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302</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1528</v>
      </c>
    </row>
    <row r="141" spans="1:65" s="63" customFormat="1" ht="14.4" customHeight="1">
      <c r="A141" s="59"/>
      <c r="B141" s="176"/>
      <c r="C141" s="177" t="s">
        <v>451</v>
      </c>
      <c r="D141" s="177" t="s">
        <v>299</v>
      </c>
      <c r="E141" s="178"/>
      <c r="F141" s="179" t="s">
        <v>1529</v>
      </c>
      <c r="G141" s="180" t="s">
        <v>799</v>
      </c>
      <c r="H141" s="181">
        <v>1</v>
      </c>
      <c r="I141" s="182"/>
      <c r="J141" s="182">
        <f t="shared" si="10"/>
        <v>0</v>
      </c>
      <c r="K141" s="183"/>
      <c r="L141" s="60"/>
      <c r="M141" s="184" t="s">
        <v>76</v>
      </c>
      <c r="N141" s="185"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302</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1530</v>
      </c>
    </row>
    <row r="142" spans="1:65" s="63" customFormat="1" ht="24.15" customHeight="1">
      <c r="A142" s="59"/>
      <c r="B142" s="176"/>
      <c r="C142" s="177" t="s">
        <v>454</v>
      </c>
      <c r="D142" s="177" t="s">
        <v>299</v>
      </c>
      <c r="E142" s="178"/>
      <c r="F142" s="179" t="s">
        <v>1531</v>
      </c>
      <c r="G142" s="180" t="s">
        <v>522</v>
      </c>
      <c r="H142" s="181">
        <v>86</v>
      </c>
      <c r="I142" s="182"/>
      <c r="J142" s="182">
        <f t="shared" si="10"/>
        <v>0</v>
      </c>
      <c r="K142" s="183"/>
      <c r="L142" s="60"/>
      <c r="M142" s="184" t="s">
        <v>76</v>
      </c>
      <c r="N142" s="185"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302</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1532</v>
      </c>
    </row>
    <row r="143" spans="1:65" s="63" customFormat="1" ht="24.15" customHeight="1">
      <c r="A143" s="59"/>
      <c r="B143" s="176"/>
      <c r="C143" s="190" t="s">
        <v>457</v>
      </c>
      <c r="D143" s="190" t="s">
        <v>324</v>
      </c>
      <c r="E143" s="191"/>
      <c r="F143" s="192" t="s">
        <v>1533</v>
      </c>
      <c r="G143" s="193" t="s">
        <v>522</v>
      </c>
      <c r="H143" s="194">
        <v>86</v>
      </c>
      <c r="I143" s="195"/>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1534</v>
      </c>
    </row>
    <row r="144" spans="1:65" s="163" customFormat="1" ht="22.95" customHeight="1">
      <c r="B144" s="164"/>
      <c r="D144" s="165" t="s">
        <v>140</v>
      </c>
      <c r="E144" s="174"/>
      <c r="F144" s="174" t="s">
        <v>1401</v>
      </c>
      <c r="J144" s="175">
        <f>BK144</f>
        <v>0</v>
      </c>
      <c r="L144" s="164"/>
      <c r="M144" s="168"/>
      <c r="N144" s="169"/>
      <c r="O144" s="169"/>
      <c r="P144" s="170">
        <f>SUM(P145:P146)</f>
        <v>0</v>
      </c>
      <c r="Q144" s="169"/>
      <c r="R144" s="170">
        <f>SUM(R145:R146)</f>
        <v>0</v>
      </c>
      <c r="S144" s="169"/>
      <c r="T144" s="171">
        <f>SUM(T145:T146)</f>
        <v>0</v>
      </c>
      <c r="AR144" s="165" t="s">
        <v>148</v>
      </c>
      <c r="AT144" s="172" t="s">
        <v>140</v>
      </c>
      <c r="AU144" s="172" t="s">
        <v>148</v>
      </c>
      <c r="AY144" s="165" t="s">
        <v>297</v>
      </c>
      <c r="BK144" s="173">
        <f>SUM(BK145:BK146)</f>
        <v>0</v>
      </c>
    </row>
    <row r="145" spans="1:65" s="63" customFormat="1" ht="24.15" customHeight="1">
      <c r="A145" s="59"/>
      <c r="B145" s="176"/>
      <c r="C145" s="177" t="s">
        <v>460</v>
      </c>
      <c r="D145" s="177" t="s">
        <v>299</v>
      </c>
      <c r="E145" s="178"/>
      <c r="F145" s="179" t="s">
        <v>1535</v>
      </c>
      <c r="G145" s="180" t="s">
        <v>326</v>
      </c>
      <c r="H145" s="181">
        <v>1.948</v>
      </c>
      <c r="I145" s="182"/>
      <c r="J145" s="182">
        <f>ROUND(I145*H145,2)</f>
        <v>0</v>
      </c>
      <c r="K145" s="183"/>
      <c r="L145" s="60"/>
      <c r="M145" s="184" t="s">
        <v>76</v>
      </c>
      <c r="N145" s="185" t="s">
        <v>107</v>
      </c>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302</v>
      </c>
      <c r="AT145" s="188" t="s">
        <v>299</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302</v>
      </c>
      <c r="BM145" s="188" t="s">
        <v>1536</v>
      </c>
    </row>
    <row r="146" spans="1:65" s="63" customFormat="1" ht="24.15" customHeight="1">
      <c r="A146" s="59"/>
      <c r="B146" s="176"/>
      <c r="C146" s="177" t="s">
        <v>463</v>
      </c>
      <c r="D146" s="177" t="s">
        <v>299</v>
      </c>
      <c r="E146" s="178"/>
      <c r="F146" s="179" t="s">
        <v>1404</v>
      </c>
      <c r="G146" s="180" t="s">
        <v>326</v>
      </c>
      <c r="H146" s="181">
        <v>1.948</v>
      </c>
      <c r="I146" s="182"/>
      <c r="J146" s="182">
        <f>ROUND(I146*H146,2)</f>
        <v>0</v>
      </c>
      <c r="K146" s="183"/>
      <c r="L146" s="60"/>
      <c r="M146" s="184" t="s">
        <v>76</v>
      </c>
      <c r="N146" s="185" t="s">
        <v>107</v>
      </c>
      <c r="O146" s="186">
        <v>0</v>
      </c>
      <c r="P146" s="186">
        <f>O146*H146</f>
        <v>0</v>
      </c>
      <c r="Q146" s="186">
        <v>0</v>
      </c>
      <c r="R146" s="186">
        <f>Q146*H146</f>
        <v>0</v>
      </c>
      <c r="S146" s="186">
        <v>0</v>
      </c>
      <c r="T146" s="187">
        <f>S146*H146</f>
        <v>0</v>
      </c>
      <c r="U146" s="59"/>
      <c r="V146" s="59"/>
      <c r="W146" s="59"/>
      <c r="X146" s="59"/>
      <c r="Y146" s="59"/>
      <c r="Z146" s="59"/>
      <c r="AA146" s="59"/>
      <c r="AB146" s="59"/>
      <c r="AC146" s="59"/>
      <c r="AD146" s="59"/>
      <c r="AE146" s="59"/>
      <c r="AR146" s="188" t="s">
        <v>302</v>
      </c>
      <c r="AT146" s="188" t="s">
        <v>299</v>
      </c>
      <c r="AU146" s="188" t="s">
        <v>154</v>
      </c>
      <c r="AY146" s="48" t="s">
        <v>297</v>
      </c>
      <c r="BE146" s="189">
        <f>IF(N146="základná",J146,0)</f>
        <v>0</v>
      </c>
      <c r="BF146" s="189">
        <f>IF(N146="znížená",J146,0)</f>
        <v>0</v>
      </c>
      <c r="BG146" s="189">
        <f>IF(N146="zákl. prenesená",J146,0)</f>
        <v>0</v>
      </c>
      <c r="BH146" s="189">
        <f>IF(N146="zníž. prenesená",J146,0)</f>
        <v>0</v>
      </c>
      <c r="BI146" s="189">
        <f>IF(N146="nulová",J146,0)</f>
        <v>0</v>
      </c>
      <c r="BJ146" s="48" t="s">
        <v>154</v>
      </c>
      <c r="BK146" s="189">
        <f>ROUND(I146*H146,2)</f>
        <v>0</v>
      </c>
      <c r="BL146" s="48" t="s">
        <v>302</v>
      </c>
      <c r="BM146" s="188" t="s">
        <v>1537</v>
      </c>
    </row>
    <row r="147" spans="1:65" s="163" customFormat="1" ht="25.95" customHeight="1">
      <c r="B147" s="164"/>
      <c r="D147" s="165" t="s">
        <v>140</v>
      </c>
      <c r="E147" s="166"/>
      <c r="F147" s="166" t="s">
        <v>1538</v>
      </c>
      <c r="J147" s="167">
        <f>BK147</f>
        <v>0</v>
      </c>
      <c r="L147" s="164"/>
      <c r="M147" s="168"/>
      <c r="N147" s="169"/>
      <c r="O147" s="169"/>
      <c r="P147" s="170">
        <f>P148</f>
        <v>0</v>
      </c>
      <c r="Q147" s="169"/>
      <c r="R147" s="170">
        <f>R148</f>
        <v>0</v>
      </c>
      <c r="S147" s="169"/>
      <c r="T147" s="171">
        <f>T148</f>
        <v>0</v>
      </c>
      <c r="AR147" s="165" t="s">
        <v>148</v>
      </c>
      <c r="AT147" s="172" t="s">
        <v>140</v>
      </c>
      <c r="AU147" s="172" t="s">
        <v>141</v>
      </c>
      <c r="AY147" s="165" t="s">
        <v>297</v>
      </c>
      <c r="BK147" s="173">
        <f>BK148</f>
        <v>0</v>
      </c>
    </row>
    <row r="148" spans="1:65" s="163" customFormat="1" ht="22.95" customHeight="1">
      <c r="B148" s="164"/>
      <c r="D148" s="165" t="s">
        <v>140</v>
      </c>
      <c r="E148" s="174"/>
      <c r="F148" s="174" t="s">
        <v>1539</v>
      </c>
      <c r="J148" s="175">
        <f>BK148</f>
        <v>0</v>
      </c>
      <c r="L148" s="164"/>
      <c r="M148" s="168"/>
      <c r="N148" s="169"/>
      <c r="O148" s="169"/>
      <c r="P148" s="170">
        <f>SUM(P149:P150)</f>
        <v>0</v>
      </c>
      <c r="Q148" s="169"/>
      <c r="R148" s="170">
        <f>SUM(R149:R150)</f>
        <v>0</v>
      </c>
      <c r="S148" s="169"/>
      <c r="T148" s="171">
        <f>SUM(T149:T150)</f>
        <v>0</v>
      </c>
      <c r="AR148" s="165" t="s">
        <v>148</v>
      </c>
      <c r="AT148" s="172" t="s">
        <v>140</v>
      </c>
      <c r="AU148" s="172" t="s">
        <v>148</v>
      </c>
      <c r="AY148" s="165" t="s">
        <v>297</v>
      </c>
      <c r="BK148" s="173">
        <f>SUM(BK149:BK150)</f>
        <v>0</v>
      </c>
    </row>
    <row r="149" spans="1:65" s="63" customFormat="1" ht="14.4" customHeight="1">
      <c r="A149" s="59"/>
      <c r="B149" s="176"/>
      <c r="C149" s="177" t="s">
        <v>466</v>
      </c>
      <c r="D149" s="177" t="s">
        <v>299</v>
      </c>
      <c r="E149" s="178"/>
      <c r="F149" s="179" t="s">
        <v>1540</v>
      </c>
      <c r="G149" s="180" t="s">
        <v>522</v>
      </c>
      <c r="H149" s="181">
        <v>86</v>
      </c>
      <c r="I149" s="182"/>
      <c r="J149" s="182">
        <f>ROUND(I149*H149,2)</f>
        <v>0</v>
      </c>
      <c r="K149" s="183"/>
      <c r="L149" s="60"/>
      <c r="M149" s="184" t="s">
        <v>76</v>
      </c>
      <c r="N149" s="185" t="s">
        <v>107</v>
      </c>
      <c r="O149" s="186">
        <v>0</v>
      </c>
      <c r="P149" s="186">
        <f>O149*H149</f>
        <v>0</v>
      </c>
      <c r="Q149" s="186">
        <v>0</v>
      </c>
      <c r="R149" s="186">
        <f>Q149*H149</f>
        <v>0</v>
      </c>
      <c r="S149" s="186">
        <v>0</v>
      </c>
      <c r="T149" s="187">
        <f>S149*H149</f>
        <v>0</v>
      </c>
      <c r="U149" s="59"/>
      <c r="V149" s="59"/>
      <c r="W149" s="59"/>
      <c r="X149" s="59"/>
      <c r="Y149" s="59"/>
      <c r="Z149" s="59"/>
      <c r="AA149" s="59"/>
      <c r="AB149" s="59"/>
      <c r="AC149" s="59"/>
      <c r="AD149" s="59"/>
      <c r="AE149" s="59"/>
      <c r="AR149" s="188" t="s">
        <v>302</v>
      </c>
      <c r="AT149" s="188" t="s">
        <v>299</v>
      </c>
      <c r="AU149" s="188" t="s">
        <v>154</v>
      </c>
      <c r="AY149" s="48" t="s">
        <v>297</v>
      </c>
      <c r="BE149" s="189">
        <f>IF(N149="základná",J149,0)</f>
        <v>0</v>
      </c>
      <c r="BF149" s="189">
        <f>IF(N149="znížená",J149,0)</f>
        <v>0</v>
      </c>
      <c r="BG149" s="189">
        <f>IF(N149="zákl. prenesená",J149,0)</f>
        <v>0</v>
      </c>
      <c r="BH149" s="189">
        <f>IF(N149="zníž. prenesená",J149,0)</f>
        <v>0</v>
      </c>
      <c r="BI149" s="189">
        <f>IF(N149="nulová",J149,0)</f>
        <v>0</v>
      </c>
      <c r="BJ149" s="48" t="s">
        <v>154</v>
      </c>
      <c r="BK149" s="189">
        <f>ROUND(I149*H149,2)</f>
        <v>0</v>
      </c>
      <c r="BL149" s="48" t="s">
        <v>302</v>
      </c>
      <c r="BM149" s="188" t="s">
        <v>1541</v>
      </c>
    </row>
    <row r="150" spans="1:65" s="63" customFormat="1" ht="14.4" customHeight="1">
      <c r="A150" s="59"/>
      <c r="B150" s="176"/>
      <c r="C150" s="177" t="s">
        <v>469</v>
      </c>
      <c r="D150" s="177" t="s">
        <v>299</v>
      </c>
      <c r="E150" s="178"/>
      <c r="F150" s="179" t="s">
        <v>1542</v>
      </c>
      <c r="G150" s="180" t="s">
        <v>799</v>
      </c>
      <c r="H150" s="181">
        <v>88</v>
      </c>
      <c r="I150" s="182"/>
      <c r="J150" s="182">
        <f>ROUND(I150*H150,2)</f>
        <v>0</v>
      </c>
      <c r="K150" s="183"/>
      <c r="L150" s="60"/>
      <c r="M150" s="200" t="s">
        <v>76</v>
      </c>
      <c r="N150" s="201" t="s">
        <v>107</v>
      </c>
      <c r="O150" s="202">
        <v>0</v>
      </c>
      <c r="P150" s="202">
        <f>O150*H150</f>
        <v>0</v>
      </c>
      <c r="Q150" s="202">
        <v>0</v>
      </c>
      <c r="R150" s="202">
        <f>Q150*H150</f>
        <v>0</v>
      </c>
      <c r="S150" s="202">
        <v>0</v>
      </c>
      <c r="T150" s="203">
        <f>S150*H150</f>
        <v>0</v>
      </c>
      <c r="U150" s="59"/>
      <c r="V150" s="59"/>
      <c r="W150" s="59"/>
      <c r="X150" s="59"/>
      <c r="Y150" s="59"/>
      <c r="Z150" s="59"/>
      <c r="AA150" s="59"/>
      <c r="AB150" s="59"/>
      <c r="AC150" s="59"/>
      <c r="AD150" s="59"/>
      <c r="AE150" s="59"/>
      <c r="AR150" s="188" t="s">
        <v>302</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302</v>
      </c>
      <c r="BM150" s="188" t="s">
        <v>1543</v>
      </c>
    </row>
    <row r="151" spans="1:65" s="63" customFormat="1" ht="6.9" customHeight="1">
      <c r="A151" s="59"/>
      <c r="B151" s="75"/>
      <c r="C151" s="76"/>
      <c r="D151" s="76"/>
      <c r="E151" s="76"/>
      <c r="F151" s="76"/>
      <c r="G151" s="76"/>
      <c r="H151" s="76"/>
      <c r="I151" s="76"/>
      <c r="J151" s="76"/>
      <c r="K151" s="76"/>
      <c r="L151" s="60"/>
      <c r="M151" s="59"/>
      <c r="O151" s="59"/>
      <c r="P151" s="59"/>
      <c r="Q151" s="59"/>
      <c r="R151" s="59"/>
      <c r="S151" s="59"/>
      <c r="T151" s="59"/>
      <c r="U151" s="59"/>
      <c r="V151" s="59"/>
      <c r="W151" s="59"/>
      <c r="X151" s="59"/>
      <c r="Y151" s="59"/>
      <c r="Z151" s="59"/>
      <c r="AA151" s="59"/>
      <c r="AB151" s="59"/>
      <c r="AC151" s="59"/>
      <c r="AD151" s="59"/>
      <c r="AE151" s="59"/>
    </row>
    <row r="154" spans="1:65" ht="52.2" customHeight="1">
      <c r="C154" s="262" t="s">
        <v>392</v>
      </c>
      <c r="D154" s="262"/>
      <c r="E154" s="262"/>
      <c r="F154" s="262"/>
      <c r="G154" s="262"/>
      <c r="H154" s="262"/>
      <c r="I154" s="262"/>
      <c r="J154" s="262"/>
      <c r="K154" s="262"/>
      <c r="L154" s="262"/>
      <c r="M154" s="262"/>
      <c r="N154" s="262"/>
    </row>
    <row r="155" spans="1:65" ht="11.4">
      <c r="C155" s="204"/>
      <c r="D155" s="204"/>
      <c r="E155" s="204"/>
      <c r="F155" s="204"/>
      <c r="G155" s="204"/>
      <c r="H155" s="204"/>
      <c r="I155" s="204"/>
      <c r="J155" s="204"/>
      <c r="K155" s="205"/>
      <c r="L155" s="205"/>
      <c r="M155" s="205"/>
      <c r="N155" s="205"/>
    </row>
    <row r="156" spans="1:65" ht="45" customHeight="1">
      <c r="C156" s="262" t="s">
        <v>393</v>
      </c>
      <c r="D156" s="262"/>
      <c r="E156" s="262"/>
      <c r="F156" s="262"/>
      <c r="G156" s="262"/>
      <c r="H156" s="262"/>
      <c r="I156" s="262"/>
      <c r="J156" s="262"/>
      <c r="K156" s="262"/>
      <c r="L156" s="262"/>
      <c r="M156" s="262"/>
      <c r="N156" s="262"/>
    </row>
    <row r="157" spans="1:65" ht="11.4">
      <c r="C157" s="204"/>
      <c r="D157" s="204"/>
      <c r="E157" s="204"/>
      <c r="F157" s="204"/>
      <c r="G157" s="204"/>
      <c r="H157" s="204"/>
      <c r="I157" s="204"/>
      <c r="J157" s="204"/>
      <c r="K157" s="205"/>
      <c r="L157" s="205"/>
      <c r="M157" s="205"/>
      <c r="N157" s="205"/>
    </row>
    <row r="158" spans="1:65" ht="52.95" customHeight="1">
      <c r="C158" s="262" t="s">
        <v>394</v>
      </c>
      <c r="D158" s="262"/>
      <c r="E158" s="262"/>
      <c r="F158" s="262"/>
      <c r="G158" s="262"/>
      <c r="H158" s="262"/>
      <c r="I158" s="262"/>
      <c r="J158" s="262"/>
      <c r="K158" s="262"/>
      <c r="L158" s="262"/>
      <c r="M158" s="262"/>
      <c r="N158" s="262"/>
    </row>
    <row r="159" spans="1:65" ht="11.4">
      <c r="C159" s="206"/>
      <c r="D159" s="206"/>
      <c r="E159" s="206"/>
      <c r="F159" s="206"/>
      <c r="G159" s="206"/>
      <c r="H159" s="206"/>
      <c r="I159" s="206"/>
      <c r="J159" s="206"/>
      <c r="K159" s="207"/>
      <c r="L159" s="207"/>
      <c r="M159" s="207"/>
      <c r="N159" s="207"/>
    </row>
    <row r="160" spans="1:65" ht="11.4">
      <c r="C160" s="262" t="s">
        <v>395</v>
      </c>
      <c r="D160" s="262"/>
      <c r="E160" s="262"/>
      <c r="F160" s="262"/>
      <c r="G160" s="262"/>
      <c r="H160" s="262"/>
      <c r="I160" s="262"/>
      <c r="J160" s="262"/>
      <c r="K160" s="262"/>
      <c r="L160" s="262"/>
      <c r="M160" s="262"/>
      <c r="N160" s="262"/>
    </row>
    <row r="161" spans="3:14" ht="11.4">
      <c r="C161" s="204"/>
      <c r="D161" s="204"/>
      <c r="E161" s="204"/>
      <c r="F161" s="204"/>
      <c r="G161" s="204"/>
      <c r="H161" s="204"/>
      <c r="I161" s="204"/>
      <c r="J161" s="204"/>
      <c r="K161" s="205"/>
      <c r="L161" s="205"/>
      <c r="M161" s="205"/>
      <c r="N161" s="205"/>
    </row>
    <row r="162" spans="3:14" ht="11.4">
      <c r="C162" s="204"/>
      <c r="D162" s="204"/>
      <c r="E162" s="204"/>
      <c r="F162" s="204"/>
      <c r="G162" s="204"/>
      <c r="H162" s="204"/>
      <c r="I162" s="204"/>
      <c r="J162" s="204"/>
      <c r="K162" s="205"/>
      <c r="L162" s="205"/>
      <c r="M162" s="205"/>
      <c r="N162" s="205"/>
    </row>
    <row r="163" spans="3:14" ht="11.4">
      <c r="C163" s="208" t="s">
        <v>396</v>
      </c>
      <c r="D163" s="208"/>
      <c r="E163" s="208"/>
      <c r="F163" s="208"/>
      <c r="G163" s="208"/>
      <c r="H163" s="204"/>
      <c r="I163" s="208"/>
      <c r="J163" s="208"/>
      <c r="K163" s="205"/>
      <c r="L163" s="205"/>
      <c r="M163" s="205"/>
      <c r="N163" s="205"/>
    </row>
    <row r="164" spans="3:14" ht="11.4">
      <c r="C164" s="204"/>
      <c r="D164" s="204"/>
      <c r="E164" s="204"/>
      <c r="F164" s="204"/>
      <c r="G164" s="204"/>
      <c r="H164" s="204" t="s">
        <v>397</v>
      </c>
      <c r="I164" s="204"/>
      <c r="J164" s="204"/>
      <c r="K164" s="205"/>
      <c r="L164" s="205"/>
      <c r="M164" s="205"/>
      <c r="N164" s="205"/>
    </row>
    <row r="165" spans="3:14" ht="11.4">
      <c r="C165" s="204"/>
      <c r="D165" s="204"/>
      <c r="E165" s="204"/>
      <c r="F165" s="204"/>
      <c r="G165" s="204"/>
      <c r="H165" s="204"/>
      <c r="I165" s="204"/>
      <c r="J165" s="204"/>
      <c r="K165" s="205"/>
      <c r="L165" s="205"/>
      <c r="M165" s="205"/>
      <c r="N165" s="205"/>
    </row>
    <row r="166" spans="3:14" ht="11.4">
      <c r="C166" s="204"/>
      <c r="D166" s="204"/>
      <c r="E166" s="204"/>
      <c r="F166" s="204"/>
      <c r="G166" s="204"/>
      <c r="H166" s="204"/>
      <c r="I166" s="204"/>
      <c r="J166" s="208"/>
      <c r="K166" s="205"/>
      <c r="L166" s="205"/>
      <c r="M166" s="205"/>
      <c r="N166" s="205"/>
    </row>
    <row r="167" spans="3:14" ht="11.4">
      <c r="C167" s="208" t="s">
        <v>96</v>
      </c>
      <c r="D167" s="208"/>
      <c r="E167" s="208"/>
      <c r="F167" s="208"/>
      <c r="G167" s="208"/>
      <c r="H167" s="204"/>
      <c r="I167" s="208"/>
      <c r="J167" s="204"/>
      <c r="K167" s="205"/>
      <c r="L167" s="205"/>
      <c r="M167" s="205"/>
      <c r="N167" s="205"/>
    </row>
  </sheetData>
  <autoFilter ref="C99:K150" xr:uid="{00000000-0009-0000-0000-00001D000000}"/>
  <mergeCells count="13">
    <mergeCell ref="E29:H29"/>
    <mergeCell ref="L2:V2"/>
    <mergeCell ref="E7:H7"/>
    <mergeCell ref="E9:H9"/>
    <mergeCell ref="E11:H11"/>
    <mergeCell ref="E20:H20"/>
    <mergeCell ref="C160:N160"/>
    <mergeCell ref="E88:H88"/>
    <mergeCell ref="E90:H90"/>
    <mergeCell ref="E92:H92"/>
    <mergeCell ref="C154:N154"/>
    <mergeCell ref="C156:N156"/>
    <mergeCell ref="C158:N15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M180"/>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248</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1461</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1544</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ROUND((SUM(BE100:BE163)),  2)</f>
        <v>0</v>
      </c>
      <c r="G35" s="59"/>
      <c r="H35" s="59"/>
      <c r="I35" s="141">
        <v>0.2</v>
      </c>
      <c r="J35" s="140">
        <f>ROUND(((SUM(BE100:BE163))*I35),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ROUND((SUM(BF100:BF163)),  2)</f>
        <v>0</v>
      </c>
      <c r="G36" s="59"/>
      <c r="H36" s="59"/>
      <c r="I36" s="141">
        <v>0.2</v>
      </c>
      <c r="J36" s="140">
        <f>ROUND(((SUM(BF100:BF163))*I36),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8.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1461</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07 A1 - FC 25 SO 07 A1 Vodovodná prípojka A1</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P101+P153</f>
        <v>0</v>
      </c>
      <c r="Q100" s="95"/>
      <c r="R100" s="160">
        <f>R101+R153</f>
        <v>0</v>
      </c>
      <c r="S100" s="95"/>
      <c r="T100" s="161">
        <f>T101+T153</f>
        <v>0</v>
      </c>
      <c r="U100" s="59"/>
      <c r="V100" s="59"/>
      <c r="W100" s="59"/>
      <c r="X100" s="59"/>
      <c r="Y100" s="59"/>
      <c r="Z100" s="59"/>
      <c r="AA100" s="59"/>
      <c r="AB100" s="59"/>
      <c r="AC100" s="59"/>
      <c r="AD100" s="59"/>
      <c r="AE100" s="59"/>
      <c r="AT100" s="48" t="s">
        <v>140</v>
      </c>
      <c r="AU100" s="48" t="s">
        <v>295</v>
      </c>
      <c r="BK100" s="162">
        <f>BK101+BK153</f>
        <v>0</v>
      </c>
    </row>
    <row r="101" spans="1:65" s="163" customFormat="1" ht="25.95" customHeight="1">
      <c r="B101" s="164"/>
      <c r="D101" s="165" t="s">
        <v>140</v>
      </c>
      <c r="E101" s="166"/>
      <c r="F101" s="166" t="s">
        <v>1293</v>
      </c>
      <c r="J101" s="167">
        <f>BK101</f>
        <v>0</v>
      </c>
      <c r="L101" s="164"/>
      <c r="M101" s="168"/>
      <c r="N101" s="169"/>
      <c r="O101" s="169"/>
      <c r="P101" s="170">
        <f>P102+P118+P120+P151</f>
        <v>0</v>
      </c>
      <c r="Q101" s="169"/>
      <c r="R101" s="170">
        <f>R102+R118+R120+R151</f>
        <v>0</v>
      </c>
      <c r="S101" s="169"/>
      <c r="T101" s="171">
        <f>T102+T118+T120+T151</f>
        <v>0</v>
      </c>
      <c r="AR101" s="165" t="s">
        <v>148</v>
      </c>
      <c r="AT101" s="172" t="s">
        <v>140</v>
      </c>
      <c r="AU101" s="172" t="s">
        <v>141</v>
      </c>
      <c r="AY101" s="165" t="s">
        <v>297</v>
      </c>
      <c r="BK101" s="173">
        <f>BK102+BK118+BK120+BK151</f>
        <v>0</v>
      </c>
    </row>
    <row r="102" spans="1:65" s="163" customFormat="1" ht="22.95" customHeight="1">
      <c r="B102" s="164"/>
      <c r="D102" s="165" t="s">
        <v>140</v>
      </c>
      <c r="E102" s="174"/>
      <c r="F102" s="174" t="s">
        <v>1294</v>
      </c>
      <c r="J102" s="175">
        <f>BK102</f>
        <v>0</v>
      </c>
      <c r="L102" s="164"/>
      <c r="M102" s="168"/>
      <c r="N102" s="169"/>
      <c r="O102" s="169"/>
      <c r="P102" s="170">
        <f>SUM(P103:P117)</f>
        <v>0</v>
      </c>
      <c r="Q102" s="169"/>
      <c r="R102" s="170">
        <f>SUM(R103:R117)</f>
        <v>0</v>
      </c>
      <c r="S102" s="169"/>
      <c r="T102" s="171">
        <f>SUM(T103:T117)</f>
        <v>0</v>
      </c>
      <c r="AR102" s="165" t="s">
        <v>148</v>
      </c>
      <c r="AT102" s="172" t="s">
        <v>140</v>
      </c>
      <c r="AU102" s="172" t="s">
        <v>148</v>
      </c>
      <c r="AY102" s="165" t="s">
        <v>297</v>
      </c>
      <c r="BK102" s="173">
        <f>SUM(BK103:BK117)</f>
        <v>0</v>
      </c>
    </row>
    <row r="103" spans="1:65" s="63" customFormat="1" ht="14.4" customHeight="1">
      <c r="A103" s="59"/>
      <c r="B103" s="176"/>
      <c r="C103" s="177" t="s">
        <v>148</v>
      </c>
      <c r="D103" s="177" t="s">
        <v>299</v>
      </c>
      <c r="E103" s="178"/>
      <c r="F103" s="179" t="s">
        <v>1545</v>
      </c>
      <c r="G103" s="180" t="s">
        <v>301</v>
      </c>
      <c r="H103" s="181">
        <v>6</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302</v>
      </c>
      <c r="BM103" s="188" t="s">
        <v>1546</v>
      </c>
    </row>
    <row r="104" spans="1:65" s="63" customFormat="1" ht="14.4" customHeight="1">
      <c r="A104" s="59"/>
      <c r="B104" s="176"/>
      <c r="C104" s="177" t="s">
        <v>154</v>
      </c>
      <c r="D104" s="177" t="s">
        <v>299</v>
      </c>
      <c r="E104" s="178"/>
      <c r="F104" s="179" t="s">
        <v>1547</v>
      </c>
      <c r="G104" s="180" t="s">
        <v>301</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1548</v>
      </c>
    </row>
    <row r="105" spans="1:65" s="63" customFormat="1" ht="14.4" customHeight="1">
      <c r="A105" s="59"/>
      <c r="B105" s="176"/>
      <c r="C105" s="177" t="s">
        <v>306</v>
      </c>
      <c r="D105" s="177" t="s">
        <v>299</v>
      </c>
      <c r="E105" s="178"/>
      <c r="F105" s="179" t="s">
        <v>1549</v>
      </c>
      <c r="G105" s="180" t="s">
        <v>301</v>
      </c>
      <c r="H105" s="181">
        <v>38.64</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1550</v>
      </c>
    </row>
    <row r="106" spans="1:65" s="63" customFormat="1" ht="14.4" customHeight="1">
      <c r="A106" s="59"/>
      <c r="B106" s="176"/>
      <c r="C106" s="177" t="s">
        <v>302</v>
      </c>
      <c r="D106" s="177" t="s">
        <v>299</v>
      </c>
      <c r="E106" s="178"/>
      <c r="F106" s="179" t="s">
        <v>1551</v>
      </c>
      <c r="G106" s="180" t="s">
        <v>301</v>
      </c>
      <c r="H106" s="181">
        <v>15.456</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1552</v>
      </c>
    </row>
    <row r="107" spans="1:65" s="63" customFormat="1" ht="14.4" customHeight="1">
      <c r="A107" s="59"/>
      <c r="B107" s="176"/>
      <c r="C107" s="177" t="s">
        <v>311</v>
      </c>
      <c r="D107" s="177" t="s">
        <v>299</v>
      </c>
      <c r="E107" s="178"/>
      <c r="F107" s="179" t="s">
        <v>1553</v>
      </c>
      <c r="G107" s="180" t="s">
        <v>301</v>
      </c>
      <c r="H107" s="181">
        <v>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1554</v>
      </c>
    </row>
    <row r="108" spans="1:65" s="63" customFormat="1" ht="24.15" customHeight="1">
      <c r="A108" s="59"/>
      <c r="B108" s="176"/>
      <c r="C108" s="177" t="s">
        <v>314</v>
      </c>
      <c r="D108" s="177" t="s">
        <v>299</v>
      </c>
      <c r="E108" s="178"/>
      <c r="F108" s="179" t="s">
        <v>1313</v>
      </c>
      <c r="G108" s="180" t="s">
        <v>301</v>
      </c>
      <c r="H108" s="181">
        <v>45.64</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1555</v>
      </c>
    </row>
    <row r="109" spans="1:65" s="63" customFormat="1" ht="24.15" customHeight="1">
      <c r="A109" s="59"/>
      <c r="B109" s="176"/>
      <c r="C109" s="177" t="s">
        <v>317</v>
      </c>
      <c r="D109" s="177" t="s">
        <v>299</v>
      </c>
      <c r="E109" s="178"/>
      <c r="F109" s="179" t="s">
        <v>1556</v>
      </c>
      <c r="G109" s="180" t="s">
        <v>301</v>
      </c>
      <c r="H109" s="181">
        <v>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1557</v>
      </c>
    </row>
    <row r="110" spans="1:65" s="63" customFormat="1" ht="14.4" customHeight="1">
      <c r="A110" s="59"/>
      <c r="B110" s="176"/>
      <c r="C110" s="177" t="s">
        <v>320</v>
      </c>
      <c r="D110" s="177" t="s">
        <v>299</v>
      </c>
      <c r="E110" s="178"/>
      <c r="F110" s="179" t="s">
        <v>1317</v>
      </c>
      <c r="G110" s="180" t="s">
        <v>301</v>
      </c>
      <c r="H110" s="181">
        <v>5</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1558</v>
      </c>
    </row>
    <row r="111" spans="1:65" s="63" customFormat="1" ht="14.4" customHeight="1">
      <c r="A111" s="59"/>
      <c r="B111" s="176"/>
      <c r="C111" s="177" t="s">
        <v>323</v>
      </c>
      <c r="D111" s="177" t="s">
        <v>299</v>
      </c>
      <c r="E111" s="178"/>
      <c r="F111" s="179" t="s">
        <v>1319</v>
      </c>
      <c r="G111" s="180" t="s">
        <v>301</v>
      </c>
      <c r="H111" s="181">
        <v>5</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1559</v>
      </c>
    </row>
    <row r="112" spans="1:65" s="63" customFormat="1" ht="24.15" customHeight="1">
      <c r="A112" s="59"/>
      <c r="B112" s="176"/>
      <c r="C112" s="177" t="s">
        <v>328</v>
      </c>
      <c r="D112" s="177" t="s">
        <v>299</v>
      </c>
      <c r="E112" s="178"/>
      <c r="F112" s="179" t="s">
        <v>1321</v>
      </c>
      <c r="G112" s="180" t="s">
        <v>301</v>
      </c>
      <c r="H112" s="181">
        <v>26.67</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1560</v>
      </c>
    </row>
    <row r="113" spans="1:65" s="63" customFormat="1" ht="14.4" customHeight="1">
      <c r="A113" s="59"/>
      <c r="B113" s="176"/>
      <c r="C113" s="177" t="s">
        <v>331</v>
      </c>
      <c r="D113" s="177" t="s">
        <v>299</v>
      </c>
      <c r="E113" s="178"/>
      <c r="F113" s="179" t="s">
        <v>1323</v>
      </c>
      <c r="G113" s="180" t="s">
        <v>301</v>
      </c>
      <c r="H113" s="181">
        <v>8.2799999999999994</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1561</v>
      </c>
    </row>
    <row r="114" spans="1:65" s="63" customFormat="1" ht="14.4" customHeight="1">
      <c r="A114" s="59"/>
      <c r="B114" s="176"/>
      <c r="C114" s="177" t="s">
        <v>335</v>
      </c>
      <c r="D114" s="177" t="s">
        <v>299</v>
      </c>
      <c r="E114" s="178"/>
      <c r="F114" s="179" t="s">
        <v>1325</v>
      </c>
      <c r="G114" s="180" t="s">
        <v>301</v>
      </c>
      <c r="H114" s="181">
        <v>8.2799999999999994</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1562</v>
      </c>
    </row>
    <row r="115" spans="1:65" s="63" customFormat="1" ht="14.4" customHeight="1">
      <c r="A115" s="59"/>
      <c r="B115" s="176"/>
      <c r="C115" s="177" t="s">
        <v>339</v>
      </c>
      <c r="D115" s="177" t="s">
        <v>299</v>
      </c>
      <c r="E115" s="178"/>
      <c r="F115" s="179" t="s">
        <v>1477</v>
      </c>
      <c r="G115" s="180" t="s">
        <v>301</v>
      </c>
      <c r="H115" s="181">
        <v>1.55</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1563</v>
      </c>
    </row>
    <row r="116" spans="1:65" s="63" customFormat="1" ht="14.4" customHeight="1">
      <c r="A116" s="59"/>
      <c r="B116" s="176"/>
      <c r="C116" s="177" t="s">
        <v>342</v>
      </c>
      <c r="D116" s="177" t="s">
        <v>299</v>
      </c>
      <c r="E116" s="178"/>
      <c r="F116" s="179" t="s">
        <v>1564</v>
      </c>
      <c r="G116" s="180" t="s">
        <v>301</v>
      </c>
      <c r="H116" s="181">
        <v>1.55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1565</v>
      </c>
    </row>
    <row r="117" spans="1:65" s="63" customFormat="1" ht="14.4" customHeight="1">
      <c r="A117" s="59"/>
      <c r="B117" s="176"/>
      <c r="C117" s="177" t="s">
        <v>345</v>
      </c>
      <c r="D117" s="177" t="s">
        <v>299</v>
      </c>
      <c r="E117" s="178"/>
      <c r="F117" s="179" t="s">
        <v>1327</v>
      </c>
      <c r="G117" s="180" t="s">
        <v>337</v>
      </c>
      <c r="H117" s="181">
        <v>138</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1566</v>
      </c>
    </row>
    <row r="118" spans="1:65" s="163" customFormat="1" ht="22.95" customHeight="1">
      <c r="B118" s="164"/>
      <c r="D118" s="165" t="s">
        <v>140</v>
      </c>
      <c r="E118" s="174"/>
      <c r="F118" s="174" t="s">
        <v>1329</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348</v>
      </c>
      <c r="D119" s="177" t="s">
        <v>299</v>
      </c>
      <c r="E119" s="178"/>
      <c r="F119" s="179" t="s">
        <v>1330</v>
      </c>
      <c r="G119" s="180" t="s">
        <v>301</v>
      </c>
      <c r="H119" s="181">
        <v>4.1399999999999997</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1567</v>
      </c>
    </row>
    <row r="120" spans="1:65" s="163" customFormat="1" ht="22.95" customHeight="1">
      <c r="B120" s="164"/>
      <c r="D120" s="165" t="s">
        <v>140</v>
      </c>
      <c r="E120" s="174"/>
      <c r="F120" s="174" t="s">
        <v>1332</v>
      </c>
      <c r="J120" s="175">
        <f>BK120</f>
        <v>0</v>
      </c>
      <c r="L120" s="164"/>
      <c r="M120" s="168"/>
      <c r="N120" s="169"/>
      <c r="O120" s="169"/>
      <c r="P120" s="170">
        <f>SUM(P121:P150)</f>
        <v>0</v>
      </c>
      <c r="Q120" s="169"/>
      <c r="R120" s="170">
        <f>SUM(R121:R150)</f>
        <v>0</v>
      </c>
      <c r="S120" s="169"/>
      <c r="T120" s="171">
        <f>SUM(T121:T150)</f>
        <v>0</v>
      </c>
      <c r="AR120" s="165" t="s">
        <v>148</v>
      </c>
      <c r="AT120" s="172" t="s">
        <v>140</v>
      </c>
      <c r="AU120" s="172" t="s">
        <v>148</v>
      </c>
      <c r="AY120" s="165" t="s">
        <v>297</v>
      </c>
      <c r="BK120" s="173">
        <f>SUM(BK121:BK150)</f>
        <v>0</v>
      </c>
    </row>
    <row r="121" spans="1:65" s="63" customFormat="1" ht="21" customHeight="1">
      <c r="A121" s="59"/>
      <c r="B121" s="176"/>
      <c r="C121" s="177" t="s">
        <v>351</v>
      </c>
      <c r="D121" s="177" t="s">
        <v>299</v>
      </c>
      <c r="E121" s="178"/>
      <c r="F121" s="179" t="s">
        <v>1568</v>
      </c>
      <c r="G121" s="180" t="s">
        <v>522</v>
      </c>
      <c r="H121" s="181">
        <v>18</v>
      </c>
      <c r="I121" s="182"/>
      <c r="J121" s="182">
        <f t="shared" ref="J121:J150" si="10">ROUND(I121*H121,2)</f>
        <v>0</v>
      </c>
      <c r="K121" s="183"/>
      <c r="L121" s="60"/>
      <c r="M121" s="184" t="s">
        <v>76</v>
      </c>
      <c r="N121" s="185" t="s">
        <v>107</v>
      </c>
      <c r="O121" s="186">
        <v>0</v>
      </c>
      <c r="P121" s="186">
        <f t="shared" ref="P121:P150" si="11">O121*H121</f>
        <v>0</v>
      </c>
      <c r="Q121" s="186">
        <v>0</v>
      </c>
      <c r="R121" s="186">
        <f t="shared" ref="R121:R150" si="12">Q121*H121</f>
        <v>0</v>
      </c>
      <c r="S121" s="186">
        <v>0</v>
      </c>
      <c r="T121" s="187">
        <f t="shared" ref="T121:T150" si="13">S121*H121</f>
        <v>0</v>
      </c>
      <c r="U121" s="59"/>
      <c r="V121" s="59"/>
      <c r="W121" s="59"/>
      <c r="X121" s="59"/>
      <c r="Y121" s="59"/>
      <c r="Z121" s="59"/>
      <c r="AA121" s="59"/>
      <c r="AB121" s="59"/>
      <c r="AC121" s="59"/>
      <c r="AD121" s="59"/>
      <c r="AE121" s="59"/>
      <c r="AR121" s="188" t="s">
        <v>302</v>
      </c>
      <c r="AT121" s="188" t="s">
        <v>299</v>
      </c>
      <c r="AU121" s="188" t="s">
        <v>154</v>
      </c>
      <c r="AY121" s="48" t="s">
        <v>297</v>
      </c>
      <c r="BE121" s="189">
        <f t="shared" ref="BE121:BE150" si="14">IF(N121="základná",J121,0)</f>
        <v>0</v>
      </c>
      <c r="BF121" s="189">
        <f t="shared" ref="BF121:BF150" si="15">IF(N121="znížená",J121,0)</f>
        <v>0</v>
      </c>
      <c r="BG121" s="189">
        <f t="shared" ref="BG121:BG150" si="16">IF(N121="zákl. prenesená",J121,0)</f>
        <v>0</v>
      </c>
      <c r="BH121" s="189">
        <f t="shared" ref="BH121:BH150" si="17">IF(N121="zníž. prenesená",J121,0)</f>
        <v>0</v>
      </c>
      <c r="BI121" s="189">
        <f t="shared" ref="BI121:BI150" si="18">IF(N121="nulová",J121,0)</f>
        <v>0</v>
      </c>
      <c r="BJ121" s="48" t="s">
        <v>154</v>
      </c>
      <c r="BK121" s="189">
        <f t="shared" ref="BK121:BK150" si="19">ROUND(I121*H121,2)</f>
        <v>0</v>
      </c>
      <c r="BL121" s="48" t="s">
        <v>302</v>
      </c>
      <c r="BM121" s="188" t="s">
        <v>1569</v>
      </c>
    </row>
    <row r="122" spans="1:65" s="63" customFormat="1" ht="24.15" customHeight="1">
      <c r="A122" s="59"/>
      <c r="B122" s="176"/>
      <c r="C122" s="190" t="s">
        <v>354</v>
      </c>
      <c r="D122" s="190" t="s">
        <v>324</v>
      </c>
      <c r="E122" s="191"/>
      <c r="F122" s="192" t="s">
        <v>1570</v>
      </c>
      <c r="G122" s="193" t="s">
        <v>522</v>
      </c>
      <c r="H122" s="194">
        <v>18</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1571</v>
      </c>
    </row>
    <row r="123" spans="1:65" s="63" customFormat="1" ht="24.15" customHeight="1">
      <c r="A123" s="59"/>
      <c r="B123" s="176"/>
      <c r="C123" s="190" t="s">
        <v>357</v>
      </c>
      <c r="D123" s="190" t="s">
        <v>324</v>
      </c>
      <c r="E123" s="191"/>
      <c r="F123" s="192" t="s">
        <v>1572</v>
      </c>
      <c r="G123" s="193" t="s">
        <v>522</v>
      </c>
      <c r="H123" s="194">
        <v>46</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1573</v>
      </c>
    </row>
    <row r="124" spans="1:65" s="63" customFormat="1" ht="22.95" customHeight="1">
      <c r="A124" s="59"/>
      <c r="B124" s="176"/>
      <c r="C124" s="177" t="s">
        <v>82</v>
      </c>
      <c r="D124" s="177" t="s">
        <v>299</v>
      </c>
      <c r="E124" s="178"/>
      <c r="F124" s="179" t="s">
        <v>1574</v>
      </c>
      <c r="G124" s="180" t="s">
        <v>522</v>
      </c>
      <c r="H124" s="181">
        <v>46</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1575</v>
      </c>
    </row>
    <row r="125" spans="1:65" s="63" customFormat="1" ht="14.4" customHeight="1">
      <c r="A125" s="59"/>
      <c r="B125" s="176"/>
      <c r="C125" s="177" t="s">
        <v>402</v>
      </c>
      <c r="D125" s="177" t="s">
        <v>299</v>
      </c>
      <c r="E125" s="178"/>
      <c r="F125" s="179" t="s">
        <v>1576</v>
      </c>
      <c r="G125" s="180" t="s">
        <v>799</v>
      </c>
      <c r="H125" s="181">
        <v>13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1577</v>
      </c>
    </row>
    <row r="126" spans="1:65" s="63" customFormat="1" ht="24.15" customHeight="1">
      <c r="A126" s="59"/>
      <c r="B126" s="176"/>
      <c r="C126" s="177" t="s">
        <v>405</v>
      </c>
      <c r="D126" s="177" t="s">
        <v>299</v>
      </c>
      <c r="E126" s="178"/>
      <c r="F126" s="179" t="s">
        <v>1578</v>
      </c>
      <c r="G126" s="180" t="s">
        <v>799</v>
      </c>
      <c r="H126" s="181">
        <v>12</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1579</v>
      </c>
    </row>
    <row r="127" spans="1:65" s="63" customFormat="1" ht="14.4" customHeight="1">
      <c r="A127" s="59"/>
      <c r="B127" s="176"/>
      <c r="C127" s="177" t="s">
        <v>409</v>
      </c>
      <c r="D127" s="177" t="s">
        <v>299</v>
      </c>
      <c r="E127" s="178"/>
      <c r="F127" s="179" t="s">
        <v>1580</v>
      </c>
      <c r="G127" s="180" t="s">
        <v>799</v>
      </c>
      <c r="H127" s="181">
        <v>6</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1581</v>
      </c>
    </row>
    <row r="128" spans="1:65" s="63" customFormat="1" ht="24.15" customHeight="1">
      <c r="A128" s="59"/>
      <c r="B128" s="176"/>
      <c r="C128" s="177" t="s">
        <v>412</v>
      </c>
      <c r="D128" s="177" t="s">
        <v>299</v>
      </c>
      <c r="E128" s="178"/>
      <c r="F128" s="179" t="s">
        <v>1582</v>
      </c>
      <c r="G128" s="180" t="s">
        <v>799</v>
      </c>
      <c r="H128" s="181">
        <v>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1583</v>
      </c>
    </row>
    <row r="129" spans="1:65" s="63" customFormat="1" ht="26.4" customHeight="1">
      <c r="A129" s="59"/>
      <c r="B129" s="176"/>
      <c r="C129" s="190" t="s">
        <v>415</v>
      </c>
      <c r="D129" s="190" t="s">
        <v>324</v>
      </c>
      <c r="E129" s="191"/>
      <c r="F129" s="192" t="s">
        <v>1584</v>
      </c>
      <c r="G129" s="193" t="s">
        <v>799</v>
      </c>
      <c r="H129" s="194">
        <v>1</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1585</v>
      </c>
    </row>
    <row r="130" spans="1:65" s="63" customFormat="1" ht="31.95" customHeight="1">
      <c r="A130" s="59"/>
      <c r="B130" s="176"/>
      <c r="C130" s="190" t="s">
        <v>418</v>
      </c>
      <c r="D130" s="190" t="s">
        <v>324</v>
      </c>
      <c r="E130" s="191"/>
      <c r="F130" s="192" t="s">
        <v>1586</v>
      </c>
      <c r="G130" s="193" t="s">
        <v>799</v>
      </c>
      <c r="H130" s="194">
        <v>12</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1587</v>
      </c>
    </row>
    <row r="131" spans="1:65" s="63" customFormat="1" ht="25.95" customHeight="1">
      <c r="A131" s="59"/>
      <c r="B131" s="176"/>
      <c r="C131" s="190" t="s">
        <v>421</v>
      </c>
      <c r="D131" s="190" t="s">
        <v>324</v>
      </c>
      <c r="E131" s="191"/>
      <c r="F131" s="192" t="s">
        <v>1588</v>
      </c>
      <c r="G131" s="193" t="s">
        <v>799</v>
      </c>
      <c r="H131" s="194">
        <v>1</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1589</v>
      </c>
    </row>
    <row r="132" spans="1:65" s="63" customFormat="1" ht="25.2" customHeight="1">
      <c r="A132" s="59"/>
      <c r="B132" s="176"/>
      <c r="C132" s="190" t="s">
        <v>424</v>
      </c>
      <c r="D132" s="190" t="s">
        <v>324</v>
      </c>
      <c r="E132" s="191"/>
      <c r="F132" s="192" t="s">
        <v>1590</v>
      </c>
      <c r="G132" s="193" t="s">
        <v>799</v>
      </c>
      <c r="H132" s="194">
        <v>12</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1591</v>
      </c>
    </row>
    <row r="133" spans="1:65" s="63" customFormat="1" ht="25.2" customHeight="1">
      <c r="A133" s="59"/>
      <c r="B133" s="176"/>
      <c r="C133" s="190" t="s">
        <v>427</v>
      </c>
      <c r="D133" s="190" t="s">
        <v>324</v>
      </c>
      <c r="E133" s="191"/>
      <c r="F133" s="192" t="s">
        <v>1592</v>
      </c>
      <c r="G133" s="193" t="s">
        <v>799</v>
      </c>
      <c r="H133" s="194">
        <v>1</v>
      </c>
      <c r="I133" s="195"/>
      <c r="J133" s="195">
        <f t="shared" si="10"/>
        <v>0</v>
      </c>
      <c r="K133" s="196"/>
      <c r="L133" s="197"/>
      <c r="M133" s="198" t="s">
        <v>76</v>
      </c>
      <c r="N133" s="199"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1593</v>
      </c>
    </row>
    <row r="134" spans="1:65" s="63" customFormat="1" ht="25.95" customHeight="1">
      <c r="A134" s="59"/>
      <c r="B134" s="176"/>
      <c r="C134" s="190" t="s">
        <v>430</v>
      </c>
      <c r="D134" s="190" t="s">
        <v>324</v>
      </c>
      <c r="E134" s="191"/>
      <c r="F134" s="192" t="s">
        <v>1594</v>
      </c>
      <c r="G134" s="193" t="s">
        <v>799</v>
      </c>
      <c r="H134" s="194">
        <v>13</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320</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1595</v>
      </c>
    </row>
    <row r="135" spans="1:65" s="63" customFormat="1" ht="26.4" customHeight="1">
      <c r="A135" s="59"/>
      <c r="B135" s="176"/>
      <c r="C135" s="190" t="s">
        <v>434</v>
      </c>
      <c r="D135" s="190" t="s">
        <v>324</v>
      </c>
      <c r="E135" s="191"/>
      <c r="F135" s="192" t="s">
        <v>1596</v>
      </c>
      <c r="G135" s="193" t="s">
        <v>799</v>
      </c>
      <c r="H135" s="194">
        <v>2</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1597</v>
      </c>
    </row>
    <row r="136" spans="1:65" s="63" customFormat="1" ht="24.6" customHeight="1">
      <c r="A136" s="59"/>
      <c r="B136" s="176"/>
      <c r="C136" s="190" t="s">
        <v>381</v>
      </c>
      <c r="D136" s="190" t="s">
        <v>324</v>
      </c>
      <c r="E136" s="191"/>
      <c r="F136" s="192" t="s">
        <v>1598</v>
      </c>
      <c r="G136" s="193" t="s">
        <v>407</v>
      </c>
      <c r="H136" s="194">
        <v>1</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1599</v>
      </c>
    </row>
    <row r="137" spans="1:65" s="63" customFormat="1" ht="27" customHeight="1">
      <c r="A137" s="59"/>
      <c r="B137" s="176"/>
      <c r="C137" s="190" t="s">
        <v>439</v>
      </c>
      <c r="D137" s="190" t="s">
        <v>324</v>
      </c>
      <c r="E137" s="191"/>
      <c r="F137" s="192" t="s">
        <v>1600</v>
      </c>
      <c r="G137" s="193" t="s">
        <v>799</v>
      </c>
      <c r="H137" s="194">
        <v>1</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1601</v>
      </c>
    </row>
    <row r="138" spans="1:65" s="63" customFormat="1" ht="24.15" customHeight="1">
      <c r="A138" s="59"/>
      <c r="B138" s="176"/>
      <c r="C138" s="190" t="s">
        <v>442</v>
      </c>
      <c r="D138" s="190" t="s">
        <v>324</v>
      </c>
      <c r="E138" s="191"/>
      <c r="F138" s="192" t="s">
        <v>1602</v>
      </c>
      <c r="G138" s="193" t="s">
        <v>799</v>
      </c>
      <c r="H138" s="194">
        <v>1</v>
      </c>
      <c r="I138" s="195"/>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1603</v>
      </c>
    </row>
    <row r="139" spans="1:65" s="63" customFormat="1" ht="24.15" customHeight="1">
      <c r="A139" s="59"/>
      <c r="B139" s="176"/>
      <c r="C139" s="190" t="s">
        <v>445</v>
      </c>
      <c r="D139" s="190" t="s">
        <v>324</v>
      </c>
      <c r="E139" s="191"/>
      <c r="F139" s="192" t="s">
        <v>1604</v>
      </c>
      <c r="G139" s="193" t="s">
        <v>799</v>
      </c>
      <c r="H139" s="194">
        <v>13</v>
      </c>
      <c r="I139" s="195"/>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1605</v>
      </c>
    </row>
    <row r="140" spans="1:65" s="63" customFormat="1" ht="14.4" customHeight="1">
      <c r="A140" s="59"/>
      <c r="B140" s="176"/>
      <c r="C140" s="190" t="s">
        <v>448</v>
      </c>
      <c r="D140" s="190" t="s">
        <v>324</v>
      </c>
      <c r="E140" s="191"/>
      <c r="F140" s="192" t="s">
        <v>1606</v>
      </c>
      <c r="G140" s="193" t="s">
        <v>799</v>
      </c>
      <c r="H140" s="194">
        <v>1</v>
      </c>
      <c r="I140" s="195"/>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1607</v>
      </c>
    </row>
    <row r="141" spans="1:65" s="63" customFormat="1" ht="14.4" customHeight="1">
      <c r="A141" s="59"/>
      <c r="B141" s="176"/>
      <c r="C141" s="190" t="s">
        <v>451</v>
      </c>
      <c r="D141" s="190" t="s">
        <v>324</v>
      </c>
      <c r="E141" s="191"/>
      <c r="F141" s="192" t="s">
        <v>1608</v>
      </c>
      <c r="G141" s="193" t="s">
        <v>799</v>
      </c>
      <c r="H141" s="194">
        <v>1</v>
      </c>
      <c r="I141" s="195"/>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1609</v>
      </c>
    </row>
    <row r="142" spans="1:65" s="63" customFormat="1" ht="24" customHeight="1">
      <c r="A142" s="59"/>
      <c r="B142" s="176"/>
      <c r="C142" s="190" t="s">
        <v>454</v>
      </c>
      <c r="D142" s="190" t="s">
        <v>324</v>
      </c>
      <c r="E142" s="191"/>
      <c r="F142" s="192" t="s">
        <v>1610</v>
      </c>
      <c r="G142" s="193" t="s">
        <v>799</v>
      </c>
      <c r="H142" s="194">
        <v>1</v>
      </c>
      <c r="I142" s="195"/>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1611</v>
      </c>
    </row>
    <row r="143" spans="1:65" s="63" customFormat="1" ht="28.2" customHeight="1">
      <c r="A143" s="59"/>
      <c r="B143" s="176"/>
      <c r="C143" s="190" t="s">
        <v>457</v>
      </c>
      <c r="D143" s="190" t="s">
        <v>324</v>
      </c>
      <c r="E143" s="191"/>
      <c r="F143" s="192" t="s">
        <v>1612</v>
      </c>
      <c r="G143" s="193" t="s">
        <v>799</v>
      </c>
      <c r="H143" s="194">
        <v>1</v>
      </c>
      <c r="I143" s="195"/>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1613</v>
      </c>
    </row>
    <row r="144" spans="1:65" s="63" customFormat="1" ht="14.4" customHeight="1">
      <c r="A144" s="59"/>
      <c r="B144" s="176"/>
      <c r="C144" s="177" t="s">
        <v>460</v>
      </c>
      <c r="D144" s="177" t="s">
        <v>299</v>
      </c>
      <c r="E144" s="178"/>
      <c r="F144" s="179" t="s">
        <v>1614</v>
      </c>
      <c r="G144" s="180" t="s">
        <v>522</v>
      </c>
      <c r="H144" s="181">
        <v>64</v>
      </c>
      <c r="I144" s="182"/>
      <c r="J144" s="182">
        <f t="shared" si="10"/>
        <v>0</v>
      </c>
      <c r="K144" s="183"/>
      <c r="L144" s="60"/>
      <c r="M144" s="184" t="s">
        <v>76</v>
      </c>
      <c r="N144" s="185"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302</v>
      </c>
      <c r="AT144" s="188" t="s">
        <v>299</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1615</v>
      </c>
    </row>
    <row r="145" spans="1:65" s="63" customFormat="1" ht="24.15" customHeight="1">
      <c r="A145" s="59"/>
      <c r="B145" s="176"/>
      <c r="C145" s="177" t="s">
        <v>463</v>
      </c>
      <c r="D145" s="177" t="s">
        <v>299</v>
      </c>
      <c r="E145" s="178"/>
      <c r="F145" s="179" t="s">
        <v>1523</v>
      </c>
      <c r="G145" s="180" t="s">
        <v>522</v>
      </c>
      <c r="H145" s="181">
        <v>64</v>
      </c>
      <c r="I145" s="182"/>
      <c r="J145" s="182">
        <f t="shared" si="10"/>
        <v>0</v>
      </c>
      <c r="K145" s="183"/>
      <c r="L145" s="60"/>
      <c r="M145" s="184" t="s">
        <v>76</v>
      </c>
      <c r="N145" s="185"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302</v>
      </c>
      <c r="AT145" s="188" t="s">
        <v>299</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1616</v>
      </c>
    </row>
    <row r="146" spans="1:65" s="63" customFormat="1" ht="24.15" customHeight="1">
      <c r="A146" s="59"/>
      <c r="B146" s="176"/>
      <c r="C146" s="177" t="s">
        <v>466</v>
      </c>
      <c r="D146" s="177" t="s">
        <v>299</v>
      </c>
      <c r="E146" s="178"/>
      <c r="F146" s="179" t="s">
        <v>1525</v>
      </c>
      <c r="G146" s="180" t="s">
        <v>799</v>
      </c>
      <c r="H146" s="181">
        <v>4</v>
      </c>
      <c r="I146" s="182"/>
      <c r="J146" s="182">
        <f t="shared" si="10"/>
        <v>0</v>
      </c>
      <c r="K146" s="183"/>
      <c r="L146" s="60"/>
      <c r="M146" s="184" t="s">
        <v>76</v>
      </c>
      <c r="N146" s="185"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302</v>
      </c>
      <c r="AT146" s="188" t="s">
        <v>299</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1617</v>
      </c>
    </row>
    <row r="147" spans="1:65" s="63" customFormat="1" ht="24.15" customHeight="1">
      <c r="A147" s="59"/>
      <c r="B147" s="176"/>
      <c r="C147" s="177" t="s">
        <v>469</v>
      </c>
      <c r="D147" s="177" t="s">
        <v>299</v>
      </c>
      <c r="E147" s="178"/>
      <c r="F147" s="179" t="s">
        <v>1618</v>
      </c>
      <c r="G147" s="180" t="s">
        <v>799</v>
      </c>
      <c r="H147" s="181">
        <v>1</v>
      </c>
      <c r="I147" s="182"/>
      <c r="J147" s="182">
        <f t="shared" si="10"/>
        <v>0</v>
      </c>
      <c r="K147" s="183"/>
      <c r="L147" s="60"/>
      <c r="M147" s="184" t="s">
        <v>76</v>
      </c>
      <c r="N147" s="185"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302</v>
      </c>
      <c r="AT147" s="188" t="s">
        <v>299</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1619</v>
      </c>
    </row>
    <row r="148" spans="1:65" s="63" customFormat="1" ht="24.15" customHeight="1">
      <c r="A148" s="59"/>
      <c r="B148" s="176"/>
      <c r="C148" s="177" t="s">
        <v>472</v>
      </c>
      <c r="D148" s="177" t="s">
        <v>299</v>
      </c>
      <c r="E148" s="178"/>
      <c r="F148" s="179" t="s">
        <v>1399</v>
      </c>
      <c r="G148" s="180" t="s">
        <v>799</v>
      </c>
      <c r="H148" s="181">
        <v>1</v>
      </c>
      <c r="I148" s="182"/>
      <c r="J148" s="182">
        <f t="shared" si="10"/>
        <v>0</v>
      </c>
      <c r="K148" s="183"/>
      <c r="L148" s="60"/>
      <c r="M148" s="184" t="s">
        <v>76</v>
      </c>
      <c r="N148" s="185" t="s">
        <v>107</v>
      </c>
      <c r="O148" s="186">
        <v>0</v>
      </c>
      <c r="P148" s="186">
        <f t="shared" si="11"/>
        <v>0</v>
      </c>
      <c r="Q148" s="186">
        <v>0</v>
      </c>
      <c r="R148" s="186">
        <f t="shared" si="12"/>
        <v>0</v>
      </c>
      <c r="S148" s="186">
        <v>0</v>
      </c>
      <c r="T148" s="187">
        <f t="shared" si="13"/>
        <v>0</v>
      </c>
      <c r="U148" s="59"/>
      <c r="V148" s="59"/>
      <c r="W148" s="59"/>
      <c r="X148" s="59"/>
      <c r="Y148" s="59"/>
      <c r="Z148" s="59"/>
      <c r="AA148" s="59"/>
      <c r="AB148" s="59"/>
      <c r="AC148" s="59"/>
      <c r="AD148" s="59"/>
      <c r="AE148" s="59"/>
      <c r="AR148" s="188" t="s">
        <v>302</v>
      </c>
      <c r="AT148" s="188" t="s">
        <v>299</v>
      </c>
      <c r="AU148" s="188" t="s">
        <v>154</v>
      </c>
      <c r="AY148" s="48" t="s">
        <v>297</v>
      </c>
      <c r="BE148" s="189">
        <f t="shared" si="14"/>
        <v>0</v>
      </c>
      <c r="BF148" s="189">
        <f t="shared" si="15"/>
        <v>0</v>
      </c>
      <c r="BG148" s="189">
        <f t="shared" si="16"/>
        <v>0</v>
      </c>
      <c r="BH148" s="189">
        <f t="shared" si="17"/>
        <v>0</v>
      </c>
      <c r="BI148" s="189">
        <f t="shared" si="18"/>
        <v>0</v>
      </c>
      <c r="BJ148" s="48" t="s">
        <v>154</v>
      </c>
      <c r="BK148" s="189">
        <f t="shared" si="19"/>
        <v>0</v>
      </c>
      <c r="BL148" s="48" t="s">
        <v>302</v>
      </c>
      <c r="BM148" s="188" t="s">
        <v>1620</v>
      </c>
    </row>
    <row r="149" spans="1:65" s="63" customFormat="1" ht="14.4" customHeight="1">
      <c r="A149" s="59"/>
      <c r="B149" s="176"/>
      <c r="C149" s="190" t="s">
        <v>475</v>
      </c>
      <c r="D149" s="190" t="s">
        <v>324</v>
      </c>
      <c r="E149" s="191"/>
      <c r="F149" s="192" t="s">
        <v>1621</v>
      </c>
      <c r="G149" s="193" t="s">
        <v>799</v>
      </c>
      <c r="H149" s="194">
        <v>1</v>
      </c>
      <c r="I149" s="195"/>
      <c r="J149" s="195">
        <f t="shared" si="10"/>
        <v>0</v>
      </c>
      <c r="K149" s="196"/>
      <c r="L149" s="197"/>
      <c r="M149" s="198" t="s">
        <v>76</v>
      </c>
      <c r="N149" s="199" t="s">
        <v>107</v>
      </c>
      <c r="O149" s="186">
        <v>0</v>
      </c>
      <c r="P149" s="186">
        <f t="shared" si="11"/>
        <v>0</v>
      </c>
      <c r="Q149" s="186">
        <v>0</v>
      </c>
      <c r="R149" s="186">
        <f t="shared" si="12"/>
        <v>0</v>
      </c>
      <c r="S149" s="186">
        <v>0</v>
      </c>
      <c r="T149" s="187">
        <f t="shared" si="13"/>
        <v>0</v>
      </c>
      <c r="U149" s="59"/>
      <c r="V149" s="59"/>
      <c r="W149" s="59"/>
      <c r="X149" s="59"/>
      <c r="Y149" s="59"/>
      <c r="Z149" s="59"/>
      <c r="AA149" s="59"/>
      <c r="AB149" s="59"/>
      <c r="AC149" s="59"/>
      <c r="AD149" s="59"/>
      <c r="AE149" s="59"/>
      <c r="AR149" s="188" t="s">
        <v>320</v>
      </c>
      <c r="AT149" s="188" t="s">
        <v>324</v>
      </c>
      <c r="AU149" s="188" t="s">
        <v>154</v>
      </c>
      <c r="AY149" s="48" t="s">
        <v>297</v>
      </c>
      <c r="BE149" s="189">
        <f t="shared" si="14"/>
        <v>0</v>
      </c>
      <c r="BF149" s="189">
        <f t="shared" si="15"/>
        <v>0</v>
      </c>
      <c r="BG149" s="189">
        <f t="shared" si="16"/>
        <v>0</v>
      </c>
      <c r="BH149" s="189">
        <f t="shared" si="17"/>
        <v>0</v>
      </c>
      <c r="BI149" s="189">
        <f t="shared" si="18"/>
        <v>0</v>
      </c>
      <c r="BJ149" s="48" t="s">
        <v>154</v>
      </c>
      <c r="BK149" s="189">
        <f t="shared" si="19"/>
        <v>0</v>
      </c>
      <c r="BL149" s="48" t="s">
        <v>302</v>
      </c>
      <c r="BM149" s="188" t="s">
        <v>1622</v>
      </c>
    </row>
    <row r="150" spans="1:65" s="63" customFormat="1" ht="24.15" customHeight="1">
      <c r="A150" s="59"/>
      <c r="B150" s="176"/>
      <c r="C150" s="177" t="s">
        <v>478</v>
      </c>
      <c r="D150" s="177" t="s">
        <v>299</v>
      </c>
      <c r="E150" s="178"/>
      <c r="F150" s="179" t="s">
        <v>1623</v>
      </c>
      <c r="G150" s="180" t="s">
        <v>522</v>
      </c>
      <c r="H150" s="181">
        <v>80</v>
      </c>
      <c r="I150" s="182"/>
      <c r="J150" s="182">
        <f t="shared" si="10"/>
        <v>0</v>
      </c>
      <c r="K150" s="183"/>
      <c r="L150" s="60"/>
      <c r="M150" s="184" t="s">
        <v>76</v>
      </c>
      <c r="N150" s="185" t="s">
        <v>107</v>
      </c>
      <c r="O150" s="186">
        <v>0</v>
      </c>
      <c r="P150" s="186">
        <f t="shared" si="11"/>
        <v>0</v>
      </c>
      <c r="Q150" s="186">
        <v>0</v>
      </c>
      <c r="R150" s="186">
        <f t="shared" si="12"/>
        <v>0</v>
      </c>
      <c r="S150" s="186">
        <v>0</v>
      </c>
      <c r="T150" s="187">
        <f t="shared" si="13"/>
        <v>0</v>
      </c>
      <c r="U150" s="59"/>
      <c r="V150" s="59"/>
      <c r="W150" s="59"/>
      <c r="X150" s="59"/>
      <c r="Y150" s="59"/>
      <c r="Z150" s="59"/>
      <c r="AA150" s="59"/>
      <c r="AB150" s="59"/>
      <c r="AC150" s="59"/>
      <c r="AD150" s="59"/>
      <c r="AE150" s="59"/>
      <c r="AR150" s="188" t="s">
        <v>302</v>
      </c>
      <c r="AT150" s="188" t="s">
        <v>299</v>
      </c>
      <c r="AU150" s="188" t="s">
        <v>154</v>
      </c>
      <c r="AY150" s="48" t="s">
        <v>297</v>
      </c>
      <c r="BE150" s="189">
        <f t="shared" si="14"/>
        <v>0</v>
      </c>
      <c r="BF150" s="189">
        <f t="shared" si="15"/>
        <v>0</v>
      </c>
      <c r="BG150" s="189">
        <f t="shared" si="16"/>
        <v>0</v>
      </c>
      <c r="BH150" s="189">
        <f t="shared" si="17"/>
        <v>0</v>
      </c>
      <c r="BI150" s="189">
        <f t="shared" si="18"/>
        <v>0</v>
      </c>
      <c r="BJ150" s="48" t="s">
        <v>154</v>
      </c>
      <c r="BK150" s="189">
        <f t="shared" si="19"/>
        <v>0</v>
      </c>
      <c r="BL150" s="48" t="s">
        <v>302</v>
      </c>
      <c r="BM150" s="188" t="s">
        <v>1624</v>
      </c>
    </row>
    <row r="151" spans="1:65" s="163" customFormat="1" ht="22.95" customHeight="1">
      <c r="B151" s="164"/>
      <c r="D151" s="165" t="s">
        <v>140</v>
      </c>
      <c r="E151" s="174"/>
      <c r="F151" s="174" t="s">
        <v>1401</v>
      </c>
      <c r="J151" s="175">
        <f>BK151</f>
        <v>0</v>
      </c>
      <c r="L151" s="164"/>
      <c r="M151" s="168"/>
      <c r="N151" s="169"/>
      <c r="O151" s="169"/>
      <c r="P151" s="170">
        <f>P152</f>
        <v>0</v>
      </c>
      <c r="Q151" s="169"/>
      <c r="R151" s="170">
        <f>R152</f>
        <v>0</v>
      </c>
      <c r="S151" s="169"/>
      <c r="T151" s="171">
        <f>T152</f>
        <v>0</v>
      </c>
      <c r="AR151" s="165" t="s">
        <v>148</v>
      </c>
      <c r="AT151" s="172" t="s">
        <v>140</v>
      </c>
      <c r="AU151" s="172" t="s">
        <v>148</v>
      </c>
      <c r="AY151" s="165" t="s">
        <v>297</v>
      </c>
      <c r="BK151" s="173">
        <f>BK152</f>
        <v>0</v>
      </c>
    </row>
    <row r="152" spans="1:65" s="63" customFormat="1" ht="24.15" customHeight="1">
      <c r="A152" s="59"/>
      <c r="B152" s="176"/>
      <c r="C152" s="177" t="s">
        <v>481</v>
      </c>
      <c r="D152" s="177" t="s">
        <v>299</v>
      </c>
      <c r="E152" s="178"/>
      <c r="F152" s="179" t="s">
        <v>1535</v>
      </c>
      <c r="G152" s="180" t="s">
        <v>326</v>
      </c>
      <c r="H152" s="181">
        <v>12.55</v>
      </c>
      <c r="I152" s="182"/>
      <c r="J152" s="182">
        <f>ROUND(I152*H152,2)</f>
        <v>0</v>
      </c>
      <c r="K152" s="183"/>
      <c r="L152" s="60"/>
      <c r="M152" s="184" t="s">
        <v>76</v>
      </c>
      <c r="N152" s="185"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302</v>
      </c>
      <c r="AT152" s="188" t="s">
        <v>299</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302</v>
      </c>
      <c r="BM152" s="188" t="s">
        <v>1625</v>
      </c>
    </row>
    <row r="153" spans="1:65" s="163" customFormat="1" ht="25.95" customHeight="1">
      <c r="B153" s="164"/>
      <c r="D153" s="165" t="s">
        <v>140</v>
      </c>
      <c r="E153" s="166"/>
      <c r="F153" s="166" t="s">
        <v>1538</v>
      </c>
      <c r="J153" s="167">
        <f>BK153</f>
        <v>0</v>
      </c>
      <c r="L153" s="164"/>
      <c r="M153" s="168"/>
      <c r="N153" s="169"/>
      <c r="O153" s="169"/>
      <c r="P153" s="170">
        <f>P154</f>
        <v>0</v>
      </c>
      <c r="Q153" s="169"/>
      <c r="R153" s="170">
        <f>R154</f>
        <v>0</v>
      </c>
      <c r="S153" s="169"/>
      <c r="T153" s="171">
        <f>T154</f>
        <v>0</v>
      </c>
      <c r="AR153" s="165" t="s">
        <v>148</v>
      </c>
      <c r="AT153" s="172" t="s">
        <v>140</v>
      </c>
      <c r="AU153" s="172" t="s">
        <v>141</v>
      </c>
      <c r="AY153" s="165" t="s">
        <v>297</v>
      </c>
      <c r="BK153" s="173">
        <f>BK154</f>
        <v>0</v>
      </c>
    </row>
    <row r="154" spans="1:65" s="163" customFormat="1" ht="22.95" customHeight="1">
      <c r="B154" s="164"/>
      <c r="D154" s="165" t="s">
        <v>140</v>
      </c>
      <c r="E154" s="174"/>
      <c r="F154" s="174" t="s">
        <v>1539</v>
      </c>
      <c r="J154" s="175">
        <f>BK154</f>
        <v>0</v>
      </c>
      <c r="L154" s="164"/>
      <c r="M154" s="168"/>
      <c r="N154" s="169"/>
      <c r="O154" s="169"/>
      <c r="P154" s="170">
        <f>SUM(P155:P163)</f>
        <v>0</v>
      </c>
      <c r="Q154" s="169"/>
      <c r="R154" s="170">
        <f>SUM(R155:R163)</f>
        <v>0</v>
      </c>
      <c r="S154" s="169"/>
      <c r="T154" s="171">
        <f>SUM(T155:T163)</f>
        <v>0</v>
      </c>
      <c r="AR154" s="165" t="s">
        <v>148</v>
      </c>
      <c r="AT154" s="172" t="s">
        <v>140</v>
      </c>
      <c r="AU154" s="172" t="s">
        <v>148</v>
      </c>
      <c r="AY154" s="165" t="s">
        <v>297</v>
      </c>
      <c r="BK154" s="173">
        <f>SUM(BK155:BK163)</f>
        <v>0</v>
      </c>
    </row>
    <row r="155" spans="1:65" s="63" customFormat="1" ht="24.15" customHeight="1">
      <c r="A155" s="59"/>
      <c r="B155" s="176"/>
      <c r="C155" s="177" t="s">
        <v>484</v>
      </c>
      <c r="D155" s="177" t="s">
        <v>299</v>
      </c>
      <c r="E155" s="178"/>
      <c r="F155" s="179" t="s">
        <v>1626</v>
      </c>
      <c r="G155" s="180" t="s">
        <v>799</v>
      </c>
      <c r="H155" s="181">
        <v>12</v>
      </c>
      <c r="I155" s="182"/>
      <c r="J155" s="182">
        <f t="shared" ref="J155:J163" si="20">ROUND(I155*H155,2)</f>
        <v>0</v>
      </c>
      <c r="K155" s="183"/>
      <c r="L155" s="60"/>
      <c r="M155" s="184" t="s">
        <v>76</v>
      </c>
      <c r="N155" s="185" t="s">
        <v>107</v>
      </c>
      <c r="O155" s="186">
        <v>0</v>
      </c>
      <c r="P155" s="186">
        <f t="shared" ref="P155:P163" si="21">O155*H155</f>
        <v>0</v>
      </c>
      <c r="Q155" s="186">
        <v>0</v>
      </c>
      <c r="R155" s="186">
        <f t="shared" ref="R155:R163" si="22">Q155*H155</f>
        <v>0</v>
      </c>
      <c r="S155" s="186">
        <v>0</v>
      </c>
      <c r="T155" s="187">
        <f t="shared" ref="T155:T163" si="23">S155*H155</f>
        <v>0</v>
      </c>
      <c r="U155" s="59"/>
      <c r="V155" s="59"/>
      <c r="W155" s="59"/>
      <c r="X155" s="59"/>
      <c r="Y155" s="59"/>
      <c r="Z155" s="59"/>
      <c r="AA155" s="59"/>
      <c r="AB155" s="59"/>
      <c r="AC155" s="59"/>
      <c r="AD155" s="59"/>
      <c r="AE155" s="59"/>
      <c r="AR155" s="188" t="s">
        <v>302</v>
      </c>
      <c r="AT155" s="188" t="s">
        <v>299</v>
      </c>
      <c r="AU155" s="188" t="s">
        <v>154</v>
      </c>
      <c r="AY155" s="48" t="s">
        <v>297</v>
      </c>
      <c r="BE155" s="189">
        <f t="shared" ref="BE155:BE163" si="24">IF(N155="základná",J155,0)</f>
        <v>0</v>
      </c>
      <c r="BF155" s="189">
        <f t="shared" ref="BF155:BF163" si="25">IF(N155="znížená",J155,0)</f>
        <v>0</v>
      </c>
      <c r="BG155" s="189">
        <f t="shared" ref="BG155:BG163" si="26">IF(N155="zákl. prenesená",J155,0)</f>
        <v>0</v>
      </c>
      <c r="BH155" s="189">
        <f t="shared" ref="BH155:BH163" si="27">IF(N155="zníž. prenesená",J155,0)</f>
        <v>0</v>
      </c>
      <c r="BI155" s="189">
        <f t="shared" ref="BI155:BI163" si="28">IF(N155="nulová",J155,0)</f>
        <v>0</v>
      </c>
      <c r="BJ155" s="48" t="s">
        <v>154</v>
      </c>
      <c r="BK155" s="189">
        <f t="shared" ref="BK155:BK163" si="29">ROUND(I155*H155,2)</f>
        <v>0</v>
      </c>
      <c r="BL155" s="48" t="s">
        <v>302</v>
      </c>
      <c r="BM155" s="188" t="s">
        <v>1627</v>
      </c>
    </row>
    <row r="156" spans="1:65" s="63" customFormat="1" ht="24.15" customHeight="1">
      <c r="A156" s="59"/>
      <c r="B156" s="176"/>
      <c r="C156" s="177" t="s">
        <v>649</v>
      </c>
      <c r="D156" s="177" t="s">
        <v>299</v>
      </c>
      <c r="E156" s="178"/>
      <c r="F156" s="179" t="s">
        <v>1628</v>
      </c>
      <c r="G156" s="180" t="s">
        <v>799</v>
      </c>
      <c r="H156" s="181">
        <v>1</v>
      </c>
      <c r="I156" s="182"/>
      <c r="J156" s="182">
        <f t="shared" si="20"/>
        <v>0</v>
      </c>
      <c r="K156" s="183"/>
      <c r="L156" s="60"/>
      <c r="M156" s="184" t="s">
        <v>76</v>
      </c>
      <c r="N156" s="185"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302</v>
      </c>
      <c r="AT156" s="188" t="s">
        <v>299</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1629</v>
      </c>
    </row>
    <row r="157" spans="1:65" s="63" customFormat="1" ht="24.15" customHeight="1">
      <c r="A157" s="59"/>
      <c r="B157" s="176"/>
      <c r="C157" s="177" t="s">
        <v>652</v>
      </c>
      <c r="D157" s="177" t="s">
        <v>299</v>
      </c>
      <c r="E157" s="178"/>
      <c r="F157" s="179" t="s">
        <v>1630</v>
      </c>
      <c r="G157" s="180" t="s">
        <v>799</v>
      </c>
      <c r="H157" s="181">
        <v>12</v>
      </c>
      <c r="I157" s="182"/>
      <c r="J157" s="182">
        <f t="shared" si="20"/>
        <v>0</v>
      </c>
      <c r="K157" s="183"/>
      <c r="L157" s="60"/>
      <c r="M157" s="184" t="s">
        <v>76</v>
      </c>
      <c r="N157" s="185"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302</v>
      </c>
      <c r="AT157" s="188" t="s">
        <v>299</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302</v>
      </c>
      <c r="BM157" s="188" t="s">
        <v>1631</v>
      </c>
    </row>
    <row r="158" spans="1:65" s="63" customFormat="1" ht="24.15" customHeight="1">
      <c r="A158" s="59"/>
      <c r="B158" s="176"/>
      <c r="C158" s="177" t="s">
        <v>655</v>
      </c>
      <c r="D158" s="177" t="s">
        <v>299</v>
      </c>
      <c r="E158" s="178"/>
      <c r="F158" s="179" t="s">
        <v>1632</v>
      </c>
      <c r="G158" s="180" t="s">
        <v>799</v>
      </c>
      <c r="H158" s="181">
        <v>1</v>
      </c>
      <c r="I158" s="182"/>
      <c r="J158" s="182">
        <f t="shared" si="20"/>
        <v>0</v>
      </c>
      <c r="K158" s="183"/>
      <c r="L158" s="60"/>
      <c r="M158" s="184" t="s">
        <v>76</v>
      </c>
      <c r="N158" s="185"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302</v>
      </c>
      <c r="AT158" s="188" t="s">
        <v>299</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302</v>
      </c>
      <c r="BM158" s="188" t="s">
        <v>1633</v>
      </c>
    </row>
    <row r="159" spans="1:65" s="63" customFormat="1" ht="24.15" customHeight="1">
      <c r="A159" s="59"/>
      <c r="B159" s="176"/>
      <c r="C159" s="177" t="s">
        <v>577</v>
      </c>
      <c r="D159" s="177" t="s">
        <v>299</v>
      </c>
      <c r="E159" s="178"/>
      <c r="F159" s="179" t="s">
        <v>1634</v>
      </c>
      <c r="G159" s="180" t="s">
        <v>799</v>
      </c>
      <c r="H159" s="181">
        <v>1</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302</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302</v>
      </c>
      <c r="BM159" s="188" t="s">
        <v>1635</v>
      </c>
    </row>
    <row r="160" spans="1:65" s="63" customFormat="1" ht="24.15" customHeight="1">
      <c r="A160" s="59"/>
      <c r="B160" s="176"/>
      <c r="C160" s="177" t="s">
        <v>580</v>
      </c>
      <c r="D160" s="177" t="s">
        <v>299</v>
      </c>
      <c r="E160" s="178"/>
      <c r="F160" s="179" t="s">
        <v>1636</v>
      </c>
      <c r="G160" s="180" t="s">
        <v>799</v>
      </c>
      <c r="H160" s="181">
        <v>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302</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302</v>
      </c>
      <c r="BM160" s="188" t="s">
        <v>1637</v>
      </c>
    </row>
    <row r="161" spans="1:65" s="63" customFormat="1" ht="24.15" customHeight="1">
      <c r="A161" s="59"/>
      <c r="B161" s="176"/>
      <c r="C161" s="177" t="s">
        <v>583</v>
      </c>
      <c r="D161" s="177" t="s">
        <v>299</v>
      </c>
      <c r="E161" s="178"/>
      <c r="F161" s="179" t="s">
        <v>1638</v>
      </c>
      <c r="G161" s="180" t="s">
        <v>799</v>
      </c>
      <c r="H161" s="181">
        <v>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302</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302</v>
      </c>
      <c r="BM161" s="188" t="s">
        <v>1639</v>
      </c>
    </row>
    <row r="162" spans="1:65" s="63" customFormat="1" ht="14.4" customHeight="1">
      <c r="A162" s="59"/>
      <c r="B162" s="176"/>
      <c r="C162" s="177" t="s">
        <v>586</v>
      </c>
      <c r="D162" s="177" t="s">
        <v>299</v>
      </c>
      <c r="E162" s="178"/>
      <c r="F162" s="179" t="s">
        <v>1540</v>
      </c>
      <c r="G162" s="180" t="s">
        <v>522</v>
      </c>
      <c r="H162" s="181">
        <v>46</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302</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302</v>
      </c>
      <c r="BM162" s="188" t="s">
        <v>1640</v>
      </c>
    </row>
    <row r="163" spans="1:65" s="63" customFormat="1" ht="14.4" customHeight="1">
      <c r="A163" s="59"/>
      <c r="B163" s="176"/>
      <c r="C163" s="177" t="s">
        <v>589</v>
      </c>
      <c r="D163" s="177" t="s">
        <v>299</v>
      </c>
      <c r="E163" s="178"/>
      <c r="F163" s="179" t="s">
        <v>1542</v>
      </c>
      <c r="G163" s="180" t="s">
        <v>799</v>
      </c>
      <c r="H163" s="181">
        <v>2</v>
      </c>
      <c r="I163" s="182"/>
      <c r="J163" s="182">
        <f t="shared" si="20"/>
        <v>0</v>
      </c>
      <c r="K163" s="183"/>
      <c r="L163" s="60"/>
      <c r="M163" s="200" t="s">
        <v>76</v>
      </c>
      <c r="N163" s="201" t="s">
        <v>107</v>
      </c>
      <c r="O163" s="202">
        <v>0</v>
      </c>
      <c r="P163" s="202">
        <f t="shared" si="21"/>
        <v>0</v>
      </c>
      <c r="Q163" s="202">
        <v>0</v>
      </c>
      <c r="R163" s="202">
        <f t="shared" si="22"/>
        <v>0</v>
      </c>
      <c r="S163" s="202">
        <v>0</v>
      </c>
      <c r="T163" s="203">
        <f t="shared" si="23"/>
        <v>0</v>
      </c>
      <c r="U163" s="59"/>
      <c r="V163" s="59"/>
      <c r="W163" s="59"/>
      <c r="X163" s="59"/>
      <c r="Y163" s="59"/>
      <c r="Z163" s="59"/>
      <c r="AA163" s="59"/>
      <c r="AB163" s="59"/>
      <c r="AC163" s="59"/>
      <c r="AD163" s="59"/>
      <c r="AE163" s="59"/>
      <c r="AR163" s="188" t="s">
        <v>302</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302</v>
      </c>
      <c r="BM163" s="188" t="s">
        <v>1641</v>
      </c>
    </row>
    <row r="164" spans="1:65" s="63" customFormat="1" ht="6.9" customHeight="1">
      <c r="A164" s="59"/>
      <c r="B164" s="75"/>
      <c r="C164" s="76"/>
      <c r="D164" s="76"/>
      <c r="E164" s="76"/>
      <c r="F164" s="76"/>
      <c r="G164" s="76"/>
      <c r="H164" s="76"/>
      <c r="I164" s="76"/>
      <c r="J164" s="76"/>
      <c r="K164" s="76"/>
      <c r="L164" s="60"/>
      <c r="M164" s="59"/>
      <c r="O164" s="59"/>
      <c r="P164" s="59"/>
      <c r="Q164" s="59"/>
      <c r="R164" s="59"/>
      <c r="S164" s="59"/>
      <c r="T164" s="59"/>
      <c r="U164" s="59"/>
      <c r="V164" s="59"/>
      <c r="W164" s="59"/>
      <c r="X164" s="59"/>
      <c r="Y164" s="59"/>
      <c r="Z164" s="59"/>
      <c r="AA164" s="59"/>
      <c r="AB164" s="59"/>
      <c r="AC164" s="59"/>
      <c r="AD164" s="59"/>
      <c r="AE164" s="59"/>
    </row>
    <row r="167" spans="1:65" ht="51" customHeight="1">
      <c r="C167" s="262" t="s">
        <v>392</v>
      </c>
      <c r="D167" s="262"/>
      <c r="E167" s="262"/>
      <c r="F167" s="262"/>
      <c r="G167" s="262"/>
      <c r="H167" s="262"/>
      <c r="I167" s="262"/>
      <c r="J167" s="262"/>
      <c r="K167" s="262"/>
      <c r="L167" s="262"/>
      <c r="M167" s="262"/>
      <c r="N167" s="262"/>
    </row>
    <row r="168" spans="1:65" ht="11.4">
      <c r="C168" s="204"/>
      <c r="D168" s="204"/>
      <c r="E168" s="204"/>
      <c r="F168" s="204"/>
      <c r="G168" s="204"/>
      <c r="H168" s="204"/>
      <c r="I168" s="204"/>
      <c r="J168" s="204"/>
      <c r="K168" s="205"/>
      <c r="L168" s="205"/>
      <c r="M168" s="205"/>
      <c r="N168" s="205"/>
    </row>
    <row r="169" spans="1:65" ht="46.2" customHeight="1">
      <c r="C169" s="262" t="s">
        <v>393</v>
      </c>
      <c r="D169" s="262"/>
      <c r="E169" s="262"/>
      <c r="F169" s="262"/>
      <c r="G169" s="262"/>
      <c r="H169" s="262"/>
      <c r="I169" s="262"/>
      <c r="J169" s="262"/>
      <c r="K169" s="262"/>
      <c r="L169" s="262"/>
      <c r="M169" s="262"/>
      <c r="N169" s="262"/>
    </row>
    <row r="170" spans="1:65" ht="11.4">
      <c r="C170" s="204"/>
      <c r="D170" s="204"/>
      <c r="E170" s="204"/>
      <c r="F170" s="204"/>
      <c r="G170" s="204"/>
      <c r="H170" s="204"/>
      <c r="I170" s="204"/>
      <c r="J170" s="204"/>
      <c r="K170" s="205"/>
      <c r="L170" s="205"/>
      <c r="M170" s="205"/>
      <c r="N170" s="205"/>
    </row>
    <row r="171" spans="1:65" ht="49.2" customHeight="1">
      <c r="C171" s="262" t="s">
        <v>394</v>
      </c>
      <c r="D171" s="262"/>
      <c r="E171" s="262"/>
      <c r="F171" s="262"/>
      <c r="G171" s="262"/>
      <c r="H171" s="262"/>
      <c r="I171" s="262"/>
      <c r="J171" s="262"/>
      <c r="K171" s="262"/>
      <c r="L171" s="262"/>
      <c r="M171" s="262"/>
      <c r="N171" s="262"/>
    </row>
    <row r="172" spans="1:65" ht="11.4">
      <c r="C172" s="206"/>
      <c r="D172" s="206"/>
      <c r="E172" s="206"/>
      <c r="F172" s="206"/>
      <c r="G172" s="206"/>
      <c r="H172" s="206"/>
      <c r="I172" s="206"/>
      <c r="J172" s="206"/>
      <c r="K172" s="207"/>
      <c r="L172" s="207"/>
      <c r="M172" s="207"/>
      <c r="N172" s="207"/>
    </row>
    <row r="173" spans="1:65" ht="11.4">
      <c r="C173" s="262" t="s">
        <v>395</v>
      </c>
      <c r="D173" s="262"/>
      <c r="E173" s="262"/>
      <c r="F173" s="262"/>
      <c r="G173" s="262"/>
      <c r="H173" s="262"/>
      <c r="I173" s="262"/>
      <c r="J173" s="262"/>
      <c r="K173" s="262"/>
      <c r="L173" s="262"/>
      <c r="M173" s="262"/>
      <c r="N173" s="262"/>
    </row>
    <row r="174" spans="1:65" ht="11.4">
      <c r="C174" s="204"/>
      <c r="D174" s="204"/>
      <c r="E174" s="204"/>
      <c r="F174" s="204"/>
      <c r="G174" s="204"/>
      <c r="H174" s="204"/>
      <c r="I174" s="204"/>
      <c r="J174" s="204"/>
      <c r="K174" s="205"/>
      <c r="L174" s="205"/>
      <c r="M174" s="205"/>
      <c r="N174" s="205"/>
    </row>
    <row r="175" spans="1:65" ht="11.4">
      <c r="C175" s="204"/>
      <c r="D175" s="204"/>
      <c r="E175" s="204"/>
      <c r="F175" s="204"/>
      <c r="G175" s="204"/>
      <c r="H175" s="204"/>
      <c r="I175" s="204"/>
      <c r="J175" s="204"/>
      <c r="K175" s="205"/>
      <c r="L175" s="205"/>
      <c r="M175" s="205"/>
      <c r="N175" s="205"/>
    </row>
    <row r="176" spans="1:65" ht="11.4">
      <c r="C176" s="208" t="s">
        <v>396</v>
      </c>
      <c r="D176" s="208"/>
      <c r="E176" s="208"/>
      <c r="F176" s="208"/>
      <c r="G176" s="208"/>
      <c r="H176" s="204"/>
      <c r="I176" s="208"/>
      <c r="J176" s="208"/>
      <c r="K176" s="205"/>
      <c r="L176" s="205"/>
      <c r="M176" s="205"/>
      <c r="N176" s="205"/>
    </row>
    <row r="177" spans="3:14" ht="11.4">
      <c r="C177" s="204"/>
      <c r="D177" s="204"/>
      <c r="E177" s="204"/>
      <c r="F177" s="204"/>
      <c r="G177" s="204"/>
      <c r="H177" s="204" t="s">
        <v>397</v>
      </c>
      <c r="I177" s="204"/>
      <c r="J177" s="204"/>
      <c r="K177" s="205"/>
      <c r="L177" s="205"/>
      <c r="M177" s="205"/>
      <c r="N177" s="205"/>
    </row>
    <row r="178" spans="3:14" ht="11.4">
      <c r="C178" s="204"/>
      <c r="D178" s="204"/>
      <c r="E178" s="204"/>
      <c r="F178" s="204"/>
      <c r="G178" s="204"/>
      <c r="H178" s="204"/>
      <c r="I178" s="204"/>
      <c r="J178" s="204"/>
      <c r="K178" s="205"/>
      <c r="L178" s="205"/>
      <c r="M178" s="205"/>
      <c r="N178" s="205"/>
    </row>
    <row r="179" spans="3:14" ht="11.4">
      <c r="C179" s="204"/>
      <c r="D179" s="204"/>
      <c r="E179" s="204"/>
      <c r="F179" s="204"/>
      <c r="G179" s="204"/>
      <c r="H179" s="204"/>
      <c r="I179" s="204"/>
      <c r="J179" s="208"/>
      <c r="K179" s="205"/>
      <c r="L179" s="205"/>
      <c r="M179" s="205"/>
      <c r="N179" s="205"/>
    </row>
    <row r="180" spans="3:14" ht="11.4">
      <c r="C180" s="208" t="s">
        <v>96</v>
      </c>
      <c r="D180" s="208"/>
      <c r="E180" s="208"/>
      <c r="F180" s="208"/>
      <c r="G180" s="208"/>
      <c r="H180" s="204"/>
      <c r="I180" s="208"/>
      <c r="J180" s="204"/>
      <c r="K180" s="205"/>
      <c r="L180" s="205"/>
      <c r="M180" s="205"/>
      <c r="N180" s="205"/>
    </row>
  </sheetData>
  <autoFilter ref="C99:K163" xr:uid="{00000000-0009-0000-0000-00001E000000}"/>
  <mergeCells count="13">
    <mergeCell ref="E29:H29"/>
    <mergeCell ref="L2:V2"/>
    <mergeCell ref="E7:H7"/>
    <mergeCell ref="E9:H9"/>
    <mergeCell ref="E11:H11"/>
    <mergeCell ref="E20:H20"/>
    <mergeCell ref="C173:N173"/>
    <mergeCell ref="E88:H88"/>
    <mergeCell ref="E90:H90"/>
    <mergeCell ref="E92:H92"/>
    <mergeCell ref="C167:N167"/>
    <mergeCell ref="C169:N169"/>
    <mergeCell ref="C171:N17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M180"/>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251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1461</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1642</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ROUND((SUM(BE100:BE163)),  2)</f>
        <v>0</v>
      </c>
      <c r="G35" s="59"/>
      <c r="H35" s="59"/>
      <c r="I35" s="141">
        <v>0.2</v>
      </c>
      <c r="J35" s="140">
        <f>ROUND(((SUM(BE100:BE163))*I35),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ROUND((SUM(BF100:BF163)),  2)</f>
        <v>0</v>
      </c>
      <c r="G36" s="59"/>
      <c r="H36" s="59"/>
      <c r="I36" s="141">
        <v>0.2</v>
      </c>
      <c r="J36" s="140">
        <f>ROUND(((SUM(BF100:BF163))*I36),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0.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1461</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07 A2 - FC 25 SO 07 A2 Vodovodná prípojka A2</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P101+P153</f>
        <v>0</v>
      </c>
      <c r="Q100" s="95"/>
      <c r="R100" s="160">
        <f>R101+R153</f>
        <v>0</v>
      </c>
      <c r="S100" s="95"/>
      <c r="T100" s="161">
        <f>T101+T153</f>
        <v>0</v>
      </c>
      <c r="U100" s="59"/>
      <c r="V100" s="59"/>
      <c r="W100" s="59"/>
      <c r="X100" s="59"/>
      <c r="Y100" s="59"/>
      <c r="Z100" s="59"/>
      <c r="AA100" s="59"/>
      <c r="AB100" s="59"/>
      <c r="AC100" s="59"/>
      <c r="AD100" s="59"/>
      <c r="AE100" s="59"/>
      <c r="AT100" s="48" t="s">
        <v>140</v>
      </c>
      <c r="AU100" s="48" t="s">
        <v>295</v>
      </c>
      <c r="BK100" s="162">
        <f>BK101+BK153</f>
        <v>0</v>
      </c>
    </row>
    <row r="101" spans="1:65" s="163" customFormat="1" ht="25.95" customHeight="1">
      <c r="B101" s="164"/>
      <c r="D101" s="165" t="s">
        <v>140</v>
      </c>
      <c r="E101" s="166"/>
      <c r="F101" s="166" t="s">
        <v>1293</v>
      </c>
      <c r="J101" s="167">
        <f>BK101</f>
        <v>0</v>
      </c>
      <c r="L101" s="164"/>
      <c r="M101" s="168"/>
      <c r="N101" s="169"/>
      <c r="O101" s="169"/>
      <c r="P101" s="170">
        <f>P102+P118+P120+P151</f>
        <v>0</v>
      </c>
      <c r="Q101" s="169"/>
      <c r="R101" s="170">
        <f>R102+R118+R120+R151</f>
        <v>0</v>
      </c>
      <c r="S101" s="169"/>
      <c r="T101" s="171">
        <f>T102+T118+T120+T151</f>
        <v>0</v>
      </c>
      <c r="AR101" s="165" t="s">
        <v>148</v>
      </c>
      <c r="AT101" s="172" t="s">
        <v>140</v>
      </c>
      <c r="AU101" s="172" t="s">
        <v>141</v>
      </c>
      <c r="AY101" s="165" t="s">
        <v>297</v>
      </c>
      <c r="BK101" s="173">
        <f>BK102+BK118+BK120+BK151</f>
        <v>0</v>
      </c>
    </row>
    <row r="102" spans="1:65" s="163" customFormat="1" ht="22.95" customHeight="1">
      <c r="B102" s="164"/>
      <c r="D102" s="165" t="s">
        <v>140</v>
      </c>
      <c r="E102" s="174"/>
      <c r="F102" s="174" t="s">
        <v>1294</v>
      </c>
      <c r="J102" s="175">
        <f>BK102</f>
        <v>0</v>
      </c>
      <c r="L102" s="164"/>
      <c r="M102" s="168"/>
      <c r="N102" s="169"/>
      <c r="O102" s="169"/>
      <c r="P102" s="170">
        <f>SUM(P103:P117)</f>
        <v>0</v>
      </c>
      <c r="Q102" s="169"/>
      <c r="R102" s="170">
        <f>SUM(R103:R117)</f>
        <v>0</v>
      </c>
      <c r="S102" s="169"/>
      <c r="T102" s="171">
        <f>SUM(T103:T117)</f>
        <v>0</v>
      </c>
      <c r="AR102" s="165" t="s">
        <v>148</v>
      </c>
      <c r="AT102" s="172" t="s">
        <v>140</v>
      </c>
      <c r="AU102" s="172" t="s">
        <v>148</v>
      </c>
      <c r="AY102" s="165" t="s">
        <v>297</v>
      </c>
      <c r="BK102" s="173">
        <f>SUM(BK103:BK117)</f>
        <v>0</v>
      </c>
    </row>
    <row r="103" spans="1:65" s="63" customFormat="1" ht="14.4" customHeight="1">
      <c r="A103" s="59"/>
      <c r="B103" s="176"/>
      <c r="C103" s="177" t="s">
        <v>148</v>
      </c>
      <c r="D103" s="177" t="s">
        <v>299</v>
      </c>
      <c r="E103" s="178"/>
      <c r="F103" s="179" t="s">
        <v>1545</v>
      </c>
      <c r="G103" s="180" t="s">
        <v>301</v>
      </c>
      <c r="H103" s="181">
        <v>6</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302</v>
      </c>
      <c r="BM103" s="188" t="s">
        <v>1643</v>
      </c>
    </row>
    <row r="104" spans="1:65" s="63" customFormat="1" ht="14.4" customHeight="1">
      <c r="A104" s="59"/>
      <c r="B104" s="176"/>
      <c r="C104" s="177" t="s">
        <v>154</v>
      </c>
      <c r="D104" s="177" t="s">
        <v>299</v>
      </c>
      <c r="E104" s="178"/>
      <c r="F104" s="179" t="s">
        <v>1547</v>
      </c>
      <c r="G104" s="180" t="s">
        <v>301</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1644</v>
      </c>
    </row>
    <row r="105" spans="1:65" s="63" customFormat="1" ht="14.4" customHeight="1">
      <c r="A105" s="59"/>
      <c r="B105" s="176"/>
      <c r="C105" s="177" t="s">
        <v>306</v>
      </c>
      <c r="D105" s="177" t="s">
        <v>299</v>
      </c>
      <c r="E105" s="178"/>
      <c r="F105" s="179" t="s">
        <v>1549</v>
      </c>
      <c r="G105" s="180" t="s">
        <v>301</v>
      </c>
      <c r="H105" s="181">
        <v>40.32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1645</v>
      </c>
    </row>
    <row r="106" spans="1:65" s="63" customFormat="1" ht="14.4" customHeight="1">
      <c r="A106" s="59"/>
      <c r="B106" s="176"/>
      <c r="C106" s="177" t="s">
        <v>302</v>
      </c>
      <c r="D106" s="177" t="s">
        <v>299</v>
      </c>
      <c r="E106" s="178"/>
      <c r="F106" s="179" t="s">
        <v>1551</v>
      </c>
      <c r="G106" s="180" t="s">
        <v>301</v>
      </c>
      <c r="H106" s="181">
        <v>16.128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1646</v>
      </c>
    </row>
    <row r="107" spans="1:65" s="63" customFormat="1" ht="14.4" customHeight="1">
      <c r="A107" s="59"/>
      <c r="B107" s="176"/>
      <c r="C107" s="177" t="s">
        <v>311</v>
      </c>
      <c r="D107" s="177" t="s">
        <v>299</v>
      </c>
      <c r="E107" s="178"/>
      <c r="F107" s="179" t="s">
        <v>1553</v>
      </c>
      <c r="G107" s="180" t="s">
        <v>301</v>
      </c>
      <c r="H107" s="181">
        <v>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1647</v>
      </c>
    </row>
    <row r="108" spans="1:65" s="63" customFormat="1" ht="24.15" customHeight="1">
      <c r="A108" s="59"/>
      <c r="B108" s="176"/>
      <c r="C108" s="177" t="s">
        <v>314</v>
      </c>
      <c r="D108" s="177" t="s">
        <v>299</v>
      </c>
      <c r="E108" s="178"/>
      <c r="F108" s="179" t="s">
        <v>1313</v>
      </c>
      <c r="G108" s="180" t="s">
        <v>301</v>
      </c>
      <c r="H108" s="181">
        <v>47.32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1648</v>
      </c>
    </row>
    <row r="109" spans="1:65" s="63" customFormat="1" ht="24.15" customHeight="1">
      <c r="A109" s="59"/>
      <c r="B109" s="176"/>
      <c r="C109" s="177" t="s">
        <v>317</v>
      </c>
      <c r="D109" s="177" t="s">
        <v>299</v>
      </c>
      <c r="E109" s="178"/>
      <c r="F109" s="179" t="s">
        <v>1556</v>
      </c>
      <c r="G109" s="180" t="s">
        <v>301</v>
      </c>
      <c r="H109" s="181">
        <v>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1649</v>
      </c>
    </row>
    <row r="110" spans="1:65" s="63" customFormat="1" ht="14.4" customHeight="1">
      <c r="A110" s="59"/>
      <c r="B110" s="176"/>
      <c r="C110" s="177" t="s">
        <v>320</v>
      </c>
      <c r="D110" s="177" t="s">
        <v>299</v>
      </c>
      <c r="E110" s="178"/>
      <c r="F110" s="179" t="s">
        <v>1317</v>
      </c>
      <c r="G110" s="180" t="s">
        <v>301</v>
      </c>
      <c r="H110" s="181">
        <v>5</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1650</v>
      </c>
    </row>
    <row r="111" spans="1:65" s="63" customFormat="1" ht="14.4" customHeight="1">
      <c r="A111" s="59"/>
      <c r="B111" s="176"/>
      <c r="C111" s="177" t="s">
        <v>323</v>
      </c>
      <c r="D111" s="177" t="s">
        <v>299</v>
      </c>
      <c r="E111" s="178"/>
      <c r="F111" s="179" t="s">
        <v>1319</v>
      </c>
      <c r="G111" s="180" t="s">
        <v>301</v>
      </c>
      <c r="H111" s="181">
        <v>5</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1651</v>
      </c>
    </row>
    <row r="112" spans="1:65" s="63" customFormat="1" ht="24.15" customHeight="1">
      <c r="A112" s="59"/>
      <c r="B112" s="176"/>
      <c r="C112" s="177" t="s">
        <v>328</v>
      </c>
      <c r="D112" s="177" t="s">
        <v>299</v>
      </c>
      <c r="E112" s="178"/>
      <c r="F112" s="179" t="s">
        <v>1321</v>
      </c>
      <c r="G112" s="180" t="s">
        <v>301</v>
      </c>
      <c r="H112" s="181">
        <v>28.08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1652</v>
      </c>
    </row>
    <row r="113" spans="1:65" s="63" customFormat="1" ht="14.4" customHeight="1">
      <c r="A113" s="59"/>
      <c r="B113" s="176"/>
      <c r="C113" s="177" t="s">
        <v>331</v>
      </c>
      <c r="D113" s="177" t="s">
        <v>299</v>
      </c>
      <c r="E113" s="178"/>
      <c r="F113" s="179" t="s">
        <v>1323</v>
      </c>
      <c r="G113" s="180" t="s">
        <v>301</v>
      </c>
      <c r="H113" s="181">
        <v>8.4600000000000009</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1653</v>
      </c>
    </row>
    <row r="114" spans="1:65" s="63" customFormat="1" ht="14.4" customHeight="1">
      <c r="A114" s="59"/>
      <c r="B114" s="176"/>
      <c r="C114" s="177" t="s">
        <v>335</v>
      </c>
      <c r="D114" s="177" t="s">
        <v>299</v>
      </c>
      <c r="E114" s="178"/>
      <c r="F114" s="179" t="s">
        <v>1325</v>
      </c>
      <c r="G114" s="180" t="s">
        <v>301</v>
      </c>
      <c r="H114" s="181">
        <v>8.4600000000000009</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1654</v>
      </c>
    </row>
    <row r="115" spans="1:65" s="63" customFormat="1" ht="14.4" customHeight="1">
      <c r="A115" s="59"/>
      <c r="B115" s="176"/>
      <c r="C115" s="177" t="s">
        <v>339</v>
      </c>
      <c r="D115" s="177" t="s">
        <v>299</v>
      </c>
      <c r="E115" s="178"/>
      <c r="F115" s="179" t="s">
        <v>1477</v>
      </c>
      <c r="G115" s="180" t="s">
        <v>301</v>
      </c>
      <c r="H115" s="181">
        <v>1.55</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1655</v>
      </c>
    </row>
    <row r="116" spans="1:65" s="63" customFormat="1" ht="14.4" customHeight="1">
      <c r="A116" s="59"/>
      <c r="B116" s="176"/>
      <c r="C116" s="177" t="s">
        <v>342</v>
      </c>
      <c r="D116" s="177" t="s">
        <v>299</v>
      </c>
      <c r="E116" s="178"/>
      <c r="F116" s="179" t="s">
        <v>1564</v>
      </c>
      <c r="G116" s="180" t="s">
        <v>301</v>
      </c>
      <c r="H116" s="181">
        <v>1.55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1656</v>
      </c>
    </row>
    <row r="117" spans="1:65" s="63" customFormat="1" ht="14.4" customHeight="1">
      <c r="A117" s="59"/>
      <c r="B117" s="176"/>
      <c r="C117" s="177" t="s">
        <v>345</v>
      </c>
      <c r="D117" s="177" t="s">
        <v>299</v>
      </c>
      <c r="E117" s="178"/>
      <c r="F117" s="179" t="s">
        <v>1327</v>
      </c>
      <c r="G117" s="180" t="s">
        <v>337</v>
      </c>
      <c r="H117" s="181">
        <v>132</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1657</v>
      </c>
    </row>
    <row r="118" spans="1:65" s="163" customFormat="1" ht="22.95" customHeight="1">
      <c r="B118" s="164"/>
      <c r="D118" s="165" t="s">
        <v>140</v>
      </c>
      <c r="E118" s="174"/>
      <c r="F118" s="174" t="s">
        <v>1329</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348</v>
      </c>
      <c r="D119" s="177" t="s">
        <v>299</v>
      </c>
      <c r="E119" s="178"/>
      <c r="F119" s="179" t="s">
        <v>1330</v>
      </c>
      <c r="G119" s="180" t="s">
        <v>301</v>
      </c>
      <c r="H119" s="181">
        <v>4.2300000000000004</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1658</v>
      </c>
    </row>
    <row r="120" spans="1:65" s="163" customFormat="1" ht="22.95" customHeight="1">
      <c r="B120" s="164"/>
      <c r="D120" s="165" t="s">
        <v>140</v>
      </c>
      <c r="E120" s="174"/>
      <c r="F120" s="174" t="s">
        <v>1332</v>
      </c>
      <c r="J120" s="175">
        <f>BK120</f>
        <v>0</v>
      </c>
      <c r="L120" s="164"/>
      <c r="M120" s="168"/>
      <c r="N120" s="169"/>
      <c r="O120" s="169"/>
      <c r="P120" s="170">
        <f>SUM(P121:P150)</f>
        <v>0</v>
      </c>
      <c r="Q120" s="169"/>
      <c r="R120" s="170">
        <f>SUM(R121:R150)</f>
        <v>0</v>
      </c>
      <c r="S120" s="169"/>
      <c r="T120" s="171">
        <f>SUM(T121:T150)</f>
        <v>0</v>
      </c>
      <c r="AR120" s="165" t="s">
        <v>148</v>
      </c>
      <c r="AT120" s="172" t="s">
        <v>140</v>
      </c>
      <c r="AU120" s="172" t="s">
        <v>148</v>
      </c>
      <c r="AY120" s="165" t="s">
        <v>297</v>
      </c>
      <c r="BK120" s="173">
        <f>SUM(BK121:BK150)</f>
        <v>0</v>
      </c>
    </row>
    <row r="121" spans="1:65" s="63" customFormat="1" ht="21.6" customHeight="1">
      <c r="A121" s="59"/>
      <c r="B121" s="176"/>
      <c r="C121" s="177" t="s">
        <v>351</v>
      </c>
      <c r="D121" s="177" t="s">
        <v>299</v>
      </c>
      <c r="E121" s="178"/>
      <c r="F121" s="179" t="s">
        <v>1568</v>
      </c>
      <c r="G121" s="180" t="s">
        <v>522</v>
      </c>
      <c r="H121" s="181">
        <v>18</v>
      </c>
      <c r="I121" s="182"/>
      <c r="J121" s="182">
        <f t="shared" ref="J121:J150" si="10">ROUND(I121*H121,2)</f>
        <v>0</v>
      </c>
      <c r="K121" s="183"/>
      <c r="L121" s="60"/>
      <c r="M121" s="184" t="s">
        <v>76</v>
      </c>
      <c r="N121" s="185" t="s">
        <v>107</v>
      </c>
      <c r="O121" s="186">
        <v>0</v>
      </c>
      <c r="P121" s="186">
        <f t="shared" ref="P121:P150" si="11">O121*H121</f>
        <v>0</v>
      </c>
      <c r="Q121" s="186">
        <v>0</v>
      </c>
      <c r="R121" s="186">
        <f t="shared" ref="R121:R150" si="12">Q121*H121</f>
        <v>0</v>
      </c>
      <c r="S121" s="186">
        <v>0</v>
      </c>
      <c r="T121" s="187">
        <f t="shared" ref="T121:T150" si="13">S121*H121</f>
        <v>0</v>
      </c>
      <c r="U121" s="59"/>
      <c r="V121" s="59"/>
      <c r="W121" s="59"/>
      <c r="X121" s="59"/>
      <c r="Y121" s="59"/>
      <c r="Z121" s="59"/>
      <c r="AA121" s="59"/>
      <c r="AB121" s="59"/>
      <c r="AC121" s="59"/>
      <c r="AD121" s="59"/>
      <c r="AE121" s="59"/>
      <c r="AR121" s="188" t="s">
        <v>302</v>
      </c>
      <c r="AT121" s="188" t="s">
        <v>299</v>
      </c>
      <c r="AU121" s="188" t="s">
        <v>154</v>
      </c>
      <c r="AY121" s="48" t="s">
        <v>297</v>
      </c>
      <c r="BE121" s="189">
        <f t="shared" ref="BE121:BE150" si="14">IF(N121="základná",J121,0)</f>
        <v>0</v>
      </c>
      <c r="BF121" s="189">
        <f t="shared" ref="BF121:BF150" si="15">IF(N121="znížená",J121,0)</f>
        <v>0</v>
      </c>
      <c r="BG121" s="189">
        <f t="shared" ref="BG121:BG150" si="16">IF(N121="zákl. prenesená",J121,0)</f>
        <v>0</v>
      </c>
      <c r="BH121" s="189">
        <f t="shared" ref="BH121:BH150" si="17">IF(N121="zníž. prenesená",J121,0)</f>
        <v>0</v>
      </c>
      <c r="BI121" s="189">
        <f t="shared" ref="BI121:BI150" si="18">IF(N121="nulová",J121,0)</f>
        <v>0</v>
      </c>
      <c r="BJ121" s="48" t="s">
        <v>154</v>
      </c>
      <c r="BK121" s="189">
        <f t="shared" ref="BK121:BK150" si="19">ROUND(I121*H121,2)</f>
        <v>0</v>
      </c>
      <c r="BL121" s="48" t="s">
        <v>302</v>
      </c>
      <c r="BM121" s="188" t="s">
        <v>1659</v>
      </c>
    </row>
    <row r="122" spans="1:65" s="63" customFormat="1" ht="24.15" customHeight="1">
      <c r="A122" s="59"/>
      <c r="B122" s="176"/>
      <c r="C122" s="190" t="s">
        <v>354</v>
      </c>
      <c r="D122" s="190" t="s">
        <v>324</v>
      </c>
      <c r="E122" s="191"/>
      <c r="F122" s="192" t="s">
        <v>1570</v>
      </c>
      <c r="G122" s="193" t="s">
        <v>522</v>
      </c>
      <c r="H122" s="194">
        <v>18</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1660</v>
      </c>
    </row>
    <row r="123" spans="1:65" s="63" customFormat="1" ht="24.15" customHeight="1">
      <c r="A123" s="59"/>
      <c r="B123" s="176"/>
      <c r="C123" s="190" t="s">
        <v>357</v>
      </c>
      <c r="D123" s="190" t="s">
        <v>324</v>
      </c>
      <c r="E123" s="191"/>
      <c r="F123" s="192" t="s">
        <v>1572</v>
      </c>
      <c r="G123" s="193" t="s">
        <v>522</v>
      </c>
      <c r="H123" s="194">
        <v>44.5</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1661</v>
      </c>
    </row>
    <row r="124" spans="1:65" s="63" customFormat="1" ht="24" customHeight="1">
      <c r="A124" s="59"/>
      <c r="B124" s="176"/>
      <c r="C124" s="177" t="s">
        <v>82</v>
      </c>
      <c r="D124" s="177" t="s">
        <v>299</v>
      </c>
      <c r="E124" s="178"/>
      <c r="F124" s="179" t="s">
        <v>1574</v>
      </c>
      <c r="G124" s="180" t="s">
        <v>522</v>
      </c>
      <c r="H124" s="181">
        <v>44.5</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1662</v>
      </c>
    </row>
    <row r="125" spans="1:65" s="63" customFormat="1" ht="14.4" customHeight="1">
      <c r="A125" s="59"/>
      <c r="B125" s="176"/>
      <c r="C125" s="177" t="s">
        <v>402</v>
      </c>
      <c r="D125" s="177" t="s">
        <v>299</v>
      </c>
      <c r="E125" s="178"/>
      <c r="F125" s="179" t="s">
        <v>1576</v>
      </c>
      <c r="G125" s="180" t="s">
        <v>799</v>
      </c>
      <c r="H125" s="181">
        <v>13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1663</v>
      </c>
    </row>
    <row r="126" spans="1:65" s="63" customFormat="1" ht="24.15" customHeight="1">
      <c r="A126" s="59"/>
      <c r="B126" s="176"/>
      <c r="C126" s="177" t="s">
        <v>405</v>
      </c>
      <c r="D126" s="177" t="s">
        <v>299</v>
      </c>
      <c r="E126" s="178"/>
      <c r="F126" s="179" t="s">
        <v>1578</v>
      </c>
      <c r="G126" s="180" t="s">
        <v>799</v>
      </c>
      <c r="H126" s="181">
        <v>12</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1664</v>
      </c>
    </row>
    <row r="127" spans="1:65" s="63" customFormat="1" ht="14.4" customHeight="1">
      <c r="A127" s="59"/>
      <c r="B127" s="176"/>
      <c r="C127" s="177" t="s">
        <v>409</v>
      </c>
      <c r="D127" s="177" t="s">
        <v>299</v>
      </c>
      <c r="E127" s="178"/>
      <c r="F127" s="179" t="s">
        <v>1580</v>
      </c>
      <c r="G127" s="180" t="s">
        <v>799</v>
      </c>
      <c r="H127" s="181">
        <v>6</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1665</v>
      </c>
    </row>
    <row r="128" spans="1:65" s="63" customFormat="1" ht="24.15" customHeight="1">
      <c r="A128" s="59"/>
      <c r="B128" s="176"/>
      <c r="C128" s="177" t="s">
        <v>412</v>
      </c>
      <c r="D128" s="177" t="s">
        <v>299</v>
      </c>
      <c r="E128" s="178"/>
      <c r="F128" s="179" t="s">
        <v>1582</v>
      </c>
      <c r="G128" s="180" t="s">
        <v>799</v>
      </c>
      <c r="H128" s="181">
        <v>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1666</v>
      </c>
    </row>
    <row r="129" spans="1:65" s="63" customFormat="1" ht="30" customHeight="1">
      <c r="A129" s="59"/>
      <c r="B129" s="176"/>
      <c r="C129" s="190" t="s">
        <v>415</v>
      </c>
      <c r="D129" s="190" t="s">
        <v>324</v>
      </c>
      <c r="E129" s="191"/>
      <c r="F129" s="192" t="s">
        <v>1584</v>
      </c>
      <c r="G129" s="193" t="s">
        <v>799</v>
      </c>
      <c r="H129" s="194">
        <v>1</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1667</v>
      </c>
    </row>
    <row r="130" spans="1:65" s="63" customFormat="1" ht="28.95" customHeight="1">
      <c r="A130" s="59"/>
      <c r="B130" s="176"/>
      <c r="C130" s="190" t="s">
        <v>418</v>
      </c>
      <c r="D130" s="190" t="s">
        <v>324</v>
      </c>
      <c r="E130" s="191"/>
      <c r="F130" s="192" t="s">
        <v>1586</v>
      </c>
      <c r="G130" s="193" t="s">
        <v>799</v>
      </c>
      <c r="H130" s="194">
        <v>12</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1668</v>
      </c>
    </row>
    <row r="131" spans="1:65" s="63" customFormat="1" ht="24" customHeight="1">
      <c r="A131" s="59"/>
      <c r="B131" s="176"/>
      <c r="C131" s="190" t="s">
        <v>421</v>
      </c>
      <c r="D131" s="190" t="s">
        <v>324</v>
      </c>
      <c r="E131" s="191"/>
      <c r="F131" s="192" t="s">
        <v>1588</v>
      </c>
      <c r="G131" s="193" t="s">
        <v>799</v>
      </c>
      <c r="H131" s="194">
        <v>1</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1669</v>
      </c>
    </row>
    <row r="132" spans="1:65" s="63" customFormat="1" ht="25.2" customHeight="1">
      <c r="A132" s="59"/>
      <c r="B132" s="176"/>
      <c r="C132" s="190" t="s">
        <v>424</v>
      </c>
      <c r="D132" s="190" t="s">
        <v>324</v>
      </c>
      <c r="E132" s="191"/>
      <c r="F132" s="192" t="s">
        <v>1670</v>
      </c>
      <c r="G132" s="193" t="s">
        <v>799</v>
      </c>
      <c r="H132" s="194">
        <v>12</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1671</v>
      </c>
    </row>
    <row r="133" spans="1:65" s="63" customFormat="1" ht="25.95" customHeight="1">
      <c r="A133" s="59"/>
      <c r="B133" s="176"/>
      <c r="C133" s="190" t="s">
        <v>427</v>
      </c>
      <c r="D133" s="190" t="s">
        <v>324</v>
      </c>
      <c r="E133" s="191"/>
      <c r="F133" s="192" t="s">
        <v>1592</v>
      </c>
      <c r="G133" s="193" t="s">
        <v>799</v>
      </c>
      <c r="H133" s="194">
        <v>1</v>
      </c>
      <c r="I133" s="195"/>
      <c r="J133" s="195">
        <f t="shared" si="10"/>
        <v>0</v>
      </c>
      <c r="K133" s="196"/>
      <c r="L133" s="197"/>
      <c r="M133" s="198" t="s">
        <v>76</v>
      </c>
      <c r="N133" s="199"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1672</v>
      </c>
    </row>
    <row r="134" spans="1:65" s="63" customFormat="1" ht="27.6" customHeight="1">
      <c r="A134" s="59"/>
      <c r="B134" s="176"/>
      <c r="C134" s="190" t="s">
        <v>430</v>
      </c>
      <c r="D134" s="190" t="s">
        <v>324</v>
      </c>
      <c r="E134" s="191"/>
      <c r="F134" s="192" t="s">
        <v>1673</v>
      </c>
      <c r="G134" s="193" t="s">
        <v>799</v>
      </c>
      <c r="H134" s="194">
        <v>13</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320</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1674</v>
      </c>
    </row>
    <row r="135" spans="1:65" s="63" customFormat="1" ht="27.6" customHeight="1">
      <c r="A135" s="59"/>
      <c r="B135" s="176"/>
      <c r="C135" s="190" t="s">
        <v>434</v>
      </c>
      <c r="D135" s="190" t="s">
        <v>324</v>
      </c>
      <c r="E135" s="191"/>
      <c r="F135" s="192" t="s">
        <v>1675</v>
      </c>
      <c r="G135" s="193" t="s">
        <v>799</v>
      </c>
      <c r="H135" s="194">
        <v>2</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1676</v>
      </c>
    </row>
    <row r="136" spans="1:65" s="63" customFormat="1" ht="14.4" customHeight="1">
      <c r="A136" s="59"/>
      <c r="B136" s="176"/>
      <c r="C136" s="190" t="s">
        <v>381</v>
      </c>
      <c r="D136" s="190" t="s">
        <v>324</v>
      </c>
      <c r="E136" s="191"/>
      <c r="F136" s="192" t="s">
        <v>1598</v>
      </c>
      <c r="G136" s="193" t="s">
        <v>407</v>
      </c>
      <c r="H136" s="194">
        <v>1</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1677</v>
      </c>
    </row>
    <row r="137" spans="1:65" s="63" customFormat="1" ht="24.6" customHeight="1">
      <c r="A137" s="59"/>
      <c r="B137" s="176"/>
      <c r="C137" s="190" t="s">
        <v>439</v>
      </c>
      <c r="D137" s="190" t="s">
        <v>324</v>
      </c>
      <c r="E137" s="191"/>
      <c r="F137" s="192" t="s">
        <v>1600</v>
      </c>
      <c r="G137" s="193" t="s">
        <v>799</v>
      </c>
      <c r="H137" s="194">
        <v>1</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1678</v>
      </c>
    </row>
    <row r="138" spans="1:65" s="63" customFormat="1" ht="24.15" customHeight="1">
      <c r="A138" s="59"/>
      <c r="B138" s="176"/>
      <c r="C138" s="190" t="s">
        <v>442</v>
      </c>
      <c r="D138" s="190" t="s">
        <v>324</v>
      </c>
      <c r="E138" s="191"/>
      <c r="F138" s="192" t="s">
        <v>1602</v>
      </c>
      <c r="G138" s="193" t="s">
        <v>799</v>
      </c>
      <c r="H138" s="194">
        <v>1</v>
      </c>
      <c r="I138" s="195"/>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1679</v>
      </c>
    </row>
    <row r="139" spans="1:65" s="63" customFormat="1" ht="24.15" customHeight="1">
      <c r="A139" s="59"/>
      <c r="B139" s="176"/>
      <c r="C139" s="190" t="s">
        <v>445</v>
      </c>
      <c r="D139" s="190" t="s">
        <v>324</v>
      </c>
      <c r="E139" s="191"/>
      <c r="F139" s="192" t="s">
        <v>1604</v>
      </c>
      <c r="G139" s="193" t="s">
        <v>799</v>
      </c>
      <c r="H139" s="194">
        <v>13</v>
      </c>
      <c r="I139" s="195"/>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1680</v>
      </c>
    </row>
    <row r="140" spans="1:65" s="63" customFormat="1" ht="14.4" customHeight="1">
      <c r="A140" s="59"/>
      <c r="B140" s="176"/>
      <c r="C140" s="190" t="s">
        <v>448</v>
      </c>
      <c r="D140" s="190" t="s">
        <v>324</v>
      </c>
      <c r="E140" s="191"/>
      <c r="F140" s="192" t="s">
        <v>1681</v>
      </c>
      <c r="G140" s="193" t="s">
        <v>799</v>
      </c>
      <c r="H140" s="194">
        <v>1</v>
      </c>
      <c r="I140" s="195"/>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1682</v>
      </c>
    </row>
    <row r="141" spans="1:65" s="63" customFormat="1" ht="14.4" customHeight="1">
      <c r="A141" s="59"/>
      <c r="B141" s="176"/>
      <c r="C141" s="190" t="s">
        <v>451</v>
      </c>
      <c r="D141" s="190" t="s">
        <v>324</v>
      </c>
      <c r="E141" s="191"/>
      <c r="F141" s="192" t="s">
        <v>1608</v>
      </c>
      <c r="G141" s="193" t="s">
        <v>799</v>
      </c>
      <c r="H141" s="194">
        <v>1</v>
      </c>
      <c r="I141" s="195"/>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1683</v>
      </c>
    </row>
    <row r="142" spans="1:65" s="63" customFormat="1" ht="23.4" customHeight="1">
      <c r="A142" s="59"/>
      <c r="B142" s="176"/>
      <c r="C142" s="190" t="s">
        <v>454</v>
      </c>
      <c r="D142" s="190" t="s">
        <v>324</v>
      </c>
      <c r="E142" s="191"/>
      <c r="F142" s="192" t="s">
        <v>1610</v>
      </c>
      <c r="G142" s="193" t="s">
        <v>799</v>
      </c>
      <c r="H142" s="194">
        <v>1</v>
      </c>
      <c r="I142" s="195"/>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1684</v>
      </c>
    </row>
    <row r="143" spans="1:65" s="63" customFormat="1" ht="27.6" customHeight="1">
      <c r="A143" s="59"/>
      <c r="B143" s="176"/>
      <c r="C143" s="190" t="s">
        <v>457</v>
      </c>
      <c r="D143" s="190" t="s">
        <v>324</v>
      </c>
      <c r="E143" s="191"/>
      <c r="F143" s="192" t="s">
        <v>1612</v>
      </c>
      <c r="G143" s="193" t="s">
        <v>799</v>
      </c>
      <c r="H143" s="194">
        <v>1</v>
      </c>
      <c r="I143" s="195"/>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1685</v>
      </c>
    </row>
    <row r="144" spans="1:65" s="63" customFormat="1" ht="14.4" customHeight="1">
      <c r="A144" s="59"/>
      <c r="B144" s="176"/>
      <c r="C144" s="177" t="s">
        <v>460</v>
      </c>
      <c r="D144" s="177" t="s">
        <v>299</v>
      </c>
      <c r="E144" s="178"/>
      <c r="F144" s="179" t="s">
        <v>1614</v>
      </c>
      <c r="G144" s="180" t="s">
        <v>522</v>
      </c>
      <c r="H144" s="181">
        <v>63</v>
      </c>
      <c r="I144" s="182"/>
      <c r="J144" s="182">
        <f t="shared" si="10"/>
        <v>0</v>
      </c>
      <c r="K144" s="183"/>
      <c r="L144" s="60"/>
      <c r="M144" s="184" t="s">
        <v>76</v>
      </c>
      <c r="N144" s="185"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302</v>
      </c>
      <c r="AT144" s="188" t="s">
        <v>299</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1686</v>
      </c>
    </row>
    <row r="145" spans="1:65" s="63" customFormat="1" ht="24.15" customHeight="1">
      <c r="A145" s="59"/>
      <c r="B145" s="176"/>
      <c r="C145" s="177" t="s">
        <v>463</v>
      </c>
      <c r="D145" s="177" t="s">
        <v>299</v>
      </c>
      <c r="E145" s="178"/>
      <c r="F145" s="179" t="s">
        <v>1523</v>
      </c>
      <c r="G145" s="180" t="s">
        <v>522</v>
      </c>
      <c r="H145" s="181">
        <v>63</v>
      </c>
      <c r="I145" s="182"/>
      <c r="J145" s="182">
        <f t="shared" si="10"/>
        <v>0</v>
      </c>
      <c r="K145" s="183"/>
      <c r="L145" s="60"/>
      <c r="M145" s="184" t="s">
        <v>76</v>
      </c>
      <c r="N145" s="185"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302</v>
      </c>
      <c r="AT145" s="188" t="s">
        <v>299</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1687</v>
      </c>
    </row>
    <row r="146" spans="1:65" s="63" customFormat="1" ht="24.15" customHeight="1">
      <c r="A146" s="59"/>
      <c r="B146" s="176"/>
      <c r="C146" s="177" t="s">
        <v>466</v>
      </c>
      <c r="D146" s="177" t="s">
        <v>299</v>
      </c>
      <c r="E146" s="178"/>
      <c r="F146" s="179" t="s">
        <v>1525</v>
      </c>
      <c r="G146" s="180" t="s">
        <v>799</v>
      </c>
      <c r="H146" s="181">
        <v>4</v>
      </c>
      <c r="I146" s="182"/>
      <c r="J146" s="182">
        <f t="shared" si="10"/>
        <v>0</v>
      </c>
      <c r="K146" s="183"/>
      <c r="L146" s="60"/>
      <c r="M146" s="184" t="s">
        <v>76</v>
      </c>
      <c r="N146" s="185"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302</v>
      </c>
      <c r="AT146" s="188" t="s">
        <v>299</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1688</v>
      </c>
    </row>
    <row r="147" spans="1:65" s="63" customFormat="1" ht="24.15" customHeight="1">
      <c r="A147" s="59"/>
      <c r="B147" s="176"/>
      <c r="C147" s="177" t="s">
        <v>469</v>
      </c>
      <c r="D147" s="177" t="s">
        <v>299</v>
      </c>
      <c r="E147" s="178"/>
      <c r="F147" s="179" t="s">
        <v>1618</v>
      </c>
      <c r="G147" s="180" t="s">
        <v>799</v>
      </c>
      <c r="H147" s="181">
        <v>1</v>
      </c>
      <c r="I147" s="182"/>
      <c r="J147" s="182">
        <f t="shared" si="10"/>
        <v>0</v>
      </c>
      <c r="K147" s="183"/>
      <c r="L147" s="60"/>
      <c r="M147" s="184" t="s">
        <v>76</v>
      </c>
      <c r="N147" s="185"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302</v>
      </c>
      <c r="AT147" s="188" t="s">
        <v>299</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1689</v>
      </c>
    </row>
    <row r="148" spans="1:65" s="63" customFormat="1" ht="24.15" customHeight="1">
      <c r="A148" s="59"/>
      <c r="B148" s="176"/>
      <c r="C148" s="177" t="s">
        <v>472</v>
      </c>
      <c r="D148" s="177" t="s">
        <v>299</v>
      </c>
      <c r="E148" s="178"/>
      <c r="F148" s="179" t="s">
        <v>1399</v>
      </c>
      <c r="G148" s="180" t="s">
        <v>799</v>
      </c>
      <c r="H148" s="181">
        <v>1</v>
      </c>
      <c r="I148" s="182"/>
      <c r="J148" s="182">
        <f t="shared" si="10"/>
        <v>0</v>
      </c>
      <c r="K148" s="183"/>
      <c r="L148" s="60"/>
      <c r="M148" s="184" t="s">
        <v>76</v>
      </c>
      <c r="N148" s="185" t="s">
        <v>107</v>
      </c>
      <c r="O148" s="186">
        <v>0</v>
      </c>
      <c r="P148" s="186">
        <f t="shared" si="11"/>
        <v>0</v>
      </c>
      <c r="Q148" s="186">
        <v>0</v>
      </c>
      <c r="R148" s="186">
        <f t="shared" si="12"/>
        <v>0</v>
      </c>
      <c r="S148" s="186">
        <v>0</v>
      </c>
      <c r="T148" s="187">
        <f t="shared" si="13"/>
        <v>0</v>
      </c>
      <c r="U148" s="59"/>
      <c r="V148" s="59"/>
      <c r="W148" s="59"/>
      <c r="X148" s="59"/>
      <c r="Y148" s="59"/>
      <c r="Z148" s="59"/>
      <c r="AA148" s="59"/>
      <c r="AB148" s="59"/>
      <c r="AC148" s="59"/>
      <c r="AD148" s="59"/>
      <c r="AE148" s="59"/>
      <c r="AR148" s="188" t="s">
        <v>302</v>
      </c>
      <c r="AT148" s="188" t="s">
        <v>299</v>
      </c>
      <c r="AU148" s="188" t="s">
        <v>154</v>
      </c>
      <c r="AY148" s="48" t="s">
        <v>297</v>
      </c>
      <c r="BE148" s="189">
        <f t="shared" si="14"/>
        <v>0</v>
      </c>
      <c r="BF148" s="189">
        <f t="shared" si="15"/>
        <v>0</v>
      </c>
      <c r="BG148" s="189">
        <f t="shared" si="16"/>
        <v>0</v>
      </c>
      <c r="BH148" s="189">
        <f t="shared" si="17"/>
        <v>0</v>
      </c>
      <c r="BI148" s="189">
        <f t="shared" si="18"/>
        <v>0</v>
      </c>
      <c r="BJ148" s="48" t="s">
        <v>154</v>
      </c>
      <c r="BK148" s="189">
        <f t="shared" si="19"/>
        <v>0</v>
      </c>
      <c r="BL148" s="48" t="s">
        <v>302</v>
      </c>
      <c r="BM148" s="188" t="s">
        <v>1690</v>
      </c>
    </row>
    <row r="149" spans="1:65" s="63" customFormat="1" ht="14.4" customHeight="1">
      <c r="A149" s="59"/>
      <c r="B149" s="176"/>
      <c r="C149" s="190" t="s">
        <v>475</v>
      </c>
      <c r="D149" s="190" t="s">
        <v>324</v>
      </c>
      <c r="E149" s="191"/>
      <c r="F149" s="192" t="s">
        <v>1621</v>
      </c>
      <c r="G149" s="193" t="s">
        <v>799</v>
      </c>
      <c r="H149" s="194">
        <v>1</v>
      </c>
      <c r="I149" s="195"/>
      <c r="J149" s="195">
        <f t="shared" si="10"/>
        <v>0</v>
      </c>
      <c r="K149" s="196"/>
      <c r="L149" s="197"/>
      <c r="M149" s="198" t="s">
        <v>76</v>
      </c>
      <c r="N149" s="199" t="s">
        <v>107</v>
      </c>
      <c r="O149" s="186">
        <v>0</v>
      </c>
      <c r="P149" s="186">
        <f t="shared" si="11"/>
        <v>0</v>
      </c>
      <c r="Q149" s="186">
        <v>0</v>
      </c>
      <c r="R149" s="186">
        <f t="shared" si="12"/>
        <v>0</v>
      </c>
      <c r="S149" s="186">
        <v>0</v>
      </c>
      <c r="T149" s="187">
        <f t="shared" si="13"/>
        <v>0</v>
      </c>
      <c r="U149" s="59"/>
      <c r="V149" s="59"/>
      <c r="W149" s="59"/>
      <c r="X149" s="59"/>
      <c r="Y149" s="59"/>
      <c r="Z149" s="59"/>
      <c r="AA149" s="59"/>
      <c r="AB149" s="59"/>
      <c r="AC149" s="59"/>
      <c r="AD149" s="59"/>
      <c r="AE149" s="59"/>
      <c r="AR149" s="188" t="s">
        <v>320</v>
      </c>
      <c r="AT149" s="188" t="s">
        <v>324</v>
      </c>
      <c r="AU149" s="188" t="s">
        <v>154</v>
      </c>
      <c r="AY149" s="48" t="s">
        <v>297</v>
      </c>
      <c r="BE149" s="189">
        <f t="shared" si="14"/>
        <v>0</v>
      </c>
      <c r="BF149" s="189">
        <f t="shared" si="15"/>
        <v>0</v>
      </c>
      <c r="BG149" s="189">
        <f t="shared" si="16"/>
        <v>0</v>
      </c>
      <c r="BH149" s="189">
        <f t="shared" si="17"/>
        <v>0</v>
      </c>
      <c r="BI149" s="189">
        <f t="shared" si="18"/>
        <v>0</v>
      </c>
      <c r="BJ149" s="48" t="s">
        <v>154</v>
      </c>
      <c r="BK149" s="189">
        <f t="shared" si="19"/>
        <v>0</v>
      </c>
      <c r="BL149" s="48" t="s">
        <v>302</v>
      </c>
      <c r="BM149" s="188" t="s">
        <v>1691</v>
      </c>
    </row>
    <row r="150" spans="1:65" s="63" customFormat="1" ht="24.15" customHeight="1">
      <c r="A150" s="59"/>
      <c r="B150" s="176"/>
      <c r="C150" s="177" t="s">
        <v>478</v>
      </c>
      <c r="D150" s="177" t="s">
        <v>299</v>
      </c>
      <c r="E150" s="178"/>
      <c r="F150" s="179" t="s">
        <v>1623</v>
      </c>
      <c r="G150" s="180" t="s">
        <v>522</v>
      </c>
      <c r="H150" s="181">
        <v>79</v>
      </c>
      <c r="I150" s="182"/>
      <c r="J150" s="182">
        <f t="shared" si="10"/>
        <v>0</v>
      </c>
      <c r="K150" s="183"/>
      <c r="L150" s="60"/>
      <c r="M150" s="184" t="s">
        <v>76</v>
      </c>
      <c r="N150" s="185" t="s">
        <v>107</v>
      </c>
      <c r="O150" s="186">
        <v>0</v>
      </c>
      <c r="P150" s="186">
        <f t="shared" si="11"/>
        <v>0</v>
      </c>
      <c r="Q150" s="186">
        <v>0</v>
      </c>
      <c r="R150" s="186">
        <f t="shared" si="12"/>
        <v>0</v>
      </c>
      <c r="S150" s="186">
        <v>0</v>
      </c>
      <c r="T150" s="187">
        <f t="shared" si="13"/>
        <v>0</v>
      </c>
      <c r="U150" s="59"/>
      <c r="V150" s="59"/>
      <c r="W150" s="59"/>
      <c r="X150" s="59"/>
      <c r="Y150" s="59"/>
      <c r="Z150" s="59"/>
      <c r="AA150" s="59"/>
      <c r="AB150" s="59"/>
      <c r="AC150" s="59"/>
      <c r="AD150" s="59"/>
      <c r="AE150" s="59"/>
      <c r="AR150" s="188" t="s">
        <v>302</v>
      </c>
      <c r="AT150" s="188" t="s">
        <v>299</v>
      </c>
      <c r="AU150" s="188" t="s">
        <v>154</v>
      </c>
      <c r="AY150" s="48" t="s">
        <v>297</v>
      </c>
      <c r="BE150" s="189">
        <f t="shared" si="14"/>
        <v>0</v>
      </c>
      <c r="BF150" s="189">
        <f t="shared" si="15"/>
        <v>0</v>
      </c>
      <c r="BG150" s="189">
        <f t="shared" si="16"/>
        <v>0</v>
      </c>
      <c r="BH150" s="189">
        <f t="shared" si="17"/>
        <v>0</v>
      </c>
      <c r="BI150" s="189">
        <f t="shared" si="18"/>
        <v>0</v>
      </c>
      <c r="BJ150" s="48" t="s">
        <v>154</v>
      </c>
      <c r="BK150" s="189">
        <f t="shared" si="19"/>
        <v>0</v>
      </c>
      <c r="BL150" s="48" t="s">
        <v>302</v>
      </c>
      <c r="BM150" s="188" t="s">
        <v>1692</v>
      </c>
    </row>
    <row r="151" spans="1:65" s="163" customFormat="1" ht="22.95" customHeight="1">
      <c r="B151" s="164"/>
      <c r="D151" s="165" t="s">
        <v>140</v>
      </c>
      <c r="E151" s="174"/>
      <c r="F151" s="174" t="s">
        <v>1401</v>
      </c>
      <c r="J151" s="175">
        <f>BK151</f>
        <v>0</v>
      </c>
      <c r="L151" s="164"/>
      <c r="M151" s="168"/>
      <c r="N151" s="169"/>
      <c r="O151" s="169"/>
      <c r="P151" s="170">
        <f>P152</f>
        <v>0</v>
      </c>
      <c r="Q151" s="169"/>
      <c r="R151" s="170">
        <f>R152</f>
        <v>0</v>
      </c>
      <c r="S151" s="169"/>
      <c r="T151" s="171">
        <f>T152</f>
        <v>0</v>
      </c>
      <c r="AR151" s="165" t="s">
        <v>148</v>
      </c>
      <c r="AT151" s="172" t="s">
        <v>140</v>
      </c>
      <c r="AU151" s="172" t="s">
        <v>148</v>
      </c>
      <c r="AY151" s="165" t="s">
        <v>297</v>
      </c>
      <c r="BK151" s="173">
        <f>BK152</f>
        <v>0</v>
      </c>
    </row>
    <row r="152" spans="1:65" s="63" customFormat="1" ht="24.15" customHeight="1">
      <c r="A152" s="59"/>
      <c r="B152" s="176"/>
      <c r="C152" s="177" t="s">
        <v>481</v>
      </c>
      <c r="D152" s="177" t="s">
        <v>299</v>
      </c>
      <c r="E152" s="178"/>
      <c r="F152" s="179" t="s">
        <v>1535</v>
      </c>
      <c r="G152" s="180" t="s">
        <v>326</v>
      </c>
      <c r="H152" s="181">
        <v>12.52</v>
      </c>
      <c r="I152" s="182"/>
      <c r="J152" s="182">
        <f>ROUND(I152*H152,2)</f>
        <v>0</v>
      </c>
      <c r="K152" s="183"/>
      <c r="L152" s="60"/>
      <c r="M152" s="184" t="s">
        <v>76</v>
      </c>
      <c r="N152" s="185"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302</v>
      </c>
      <c r="AT152" s="188" t="s">
        <v>299</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302</v>
      </c>
      <c r="BM152" s="188" t="s">
        <v>1693</v>
      </c>
    </row>
    <row r="153" spans="1:65" s="163" customFormat="1" ht="25.95" customHeight="1">
      <c r="B153" s="164"/>
      <c r="D153" s="165" t="s">
        <v>140</v>
      </c>
      <c r="E153" s="166"/>
      <c r="F153" s="166" t="s">
        <v>1538</v>
      </c>
      <c r="J153" s="167">
        <f>BK153</f>
        <v>0</v>
      </c>
      <c r="L153" s="164"/>
      <c r="M153" s="168"/>
      <c r="N153" s="169"/>
      <c r="O153" s="169"/>
      <c r="P153" s="170">
        <f>P154</f>
        <v>0</v>
      </c>
      <c r="Q153" s="169"/>
      <c r="R153" s="170">
        <f>R154</f>
        <v>0</v>
      </c>
      <c r="S153" s="169"/>
      <c r="T153" s="171">
        <f>T154</f>
        <v>0</v>
      </c>
      <c r="AR153" s="165" t="s">
        <v>148</v>
      </c>
      <c r="AT153" s="172" t="s">
        <v>140</v>
      </c>
      <c r="AU153" s="172" t="s">
        <v>141</v>
      </c>
      <c r="AY153" s="165" t="s">
        <v>297</v>
      </c>
      <c r="BK153" s="173">
        <f>BK154</f>
        <v>0</v>
      </c>
    </row>
    <row r="154" spans="1:65" s="163" customFormat="1" ht="22.95" customHeight="1">
      <c r="B154" s="164"/>
      <c r="D154" s="165" t="s">
        <v>140</v>
      </c>
      <c r="E154" s="174"/>
      <c r="F154" s="174" t="s">
        <v>1539</v>
      </c>
      <c r="J154" s="175">
        <f>BK154</f>
        <v>0</v>
      </c>
      <c r="L154" s="164"/>
      <c r="M154" s="168"/>
      <c r="N154" s="169"/>
      <c r="O154" s="169"/>
      <c r="P154" s="170">
        <f>SUM(P155:P163)</f>
        <v>0</v>
      </c>
      <c r="Q154" s="169"/>
      <c r="R154" s="170">
        <f>SUM(R155:R163)</f>
        <v>0</v>
      </c>
      <c r="S154" s="169"/>
      <c r="T154" s="171">
        <f>SUM(T155:T163)</f>
        <v>0</v>
      </c>
      <c r="AR154" s="165" t="s">
        <v>148</v>
      </c>
      <c r="AT154" s="172" t="s">
        <v>140</v>
      </c>
      <c r="AU154" s="172" t="s">
        <v>148</v>
      </c>
      <c r="AY154" s="165" t="s">
        <v>297</v>
      </c>
      <c r="BK154" s="173">
        <f>SUM(BK155:BK163)</f>
        <v>0</v>
      </c>
    </row>
    <row r="155" spans="1:65" s="63" customFormat="1" ht="24.15" customHeight="1">
      <c r="A155" s="59"/>
      <c r="B155" s="176"/>
      <c r="C155" s="177" t="s">
        <v>484</v>
      </c>
      <c r="D155" s="177" t="s">
        <v>299</v>
      </c>
      <c r="E155" s="178"/>
      <c r="F155" s="179" t="s">
        <v>1626</v>
      </c>
      <c r="G155" s="180" t="s">
        <v>799</v>
      </c>
      <c r="H155" s="181">
        <v>12</v>
      </c>
      <c r="I155" s="182"/>
      <c r="J155" s="182">
        <f t="shared" ref="J155:J163" si="20">ROUND(I155*H155,2)</f>
        <v>0</v>
      </c>
      <c r="K155" s="183"/>
      <c r="L155" s="60"/>
      <c r="M155" s="184" t="s">
        <v>76</v>
      </c>
      <c r="N155" s="185" t="s">
        <v>107</v>
      </c>
      <c r="O155" s="186">
        <v>0</v>
      </c>
      <c r="P155" s="186">
        <f t="shared" ref="P155:P163" si="21">O155*H155</f>
        <v>0</v>
      </c>
      <c r="Q155" s="186">
        <v>0</v>
      </c>
      <c r="R155" s="186">
        <f t="shared" ref="R155:R163" si="22">Q155*H155</f>
        <v>0</v>
      </c>
      <c r="S155" s="186">
        <v>0</v>
      </c>
      <c r="T155" s="187">
        <f t="shared" ref="T155:T163" si="23">S155*H155</f>
        <v>0</v>
      </c>
      <c r="U155" s="59"/>
      <c r="V155" s="59"/>
      <c r="W155" s="59"/>
      <c r="X155" s="59"/>
      <c r="Y155" s="59"/>
      <c r="Z155" s="59"/>
      <c r="AA155" s="59"/>
      <c r="AB155" s="59"/>
      <c r="AC155" s="59"/>
      <c r="AD155" s="59"/>
      <c r="AE155" s="59"/>
      <c r="AR155" s="188" t="s">
        <v>302</v>
      </c>
      <c r="AT155" s="188" t="s">
        <v>299</v>
      </c>
      <c r="AU155" s="188" t="s">
        <v>154</v>
      </c>
      <c r="AY155" s="48" t="s">
        <v>297</v>
      </c>
      <c r="BE155" s="189">
        <f t="shared" ref="BE155:BE163" si="24">IF(N155="základná",J155,0)</f>
        <v>0</v>
      </c>
      <c r="BF155" s="189">
        <f t="shared" ref="BF155:BF163" si="25">IF(N155="znížená",J155,0)</f>
        <v>0</v>
      </c>
      <c r="BG155" s="189">
        <f t="shared" ref="BG155:BG163" si="26">IF(N155="zákl. prenesená",J155,0)</f>
        <v>0</v>
      </c>
      <c r="BH155" s="189">
        <f t="shared" ref="BH155:BH163" si="27">IF(N155="zníž. prenesená",J155,0)</f>
        <v>0</v>
      </c>
      <c r="BI155" s="189">
        <f t="shared" ref="BI155:BI163" si="28">IF(N155="nulová",J155,0)</f>
        <v>0</v>
      </c>
      <c r="BJ155" s="48" t="s">
        <v>154</v>
      </c>
      <c r="BK155" s="189">
        <f t="shared" ref="BK155:BK163" si="29">ROUND(I155*H155,2)</f>
        <v>0</v>
      </c>
      <c r="BL155" s="48" t="s">
        <v>302</v>
      </c>
      <c r="BM155" s="188" t="s">
        <v>1694</v>
      </c>
    </row>
    <row r="156" spans="1:65" s="63" customFormat="1" ht="24.15" customHeight="1">
      <c r="A156" s="59"/>
      <c r="B156" s="176"/>
      <c r="C156" s="177" t="s">
        <v>649</v>
      </c>
      <c r="D156" s="177" t="s">
        <v>299</v>
      </c>
      <c r="E156" s="178"/>
      <c r="F156" s="179" t="s">
        <v>1628</v>
      </c>
      <c r="G156" s="180" t="s">
        <v>799</v>
      </c>
      <c r="H156" s="181">
        <v>1</v>
      </c>
      <c r="I156" s="182"/>
      <c r="J156" s="182">
        <f t="shared" si="20"/>
        <v>0</v>
      </c>
      <c r="K156" s="183"/>
      <c r="L156" s="60"/>
      <c r="M156" s="184" t="s">
        <v>76</v>
      </c>
      <c r="N156" s="185"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302</v>
      </c>
      <c r="AT156" s="188" t="s">
        <v>299</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1695</v>
      </c>
    </row>
    <row r="157" spans="1:65" s="63" customFormat="1" ht="24.15" customHeight="1">
      <c r="A157" s="59"/>
      <c r="B157" s="176"/>
      <c r="C157" s="177" t="s">
        <v>652</v>
      </c>
      <c r="D157" s="177" t="s">
        <v>299</v>
      </c>
      <c r="E157" s="178"/>
      <c r="F157" s="179" t="s">
        <v>1630</v>
      </c>
      <c r="G157" s="180" t="s">
        <v>799</v>
      </c>
      <c r="H157" s="181">
        <v>12</v>
      </c>
      <c r="I157" s="182"/>
      <c r="J157" s="182">
        <f t="shared" si="20"/>
        <v>0</v>
      </c>
      <c r="K157" s="183"/>
      <c r="L157" s="60"/>
      <c r="M157" s="184" t="s">
        <v>76</v>
      </c>
      <c r="N157" s="185"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302</v>
      </c>
      <c r="AT157" s="188" t="s">
        <v>299</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302</v>
      </c>
      <c r="BM157" s="188" t="s">
        <v>1696</v>
      </c>
    </row>
    <row r="158" spans="1:65" s="63" customFormat="1" ht="24.15" customHeight="1">
      <c r="A158" s="59"/>
      <c r="B158" s="176"/>
      <c r="C158" s="177" t="s">
        <v>655</v>
      </c>
      <c r="D158" s="177" t="s">
        <v>299</v>
      </c>
      <c r="E158" s="178"/>
      <c r="F158" s="179" t="s">
        <v>1632</v>
      </c>
      <c r="G158" s="180" t="s">
        <v>799</v>
      </c>
      <c r="H158" s="181">
        <v>1</v>
      </c>
      <c r="I158" s="182"/>
      <c r="J158" s="182">
        <f t="shared" si="20"/>
        <v>0</v>
      </c>
      <c r="K158" s="183"/>
      <c r="L158" s="60"/>
      <c r="M158" s="184" t="s">
        <v>76</v>
      </c>
      <c r="N158" s="185"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302</v>
      </c>
      <c r="AT158" s="188" t="s">
        <v>299</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302</v>
      </c>
      <c r="BM158" s="188" t="s">
        <v>1697</v>
      </c>
    </row>
    <row r="159" spans="1:65" s="63" customFormat="1" ht="24.15" customHeight="1">
      <c r="A159" s="59"/>
      <c r="B159" s="176"/>
      <c r="C159" s="177" t="s">
        <v>577</v>
      </c>
      <c r="D159" s="177" t="s">
        <v>299</v>
      </c>
      <c r="E159" s="178"/>
      <c r="F159" s="179" t="s">
        <v>1634</v>
      </c>
      <c r="G159" s="180" t="s">
        <v>799</v>
      </c>
      <c r="H159" s="181">
        <v>1</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302</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302</v>
      </c>
      <c r="BM159" s="188" t="s">
        <v>1698</v>
      </c>
    </row>
    <row r="160" spans="1:65" s="63" customFormat="1" ht="24.15" customHeight="1">
      <c r="A160" s="59"/>
      <c r="B160" s="176"/>
      <c r="C160" s="177" t="s">
        <v>580</v>
      </c>
      <c r="D160" s="177" t="s">
        <v>299</v>
      </c>
      <c r="E160" s="178"/>
      <c r="F160" s="179" t="s">
        <v>1636</v>
      </c>
      <c r="G160" s="180" t="s">
        <v>799</v>
      </c>
      <c r="H160" s="181">
        <v>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302</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302</v>
      </c>
      <c r="BM160" s="188" t="s">
        <v>1699</v>
      </c>
    </row>
    <row r="161" spans="1:65" s="63" customFormat="1" ht="24.15" customHeight="1">
      <c r="A161" s="59"/>
      <c r="B161" s="176"/>
      <c r="C161" s="177" t="s">
        <v>583</v>
      </c>
      <c r="D161" s="177" t="s">
        <v>299</v>
      </c>
      <c r="E161" s="178"/>
      <c r="F161" s="179" t="s">
        <v>1638</v>
      </c>
      <c r="G161" s="180" t="s">
        <v>799</v>
      </c>
      <c r="H161" s="181">
        <v>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302</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302</v>
      </c>
      <c r="BM161" s="188" t="s">
        <v>1700</v>
      </c>
    </row>
    <row r="162" spans="1:65" s="63" customFormat="1" ht="14.4" customHeight="1">
      <c r="A162" s="59"/>
      <c r="B162" s="176"/>
      <c r="C162" s="177" t="s">
        <v>586</v>
      </c>
      <c r="D162" s="177" t="s">
        <v>299</v>
      </c>
      <c r="E162" s="178"/>
      <c r="F162" s="179" t="s">
        <v>1540</v>
      </c>
      <c r="G162" s="180" t="s">
        <v>522</v>
      </c>
      <c r="H162" s="181">
        <v>45</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302</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302</v>
      </c>
      <c r="BM162" s="188" t="s">
        <v>1701</v>
      </c>
    </row>
    <row r="163" spans="1:65" s="63" customFormat="1" ht="14.4" customHeight="1">
      <c r="A163" s="59"/>
      <c r="B163" s="176"/>
      <c r="C163" s="177" t="s">
        <v>589</v>
      </c>
      <c r="D163" s="177" t="s">
        <v>299</v>
      </c>
      <c r="E163" s="178"/>
      <c r="F163" s="179" t="s">
        <v>1542</v>
      </c>
      <c r="G163" s="180" t="s">
        <v>799</v>
      </c>
      <c r="H163" s="181">
        <v>2</v>
      </c>
      <c r="I163" s="182"/>
      <c r="J163" s="182">
        <f t="shared" si="20"/>
        <v>0</v>
      </c>
      <c r="K163" s="183"/>
      <c r="L163" s="60"/>
      <c r="M163" s="200" t="s">
        <v>76</v>
      </c>
      <c r="N163" s="201" t="s">
        <v>107</v>
      </c>
      <c r="O163" s="202">
        <v>0</v>
      </c>
      <c r="P163" s="202">
        <f t="shared" si="21"/>
        <v>0</v>
      </c>
      <c r="Q163" s="202">
        <v>0</v>
      </c>
      <c r="R163" s="202">
        <f t="shared" si="22"/>
        <v>0</v>
      </c>
      <c r="S163" s="202">
        <v>0</v>
      </c>
      <c r="T163" s="203">
        <f t="shared" si="23"/>
        <v>0</v>
      </c>
      <c r="U163" s="59"/>
      <c r="V163" s="59"/>
      <c r="W163" s="59"/>
      <c r="X163" s="59"/>
      <c r="Y163" s="59"/>
      <c r="Z163" s="59"/>
      <c r="AA163" s="59"/>
      <c r="AB163" s="59"/>
      <c r="AC163" s="59"/>
      <c r="AD163" s="59"/>
      <c r="AE163" s="59"/>
      <c r="AR163" s="188" t="s">
        <v>302</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302</v>
      </c>
      <c r="BM163" s="188" t="s">
        <v>1702</v>
      </c>
    </row>
    <row r="164" spans="1:65" s="63" customFormat="1" ht="6.9" customHeight="1">
      <c r="A164" s="59"/>
      <c r="B164" s="75"/>
      <c r="C164" s="76"/>
      <c r="D164" s="76"/>
      <c r="E164" s="76"/>
      <c r="F164" s="76"/>
      <c r="G164" s="76"/>
      <c r="H164" s="76"/>
      <c r="I164" s="76"/>
      <c r="J164" s="76"/>
      <c r="K164" s="76"/>
      <c r="L164" s="60"/>
      <c r="M164" s="59"/>
      <c r="O164" s="59"/>
      <c r="P164" s="59"/>
      <c r="Q164" s="59"/>
      <c r="R164" s="59"/>
      <c r="S164" s="59"/>
      <c r="T164" s="59"/>
      <c r="U164" s="59"/>
      <c r="V164" s="59"/>
      <c r="W164" s="59"/>
      <c r="X164" s="59"/>
      <c r="Y164" s="59"/>
      <c r="Z164" s="59"/>
      <c r="AA164" s="59"/>
      <c r="AB164" s="59"/>
      <c r="AC164" s="59"/>
      <c r="AD164" s="59"/>
      <c r="AE164" s="59"/>
    </row>
    <row r="167" spans="1:65" ht="51.6" customHeight="1">
      <c r="C167" s="262" t="s">
        <v>392</v>
      </c>
      <c r="D167" s="262"/>
      <c r="E167" s="262"/>
      <c r="F167" s="262"/>
      <c r="G167" s="262"/>
      <c r="H167" s="262"/>
      <c r="I167" s="262"/>
      <c r="J167" s="262"/>
      <c r="K167" s="262"/>
      <c r="L167" s="262"/>
      <c r="M167" s="262"/>
      <c r="N167" s="262"/>
    </row>
    <row r="168" spans="1:65" ht="11.4">
      <c r="C168" s="204"/>
      <c r="D168" s="204"/>
      <c r="E168" s="204"/>
      <c r="F168" s="204"/>
      <c r="G168" s="204"/>
      <c r="H168" s="204"/>
      <c r="I168" s="204"/>
      <c r="J168" s="204"/>
      <c r="K168" s="205"/>
      <c r="L168" s="205"/>
      <c r="M168" s="205"/>
      <c r="N168" s="205"/>
    </row>
    <row r="169" spans="1:65" ht="43.2" customHeight="1">
      <c r="C169" s="262" t="s">
        <v>393</v>
      </c>
      <c r="D169" s="262"/>
      <c r="E169" s="262"/>
      <c r="F169" s="262"/>
      <c r="G169" s="262"/>
      <c r="H169" s="262"/>
      <c r="I169" s="262"/>
      <c r="J169" s="262"/>
      <c r="K169" s="262"/>
      <c r="L169" s="262"/>
      <c r="M169" s="262"/>
      <c r="N169" s="262"/>
    </row>
    <row r="170" spans="1:65" ht="11.4">
      <c r="C170" s="204"/>
      <c r="D170" s="204"/>
      <c r="E170" s="204"/>
      <c r="F170" s="204"/>
      <c r="G170" s="204"/>
      <c r="H170" s="204"/>
      <c r="I170" s="204"/>
      <c r="J170" s="204"/>
      <c r="K170" s="205"/>
      <c r="L170" s="205"/>
      <c r="M170" s="205"/>
      <c r="N170" s="205"/>
    </row>
    <row r="171" spans="1:65" ht="52.95" customHeight="1">
      <c r="C171" s="262" t="s">
        <v>394</v>
      </c>
      <c r="D171" s="262"/>
      <c r="E171" s="262"/>
      <c r="F171" s="262"/>
      <c r="G171" s="262"/>
      <c r="H171" s="262"/>
      <c r="I171" s="262"/>
      <c r="J171" s="262"/>
      <c r="K171" s="262"/>
      <c r="L171" s="262"/>
      <c r="M171" s="262"/>
      <c r="N171" s="262"/>
    </row>
    <row r="172" spans="1:65" ht="11.4">
      <c r="C172" s="206"/>
      <c r="D172" s="206"/>
      <c r="E172" s="206"/>
      <c r="F172" s="206"/>
      <c r="G172" s="206"/>
      <c r="H172" s="206"/>
      <c r="I172" s="206"/>
      <c r="J172" s="206"/>
      <c r="K172" s="207"/>
      <c r="L172" s="207"/>
      <c r="M172" s="207"/>
      <c r="N172" s="207"/>
    </row>
    <row r="173" spans="1:65" ht="11.4">
      <c r="C173" s="262" t="s">
        <v>395</v>
      </c>
      <c r="D173" s="262"/>
      <c r="E173" s="262"/>
      <c r="F173" s="262"/>
      <c r="G173" s="262"/>
      <c r="H173" s="262"/>
      <c r="I173" s="262"/>
      <c r="J173" s="262"/>
      <c r="K173" s="262"/>
      <c r="L173" s="262"/>
      <c r="M173" s="262"/>
      <c r="N173" s="262"/>
    </row>
    <row r="174" spans="1:65" ht="11.4">
      <c r="C174" s="204"/>
      <c r="D174" s="204"/>
      <c r="E174" s="204"/>
      <c r="F174" s="204"/>
      <c r="G174" s="204"/>
      <c r="H174" s="204"/>
      <c r="I174" s="204"/>
      <c r="J174" s="204"/>
      <c r="K174" s="205"/>
      <c r="L174" s="205"/>
      <c r="M174" s="205"/>
      <c r="N174" s="205"/>
    </row>
    <row r="175" spans="1:65" ht="11.4">
      <c r="C175" s="204"/>
      <c r="D175" s="204"/>
      <c r="E175" s="204"/>
      <c r="F175" s="204"/>
      <c r="G175" s="204"/>
      <c r="H175" s="204"/>
      <c r="I175" s="204"/>
      <c r="J175" s="204"/>
      <c r="K175" s="205"/>
      <c r="L175" s="205"/>
      <c r="M175" s="205"/>
      <c r="N175" s="205"/>
    </row>
    <row r="176" spans="1:65" ht="11.4">
      <c r="C176" s="208" t="s">
        <v>396</v>
      </c>
      <c r="D176" s="208"/>
      <c r="E176" s="208"/>
      <c r="F176" s="208"/>
      <c r="G176" s="208"/>
      <c r="H176" s="204"/>
      <c r="I176" s="208"/>
      <c r="J176" s="208"/>
      <c r="K176" s="205"/>
      <c r="L176" s="205"/>
      <c r="M176" s="205"/>
      <c r="N176" s="205"/>
    </row>
    <row r="177" spans="3:14" ht="11.4">
      <c r="C177" s="204"/>
      <c r="D177" s="204"/>
      <c r="E177" s="204"/>
      <c r="F177" s="204"/>
      <c r="G177" s="204"/>
      <c r="H177" s="204" t="s">
        <v>397</v>
      </c>
      <c r="I177" s="204"/>
      <c r="J177" s="204"/>
      <c r="K177" s="205"/>
      <c r="L177" s="205"/>
      <c r="M177" s="205"/>
      <c r="N177" s="205"/>
    </row>
    <row r="178" spans="3:14" ht="11.4">
      <c r="C178" s="204"/>
      <c r="D178" s="204"/>
      <c r="E178" s="204"/>
      <c r="F178" s="204"/>
      <c r="G178" s="204"/>
      <c r="H178" s="204"/>
      <c r="I178" s="204"/>
      <c r="J178" s="204"/>
      <c r="K178" s="205"/>
      <c r="L178" s="205"/>
      <c r="M178" s="205"/>
      <c r="N178" s="205"/>
    </row>
    <row r="179" spans="3:14" ht="11.4">
      <c r="C179" s="204"/>
      <c r="D179" s="204"/>
      <c r="E179" s="204"/>
      <c r="F179" s="204"/>
      <c r="G179" s="204"/>
      <c r="H179" s="204"/>
      <c r="I179" s="204"/>
      <c r="J179" s="208"/>
      <c r="K179" s="205"/>
      <c r="L179" s="205"/>
      <c r="M179" s="205"/>
      <c r="N179" s="205"/>
    </row>
    <row r="180" spans="3:14" ht="11.4">
      <c r="C180" s="208" t="s">
        <v>96</v>
      </c>
      <c r="D180" s="208"/>
      <c r="E180" s="208"/>
      <c r="F180" s="208"/>
      <c r="G180" s="208"/>
      <c r="H180" s="204"/>
      <c r="I180" s="208"/>
      <c r="J180" s="204"/>
      <c r="K180" s="205"/>
      <c r="L180" s="205"/>
      <c r="M180" s="205"/>
      <c r="N180" s="205"/>
    </row>
  </sheetData>
  <autoFilter ref="C99:K163" xr:uid="{00000000-0009-0000-0000-00001F000000}"/>
  <mergeCells count="13">
    <mergeCell ref="E29:H29"/>
    <mergeCell ref="L2:V2"/>
    <mergeCell ref="E7:H7"/>
    <mergeCell ref="E9:H9"/>
    <mergeCell ref="E11:H11"/>
    <mergeCell ref="E20:H20"/>
    <mergeCell ref="C173:N173"/>
    <mergeCell ref="E88:H88"/>
    <mergeCell ref="E90:H90"/>
    <mergeCell ref="E92:H92"/>
    <mergeCell ref="C167:N167"/>
    <mergeCell ref="C169:N169"/>
    <mergeCell ref="C171:N17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M180"/>
  <sheetViews>
    <sheetView showGridLines="0" topLeftCell="A115"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254</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1461</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1703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ROUND((SUM(BE100:BE163)),  2)</f>
        <v>0</v>
      </c>
      <c r="G35" s="59"/>
      <c r="H35" s="59"/>
      <c r="I35" s="141">
        <v>0.2</v>
      </c>
      <c r="J35" s="140">
        <f>ROUND(((SUM(BE100:BE163))*I35),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ROUND((SUM(BF100:BF163)),  2)</f>
        <v>0</v>
      </c>
      <c r="G36" s="59"/>
      <c r="H36" s="59"/>
      <c r="I36" s="141">
        <v>0.2</v>
      </c>
      <c r="J36" s="140">
        <f>ROUND(((SUM(BF100:BF163))*I36),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2.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1461</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07 A3 - FC 25 SO 07 A3 Vodovodná prípojka A3</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P101+P153</f>
        <v>0</v>
      </c>
      <c r="Q100" s="95"/>
      <c r="R100" s="160">
        <f>R101+R153</f>
        <v>0</v>
      </c>
      <c r="S100" s="95"/>
      <c r="T100" s="161">
        <f>T101+T153</f>
        <v>0</v>
      </c>
      <c r="U100" s="59"/>
      <c r="V100" s="59"/>
      <c r="W100" s="59"/>
      <c r="X100" s="59"/>
      <c r="Y100" s="59"/>
      <c r="Z100" s="59"/>
      <c r="AA100" s="59"/>
      <c r="AB100" s="59"/>
      <c r="AC100" s="59"/>
      <c r="AD100" s="59"/>
      <c r="AE100" s="59"/>
      <c r="AT100" s="48" t="s">
        <v>140</v>
      </c>
      <c r="AU100" s="48" t="s">
        <v>295</v>
      </c>
      <c r="BK100" s="162">
        <f>BK101+BK153</f>
        <v>0</v>
      </c>
    </row>
    <row r="101" spans="1:65" s="163" customFormat="1" ht="25.95" customHeight="1">
      <c r="B101" s="164"/>
      <c r="D101" s="165" t="s">
        <v>140</v>
      </c>
      <c r="E101" s="166"/>
      <c r="F101" s="166" t="s">
        <v>1293</v>
      </c>
      <c r="J101" s="167">
        <f>BK101</f>
        <v>0</v>
      </c>
      <c r="L101" s="164"/>
      <c r="M101" s="168"/>
      <c r="N101" s="169"/>
      <c r="O101" s="169"/>
      <c r="P101" s="170">
        <f>P102+P118+P120+P151</f>
        <v>0</v>
      </c>
      <c r="Q101" s="169"/>
      <c r="R101" s="170">
        <f>R102+R118+R120+R151</f>
        <v>0</v>
      </c>
      <c r="S101" s="169"/>
      <c r="T101" s="171">
        <f>T102+T118+T120+T151</f>
        <v>0</v>
      </c>
      <c r="AR101" s="165" t="s">
        <v>148</v>
      </c>
      <c r="AT101" s="172" t="s">
        <v>140</v>
      </c>
      <c r="AU101" s="172" t="s">
        <v>141</v>
      </c>
      <c r="AY101" s="165" t="s">
        <v>297</v>
      </c>
      <c r="BK101" s="173">
        <f>BK102+BK118+BK120+BK151</f>
        <v>0</v>
      </c>
    </row>
    <row r="102" spans="1:65" s="163" customFormat="1" ht="22.95" customHeight="1">
      <c r="B102" s="164"/>
      <c r="D102" s="165" t="s">
        <v>140</v>
      </c>
      <c r="E102" s="174"/>
      <c r="F102" s="174" t="s">
        <v>1294</v>
      </c>
      <c r="J102" s="175">
        <f>BK102</f>
        <v>0</v>
      </c>
      <c r="L102" s="164"/>
      <c r="M102" s="168"/>
      <c r="N102" s="169"/>
      <c r="O102" s="169"/>
      <c r="P102" s="170">
        <f>SUM(P103:P117)</f>
        <v>0</v>
      </c>
      <c r="Q102" s="169"/>
      <c r="R102" s="170">
        <f>SUM(R103:R117)</f>
        <v>0</v>
      </c>
      <c r="S102" s="169"/>
      <c r="T102" s="171">
        <f>SUM(T103:T117)</f>
        <v>0</v>
      </c>
      <c r="AR102" s="165" t="s">
        <v>148</v>
      </c>
      <c r="AT102" s="172" t="s">
        <v>140</v>
      </c>
      <c r="AU102" s="172" t="s">
        <v>148</v>
      </c>
      <c r="AY102" s="165" t="s">
        <v>297</v>
      </c>
      <c r="BK102" s="173">
        <f>SUM(BK103:BK117)</f>
        <v>0</v>
      </c>
    </row>
    <row r="103" spans="1:65" s="63" customFormat="1" ht="14.4" customHeight="1">
      <c r="A103" s="59"/>
      <c r="B103" s="176"/>
      <c r="C103" s="177" t="s">
        <v>148</v>
      </c>
      <c r="D103" s="177" t="s">
        <v>299</v>
      </c>
      <c r="E103" s="178"/>
      <c r="F103" s="179" t="s">
        <v>1545</v>
      </c>
      <c r="G103" s="180" t="s">
        <v>301</v>
      </c>
      <c r="H103" s="181">
        <v>6</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302</v>
      </c>
      <c r="BM103" s="188" t="s">
        <v>1704</v>
      </c>
    </row>
    <row r="104" spans="1:65" s="63" customFormat="1" ht="14.4" customHeight="1">
      <c r="A104" s="59"/>
      <c r="B104" s="176"/>
      <c r="C104" s="177" t="s">
        <v>154</v>
      </c>
      <c r="D104" s="177" t="s">
        <v>299</v>
      </c>
      <c r="E104" s="178"/>
      <c r="F104" s="179" t="s">
        <v>1547</v>
      </c>
      <c r="G104" s="180" t="s">
        <v>301</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1705</v>
      </c>
    </row>
    <row r="105" spans="1:65" s="63" customFormat="1" ht="14.4" customHeight="1">
      <c r="A105" s="59"/>
      <c r="B105" s="176"/>
      <c r="C105" s="177" t="s">
        <v>306</v>
      </c>
      <c r="D105" s="177" t="s">
        <v>299</v>
      </c>
      <c r="E105" s="178"/>
      <c r="F105" s="179" t="s">
        <v>1549</v>
      </c>
      <c r="G105" s="180" t="s">
        <v>301</v>
      </c>
      <c r="H105" s="181">
        <v>36.119999999999997</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1706</v>
      </c>
    </row>
    <row r="106" spans="1:65" s="63" customFormat="1" ht="14.4" customHeight="1">
      <c r="A106" s="59"/>
      <c r="B106" s="176"/>
      <c r="C106" s="177" t="s">
        <v>302</v>
      </c>
      <c r="D106" s="177" t="s">
        <v>299</v>
      </c>
      <c r="E106" s="178"/>
      <c r="F106" s="179" t="s">
        <v>1551</v>
      </c>
      <c r="G106" s="180" t="s">
        <v>301</v>
      </c>
      <c r="H106" s="181">
        <v>14.448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1707</v>
      </c>
    </row>
    <row r="107" spans="1:65" s="63" customFormat="1" ht="14.4" customHeight="1">
      <c r="A107" s="59"/>
      <c r="B107" s="176"/>
      <c r="C107" s="177" t="s">
        <v>311</v>
      </c>
      <c r="D107" s="177" t="s">
        <v>299</v>
      </c>
      <c r="E107" s="178"/>
      <c r="F107" s="179" t="s">
        <v>1553</v>
      </c>
      <c r="G107" s="180" t="s">
        <v>301</v>
      </c>
      <c r="H107" s="181">
        <v>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1708</v>
      </c>
    </row>
    <row r="108" spans="1:65" s="63" customFormat="1" ht="24.15" customHeight="1">
      <c r="A108" s="59"/>
      <c r="B108" s="176"/>
      <c r="C108" s="177" t="s">
        <v>314</v>
      </c>
      <c r="D108" s="177" t="s">
        <v>299</v>
      </c>
      <c r="E108" s="178"/>
      <c r="F108" s="179" t="s">
        <v>1313</v>
      </c>
      <c r="G108" s="180" t="s">
        <v>301</v>
      </c>
      <c r="H108" s="181">
        <v>43.12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1709</v>
      </c>
    </row>
    <row r="109" spans="1:65" s="63" customFormat="1" ht="24.15" customHeight="1">
      <c r="A109" s="59"/>
      <c r="B109" s="176"/>
      <c r="C109" s="177" t="s">
        <v>317</v>
      </c>
      <c r="D109" s="177" t="s">
        <v>299</v>
      </c>
      <c r="E109" s="178"/>
      <c r="F109" s="179" t="s">
        <v>1556</v>
      </c>
      <c r="G109" s="180" t="s">
        <v>301</v>
      </c>
      <c r="H109" s="181">
        <v>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1710</v>
      </c>
    </row>
    <row r="110" spans="1:65" s="63" customFormat="1" ht="14.4" customHeight="1">
      <c r="A110" s="59"/>
      <c r="B110" s="176"/>
      <c r="C110" s="177" t="s">
        <v>320</v>
      </c>
      <c r="D110" s="177" t="s">
        <v>299</v>
      </c>
      <c r="E110" s="178"/>
      <c r="F110" s="179" t="s">
        <v>1317</v>
      </c>
      <c r="G110" s="180" t="s">
        <v>301</v>
      </c>
      <c r="H110" s="181">
        <v>5</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1711</v>
      </c>
    </row>
    <row r="111" spans="1:65" s="63" customFormat="1" ht="14.4" customHeight="1">
      <c r="A111" s="59"/>
      <c r="B111" s="176"/>
      <c r="C111" s="177" t="s">
        <v>323</v>
      </c>
      <c r="D111" s="177" t="s">
        <v>299</v>
      </c>
      <c r="E111" s="178"/>
      <c r="F111" s="179" t="s">
        <v>1319</v>
      </c>
      <c r="G111" s="180" t="s">
        <v>301</v>
      </c>
      <c r="H111" s="181">
        <v>5</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1712</v>
      </c>
    </row>
    <row r="112" spans="1:65" s="63" customFormat="1" ht="24.15" customHeight="1">
      <c r="A112" s="59"/>
      <c r="B112" s="176"/>
      <c r="C112" s="177" t="s">
        <v>328</v>
      </c>
      <c r="D112" s="177" t="s">
        <v>299</v>
      </c>
      <c r="E112" s="178"/>
      <c r="F112" s="179" t="s">
        <v>1321</v>
      </c>
      <c r="G112" s="180" t="s">
        <v>301</v>
      </c>
      <c r="H112" s="181">
        <v>24.96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1713</v>
      </c>
    </row>
    <row r="113" spans="1:65" s="63" customFormat="1" ht="14.4" customHeight="1">
      <c r="A113" s="59"/>
      <c r="B113" s="176"/>
      <c r="C113" s="177" t="s">
        <v>331</v>
      </c>
      <c r="D113" s="177" t="s">
        <v>299</v>
      </c>
      <c r="E113" s="178"/>
      <c r="F113" s="179" t="s">
        <v>1323</v>
      </c>
      <c r="G113" s="180" t="s">
        <v>301</v>
      </c>
      <c r="H113" s="181">
        <v>7.74</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1714</v>
      </c>
    </row>
    <row r="114" spans="1:65" s="63" customFormat="1" ht="14.4" customHeight="1">
      <c r="A114" s="59"/>
      <c r="B114" s="176"/>
      <c r="C114" s="177" t="s">
        <v>335</v>
      </c>
      <c r="D114" s="177" t="s">
        <v>299</v>
      </c>
      <c r="E114" s="178"/>
      <c r="F114" s="179" t="s">
        <v>1325</v>
      </c>
      <c r="G114" s="180" t="s">
        <v>301</v>
      </c>
      <c r="H114" s="181">
        <v>7.74</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1715</v>
      </c>
    </row>
    <row r="115" spans="1:65" s="63" customFormat="1" ht="14.4" customHeight="1">
      <c r="A115" s="59"/>
      <c r="B115" s="176"/>
      <c r="C115" s="177" t="s">
        <v>339</v>
      </c>
      <c r="D115" s="177" t="s">
        <v>299</v>
      </c>
      <c r="E115" s="178"/>
      <c r="F115" s="179" t="s">
        <v>1477</v>
      </c>
      <c r="G115" s="180" t="s">
        <v>301</v>
      </c>
      <c r="H115" s="181">
        <v>1.55</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1716</v>
      </c>
    </row>
    <row r="116" spans="1:65" s="63" customFormat="1" ht="14.4" customHeight="1">
      <c r="A116" s="59"/>
      <c r="B116" s="176"/>
      <c r="C116" s="177" t="s">
        <v>342</v>
      </c>
      <c r="D116" s="177" t="s">
        <v>299</v>
      </c>
      <c r="E116" s="178"/>
      <c r="F116" s="179" t="s">
        <v>1564</v>
      </c>
      <c r="G116" s="180" t="s">
        <v>301</v>
      </c>
      <c r="H116" s="181">
        <v>1.55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1717</v>
      </c>
    </row>
    <row r="117" spans="1:65" s="63" customFormat="1" ht="14.4" customHeight="1">
      <c r="A117" s="59"/>
      <c r="B117" s="176"/>
      <c r="C117" s="177" t="s">
        <v>345</v>
      </c>
      <c r="D117" s="177" t="s">
        <v>299</v>
      </c>
      <c r="E117" s="178"/>
      <c r="F117" s="179" t="s">
        <v>1327</v>
      </c>
      <c r="G117" s="180" t="s">
        <v>337</v>
      </c>
      <c r="H117" s="181">
        <v>130</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1718</v>
      </c>
    </row>
    <row r="118" spans="1:65" s="163" customFormat="1" ht="22.95" customHeight="1">
      <c r="B118" s="164"/>
      <c r="D118" s="165" t="s">
        <v>140</v>
      </c>
      <c r="E118" s="174"/>
      <c r="F118" s="174" t="s">
        <v>1329</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348</v>
      </c>
      <c r="D119" s="177" t="s">
        <v>299</v>
      </c>
      <c r="E119" s="178"/>
      <c r="F119" s="179" t="s">
        <v>1330</v>
      </c>
      <c r="G119" s="180" t="s">
        <v>301</v>
      </c>
      <c r="H119" s="181">
        <v>3.87</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1719</v>
      </c>
    </row>
    <row r="120" spans="1:65" s="163" customFormat="1" ht="22.95" customHeight="1">
      <c r="B120" s="164"/>
      <c r="D120" s="165" t="s">
        <v>140</v>
      </c>
      <c r="E120" s="174"/>
      <c r="F120" s="174" t="s">
        <v>1332</v>
      </c>
      <c r="J120" s="175">
        <f>BK120</f>
        <v>0</v>
      </c>
      <c r="L120" s="164"/>
      <c r="M120" s="168"/>
      <c r="N120" s="169"/>
      <c r="O120" s="169"/>
      <c r="P120" s="170">
        <f>SUM(P121:P150)</f>
        <v>0</v>
      </c>
      <c r="Q120" s="169"/>
      <c r="R120" s="170">
        <f>SUM(R121:R150)</f>
        <v>0</v>
      </c>
      <c r="S120" s="169"/>
      <c r="T120" s="171">
        <f>SUM(T121:T150)</f>
        <v>0</v>
      </c>
      <c r="AR120" s="165" t="s">
        <v>148</v>
      </c>
      <c r="AT120" s="172" t="s">
        <v>140</v>
      </c>
      <c r="AU120" s="172" t="s">
        <v>148</v>
      </c>
      <c r="AY120" s="165" t="s">
        <v>297</v>
      </c>
      <c r="BK120" s="173">
        <f>SUM(BK121:BK150)</f>
        <v>0</v>
      </c>
    </row>
    <row r="121" spans="1:65" s="63" customFormat="1" ht="21" customHeight="1">
      <c r="A121" s="59"/>
      <c r="B121" s="176"/>
      <c r="C121" s="177" t="s">
        <v>351</v>
      </c>
      <c r="D121" s="177" t="s">
        <v>299</v>
      </c>
      <c r="E121" s="178"/>
      <c r="F121" s="179" t="s">
        <v>1568</v>
      </c>
      <c r="G121" s="180" t="s">
        <v>522</v>
      </c>
      <c r="H121" s="181">
        <v>18</v>
      </c>
      <c r="I121" s="182"/>
      <c r="J121" s="182">
        <f t="shared" ref="J121:J150" si="10">ROUND(I121*H121,2)</f>
        <v>0</v>
      </c>
      <c r="K121" s="183"/>
      <c r="L121" s="60"/>
      <c r="M121" s="184" t="s">
        <v>76</v>
      </c>
      <c r="N121" s="185" t="s">
        <v>107</v>
      </c>
      <c r="O121" s="186">
        <v>0</v>
      </c>
      <c r="P121" s="186">
        <f t="shared" ref="P121:P150" si="11">O121*H121</f>
        <v>0</v>
      </c>
      <c r="Q121" s="186">
        <v>0</v>
      </c>
      <c r="R121" s="186">
        <f t="shared" ref="R121:R150" si="12">Q121*H121</f>
        <v>0</v>
      </c>
      <c r="S121" s="186">
        <v>0</v>
      </c>
      <c r="T121" s="187">
        <f t="shared" ref="T121:T150" si="13">S121*H121</f>
        <v>0</v>
      </c>
      <c r="U121" s="59"/>
      <c r="V121" s="59"/>
      <c r="W121" s="59"/>
      <c r="X121" s="59"/>
      <c r="Y121" s="59"/>
      <c r="Z121" s="59"/>
      <c r="AA121" s="59"/>
      <c r="AB121" s="59"/>
      <c r="AC121" s="59"/>
      <c r="AD121" s="59"/>
      <c r="AE121" s="59"/>
      <c r="AR121" s="188" t="s">
        <v>302</v>
      </c>
      <c r="AT121" s="188" t="s">
        <v>299</v>
      </c>
      <c r="AU121" s="188" t="s">
        <v>154</v>
      </c>
      <c r="AY121" s="48" t="s">
        <v>297</v>
      </c>
      <c r="BE121" s="189">
        <f t="shared" ref="BE121:BE150" si="14">IF(N121="základná",J121,0)</f>
        <v>0</v>
      </c>
      <c r="BF121" s="189">
        <f t="shared" ref="BF121:BF150" si="15">IF(N121="znížená",J121,0)</f>
        <v>0</v>
      </c>
      <c r="BG121" s="189">
        <f t="shared" ref="BG121:BG150" si="16">IF(N121="zákl. prenesená",J121,0)</f>
        <v>0</v>
      </c>
      <c r="BH121" s="189">
        <f t="shared" ref="BH121:BH150" si="17">IF(N121="zníž. prenesená",J121,0)</f>
        <v>0</v>
      </c>
      <c r="BI121" s="189">
        <f t="shared" ref="BI121:BI150" si="18">IF(N121="nulová",J121,0)</f>
        <v>0</v>
      </c>
      <c r="BJ121" s="48" t="s">
        <v>154</v>
      </c>
      <c r="BK121" s="189">
        <f t="shared" ref="BK121:BK150" si="19">ROUND(I121*H121,2)</f>
        <v>0</v>
      </c>
      <c r="BL121" s="48" t="s">
        <v>302</v>
      </c>
      <c r="BM121" s="188" t="s">
        <v>1720</v>
      </c>
    </row>
    <row r="122" spans="1:65" s="63" customFormat="1" ht="24.15" customHeight="1">
      <c r="A122" s="59"/>
      <c r="B122" s="176"/>
      <c r="C122" s="190" t="s">
        <v>354</v>
      </c>
      <c r="D122" s="190" t="s">
        <v>324</v>
      </c>
      <c r="E122" s="191"/>
      <c r="F122" s="192" t="s">
        <v>1570</v>
      </c>
      <c r="G122" s="193" t="s">
        <v>522</v>
      </c>
      <c r="H122" s="194">
        <v>18</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1721</v>
      </c>
    </row>
    <row r="123" spans="1:65" s="63" customFormat="1" ht="24.15" customHeight="1">
      <c r="A123" s="59"/>
      <c r="B123" s="176"/>
      <c r="C123" s="190" t="s">
        <v>357</v>
      </c>
      <c r="D123" s="190" t="s">
        <v>324</v>
      </c>
      <c r="E123" s="191"/>
      <c r="F123" s="192" t="s">
        <v>1572</v>
      </c>
      <c r="G123" s="193" t="s">
        <v>522</v>
      </c>
      <c r="H123" s="194">
        <v>40</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1722</v>
      </c>
    </row>
    <row r="124" spans="1:65" s="63" customFormat="1" ht="21" customHeight="1">
      <c r="A124" s="59"/>
      <c r="B124" s="176"/>
      <c r="C124" s="177" t="s">
        <v>82</v>
      </c>
      <c r="D124" s="177" t="s">
        <v>299</v>
      </c>
      <c r="E124" s="178"/>
      <c r="F124" s="179" t="s">
        <v>1574</v>
      </c>
      <c r="G124" s="180" t="s">
        <v>522</v>
      </c>
      <c r="H124" s="181">
        <v>40</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1723</v>
      </c>
    </row>
    <row r="125" spans="1:65" s="63" customFormat="1" ht="14.4" customHeight="1">
      <c r="A125" s="59"/>
      <c r="B125" s="176"/>
      <c r="C125" s="177" t="s">
        <v>402</v>
      </c>
      <c r="D125" s="177" t="s">
        <v>299</v>
      </c>
      <c r="E125" s="178"/>
      <c r="F125" s="179" t="s">
        <v>1576</v>
      </c>
      <c r="G125" s="180" t="s">
        <v>799</v>
      </c>
      <c r="H125" s="181">
        <v>13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1724</v>
      </c>
    </row>
    <row r="126" spans="1:65" s="63" customFormat="1" ht="24.15" customHeight="1">
      <c r="A126" s="59"/>
      <c r="B126" s="176"/>
      <c r="C126" s="177" t="s">
        <v>405</v>
      </c>
      <c r="D126" s="177" t="s">
        <v>299</v>
      </c>
      <c r="E126" s="178"/>
      <c r="F126" s="179" t="s">
        <v>1578</v>
      </c>
      <c r="G126" s="180" t="s">
        <v>799</v>
      </c>
      <c r="H126" s="181">
        <v>12</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1725</v>
      </c>
    </row>
    <row r="127" spans="1:65" s="63" customFormat="1" ht="14.4" customHeight="1">
      <c r="A127" s="59"/>
      <c r="B127" s="176"/>
      <c r="C127" s="177" t="s">
        <v>409</v>
      </c>
      <c r="D127" s="177" t="s">
        <v>299</v>
      </c>
      <c r="E127" s="178"/>
      <c r="F127" s="179" t="s">
        <v>1580</v>
      </c>
      <c r="G127" s="180" t="s">
        <v>799</v>
      </c>
      <c r="H127" s="181">
        <v>6</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1726</v>
      </c>
    </row>
    <row r="128" spans="1:65" s="63" customFormat="1" ht="24.15" customHeight="1">
      <c r="A128" s="59"/>
      <c r="B128" s="176"/>
      <c r="C128" s="177" t="s">
        <v>412</v>
      </c>
      <c r="D128" s="177" t="s">
        <v>299</v>
      </c>
      <c r="E128" s="178"/>
      <c r="F128" s="179" t="s">
        <v>1582</v>
      </c>
      <c r="G128" s="180" t="s">
        <v>799</v>
      </c>
      <c r="H128" s="181">
        <v>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1727</v>
      </c>
    </row>
    <row r="129" spans="1:65" s="63" customFormat="1" ht="25.95" customHeight="1">
      <c r="A129" s="59"/>
      <c r="B129" s="176"/>
      <c r="C129" s="190" t="s">
        <v>415</v>
      </c>
      <c r="D129" s="190" t="s">
        <v>324</v>
      </c>
      <c r="E129" s="191"/>
      <c r="F129" s="192" t="s">
        <v>1584</v>
      </c>
      <c r="G129" s="193" t="s">
        <v>799</v>
      </c>
      <c r="H129" s="194">
        <v>1</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1728</v>
      </c>
    </row>
    <row r="130" spans="1:65" s="63" customFormat="1" ht="21" customHeight="1">
      <c r="A130" s="59"/>
      <c r="B130" s="176"/>
      <c r="C130" s="190" t="s">
        <v>418</v>
      </c>
      <c r="D130" s="190" t="s">
        <v>324</v>
      </c>
      <c r="E130" s="191"/>
      <c r="F130" s="192" t="s">
        <v>1586</v>
      </c>
      <c r="G130" s="193" t="s">
        <v>799</v>
      </c>
      <c r="H130" s="194">
        <v>12</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1729</v>
      </c>
    </row>
    <row r="131" spans="1:65" s="63" customFormat="1" ht="24.6" customHeight="1">
      <c r="A131" s="59"/>
      <c r="B131" s="176"/>
      <c r="C131" s="190" t="s">
        <v>421</v>
      </c>
      <c r="D131" s="190" t="s">
        <v>324</v>
      </c>
      <c r="E131" s="191"/>
      <c r="F131" s="192" t="s">
        <v>1588</v>
      </c>
      <c r="G131" s="193" t="s">
        <v>799</v>
      </c>
      <c r="H131" s="194">
        <v>1</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1730</v>
      </c>
    </row>
    <row r="132" spans="1:65" s="63" customFormat="1" ht="26.4" customHeight="1">
      <c r="A132" s="59"/>
      <c r="B132" s="176"/>
      <c r="C132" s="190" t="s">
        <v>424</v>
      </c>
      <c r="D132" s="190" t="s">
        <v>324</v>
      </c>
      <c r="E132" s="191"/>
      <c r="F132" s="192" t="s">
        <v>1590</v>
      </c>
      <c r="G132" s="193" t="s">
        <v>799</v>
      </c>
      <c r="H132" s="194">
        <v>12</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1731</v>
      </c>
    </row>
    <row r="133" spans="1:65" s="63" customFormat="1" ht="24" customHeight="1">
      <c r="A133" s="59"/>
      <c r="B133" s="176"/>
      <c r="C133" s="190" t="s">
        <v>427</v>
      </c>
      <c r="D133" s="190" t="s">
        <v>324</v>
      </c>
      <c r="E133" s="191"/>
      <c r="F133" s="192" t="s">
        <v>1592</v>
      </c>
      <c r="G133" s="193" t="s">
        <v>799</v>
      </c>
      <c r="H133" s="194">
        <v>1</v>
      </c>
      <c r="I133" s="195"/>
      <c r="J133" s="195">
        <f t="shared" si="10"/>
        <v>0</v>
      </c>
      <c r="K133" s="196"/>
      <c r="L133" s="197"/>
      <c r="M133" s="198" t="s">
        <v>76</v>
      </c>
      <c r="N133" s="199"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1732</v>
      </c>
    </row>
    <row r="134" spans="1:65" s="63" customFormat="1" ht="27.6" customHeight="1">
      <c r="A134" s="59"/>
      <c r="B134" s="176"/>
      <c r="C134" s="190" t="s">
        <v>430</v>
      </c>
      <c r="D134" s="190" t="s">
        <v>324</v>
      </c>
      <c r="E134" s="191"/>
      <c r="F134" s="192" t="s">
        <v>1673</v>
      </c>
      <c r="G134" s="193" t="s">
        <v>799</v>
      </c>
      <c r="H134" s="194">
        <v>13</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320</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1733</v>
      </c>
    </row>
    <row r="135" spans="1:65" s="63" customFormat="1" ht="25.95" customHeight="1">
      <c r="A135" s="59"/>
      <c r="B135" s="176"/>
      <c r="C135" s="190" t="s">
        <v>434</v>
      </c>
      <c r="D135" s="190" t="s">
        <v>324</v>
      </c>
      <c r="E135" s="191"/>
      <c r="F135" s="192" t="s">
        <v>1675</v>
      </c>
      <c r="G135" s="193" t="s">
        <v>799</v>
      </c>
      <c r="H135" s="194">
        <v>2</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1734</v>
      </c>
    </row>
    <row r="136" spans="1:65" s="63" customFormat="1" ht="14.4" customHeight="1">
      <c r="A136" s="59"/>
      <c r="B136" s="176"/>
      <c r="C136" s="190" t="s">
        <v>381</v>
      </c>
      <c r="D136" s="190" t="s">
        <v>324</v>
      </c>
      <c r="E136" s="191"/>
      <c r="F136" s="192" t="s">
        <v>1735</v>
      </c>
      <c r="G136" s="193" t="s">
        <v>407</v>
      </c>
      <c r="H136" s="194">
        <v>1</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1736</v>
      </c>
    </row>
    <row r="137" spans="1:65" s="63" customFormat="1" ht="25.95" customHeight="1">
      <c r="A137" s="59"/>
      <c r="B137" s="176"/>
      <c r="C137" s="190" t="s">
        <v>439</v>
      </c>
      <c r="D137" s="190" t="s">
        <v>324</v>
      </c>
      <c r="E137" s="191"/>
      <c r="F137" s="192" t="s">
        <v>1600</v>
      </c>
      <c r="G137" s="193" t="s">
        <v>799</v>
      </c>
      <c r="H137" s="194">
        <v>1</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1737</v>
      </c>
    </row>
    <row r="138" spans="1:65" s="63" customFormat="1" ht="24.15" customHeight="1">
      <c r="A138" s="59"/>
      <c r="B138" s="176"/>
      <c r="C138" s="190" t="s">
        <v>442</v>
      </c>
      <c r="D138" s="190" t="s">
        <v>324</v>
      </c>
      <c r="E138" s="191"/>
      <c r="F138" s="192" t="s">
        <v>1602</v>
      </c>
      <c r="G138" s="193" t="s">
        <v>799</v>
      </c>
      <c r="H138" s="194">
        <v>1</v>
      </c>
      <c r="I138" s="195"/>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1738</v>
      </c>
    </row>
    <row r="139" spans="1:65" s="63" customFormat="1" ht="24.15" customHeight="1">
      <c r="A139" s="59"/>
      <c r="B139" s="176"/>
      <c r="C139" s="190" t="s">
        <v>445</v>
      </c>
      <c r="D139" s="190" t="s">
        <v>324</v>
      </c>
      <c r="E139" s="191"/>
      <c r="F139" s="192" t="s">
        <v>1739</v>
      </c>
      <c r="G139" s="193" t="s">
        <v>799</v>
      </c>
      <c r="H139" s="194">
        <v>13</v>
      </c>
      <c r="I139" s="195"/>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1740</v>
      </c>
    </row>
    <row r="140" spans="1:65" s="63" customFormat="1" ht="14.4" customHeight="1">
      <c r="A140" s="59"/>
      <c r="B140" s="176"/>
      <c r="C140" s="190" t="s">
        <v>448</v>
      </c>
      <c r="D140" s="190" t="s">
        <v>324</v>
      </c>
      <c r="E140" s="191"/>
      <c r="F140" s="192" t="s">
        <v>1681</v>
      </c>
      <c r="G140" s="193" t="s">
        <v>799</v>
      </c>
      <c r="H140" s="194">
        <v>1</v>
      </c>
      <c r="I140" s="195"/>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1741</v>
      </c>
    </row>
    <row r="141" spans="1:65" s="63" customFormat="1" ht="14.4" customHeight="1">
      <c r="A141" s="59"/>
      <c r="B141" s="176"/>
      <c r="C141" s="190" t="s">
        <v>451</v>
      </c>
      <c r="D141" s="190" t="s">
        <v>324</v>
      </c>
      <c r="E141" s="191"/>
      <c r="F141" s="192" t="s">
        <v>1608</v>
      </c>
      <c r="G141" s="193" t="s">
        <v>799</v>
      </c>
      <c r="H141" s="194">
        <v>1</v>
      </c>
      <c r="I141" s="195"/>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1742</v>
      </c>
    </row>
    <row r="142" spans="1:65" s="63" customFormat="1" ht="24.6" customHeight="1">
      <c r="A142" s="59"/>
      <c r="B142" s="176"/>
      <c r="C142" s="190" t="s">
        <v>454</v>
      </c>
      <c r="D142" s="190" t="s">
        <v>324</v>
      </c>
      <c r="E142" s="191"/>
      <c r="F142" s="192" t="s">
        <v>1610</v>
      </c>
      <c r="G142" s="193" t="s">
        <v>799</v>
      </c>
      <c r="H142" s="194">
        <v>1</v>
      </c>
      <c r="I142" s="195"/>
      <c r="J142" s="195">
        <f t="shared" si="10"/>
        <v>0</v>
      </c>
      <c r="K142" s="196"/>
      <c r="L142" s="197"/>
      <c r="M142" s="198" t="s">
        <v>76</v>
      </c>
      <c r="N142" s="199"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1743</v>
      </c>
    </row>
    <row r="143" spans="1:65" s="63" customFormat="1" ht="27.6" customHeight="1">
      <c r="A143" s="59"/>
      <c r="B143" s="176"/>
      <c r="C143" s="190" t="s">
        <v>457</v>
      </c>
      <c r="D143" s="190" t="s">
        <v>324</v>
      </c>
      <c r="E143" s="191"/>
      <c r="F143" s="192" t="s">
        <v>1612</v>
      </c>
      <c r="G143" s="193" t="s">
        <v>799</v>
      </c>
      <c r="H143" s="194">
        <v>1</v>
      </c>
      <c r="I143" s="195"/>
      <c r="J143" s="195">
        <f t="shared" si="10"/>
        <v>0</v>
      </c>
      <c r="K143" s="196"/>
      <c r="L143" s="197"/>
      <c r="M143" s="198" t="s">
        <v>76</v>
      </c>
      <c r="N143" s="199"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1744</v>
      </c>
    </row>
    <row r="144" spans="1:65" s="63" customFormat="1" ht="14.4" customHeight="1">
      <c r="A144" s="59"/>
      <c r="B144" s="176"/>
      <c r="C144" s="177" t="s">
        <v>460</v>
      </c>
      <c r="D144" s="177" t="s">
        <v>299</v>
      </c>
      <c r="E144" s="178"/>
      <c r="F144" s="179" t="s">
        <v>1614</v>
      </c>
      <c r="G144" s="180" t="s">
        <v>522</v>
      </c>
      <c r="H144" s="181">
        <v>58</v>
      </c>
      <c r="I144" s="182"/>
      <c r="J144" s="182">
        <f t="shared" si="10"/>
        <v>0</v>
      </c>
      <c r="K144" s="183"/>
      <c r="L144" s="60"/>
      <c r="M144" s="184" t="s">
        <v>76</v>
      </c>
      <c r="N144" s="185" t="s">
        <v>107</v>
      </c>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302</v>
      </c>
      <c r="AT144" s="188" t="s">
        <v>299</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1745</v>
      </c>
    </row>
    <row r="145" spans="1:65" s="63" customFormat="1" ht="24.15" customHeight="1">
      <c r="A145" s="59"/>
      <c r="B145" s="176"/>
      <c r="C145" s="177" t="s">
        <v>463</v>
      </c>
      <c r="D145" s="177" t="s">
        <v>299</v>
      </c>
      <c r="E145" s="178"/>
      <c r="F145" s="179" t="s">
        <v>1523</v>
      </c>
      <c r="G145" s="180" t="s">
        <v>522</v>
      </c>
      <c r="H145" s="181">
        <v>58</v>
      </c>
      <c r="I145" s="182"/>
      <c r="J145" s="182">
        <f t="shared" si="10"/>
        <v>0</v>
      </c>
      <c r="K145" s="183"/>
      <c r="L145" s="60"/>
      <c r="M145" s="184" t="s">
        <v>76</v>
      </c>
      <c r="N145" s="185" t="s">
        <v>107</v>
      </c>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302</v>
      </c>
      <c r="AT145" s="188" t="s">
        <v>299</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1746</v>
      </c>
    </row>
    <row r="146" spans="1:65" s="63" customFormat="1" ht="24.15" customHeight="1">
      <c r="A146" s="59"/>
      <c r="B146" s="176"/>
      <c r="C146" s="177" t="s">
        <v>466</v>
      </c>
      <c r="D146" s="177" t="s">
        <v>299</v>
      </c>
      <c r="E146" s="178"/>
      <c r="F146" s="179" t="s">
        <v>1525</v>
      </c>
      <c r="G146" s="180" t="s">
        <v>799</v>
      </c>
      <c r="H146" s="181">
        <v>4</v>
      </c>
      <c r="I146" s="182"/>
      <c r="J146" s="182">
        <f t="shared" si="10"/>
        <v>0</v>
      </c>
      <c r="K146" s="183"/>
      <c r="L146" s="60"/>
      <c r="M146" s="184" t="s">
        <v>76</v>
      </c>
      <c r="N146" s="185" t="s">
        <v>107</v>
      </c>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302</v>
      </c>
      <c r="AT146" s="188" t="s">
        <v>299</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1747</v>
      </c>
    </row>
    <row r="147" spans="1:65" s="63" customFormat="1" ht="24.15" customHeight="1">
      <c r="A147" s="59"/>
      <c r="B147" s="176"/>
      <c r="C147" s="177" t="s">
        <v>469</v>
      </c>
      <c r="D147" s="177" t="s">
        <v>299</v>
      </c>
      <c r="E147" s="178"/>
      <c r="F147" s="179" t="s">
        <v>1618</v>
      </c>
      <c r="G147" s="180" t="s">
        <v>799</v>
      </c>
      <c r="H147" s="181">
        <v>1</v>
      </c>
      <c r="I147" s="182"/>
      <c r="J147" s="182">
        <f t="shared" si="10"/>
        <v>0</v>
      </c>
      <c r="K147" s="183"/>
      <c r="L147" s="60"/>
      <c r="M147" s="184" t="s">
        <v>76</v>
      </c>
      <c r="N147" s="185" t="s">
        <v>107</v>
      </c>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302</v>
      </c>
      <c r="AT147" s="188" t="s">
        <v>299</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1748</v>
      </c>
    </row>
    <row r="148" spans="1:65" s="63" customFormat="1" ht="24.15" customHeight="1">
      <c r="A148" s="59"/>
      <c r="B148" s="176"/>
      <c r="C148" s="177" t="s">
        <v>472</v>
      </c>
      <c r="D148" s="177" t="s">
        <v>299</v>
      </c>
      <c r="E148" s="178"/>
      <c r="F148" s="179" t="s">
        <v>1399</v>
      </c>
      <c r="G148" s="180" t="s">
        <v>799</v>
      </c>
      <c r="H148" s="181">
        <v>1</v>
      </c>
      <c r="I148" s="182"/>
      <c r="J148" s="182">
        <f t="shared" si="10"/>
        <v>0</v>
      </c>
      <c r="K148" s="183"/>
      <c r="L148" s="60"/>
      <c r="M148" s="184" t="s">
        <v>76</v>
      </c>
      <c r="N148" s="185" t="s">
        <v>107</v>
      </c>
      <c r="O148" s="186">
        <v>0</v>
      </c>
      <c r="P148" s="186">
        <f t="shared" si="11"/>
        <v>0</v>
      </c>
      <c r="Q148" s="186">
        <v>0</v>
      </c>
      <c r="R148" s="186">
        <f t="shared" si="12"/>
        <v>0</v>
      </c>
      <c r="S148" s="186">
        <v>0</v>
      </c>
      <c r="T148" s="187">
        <f t="shared" si="13"/>
        <v>0</v>
      </c>
      <c r="U148" s="59"/>
      <c r="V148" s="59"/>
      <c r="W148" s="59"/>
      <c r="X148" s="59"/>
      <c r="Y148" s="59"/>
      <c r="Z148" s="59"/>
      <c r="AA148" s="59"/>
      <c r="AB148" s="59"/>
      <c r="AC148" s="59"/>
      <c r="AD148" s="59"/>
      <c r="AE148" s="59"/>
      <c r="AR148" s="188" t="s">
        <v>302</v>
      </c>
      <c r="AT148" s="188" t="s">
        <v>299</v>
      </c>
      <c r="AU148" s="188" t="s">
        <v>154</v>
      </c>
      <c r="AY148" s="48" t="s">
        <v>297</v>
      </c>
      <c r="BE148" s="189">
        <f t="shared" si="14"/>
        <v>0</v>
      </c>
      <c r="BF148" s="189">
        <f t="shared" si="15"/>
        <v>0</v>
      </c>
      <c r="BG148" s="189">
        <f t="shared" si="16"/>
        <v>0</v>
      </c>
      <c r="BH148" s="189">
        <f t="shared" si="17"/>
        <v>0</v>
      </c>
      <c r="BI148" s="189">
        <f t="shared" si="18"/>
        <v>0</v>
      </c>
      <c r="BJ148" s="48" t="s">
        <v>154</v>
      </c>
      <c r="BK148" s="189">
        <f t="shared" si="19"/>
        <v>0</v>
      </c>
      <c r="BL148" s="48" t="s">
        <v>302</v>
      </c>
      <c r="BM148" s="188" t="s">
        <v>1749</v>
      </c>
    </row>
    <row r="149" spans="1:65" s="63" customFormat="1" ht="14.4" customHeight="1">
      <c r="A149" s="59"/>
      <c r="B149" s="176"/>
      <c r="C149" s="190" t="s">
        <v>475</v>
      </c>
      <c r="D149" s="190" t="s">
        <v>324</v>
      </c>
      <c r="E149" s="191"/>
      <c r="F149" s="192" t="s">
        <v>1621</v>
      </c>
      <c r="G149" s="193" t="s">
        <v>799</v>
      </c>
      <c r="H149" s="194">
        <v>1</v>
      </c>
      <c r="I149" s="195"/>
      <c r="J149" s="195">
        <f t="shared" si="10"/>
        <v>0</v>
      </c>
      <c r="K149" s="196"/>
      <c r="L149" s="197"/>
      <c r="M149" s="198" t="s">
        <v>76</v>
      </c>
      <c r="N149" s="199" t="s">
        <v>107</v>
      </c>
      <c r="O149" s="186">
        <v>0</v>
      </c>
      <c r="P149" s="186">
        <f t="shared" si="11"/>
        <v>0</v>
      </c>
      <c r="Q149" s="186">
        <v>0</v>
      </c>
      <c r="R149" s="186">
        <f t="shared" si="12"/>
        <v>0</v>
      </c>
      <c r="S149" s="186">
        <v>0</v>
      </c>
      <c r="T149" s="187">
        <f t="shared" si="13"/>
        <v>0</v>
      </c>
      <c r="U149" s="59"/>
      <c r="V149" s="59"/>
      <c r="W149" s="59"/>
      <c r="X149" s="59"/>
      <c r="Y149" s="59"/>
      <c r="Z149" s="59"/>
      <c r="AA149" s="59"/>
      <c r="AB149" s="59"/>
      <c r="AC149" s="59"/>
      <c r="AD149" s="59"/>
      <c r="AE149" s="59"/>
      <c r="AR149" s="188" t="s">
        <v>320</v>
      </c>
      <c r="AT149" s="188" t="s">
        <v>324</v>
      </c>
      <c r="AU149" s="188" t="s">
        <v>154</v>
      </c>
      <c r="AY149" s="48" t="s">
        <v>297</v>
      </c>
      <c r="BE149" s="189">
        <f t="shared" si="14"/>
        <v>0</v>
      </c>
      <c r="BF149" s="189">
        <f t="shared" si="15"/>
        <v>0</v>
      </c>
      <c r="BG149" s="189">
        <f t="shared" si="16"/>
        <v>0</v>
      </c>
      <c r="BH149" s="189">
        <f t="shared" si="17"/>
        <v>0</v>
      </c>
      <c r="BI149" s="189">
        <f t="shared" si="18"/>
        <v>0</v>
      </c>
      <c r="BJ149" s="48" t="s">
        <v>154</v>
      </c>
      <c r="BK149" s="189">
        <f t="shared" si="19"/>
        <v>0</v>
      </c>
      <c r="BL149" s="48" t="s">
        <v>302</v>
      </c>
      <c r="BM149" s="188" t="s">
        <v>1750</v>
      </c>
    </row>
    <row r="150" spans="1:65" s="63" customFormat="1" ht="24.15" customHeight="1">
      <c r="A150" s="59"/>
      <c r="B150" s="176"/>
      <c r="C150" s="177" t="s">
        <v>478</v>
      </c>
      <c r="D150" s="177" t="s">
        <v>299</v>
      </c>
      <c r="E150" s="178"/>
      <c r="F150" s="179" t="s">
        <v>1623</v>
      </c>
      <c r="G150" s="180" t="s">
        <v>522</v>
      </c>
      <c r="H150" s="181">
        <v>43</v>
      </c>
      <c r="I150" s="182"/>
      <c r="J150" s="182">
        <f t="shared" si="10"/>
        <v>0</v>
      </c>
      <c r="K150" s="183"/>
      <c r="L150" s="60"/>
      <c r="M150" s="184" t="s">
        <v>76</v>
      </c>
      <c r="N150" s="185" t="s">
        <v>107</v>
      </c>
      <c r="O150" s="186">
        <v>0</v>
      </c>
      <c r="P150" s="186">
        <f t="shared" si="11"/>
        <v>0</v>
      </c>
      <c r="Q150" s="186">
        <v>0</v>
      </c>
      <c r="R150" s="186">
        <f t="shared" si="12"/>
        <v>0</v>
      </c>
      <c r="S150" s="186">
        <v>0</v>
      </c>
      <c r="T150" s="187">
        <f t="shared" si="13"/>
        <v>0</v>
      </c>
      <c r="U150" s="59"/>
      <c r="V150" s="59"/>
      <c r="W150" s="59"/>
      <c r="X150" s="59"/>
      <c r="Y150" s="59"/>
      <c r="Z150" s="59"/>
      <c r="AA150" s="59"/>
      <c r="AB150" s="59"/>
      <c r="AC150" s="59"/>
      <c r="AD150" s="59"/>
      <c r="AE150" s="59"/>
      <c r="AR150" s="188" t="s">
        <v>302</v>
      </c>
      <c r="AT150" s="188" t="s">
        <v>299</v>
      </c>
      <c r="AU150" s="188" t="s">
        <v>154</v>
      </c>
      <c r="AY150" s="48" t="s">
        <v>297</v>
      </c>
      <c r="BE150" s="189">
        <f t="shared" si="14"/>
        <v>0</v>
      </c>
      <c r="BF150" s="189">
        <f t="shared" si="15"/>
        <v>0</v>
      </c>
      <c r="BG150" s="189">
        <f t="shared" si="16"/>
        <v>0</v>
      </c>
      <c r="BH150" s="189">
        <f t="shared" si="17"/>
        <v>0</v>
      </c>
      <c r="BI150" s="189">
        <f t="shared" si="18"/>
        <v>0</v>
      </c>
      <c r="BJ150" s="48" t="s">
        <v>154</v>
      </c>
      <c r="BK150" s="189">
        <f t="shared" si="19"/>
        <v>0</v>
      </c>
      <c r="BL150" s="48" t="s">
        <v>302</v>
      </c>
      <c r="BM150" s="188" t="s">
        <v>1751</v>
      </c>
    </row>
    <row r="151" spans="1:65" s="163" customFormat="1" ht="22.95" customHeight="1">
      <c r="B151" s="164"/>
      <c r="D151" s="165" t="s">
        <v>140</v>
      </c>
      <c r="E151" s="174"/>
      <c r="F151" s="174" t="s">
        <v>1401</v>
      </c>
      <c r="J151" s="175">
        <f>BK151</f>
        <v>0</v>
      </c>
      <c r="L151" s="164"/>
      <c r="M151" s="168"/>
      <c r="N151" s="169"/>
      <c r="O151" s="169"/>
      <c r="P151" s="170">
        <f>P152</f>
        <v>0</v>
      </c>
      <c r="Q151" s="169"/>
      <c r="R151" s="170">
        <f>R152</f>
        <v>0</v>
      </c>
      <c r="S151" s="169"/>
      <c r="T151" s="171">
        <f>T152</f>
        <v>0</v>
      </c>
      <c r="AR151" s="165" t="s">
        <v>148</v>
      </c>
      <c r="AT151" s="172" t="s">
        <v>140</v>
      </c>
      <c r="AU151" s="172" t="s">
        <v>148</v>
      </c>
      <c r="AY151" s="165" t="s">
        <v>297</v>
      </c>
      <c r="BK151" s="173">
        <f>BK152</f>
        <v>0</v>
      </c>
    </row>
    <row r="152" spans="1:65" s="63" customFormat="1" ht="24.15" customHeight="1">
      <c r="A152" s="59"/>
      <c r="B152" s="176"/>
      <c r="C152" s="177" t="s">
        <v>481</v>
      </c>
      <c r="D152" s="177" t="s">
        <v>299</v>
      </c>
      <c r="E152" s="178"/>
      <c r="F152" s="179" t="s">
        <v>1535</v>
      </c>
      <c r="G152" s="180" t="s">
        <v>326</v>
      </c>
      <c r="H152" s="181">
        <v>12.55</v>
      </c>
      <c r="I152" s="182"/>
      <c r="J152" s="182">
        <f>ROUND(I152*H152,2)</f>
        <v>0</v>
      </c>
      <c r="K152" s="183"/>
      <c r="L152" s="60"/>
      <c r="M152" s="184" t="s">
        <v>76</v>
      </c>
      <c r="N152" s="185"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302</v>
      </c>
      <c r="AT152" s="188" t="s">
        <v>299</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302</v>
      </c>
      <c r="BM152" s="188" t="s">
        <v>1752</v>
      </c>
    </row>
    <row r="153" spans="1:65" s="163" customFormat="1" ht="25.95" customHeight="1">
      <c r="B153" s="164"/>
      <c r="D153" s="165" t="s">
        <v>140</v>
      </c>
      <c r="E153" s="166"/>
      <c r="F153" s="166" t="s">
        <v>1538</v>
      </c>
      <c r="J153" s="167">
        <f>BK153</f>
        <v>0</v>
      </c>
      <c r="L153" s="164"/>
      <c r="M153" s="168"/>
      <c r="N153" s="169"/>
      <c r="O153" s="169"/>
      <c r="P153" s="170">
        <f>P154</f>
        <v>0</v>
      </c>
      <c r="Q153" s="169"/>
      <c r="R153" s="170">
        <f>R154</f>
        <v>0</v>
      </c>
      <c r="S153" s="169"/>
      <c r="T153" s="171">
        <f>T154</f>
        <v>0</v>
      </c>
      <c r="AR153" s="165" t="s">
        <v>148</v>
      </c>
      <c r="AT153" s="172" t="s">
        <v>140</v>
      </c>
      <c r="AU153" s="172" t="s">
        <v>141</v>
      </c>
      <c r="AY153" s="165" t="s">
        <v>297</v>
      </c>
      <c r="BK153" s="173">
        <f>BK154</f>
        <v>0</v>
      </c>
    </row>
    <row r="154" spans="1:65" s="163" customFormat="1" ht="22.95" customHeight="1">
      <c r="B154" s="164"/>
      <c r="D154" s="165" t="s">
        <v>140</v>
      </c>
      <c r="E154" s="174"/>
      <c r="F154" s="174" t="s">
        <v>1539</v>
      </c>
      <c r="J154" s="175">
        <f>BK154</f>
        <v>0</v>
      </c>
      <c r="L154" s="164"/>
      <c r="M154" s="168"/>
      <c r="N154" s="169"/>
      <c r="O154" s="169"/>
      <c r="P154" s="170">
        <f>SUM(P155:P163)</f>
        <v>0</v>
      </c>
      <c r="Q154" s="169"/>
      <c r="R154" s="170">
        <f>SUM(R155:R163)</f>
        <v>0</v>
      </c>
      <c r="S154" s="169"/>
      <c r="T154" s="171">
        <f>SUM(T155:T163)</f>
        <v>0</v>
      </c>
      <c r="AR154" s="165" t="s">
        <v>148</v>
      </c>
      <c r="AT154" s="172" t="s">
        <v>140</v>
      </c>
      <c r="AU154" s="172" t="s">
        <v>148</v>
      </c>
      <c r="AY154" s="165" t="s">
        <v>297</v>
      </c>
      <c r="BK154" s="173">
        <f>SUM(BK155:BK163)</f>
        <v>0</v>
      </c>
    </row>
    <row r="155" spans="1:65" s="63" customFormat="1" ht="24.15" customHeight="1">
      <c r="A155" s="59"/>
      <c r="B155" s="176"/>
      <c r="C155" s="177" t="s">
        <v>484</v>
      </c>
      <c r="D155" s="177" t="s">
        <v>299</v>
      </c>
      <c r="E155" s="178"/>
      <c r="F155" s="179" t="s">
        <v>1626</v>
      </c>
      <c r="G155" s="180" t="s">
        <v>799</v>
      </c>
      <c r="H155" s="181">
        <v>12</v>
      </c>
      <c r="I155" s="182"/>
      <c r="J155" s="182">
        <f t="shared" ref="J155:J163" si="20">ROUND(I155*H155,2)</f>
        <v>0</v>
      </c>
      <c r="K155" s="183"/>
      <c r="L155" s="60"/>
      <c r="M155" s="184" t="s">
        <v>76</v>
      </c>
      <c r="N155" s="185" t="s">
        <v>107</v>
      </c>
      <c r="O155" s="186">
        <v>0</v>
      </c>
      <c r="P155" s="186">
        <f t="shared" ref="P155:P163" si="21">O155*H155</f>
        <v>0</v>
      </c>
      <c r="Q155" s="186">
        <v>0</v>
      </c>
      <c r="R155" s="186">
        <f t="shared" ref="R155:R163" si="22">Q155*H155</f>
        <v>0</v>
      </c>
      <c r="S155" s="186">
        <v>0</v>
      </c>
      <c r="T155" s="187">
        <f t="shared" ref="T155:T163" si="23">S155*H155</f>
        <v>0</v>
      </c>
      <c r="U155" s="59"/>
      <c r="V155" s="59"/>
      <c r="W155" s="59"/>
      <c r="X155" s="59"/>
      <c r="Y155" s="59"/>
      <c r="Z155" s="59"/>
      <c r="AA155" s="59"/>
      <c r="AB155" s="59"/>
      <c r="AC155" s="59"/>
      <c r="AD155" s="59"/>
      <c r="AE155" s="59"/>
      <c r="AR155" s="188" t="s">
        <v>302</v>
      </c>
      <c r="AT155" s="188" t="s">
        <v>299</v>
      </c>
      <c r="AU155" s="188" t="s">
        <v>154</v>
      </c>
      <c r="AY155" s="48" t="s">
        <v>297</v>
      </c>
      <c r="BE155" s="189">
        <f t="shared" ref="BE155:BE163" si="24">IF(N155="základná",J155,0)</f>
        <v>0</v>
      </c>
      <c r="BF155" s="189">
        <f t="shared" ref="BF155:BF163" si="25">IF(N155="znížená",J155,0)</f>
        <v>0</v>
      </c>
      <c r="BG155" s="189">
        <f t="shared" ref="BG155:BG163" si="26">IF(N155="zákl. prenesená",J155,0)</f>
        <v>0</v>
      </c>
      <c r="BH155" s="189">
        <f t="shared" ref="BH155:BH163" si="27">IF(N155="zníž. prenesená",J155,0)</f>
        <v>0</v>
      </c>
      <c r="BI155" s="189">
        <f t="shared" ref="BI155:BI163" si="28">IF(N155="nulová",J155,0)</f>
        <v>0</v>
      </c>
      <c r="BJ155" s="48" t="s">
        <v>154</v>
      </c>
      <c r="BK155" s="189">
        <f t="shared" ref="BK155:BK163" si="29">ROUND(I155*H155,2)</f>
        <v>0</v>
      </c>
      <c r="BL155" s="48" t="s">
        <v>302</v>
      </c>
      <c r="BM155" s="188" t="s">
        <v>1753</v>
      </c>
    </row>
    <row r="156" spans="1:65" s="63" customFormat="1" ht="24.15" customHeight="1">
      <c r="A156" s="59"/>
      <c r="B156" s="176"/>
      <c r="C156" s="177" t="s">
        <v>649</v>
      </c>
      <c r="D156" s="177" t="s">
        <v>299</v>
      </c>
      <c r="E156" s="178"/>
      <c r="F156" s="179" t="s">
        <v>1628</v>
      </c>
      <c r="G156" s="180" t="s">
        <v>799</v>
      </c>
      <c r="H156" s="181">
        <v>1</v>
      </c>
      <c r="I156" s="182"/>
      <c r="J156" s="182">
        <f t="shared" si="20"/>
        <v>0</v>
      </c>
      <c r="K156" s="183"/>
      <c r="L156" s="60"/>
      <c r="M156" s="184" t="s">
        <v>76</v>
      </c>
      <c r="N156" s="185"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302</v>
      </c>
      <c r="AT156" s="188" t="s">
        <v>299</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1754</v>
      </c>
    </row>
    <row r="157" spans="1:65" s="63" customFormat="1" ht="24.15" customHeight="1">
      <c r="A157" s="59"/>
      <c r="B157" s="176"/>
      <c r="C157" s="177" t="s">
        <v>652</v>
      </c>
      <c r="D157" s="177" t="s">
        <v>299</v>
      </c>
      <c r="E157" s="178"/>
      <c r="F157" s="179" t="s">
        <v>1630</v>
      </c>
      <c r="G157" s="180" t="s">
        <v>799</v>
      </c>
      <c r="H157" s="181">
        <v>12</v>
      </c>
      <c r="I157" s="182"/>
      <c r="J157" s="182">
        <f t="shared" si="20"/>
        <v>0</v>
      </c>
      <c r="K157" s="183"/>
      <c r="L157" s="60"/>
      <c r="M157" s="184" t="s">
        <v>76</v>
      </c>
      <c r="N157" s="185"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302</v>
      </c>
      <c r="AT157" s="188" t="s">
        <v>299</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302</v>
      </c>
      <c r="BM157" s="188" t="s">
        <v>1755</v>
      </c>
    </row>
    <row r="158" spans="1:65" s="63" customFormat="1" ht="24.15" customHeight="1">
      <c r="A158" s="59"/>
      <c r="B158" s="176"/>
      <c r="C158" s="177" t="s">
        <v>655</v>
      </c>
      <c r="D158" s="177" t="s">
        <v>299</v>
      </c>
      <c r="E158" s="178"/>
      <c r="F158" s="179" t="s">
        <v>1632</v>
      </c>
      <c r="G158" s="180" t="s">
        <v>799</v>
      </c>
      <c r="H158" s="181">
        <v>1</v>
      </c>
      <c r="I158" s="182"/>
      <c r="J158" s="182">
        <f t="shared" si="20"/>
        <v>0</v>
      </c>
      <c r="K158" s="183"/>
      <c r="L158" s="60"/>
      <c r="M158" s="184" t="s">
        <v>76</v>
      </c>
      <c r="N158" s="185"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302</v>
      </c>
      <c r="AT158" s="188" t="s">
        <v>299</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302</v>
      </c>
      <c r="BM158" s="188" t="s">
        <v>1756</v>
      </c>
    </row>
    <row r="159" spans="1:65" s="63" customFormat="1" ht="24.15" customHeight="1">
      <c r="A159" s="59"/>
      <c r="B159" s="176"/>
      <c r="C159" s="177" t="s">
        <v>577</v>
      </c>
      <c r="D159" s="177" t="s">
        <v>299</v>
      </c>
      <c r="E159" s="178"/>
      <c r="F159" s="179" t="s">
        <v>1634</v>
      </c>
      <c r="G159" s="180" t="s">
        <v>799</v>
      </c>
      <c r="H159" s="181">
        <v>1</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302</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302</v>
      </c>
      <c r="BM159" s="188" t="s">
        <v>1757</v>
      </c>
    </row>
    <row r="160" spans="1:65" s="63" customFormat="1" ht="24.15" customHeight="1">
      <c r="A160" s="59"/>
      <c r="B160" s="176"/>
      <c r="C160" s="177" t="s">
        <v>580</v>
      </c>
      <c r="D160" s="177" t="s">
        <v>299</v>
      </c>
      <c r="E160" s="178"/>
      <c r="F160" s="179" t="s">
        <v>1636</v>
      </c>
      <c r="G160" s="180" t="s">
        <v>799</v>
      </c>
      <c r="H160" s="181">
        <v>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302</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302</v>
      </c>
      <c r="BM160" s="188" t="s">
        <v>1758</v>
      </c>
    </row>
    <row r="161" spans="1:65" s="63" customFormat="1" ht="24.15" customHeight="1">
      <c r="A161" s="59"/>
      <c r="B161" s="176"/>
      <c r="C161" s="177" t="s">
        <v>583</v>
      </c>
      <c r="D161" s="177" t="s">
        <v>299</v>
      </c>
      <c r="E161" s="178"/>
      <c r="F161" s="179" t="s">
        <v>1638</v>
      </c>
      <c r="G161" s="180" t="s">
        <v>799</v>
      </c>
      <c r="H161" s="181">
        <v>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302</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302</v>
      </c>
      <c r="BM161" s="188" t="s">
        <v>1759</v>
      </c>
    </row>
    <row r="162" spans="1:65" s="63" customFormat="1" ht="14.4" customHeight="1">
      <c r="A162" s="59"/>
      <c r="B162" s="176"/>
      <c r="C162" s="177" t="s">
        <v>586</v>
      </c>
      <c r="D162" s="177" t="s">
        <v>299</v>
      </c>
      <c r="E162" s="178"/>
      <c r="F162" s="179" t="s">
        <v>1540</v>
      </c>
      <c r="G162" s="180" t="s">
        <v>522</v>
      </c>
      <c r="H162" s="181">
        <v>43</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302</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302</v>
      </c>
      <c r="BM162" s="188" t="s">
        <v>1760</v>
      </c>
    </row>
    <row r="163" spans="1:65" s="63" customFormat="1" ht="14.4" customHeight="1">
      <c r="A163" s="59"/>
      <c r="B163" s="176"/>
      <c r="C163" s="177" t="s">
        <v>589</v>
      </c>
      <c r="D163" s="177" t="s">
        <v>299</v>
      </c>
      <c r="E163" s="178"/>
      <c r="F163" s="179" t="s">
        <v>1542</v>
      </c>
      <c r="G163" s="180" t="s">
        <v>799</v>
      </c>
      <c r="H163" s="181">
        <v>2</v>
      </c>
      <c r="I163" s="182"/>
      <c r="J163" s="182">
        <f t="shared" si="20"/>
        <v>0</v>
      </c>
      <c r="K163" s="183"/>
      <c r="L163" s="60"/>
      <c r="M163" s="200" t="s">
        <v>76</v>
      </c>
      <c r="N163" s="201" t="s">
        <v>107</v>
      </c>
      <c r="O163" s="202">
        <v>0</v>
      </c>
      <c r="P163" s="202">
        <f t="shared" si="21"/>
        <v>0</v>
      </c>
      <c r="Q163" s="202">
        <v>0</v>
      </c>
      <c r="R163" s="202">
        <f t="shared" si="22"/>
        <v>0</v>
      </c>
      <c r="S163" s="202">
        <v>0</v>
      </c>
      <c r="T163" s="203">
        <f t="shared" si="23"/>
        <v>0</v>
      </c>
      <c r="U163" s="59"/>
      <c r="V163" s="59"/>
      <c r="W163" s="59"/>
      <c r="X163" s="59"/>
      <c r="Y163" s="59"/>
      <c r="Z163" s="59"/>
      <c r="AA163" s="59"/>
      <c r="AB163" s="59"/>
      <c r="AC163" s="59"/>
      <c r="AD163" s="59"/>
      <c r="AE163" s="59"/>
      <c r="AR163" s="188" t="s">
        <v>302</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302</v>
      </c>
      <c r="BM163" s="188" t="s">
        <v>1761</v>
      </c>
    </row>
    <row r="164" spans="1:65" s="63" customFormat="1" ht="6.9" customHeight="1">
      <c r="A164" s="59"/>
      <c r="B164" s="75"/>
      <c r="C164" s="76"/>
      <c r="D164" s="76"/>
      <c r="E164" s="76"/>
      <c r="F164" s="76"/>
      <c r="G164" s="76"/>
      <c r="H164" s="76"/>
      <c r="I164" s="76"/>
      <c r="J164" s="76"/>
      <c r="K164" s="76"/>
      <c r="L164" s="60"/>
      <c r="M164" s="59"/>
      <c r="O164" s="59"/>
      <c r="P164" s="59"/>
      <c r="Q164" s="59"/>
      <c r="R164" s="59"/>
      <c r="S164" s="59"/>
      <c r="T164" s="59"/>
      <c r="U164" s="59"/>
      <c r="V164" s="59"/>
      <c r="W164" s="59"/>
      <c r="X164" s="59"/>
      <c r="Y164" s="59"/>
      <c r="Z164" s="59"/>
      <c r="AA164" s="59"/>
      <c r="AB164" s="59"/>
      <c r="AC164" s="59"/>
      <c r="AD164" s="59"/>
      <c r="AE164" s="59"/>
    </row>
    <row r="167" spans="1:65" ht="53.4" customHeight="1">
      <c r="C167" s="262" t="s">
        <v>392</v>
      </c>
      <c r="D167" s="262"/>
      <c r="E167" s="262"/>
      <c r="F167" s="262"/>
      <c r="G167" s="262"/>
      <c r="H167" s="262"/>
      <c r="I167" s="262"/>
      <c r="J167" s="262"/>
      <c r="K167" s="262"/>
      <c r="L167" s="262"/>
      <c r="M167" s="262"/>
      <c r="N167" s="262"/>
    </row>
    <row r="168" spans="1:65" ht="11.4">
      <c r="C168" s="204"/>
      <c r="D168" s="204"/>
      <c r="E168" s="204"/>
      <c r="F168" s="204"/>
      <c r="G168" s="204"/>
      <c r="H168" s="204"/>
      <c r="I168" s="204"/>
      <c r="J168" s="204"/>
      <c r="K168" s="205"/>
      <c r="L168" s="205"/>
      <c r="M168" s="205"/>
      <c r="N168" s="205"/>
    </row>
    <row r="169" spans="1:65" ht="42.6" customHeight="1">
      <c r="C169" s="262" t="s">
        <v>393</v>
      </c>
      <c r="D169" s="262"/>
      <c r="E169" s="262"/>
      <c r="F169" s="262"/>
      <c r="G169" s="262"/>
      <c r="H169" s="262"/>
      <c r="I169" s="262"/>
      <c r="J169" s="262"/>
      <c r="K169" s="262"/>
      <c r="L169" s="262"/>
      <c r="M169" s="262"/>
      <c r="N169" s="262"/>
    </row>
    <row r="170" spans="1:65" ht="11.4">
      <c r="C170" s="204"/>
      <c r="D170" s="204"/>
      <c r="E170" s="204"/>
      <c r="F170" s="204"/>
      <c r="G170" s="204"/>
      <c r="H170" s="204"/>
      <c r="I170" s="204"/>
      <c r="J170" s="204"/>
      <c r="K170" s="205"/>
      <c r="L170" s="205"/>
      <c r="M170" s="205"/>
      <c r="N170" s="205"/>
    </row>
    <row r="171" spans="1:65" ht="51.6" customHeight="1">
      <c r="C171" s="262" t="s">
        <v>394</v>
      </c>
      <c r="D171" s="262"/>
      <c r="E171" s="262"/>
      <c r="F171" s="262"/>
      <c r="G171" s="262"/>
      <c r="H171" s="262"/>
      <c r="I171" s="262"/>
      <c r="J171" s="262"/>
      <c r="K171" s="262"/>
      <c r="L171" s="262"/>
      <c r="M171" s="262"/>
      <c r="N171" s="262"/>
    </row>
    <row r="172" spans="1:65" ht="11.4">
      <c r="C172" s="206"/>
      <c r="D172" s="206"/>
      <c r="E172" s="206"/>
      <c r="F172" s="206"/>
      <c r="G172" s="206"/>
      <c r="H172" s="206"/>
      <c r="I172" s="206"/>
      <c r="J172" s="206"/>
      <c r="K172" s="207"/>
      <c r="L172" s="207"/>
      <c r="M172" s="207"/>
      <c r="N172" s="207"/>
    </row>
    <row r="173" spans="1:65" ht="11.4">
      <c r="C173" s="262" t="s">
        <v>395</v>
      </c>
      <c r="D173" s="262"/>
      <c r="E173" s="262"/>
      <c r="F173" s="262"/>
      <c r="G173" s="262"/>
      <c r="H173" s="262"/>
      <c r="I173" s="262"/>
      <c r="J173" s="262"/>
      <c r="K173" s="262"/>
      <c r="L173" s="262"/>
      <c r="M173" s="262"/>
      <c r="N173" s="262"/>
    </row>
    <row r="174" spans="1:65" ht="11.4">
      <c r="C174" s="204"/>
      <c r="D174" s="204"/>
      <c r="E174" s="204"/>
      <c r="F174" s="204"/>
      <c r="G174" s="204"/>
      <c r="H174" s="204"/>
      <c r="I174" s="204"/>
      <c r="J174" s="204"/>
      <c r="K174" s="205"/>
      <c r="L174" s="205"/>
      <c r="M174" s="205"/>
      <c r="N174" s="205"/>
    </row>
    <row r="175" spans="1:65" ht="11.4">
      <c r="C175" s="204"/>
      <c r="D175" s="204"/>
      <c r="E175" s="204"/>
      <c r="F175" s="204"/>
      <c r="G175" s="204"/>
      <c r="H175" s="204"/>
      <c r="I175" s="204"/>
      <c r="J175" s="204"/>
      <c r="K175" s="205"/>
      <c r="L175" s="205"/>
      <c r="M175" s="205"/>
      <c r="N175" s="205"/>
    </row>
    <row r="176" spans="1:65" ht="11.4">
      <c r="C176" s="208" t="s">
        <v>396</v>
      </c>
      <c r="D176" s="208"/>
      <c r="E176" s="208"/>
      <c r="F176" s="208"/>
      <c r="G176" s="208"/>
      <c r="H176" s="204"/>
      <c r="I176" s="208"/>
      <c r="J176" s="208"/>
      <c r="K176" s="205"/>
      <c r="L176" s="205"/>
      <c r="M176" s="205"/>
      <c r="N176" s="205"/>
    </row>
    <row r="177" spans="3:14" ht="11.4">
      <c r="C177" s="204"/>
      <c r="D177" s="204"/>
      <c r="E177" s="204"/>
      <c r="F177" s="204"/>
      <c r="G177" s="204"/>
      <c r="H177" s="204" t="s">
        <v>397</v>
      </c>
      <c r="I177" s="204"/>
      <c r="J177" s="204"/>
      <c r="K177" s="205"/>
      <c r="L177" s="205"/>
      <c r="M177" s="205"/>
      <c r="N177" s="205"/>
    </row>
    <row r="178" spans="3:14" ht="11.4">
      <c r="C178" s="204"/>
      <c r="D178" s="204"/>
      <c r="E178" s="204"/>
      <c r="F178" s="204"/>
      <c r="G178" s="204"/>
      <c r="H178" s="204"/>
      <c r="I178" s="204"/>
      <c r="J178" s="204"/>
      <c r="K178" s="205"/>
      <c r="L178" s="205"/>
      <c r="M178" s="205"/>
      <c r="N178" s="205"/>
    </row>
    <row r="179" spans="3:14" ht="11.4">
      <c r="C179" s="204"/>
      <c r="D179" s="204"/>
      <c r="E179" s="204"/>
      <c r="F179" s="204"/>
      <c r="G179" s="204"/>
      <c r="H179" s="204"/>
      <c r="I179" s="204"/>
      <c r="J179" s="208"/>
      <c r="K179" s="205"/>
      <c r="L179" s="205"/>
      <c r="M179" s="205"/>
      <c r="N179" s="205"/>
    </row>
    <row r="180" spans="3:14" ht="11.4">
      <c r="C180" s="208" t="s">
        <v>96</v>
      </c>
      <c r="D180" s="208"/>
      <c r="E180" s="208"/>
      <c r="F180" s="208"/>
      <c r="G180" s="208"/>
      <c r="H180" s="204"/>
      <c r="I180" s="208"/>
      <c r="J180" s="204"/>
      <c r="K180" s="205"/>
      <c r="L180" s="205"/>
      <c r="M180" s="205"/>
      <c r="N180" s="205"/>
    </row>
  </sheetData>
  <autoFilter ref="C99:K163" xr:uid="{00000000-0009-0000-0000-000020000000}"/>
  <mergeCells count="13">
    <mergeCell ref="E29:H29"/>
    <mergeCell ref="L2:V2"/>
    <mergeCell ref="E7:H7"/>
    <mergeCell ref="E9:H9"/>
    <mergeCell ref="E11:H11"/>
    <mergeCell ref="E20:H20"/>
    <mergeCell ref="C173:N173"/>
    <mergeCell ref="E88:H88"/>
    <mergeCell ref="E90:H90"/>
    <mergeCell ref="E92:H92"/>
    <mergeCell ref="C167:N167"/>
    <mergeCell ref="C169:N169"/>
    <mergeCell ref="C171:N17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M163"/>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260</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1762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1763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ROUND((SUM(BE100:BE146)),  2)</f>
        <v>0</v>
      </c>
      <c r="G35" s="59"/>
      <c r="H35" s="59"/>
      <c r="I35" s="141">
        <v>0.2</v>
      </c>
      <c r="J35" s="140">
        <f>ROUND(((SUM(BE100:BE146))*I35),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ROUND((SUM(BF100:BF146)),  2)</f>
        <v>0</v>
      </c>
      <c r="G36" s="59"/>
      <c r="H36" s="59"/>
      <c r="I36" s="141">
        <v>0.2</v>
      </c>
      <c r="J36" s="140">
        <f>ROUND(((SUM(BF100:BF146))*I36),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ROUND((SUM(BG100:BG146)),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ROUND((SUM(BH100:BH146)),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ROUND((SUM(BI100:BI146)),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5.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1762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08. - FC 26 SO 08 Verejná kanalizácia splašková</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1293</v>
      </c>
      <c r="J101" s="167">
        <f>BK101</f>
        <v>0</v>
      </c>
      <c r="L101" s="164"/>
      <c r="M101" s="168"/>
      <c r="N101" s="169"/>
      <c r="O101" s="169"/>
      <c r="P101" s="170">
        <f>P102+P120+P122+P143</f>
        <v>0</v>
      </c>
      <c r="Q101" s="169"/>
      <c r="R101" s="170">
        <f>R102+R120+R122+R143</f>
        <v>0</v>
      </c>
      <c r="S101" s="169"/>
      <c r="T101" s="171">
        <f>T102+T120+T122+T143</f>
        <v>0</v>
      </c>
      <c r="AR101" s="165" t="s">
        <v>148</v>
      </c>
      <c r="AT101" s="172" t="s">
        <v>140</v>
      </c>
      <c r="AU101" s="172" t="s">
        <v>141</v>
      </c>
      <c r="AY101" s="165" t="s">
        <v>297</v>
      </c>
      <c r="BK101" s="173">
        <f>BK102+BK120+BK122+BK143</f>
        <v>0</v>
      </c>
    </row>
    <row r="102" spans="1:65" s="163" customFormat="1" ht="22.95" customHeight="1">
      <c r="B102" s="164"/>
      <c r="D102" s="165" t="s">
        <v>140</v>
      </c>
      <c r="E102" s="174"/>
      <c r="F102" s="174" t="s">
        <v>1294</v>
      </c>
      <c r="J102" s="175">
        <f>BK102</f>
        <v>0</v>
      </c>
      <c r="L102" s="164"/>
      <c r="M102" s="168"/>
      <c r="N102" s="169"/>
      <c r="O102" s="169"/>
      <c r="P102" s="170">
        <f>SUM(P103:P119)</f>
        <v>0</v>
      </c>
      <c r="Q102" s="169"/>
      <c r="R102" s="170">
        <f>SUM(R103:R119)</f>
        <v>0</v>
      </c>
      <c r="S102" s="169"/>
      <c r="T102" s="171">
        <f>SUM(T103:T119)</f>
        <v>0</v>
      </c>
      <c r="AR102" s="165" t="s">
        <v>148</v>
      </c>
      <c r="AT102" s="172" t="s">
        <v>140</v>
      </c>
      <c r="AU102" s="172" t="s">
        <v>148</v>
      </c>
      <c r="AY102" s="165" t="s">
        <v>297</v>
      </c>
      <c r="BK102" s="173">
        <f>SUM(BK103:BK119)</f>
        <v>0</v>
      </c>
    </row>
    <row r="103" spans="1:65" s="63" customFormat="1" ht="14.4" customHeight="1">
      <c r="A103" s="59"/>
      <c r="B103" s="176"/>
      <c r="C103" s="177" t="s">
        <v>148</v>
      </c>
      <c r="D103" s="177" t="s">
        <v>299</v>
      </c>
      <c r="E103" s="178"/>
      <c r="F103" s="179" t="s">
        <v>1295</v>
      </c>
      <c r="G103" s="180" t="s">
        <v>407</v>
      </c>
      <c r="H103" s="181">
        <v>1</v>
      </c>
      <c r="I103" s="182"/>
      <c r="J103" s="182">
        <f t="shared" ref="J103:J119" si="0">ROUND(I103*H103,2)</f>
        <v>0</v>
      </c>
      <c r="K103" s="183"/>
      <c r="L103" s="60"/>
      <c r="M103" s="184" t="s">
        <v>76</v>
      </c>
      <c r="N103" s="185" t="s">
        <v>107</v>
      </c>
      <c r="O103" s="186">
        <v>0</v>
      </c>
      <c r="P103" s="186">
        <f t="shared" ref="P103:P119" si="1">O103*H103</f>
        <v>0</v>
      </c>
      <c r="Q103" s="186">
        <v>0</v>
      </c>
      <c r="R103" s="186">
        <f t="shared" ref="R103:R119" si="2">Q103*H103</f>
        <v>0</v>
      </c>
      <c r="S103" s="186">
        <v>0</v>
      </c>
      <c r="T103" s="187">
        <f t="shared" ref="T103:T119"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9" si="4">IF(N103="základná",J103,0)</f>
        <v>0</v>
      </c>
      <c r="BF103" s="189">
        <f t="shared" ref="BF103:BF119" si="5">IF(N103="znížená",J103,0)</f>
        <v>0</v>
      </c>
      <c r="BG103" s="189">
        <f t="shared" ref="BG103:BG119" si="6">IF(N103="zákl. prenesená",J103,0)</f>
        <v>0</v>
      </c>
      <c r="BH103" s="189">
        <f t="shared" ref="BH103:BH119" si="7">IF(N103="zníž. prenesená",J103,0)</f>
        <v>0</v>
      </c>
      <c r="BI103" s="189">
        <f t="shared" ref="BI103:BI119" si="8">IF(N103="nulová",J103,0)</f>
        <v>0</v>
      </c>
      <c r="BJ103" s="48" t="s">
        <v>154</v>
      </c>
      <c r="BK103" s="189">
        <f t="shared" ref="BK103:BK119" si="9">ROUND(I103*H103,2)</f>
        <v>0</v>
      </c>
      <c r="BL103" s="48" t="s">
        <v>302</v>
      </c>
      <c r="BM103" s="188" t="s">
        <v>1764</v>
      </c>
    </row>
    <row r="104" spans="1:65" s="63" customFormat="1" ht="24.15" customHeight="1">
      <c r="A104" s="59"/>
      <c r="B104" s="176"/>
      <c r="C104" s="177" t="s">
        <v>154</v>
      </c>
      <c r="D104" s="177" t="s">
        <v>299</v>
      </c>
      <c r="E104" s="178"/>
      <c r="F104" s="179" t="s">
        <v>1297</v>
      </c>
      <c r="G104" s="180" t="s">
        <v>337</v>
      </c>
      <c r="H104" s="181">
        <v>2</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1765</v>
      </c>
    </row>
    <row r="105" spans="1:65" s="63" customFormat="1" ht="14.4" customHeight="1">
      <c r="A105" s="59"/>
      <c r="B105" s="176"/>
      <c r="C105" s="177" t="s">
        <v>306</v>
      </c>
      <c r="D105" s="177" t="s">
        <v>299</v>
      </c>
      <c r="E105" s="178"/>
      <c r="F105" s="179" t="s">
        <v>1299</v>
      </c>
      <c r="G105" s="180" t="s">
        <v>301</v>
      </c>
      <c r="H105" s="181">
        <v>114</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1766</v>
      </c>
    </row>
    <row r="106" spans="1:65" s="63" customFormat="1" ht="19.95" customHeight="1">
      <c r="A106" s="59"/>
      <c r="B106" s="176"/>
      <c r="C106" s="177" t="s">
        <v>302</v>
      </c>
      <c r="D106" s="177" t="s">
        <v>299</v>
      </c>
      <c r="E106" s="178"/>
      <c r="F106" s="179" t="s">
        <v>1301</v>
      </c>
      <c r="G106" s="180" t="s">
        <v>301</v>
      </c>
      <c r="H106" s="181">
        <v>45.6</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1767</v>
      </c>
    </row>
    <row r="107" spans="1:65" s="63" customFormat="1" ht="14.4" customHeight="1">
      <c r="A107" s="59"/>
      <c r="B107" s="176"/>
      <c r="C107" s="177" t="s">
        <v>311</v>
      </c>
      <c r="D107" s="177" t="s">
        <v>299</v>
      </c>
      <c r="E107" s="178"/>
      <c r="F107" s="179" t="s">
        <v>1303</v>
      </c>
      <c r="G107" s="180" t="s">
        <v>301</v>
      </c>
      <c r="H107" s="181">
        <v>0.5</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1768</v>
      </c>
    </row>
    <row r="108" spans="1:65" s="63" customFormat="1" ht="14.4" customHeight="1">
      <c r="A108" s="59"/>
      <c r="B108" s="176"/>
      <c r="C108" s="177" t="s">
        <v>314</v>
      </c>
      <c r="D108" s="177" t="s">
        <v>299</v>
      </c>
      <c r="E108" s="178"/>
      <c r="F108" s="179" t="s">
        <v>1305</v>
      </c>
      <c r="G108" s="180" t="s">
        <v>301</v>
      </c>
      <c r="H108" s="181">
        <v>3.78</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1769</v>
      </c>
    </row>
    <row r="109" spans="1:65" s="63" customFormat="1" ht="14.4" customHeight="1">
      <c r="A109" s="59"/>
      <c r="B109" s="176"/>
      <c r="C109" s="177" t="s">
        <v>317</v>
      </c>
      <c r="D109" s="177" t="s">
        <v>299</v>
      </c>
      <c r="E109" s="178"/>
      <c r="F109" s="179" t="s">
        <v>1307</v>
      </c>
      <c r="G109" s="180" t="s">
        <v>301</v>
      </c>
      <c r="H109" s="181">
        <v>13.5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1770</v>
      </c>
    </row>
    <row r="110" spans="1:65" s="63" customFormat="1" ht="24.15" customHeight="1">
      <c r="A110" s="59"/>
      <c r="B110" s="176"/>
      <c r="C110" s="177" t="s">
        <v>320</v>
      </c>
      <c r="D110" s="177" t="s">
        <v>299</v>
      </c>
      <c r="E110" s="178"/>
      <c r="F110" s="179" t="s">
        <v>1309</v>
      </c>
      <c r="G110" s="180" t="s">
        <v>337</v>
      </c>
      <c r="H110" s="181">
        <v>228</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1771</v>
      </c>
    </row>
    <row r="111" spans="1:65" s="63" customFormat="1" ht="24.15" customHeight="1">
      <c r="A111" s="59"/>
      <c r="B111" s="176"/>
      <c r="C111" s="177" t="s">
        <v>323</v>
      </c>
      <c r="D111" s="177" t="s">
        <v>299</v>
      </c>
      <c r="E111" s="178"/>
      <c r="F111" s="179" t="s">
        <v>1311</v>
      </c>
      <c r="G111" s="180" t="s">
        <v>337</v>
      </c>
      <c r="H111" s="181">
        <v>228</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1772</v>
      </c>
    </row>
    <row r="112" spans="1:65" s="63" customFormat="1" ht="24.15" customHeight="1">
      <c r="A112" s="59"/>
      <c r="B112" s="176"/>
      <c r="C112" s="177" t="s">
        <v>328</v>
      </c>
      <c r="D112" s="177" t="s">
        <v>299</v>
      </c>
      <c r="E112" s="178"/>
      <c r="F112" s="179" t="s">
        <v>1313</v>
      </c>
      <c r="G112" s="180" t="s">
        <v>301</v>
      </c>
      <c r="H112" s="181">
        <v>128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1773</v>
      </c>
    </row>
    <row r="113" spans="1:65" s="63" customFormat="1" ht="24.15" customHeight="1">
      <c r="A113" s="59"/>
      <c r="B113" s="176"/>
      <c r="C113" s="177" t="s">
        <v>331</v>
      </c>
      <c r="D113" s="177" t="s">
        <v>299</v>
      </c>
      <c r="E113" s="178"/>
      <c r="F113" s="179" t="s">
        <v>1315</v>
      </c>
      <c r="G113" s="180" t="s">
        <v>301</v>
      </c>
      <c r="H113" s="181">
        <v>14.75</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1774</v>
      </c>
    </row>
    <row r="114" spans="1:65" s="63" customFormat="1" ht="14.4" customHeight="1">
      <c r="A114" s="59"/>
      <c r="B114" s="176"/>
      <c r="C114" s="177" t="s">
        <v>335</v>
      </c>
      <c r="D114" s="177" t="s">
        <v>299</v>
      </c>
      <c r="E114" s="178"/>
      <c r="F114" s="179" t="s">
        <v>1317</v>
      </c>
      <c r="G114" s="180" t="s">
        <v>301</v>
      </c>
      <c r="H114" s="181">
        <v>14.75</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1775</v>
      </c>
    </row>
    <row r="115" spans="1:65" s="63" customFormat="1" ht="14.4" customHeight="1">
      <c r="A115" s="59"/>
      <c r="B115" s="176"/>
      <c r="C115" s="177" t="s">
        <v>339</v>
      </c>
      <c r="D115" s="177" t="s">
        <v>299</v>
      </c>
      <c r="E115" s="178"/>
      <c r="F115" s="179" t="s">
        <v>1319</v>
      </c>
      <c r="G115" s="180" t="s">
        <v>301</v>
      </c>
      <c r="H115" s="181">
        <v>14.75</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1776</v>
      </c>
    </row>
    <row r="116" spans="1:65" s="63" customFormat="1" ht="24.15" customHeight="1">
      <c r="A116" s="59"/>
      <c r="B116" s="176"/>
      <c r="C116" s="177" t="s">
        <v>342</v>
      </c>
      <c r="D116" s="177" t="s">
        <v>299</v>
      </c>
      <c r="E116" s="178"/>
      <c r="F116" s="179" t="s">
        <v>1321</v>
      </c>
      <c r="G116" s="180" t="s">
        <v>301</v>
      </c>
      <c r="H116" s="181">
        <v>79.81</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1777</v>
      </c>
    </row>
    <row r="117" spans="1:65" s="63" customFormat="1" ht="14.4" customHeight="1">
      <c r="A117" s="59"/>
      <c r="B117" s="176"/>
      <c r="C117" s="177" t="s">
        <v>345</v>
      </c>
      <c r="D117" s="177" t="s">
        <v>299</v>
      </c>
      <c r="E117" s="178"/>
      <c r="F117" s="179" t="s">
        <v>1323</v>
      </c>
      <c r="G117" s="180" t="s">
        <v>301</v>
      </c>
      <c r="H117" s="181">
        <v>24.32</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1778</v>
      </c>
    </row>
    <row r="118" spans="1:65" s="63" customFormat="1" ht="14.4" customHeight="1">
      <c r="A118" s="59"/>
      <c r="B118" s="176"/>
      <c r="C118" s="177" t="s">
        <v>348</v>
      </c>
      <c r="D118" s="177" t="s">
        <v>299</v>
      </c>
      <c r="E118" s="178"/>
      <c r="F118" s="179" t="s">
        <v>1325</v>
      </c>
      <c r="G118" s="180" t="s">
        <v>301</v>
      </c>
      <c r="H118" s="181">
        <v>24.32</v>
      </c>
      <c r="I118" s="182"/>
      <c r="J118" s="182">
        <f t="shared" si="0"/>
        <v>0</v>
      </c>
      <c r="K118" s="183"/>
      <c r="L118" s="60"/>
      <c r="M118" s="184" t="s">
        <v>76</v>
      </c>
      <c r="N118" s="185" t="s">
        <v>107</v>
      </c>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302</v>
      </c>
      <c r="AT118" s="188" t="s">
        <v>299</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1779</v>
      </c>
    </row>
    <row r="119" spans="1:65" s="63" customFormat="1" ht="14.4" customHeight="1">
      <c r="A119" s="59"/>
      <c r="B119" s="176"/>
      <c r="C119" s="177" t="s">
        <v>351</v>
      </c>
      <c r="D119" s="177" t="s">
        <v>299</v>
      </c>
      <c r="E119" s="178"/>
      <c r="F119" s="179" t="s">
        <v>1327</v>
      </c>
      <c r="G119" s="180" t="s">
        <v>337</v>
      </c>
      <c r="H119" s="181">
        <v>150</v>
      </c>
      <c r="I119" s="182"/>
      <c r="J119" s="182">
        <f t="shared" si="0"/>
        <v>0</v>
      </c>
      <c r="K119" s="183"/>
      <c r="L119" s="60"/>
      <c r="M119" s="184" t="s">
        <v>76</v>
      </c>
      <c r="N119" s="185" t="s">
        <v>107</v>
      </c>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302</v>
      </c>
      <c r="AT119" s="188" t="s">
        <v>299</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1780</v>
      </c>
    </row>
    <row r="120" spans="1:65" s="163" customFormat="1" ht="22.95" customHeight="1">
      <c r="B120" s="164"/>
      <c r="D120" s="165" t="s">
        <v>140</v>
      </c>
      <c r="E120" s="174"/>
      <c r="F120" s="174" t="s">
        <v>1329</v>
      </c>
      <c r="J120" s="175">
        <f>BK120</f>
        <v>0</v>
      </c>
      <c r="L120" s="164"/>
      <c r="M120" s="168"/>
      <c r="N120" s="169"/>
      <c r="O120" s="169"/>
      <c r="P120" s="170">
        <f>P121</f>
        <v>0</v>
      </c>
      <c r="Q120" s="169"/>
      <c r="R120" s="170">
        <f>R121</f>
        <v>0</v>
      </c>
      <c r="S120" s="169"/>
      <c r="T120" s="171">
        <f>T121</f>
        <v>0</v>
      </c>
      <c r="AR120" s="165" t="s">
        <v>148</v>
      </c>
      <c r="AT120" s="172" t="s">
        <v>140</v>
      </c>
      <c r="AU120" s="172" t="s">
        <v>148</v>
      </c>
      <c r="AY120" s="165" t="s">
        <v>297</v>
      </c>
      <c r="BK120" s="173">
        <f>BK121</f>
        <v>0</v>
      </c>
    </row>
    <row r="121" spans="1:65" s="63" customFormat="1" ht="24.15" customHeight="1">
      <c r="A121" s="59"/>
      <c r="B121" s="176"/>
      <c r="C121" s="177" t="s">
        <v>354</v>
      </c>
      <c r="D121" s="177" t="s">
        <v>299</v>
      </c>
      <c r="E121" s="178"/>
      <c r="F121" s="179" t="s">
        <v>1330</v>
      </c>
      <c r="G121" s="180" t="s">
        <v>301</v>
      </c>
      <c r="H121" s="181">
        <v>9.1199999999999992</v>
      </c>
      <c r="I121" s="182"/>
      <c r="J121" s="182">
        <f>ROUND(I121*H121,2)</f>
        <v>0</v>
      </c>
      <c r="K121" s="183"/>
      <c r="L121" s="60"/>
      <c r="M121" s="184" t="s">
        <v>76</v>
      </c>
      <c r="N121" s="185" t="s">
        <v>107</v>
      </c>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302</v>
      </c>
      <c r="AT121" s="188" t="s">
        <v>299</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302</v>
      </c>
      <c r="BM121" s="188" t="s">
        <v>1781</v>
      </c>
    </row>
    <row r="122" spans="1:65" s="163" customFormat="1" ht="22.95" customHeight="1">
      <c r="B122" s="164"/>
      <c r="D122" s="165" t="s">
        <v>140</v>
      </c>
      <c r="E122" s="174"/>
      <c r="F122" s="174" t="s">
        <v>1332</v>
      </c>
      <c r="J122" s="175">
        <f>BK122</f>
        <v>0</v>
      </c>
      <c r="L122" s="164"/>
      <c r="M122" s="168"/>
      <c r="N122" s="169"/>
      <c r="O122" s="169"/>
      <c r="P122" s="170">
        <f>SUM(P123:P142)</f>
        <v>0</v>
      </c>
      <c r="Q122" s="169"/>
      <c r="R122" s="170">
        <f>SUM(R123:R142)</f>
        <v>0</v>
      </c>
      <c r="S122" s="169"/>
      <c r="T122" s="171">
        <f>SUM(T123:T142)</f>
        <v>0</v>
      </c>
      <c r="AR122" s="165" t="s">
        <v>148</v>
      </c>
      <c r="AT122" s="172" t="s">
        <v>140</v>
      </c>
      <c r="AU122" s="172" t="s">
        <v>148</v>
      </c>
      <c r="AY122" s="165" t="s">
        <v>297</v>
      </c>
      <c r="BK122" s="173">
        <f>SUM(BK123:BK142)</f>
        <v>0</v>
      </c>
    </row>
    <row r="123" spans="1:65" s="63" customFormat="1" ht="24.15" customHeight="1">
      <c r="A123" s="59"/>
      <c r="B123" s="176"/>
      <c r="C123" s="190" t="s">
        <v>357</v>
      </c>
      <c r="D123" s="190" t="s">
        <v>324</v>
      </c>
      <c r="E123" s="191"/>
      <c r="F123" s="192" t="s">
        <v>1339</v>
      </c>
      <c r="G123" s="193" t="s">
        <v>799</v>
      </c>
      <c r="H123" s="194">
        <v>4</v>
      </c>
      <c r="I123" s="195"/>
      <c r="J123" s="195">
        <f t="shared" ref="J123:J142" si="10">ROUND(I123*H123,2)</f>
        <v>0</v>
      </c>
      <c r="K123" s="196"/>
      <c r="L123" s="197"/>
      <c r="M123" s="198" t="s">
        <v>76</v>
      </c>
      <c r="N123" s="199" t="s">
        <v>107</v>
      </c>
      <c r="O123" s="186">
        <v>0</v>
      </c>
      <c r="P123" s="186">
        <f t="shared" ref="P123:P142" si="11">O123*H123</f>
        <v>0</v>
      </c>
      <c r="Q123" s="186">
        <v>0</v>
      </c>
      <c r="R123" s="186">
        <f t="shared" ref="R123:R142" si="12">Q123*H123</f>
        <v>0</v>
      </c>
      <c r="S123" s="186">
        <v>0</v>
      </c>
      <c r="T123" s="187">
        <f t="shared" ref="T123:T142" si="13">S123*H123</f>
        <v>0</v>
      </c>
      <c r="U123" s="59"/>
      <c r="V123" s="59"/>
      <c r="W123" s="59"/>
      <c r="X123" s="59"/>
      <c r="Y123" s="59"/>
      <c r="Z123" s="59"/>
      <c r="AA123" s="59"/>
      <c r="AB123" s="59"/>
      <c r="AC123" s="59"/>
      <c r="AD123" s="59"/>
      <c r="AE123" s="59"/>
      <c r="AR123" s="188" t="s">
        <v>320</v>
      </c>
      <c r="AT123" s="188" t="s">
        <v>324</v>
      </c>
      <c r="AU123" s="188" t="s">
        <v>154</v>
      </c>
      <c r="AY123" s="48" t="s">
        <v>297</v>
      </c>
      <c r="BE123" s="189">
        <f t="shared" ref="BE123:BE142" si="14">IF(N123="základná",J123,0)</f>
        <v>0</v>
      </c>
      <c r="BF123" s="189">
        <f t="shared" ref="BF123:BF142" si="15">IF(N123="znížená",J123,0)</f>
        <v>0</v>
      </c>
      <c r="BG123" s="189">
        <f t="shared" ref="BG123:BG142" si="16">IF(N123="zákl. prenesená",J123,0)</f>
        <v>0</v>
      </c>
      <c r="BH123" s="189">
        <f t="shared" ref="BH123:BH142" si="17">IF(N123="zníž. prenesená",J123,0)</f>
        <v>0</v>
      </c>
      <c r="BI123" s="189">
        <f t="shared" ref="BI123:BI142" si="18">IF(N123="nulová",J123,0)</f>
        <v>0</v>
      </c>
      <c r="BJ123" s="48" t="s">
        <v>154</v>
      </c>
      <c r="BK123" s="189">
        <f t="shared" ref="BK123:BK142" si="19">ROUND(I123*H123,2)</f>
        <v>0</v>
      </c>
      <c r="BL123" s="48" t="s">
        <v>302</v>
      </c>
      <c r="BM123" s="188" t="s">
        <v>1782</v>
      </c>
    </row>
    <row r="124" spans="1:65" s="63" customFormat="1" ht="24.15" customHeight="1">
      <c r="A124" s="59"/>
      <c r="B124" s="176"/>
      <c r="C124" s="190" t="s">
        <v>82</v>
      </c>
      <c r="D124" s="190" t="s">
        <v>324</v>
      </c>
      <c r="E124" s="191"/>
      <c r="F124" s="192" t="s">
        <v>1341</v>
      </c>
      <c r="G124" s="193" t="s">
        <v>799</v>
      </c>
      <c r="H124" s="194">
        <v>12</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1783</v>
      </c>
    </row>
    <row r="125" spans="1:65" s="63" customFormat="1" ht="14.4" customHeight="1">
      <c r="A125" s="59"/>
      <c r="B125" s="176"/>
      <c r="C125" s="190" t="s">
        <v>402</v>
      </c>
      <c r="D125" s="190" t="s">
        <v>324</v>
      </c>
      <c r="E125" s="191"/>
      <c r="F125" s="192" t="s">
        <v>1347</v>
      </c>
      <c r="G125" s="193" t="s">
        <v>799</v>
      </c>
      <c r="H125" s="194">
        <v>6</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1784</v>
      </c>
    </row>
    <row r="126" spans="1:65" s="63" customFormat="1" ht="14.4" customHeight="1">
      <c r="A126" s="59"/>
      <c r="B126" s="176"/>
      <c r="C126" s="190" t="s">
        <v>405</v>
      </c>
      <c r="D126" s="190" t="s">
        <v>324</v>
      </c>
      <c r="E126" s="191"/>
      <c r="F126" s="192" t="s">
        <v>1349</v>
      </c>
      <c r="G126" s="193" t="s">
        <v>799</v>
      </c>
      <c r="H126" s="194">
        <v>5</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1785</v>
      </c>
    </row>
    <row r="127" spans="1:65" s="63" customFormat="1" ht="14.4" customHeight="1">
      <c r="A127" s="59"/>
      <c r="B127" s="176"/>
      <c r="C127" s="190" t="s">
        <v>409</v>
      </c>
      <c r="D127" s="190" t="s">
        <v>324</v>
      </c>
      <c r="E127" s="191"/>
      <c r="F127" s="192" t="s">
        <v>1353</v>
      </c>
      <c r="G127" s="193" t="s">
        <v>799</v>
      </c>
      <c r="H127" s="194">
        <v>2</v>
      </c>
      <c r="I127" s="195"/>
      <c r="J127" s="195">
        <f t="shared" si="10"/>
        <v>0</v>
      </c>
      <c r="K127" s="196"/>
      <c r="L127" s="197"/>
      <c r="M127" s="198" t="s">
        <v>76</v>
      </c>
      <c r="N127" s="199"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1786</v>
      </c>
    </row>
    <row r="128" spans="1:65" s="63" customFormat="1" ht="14.4" customHeight="1">
      <c r="A128" s="59"/>
      <c r="B128" s="176"/>
      <c r="C128" s="190" t="s">
        <v>412</v>
      </c>
      <c r="D128" s="190" t="s">
        <v>324</v>
      </c>
      <c r="E128" s="191"/>
      <c r="F128" s="192" t="s">
        <v>1355</v>
      </c>
      <c r="G128" s="193" t="s">
        <v>799</v>
      </c>
      <c r="H128" s="194">
        <v>3</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1787</v>
      </c>
    </row>
    <row r="129" spans="1:65" s="63" customFormat="1" ht="35.4" customHeight="1">
      <c r="A129" s="59"/>
      <c r="B129" s="176"/>
      <c r="C129" s="177" t="s">
        <v>415</v>
      </c>
      <c r="D129" s="177" t="s">
        <v>299</v>
      </c>
      <c r="E129" s="178"/>
      <c r="F129" s="179" t="s">
        <v>1357</v>
      </c>
      <c r="G129" s="180" t="s">
        <v>522</v>
      </c>
      <c r="H129" s="181">
        <v>20</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1788</v>
      </c>
    </row>
    <row r="130" spans="1:65" s="63" customFormat="1" ht="24.15" customHeight="1">
      <c r="A130" s="59"/>
      <c r="B130" s="176"/>
      <c r="C130" s="177" t="s">
        <v>418</v>
      </c>
      <c r="D130" s="177" t="s">
        <v>299</v>
      </c>
      <c r="E130" s="178"/>
      <c r="F130" s="179" t="s">
        <v>1359</v>
      </c>
      <c r="G130" s="180" t="s">
        <v>522</v>
      </c>
      <c r="H130" s="181">
        <v>55.9</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1789</v>
      </c>
    </row>
    <row r="131" spans="1:65" s="63" customFormat="1" ht="24.15" customHeight="1">
      <c r="A131" s="59"/>
      <c r="B131" s="176"/>
      <c r="C131" s="177" t="s">
        <v>421</v>
      </c>
      <c r="D131" s="177" t="s">
        <v>299</v>
      </c>
      <c r="E131" s="178"/>
      <c r="F131" s="179" t="s">
        <v>1361</v>
      </c>
      <c r="G131" s="180" t="s">
        <v>522</v>
      </c>
      <c r="H131" s="181">
        <v>20</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1790</v>
      </c>
    </row>
    <row r="132" spans="1:65" s="63" customFormat="1" ht="21.6" customHeight="1">
      <c r="A132" s="59"/>
      <c r="B132" s="176"/>
      <c r="C132" s="177" t="s">
        <v>424</v>
      </c>
      <c r="D132" s="177" t="s">
        <v>299</v>
      </c>
      <c r="E132" s="178"/>
      <c r="F132" s="179" t="s">
        <v>1363</v>
      </c>
      <c r="G132" s="180" t="s">
        <v>522</v>
      </c>
      <c r="H132" s="181">
        <v>55.9</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1791</v>
      </c>
    </row>
    <row r="133" spans="1:65" s="63" customFormat="1" ht="24.15" customHeight="1">
      <c r="A133" s="59"/>
      <c r="B133" s="176"/>
      <c r="C133" s="177" t="s">
        <v>427</v>
      </c>
      <c r="D133" s="177" t="s">
        <v>299</v>
      </c>
      <c r="E133" s="178"/>
      <c r="F133" s="179" t="s">
        <v>1365</v>
      </c>
      <c r="G133" s="180" t="s">
        <v>799</v>
      </c>
      <c r="H133" s="181">
        <v>1</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1792</v>
      </c>
    </row>
    <row r="134" spans="1:65" s="63" customFormat="1" ht="24.15" customHeight="1">
      <c r="A134" s="59"/>
      <c r="B134" s="176"/>
      <c r="C134" s="177" t="s">
        <v>430</v>
      </c>
      <c r="D134" s="177" t="s">
        <v>299</v>
      </c>
      <c r="E134" s="178"/>
      <c r="F134" s="179" t="s">
        <v>1367</v>
      </c>
      <c r="G134" s="180" t="s">
        <v>799</v>
      </c>
      <c r="H134" s="181">
        <v>3</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1793</v>
      </c>
    </row>
    <row r="135" spans="1:65" s="63" customFormat="1" ht="30" customHeight="1">
      <c r="A135" s="59"/>
      <c r="B135" s="176"/>
      <c r="C135" s="190" t="s">
        <v>434</v>
      </c>
      <c r="D135" s="190" t="s">
        <v>324</v>
      </c>
      <c r="E135" s="191"/>
      <c r="F135" s="192" t="s">
        <v>1369</v>
      </c>
      <c r="G135" s="193" t="s">
        <v>799</v>
      </c>
      <c r="H135" s="194">
        <v>4</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1794</v>
      </c>
    </row>
    <row r="136" spans="1:65" s="63" customFormat="1" ht="27" customHeight="1">
      <c r="A136" s="59"/>
      <c r="B136" s="176"/>
      <c r="C136" s="190" t="s">
        <v>381</v>
      </c>
      <c r="D136" s="190" t="s">
        <v>324</v>
      </c>
      <c r="E136" s="191"/>
      <c r="F136" s="192" t="s">
        <v>1371</v>
      </c>
      <c r="G136" s="193" t="s">
        <v>799</v>
      </c>
      <c r="H136" s="194">
        <v>4</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1795</v>
      </c>
    </row>
    <row r="137" spans="1:65" s="63" customFormat="1" ht="14.4" customHeight="1">
      <c r="A137" s="59"/>
      <c r="B137" s="176"/>
      <c r="C137" s="190" t="s">
        <v>439</v>
      </c>
      <c r="D137" s="190" t="s">
        <v>324</v>
      </c>
      <c r="E137" s="191"/>
      <c r="F137" s="192" t="s">
        <v>1796</v>
      </c>
      <c r="G137" s="193" t="s">
        <v>799</v>
      </c>
      <c r="H137" s="194">
        <v>8</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1797</v>
      </c>
    </row>
    <row r="138" spans="1:65" s="63" customFormat="1" ht="24.15" customHeight="1">
      <c r="A138" s="59"/>
      <c r="B138" s="176"/>
      <c r="C138" s="190" t="s">
        <v>442</v>
      </c>
      <c r="D138" s="190" t="s">
        <v>324</v>
      </c>
      <c r="E138" s="191"/>
      <c r="F138" s="192" t="s">
        <v>1798</v>
      </c>
      <c r="G138" s="193" t="s">
        <v>799</v>
      </c>
      <c r="H138" s="194">
        <v>1</v>
      </c>
      <c r="I138" s="195"/>
      <c r="J138" s="195">
        <f t="shared" si="10"/>
        <v>0</v>
      </c>
      <c r="K138" s="196"/>
      <c r="L138" s="197"/>
      <c r="M138" s="198" t="s">
        <v>76</v>
      </c>
      <c r="N138" s="199"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1799</v>
      </c>
    </row>
    <row r="139" spans="1:65" s="63" customFormat="1" ht="24.15" customHeight="1">
      <c r="A139" s="59"/>
      <c r="B139" s="176"/>
      <c r="C139" s="190" t="s">
        <v>445</v>
      </c>
      <c r="D139" s="190" t="s">
        <v>324</v>
      </c>
      <c r="E139" s="191"/>
      <c r="F139" s="192" t="s">
        <v>1800</v>
      </c>
      <c r="G139" s="193" t="s">
        <v>799</v>
      </c>
      <c r="H139" s="194">
        <v>3</v>
      </c>
      <c r="I139" s="195"/>
      <c r="J139" s="195">
        <f t="shared" si="10"/>
        <v>0</v>
      </c>
      <c r="K139" s="196"/>
      <c r="L139" s="197"/>
      <c r="M139" s="198" t="s">
        <v>76</v>
      </c>
      <c r="N139" s="199"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1801</v>
      </c>
    </row>
    <row r="140" spans="1:65" s="63" customFormat="1" ht="24.15" customHeight="1">
      <c r="A140" s="59"/>
      <c r="B140" s="176"/>
      <c r="C140" s="190" t="s">
        <v>448</v>
      </c>
      <c r="D140" s="190" t="s">
        <v>324</v>
      </c>
      <c r="E140" s="191"/>
      <c r="F140" s="192" t="s">
        <v>1802</v>
      </c>
      <c r="G140" s="193" t="s">
        <v>799</v>
      </c>
      <c r="H140" s="194">
        <v>3</v>
      </c>
      <c r="I140" s="195"/>
      <c r="J140" s="195">
        <f t="shared" si="10"/>
        <v>0</v>
      </c>
      <c r="K140" s="196"/>
      <c r="L140" s="197"/>
      <c r="M140" s="198" t="s">
        <v>76</v>
      </c>
      <c r="N140" s="199"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1803</v>
      </c>
    </row>
    <row r="141" spans="1:65" s="63" customFormat="1" ht="26.4" customHeight="1">
      <c r="A141" s="59"/>
      <c r="B141" s="176"/>
      <c r="C141" s="190" t="s">
        <v>451</v>
      </c>
      <c r="D141" s="190" t="s">
        <v>324</v>
      </c>
      <c r="E141" s="191"/>
      <c r="F141" s="192" t="s">
        <v>1393</v>
      </c>
      <c r="G141" s="193" t="s">
        <v>799</v>
      </c>
      <c r="H141" s="194">
        <v>4</v>
      </c>
      <c r="I141" s="195"/>
      <c r="J141" s="195">
        <f t="shared" si="10"/>
        <v>0</v>
      </c>
      <c r="K141" s="196"/>
      <c r="L141" s="197"/>
      <c r="M141" s="198" t="s">
        <v>76</v>
      </c>
      <c r="N141" s="199"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1804</v>
      </c>
    </row>
    <row r="142" spans="1:65" s="63" customFormat="1" ht="24.15" customHeight="1">
      <c r="A142" s="59"/>
      <c r="B142" s="176"/>
      <c r="C142" s="177" t="s">
        <v>454</v>
      </c>
      <c r="D142" s="177" t="s">
        <v>299</v>
      </c>
      <c r="E142" s="178"/>
      <c r="F142" s="179" t="s">
        <v>1399</v>
      </c>
      <c r="G142" s="180" t="s">
        <v>799</v>
      </c>
      <c r="H142" s="181">
        <v>4</v>
      </c>
      <c r="I142" s="182"/>
      <c r="J142" s="182">
        <f t="shared" si="10"/>
        <v>0</v>
      </c>
      <c r="K142" s="183"/>
      <c r="L142" s="60"/>
      <c r="M142" s="184" t="s">
        <v>76</v>
      </c>
      <c r="N142" s="185"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302</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1805</v>
      </c>
    </row>
    <row r="143" spans="1:65" s="163" customFormat="1" ht="22.95" customHeight="1">
      <c r="B143" s="164"/>
      <c r="D143" s="165" t="s">
        <v>140</v>
      </c>
      <c r="E143" s="174"/>
      <c r="F143" s="174" t="s">
        <v>1401</v>
      </c>
      <c r="J143" s="175">
        <f>BK143</f>
        <v>0</v>
      </c>
      <c r="L143" s="164"/>
      <c r="M143" s="168"/>
      <c r="N143" s="169"/>
      <c r="O143" s="169"/>
      <c r="P143" s="170">
        <f>SUM(P144:P146)</f>
        <v>0</v>
      </c>
      <c r="Q143" s="169"/>
      <c r="R143" s="170">
        <f>SUM(R144:R146)</f>
        <v>0</v>
      </c>
      <c r="S143" s="169"/>
      <c r="T143" s="171">
        <f>SUM(T144:T146)</f>
        <v>0</v>
      </c>
      <c r="AR143" s="165" t="s">
        <v>148</v>
      </c>
      <c r="AT143" s="172" t="s">
        <v>140</v>
      </c>
      <c r="AU143" s="172" t="s">
        <v>148</v>
      </c>
      <c r="AY143" s="165" t="s">
        <v>297</v>
      </c>
      <c r="BK143" s="173">
        <f>SUM(BK144:BK146)</f>
        <v>0</v>
      </c>
    </row>
    <row r="144" spans="1:65" s="63" customFormat="1" ht="24.15" customHeight="1">
      <c r="A144" s="59"/>
      <c r="B144" s="176"/>
      <c r="C144" s="177" t="s">
        <v>457</v>
      </c>
      <c r="D144" s="177" t="s">
        <v>299</v>
      </c>
      <c r="E144" s="178"/>
      <c r="F144" s="179" t="s">
        <v>1402</v>
      </c>
      <c r="G144" s="180" t="s">
        <v>522</v>
      </c>
      <c r="H144" s="181">
        <v>8</v>
      </c>
      <c r="I144" s="182"/>
      <c r="J144" s="182">
        <f>ROUND(I144*H144,2)</f>
        <v>0</v>
      </c>
      <c r="K144" s="183"/>
      <c r="L144" s="60"/>
      <c r="M144" s="184" t="s">
        <v>76</v>
      </c>
      <c r="N144" s="185" t="s">
        <v>107</v>
      </c>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302</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302</v>
      </c>
      <c r="BM144" s="188" t="s">
        <v>1806</v>
      </c>
    </row>
    <row r="145" spans="1:65" s="63" customFormat="1" ht="24.15" customHeight="1">
      <c r="A145" s="59"/>
      <c r="B145" s="176"/>
      <c r="C145" s="177" t="s">
        <v>460</v>
      </c>
      <c r="D145" s="177" t="s">
        <v>299</v>
      </c>
      <c r="E145" s="178"/>
      <c r="F145" s="179" t="s">
        <v>1535</v>
      </c>
      <c r="G145" s="180" t="s">
        <v>326</v>
      </c>
      <c r="H145" s="181">
        <v>13.625999999999999</v>
      </c>
      <c r="I145" s="182"/>
      <c r="J145" s="182">
        <f>ROUND(I145*H145,2)</f>
        <v>0</v>
      </c>
      <c r="K145" s="183"/>
      <c r="L145" s="60"/>
      <c r="M145" s="184" t="s">
        <v>76</v>
      </c>
      <c r="N145" s="185" t="s">
        <v>107</v>
      </c>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302</v>
      </c>
      <c r="AT145" s="188" t="s">
        <v>299</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302</v>
      </c>
      <c r="BM145" s="188" t="s">
        <v>1807</v>
      </c>
    </row>
    <row r="146" spans="1:65" s="63" customFormat="1" ht="24.15" customHeight="1">
      <c r="A146" s="59"/>
      <c r="B146" s="176"/>
      <c r="C146" s="177" t="s">
        <v>463</v>
      </c>
      <c r="D146" s="177" t="s">
        <v>299</v>
      </c>
      <c r="E146" s="178"/>
      <c r="F146" s="179" t="s">
        <v>1404</v>
      </c>
      <c r="G146" s="180" t="s">
        <v>326</v>
      </c>
      <c r="H146" s="181">
        <v>13.625999999999999</v>
      </c>
      <c r="I146" s="182"/>
      <c r="J146" s="182">
        <f>ROUND(I146*H146,2)</f>
        <v>0</v>
      </c>
      <c r="K146" s="183"/>
      <c r="L146" s="60"/>
      <c r="M146" s="200" t="s">
        <v>76</v>
      </c>
      <c r="N146" s="201" t="s">
        <v>107</v>
      </c>
      <c r="O146" s="202">
        <v>0</v>
      </c>
      <c r="P146" s="202">
        <f>O146*H146</f>
        <v>0</v>
      </c>
      <c r="Q146" s="202">
        <v>0</v>
      </c>
      <c r="R146" s="202">
        <f>Q146*H146</f>
        <v>0</v>
      </c>
      <c r="S146" s="202">
        <v>0</v>
      </c>
      <c r="T146" s="203">
        <f>S146*H146</f>
        <v>0</v>
      </c>
      <c r="U146" s="59"/>
      <c r="V146" s="59"/>
      <c r="W146" s="59"/>
      <c r="X146" s="59"/>
      <c r="Y146" s="59"/>
      <c r="Z146" s="59"/>
      <c r="AA146" s="59"/>
      <c r="AB146" s="59"/>
      <c r="AC146" s="59"/>
      <c r="AD146" s="59"/>
      <c r="AE146" s="59"/>
      <c r="AR146" s="188" t="s">
        <v>302</v>
      </c>
      <c r="AT146" s="188" t="s">
        <v>299</v>
      </c>
      <c r="AU146" s="188" t="s">
        <v>154</v>
      </c>
      <c r="AY146" s="48" t="s">
        <v>297</v>
      </c>
      <c r="BE146" s="189">
        <f>IF(N146="základná",J146,0)</f>
        <v>0</v>
      </c>
      <c r="BF146" s="189">
        <f>IF(N146="znížená",J146,0)</f>
        <v>0</v>
      </c>
      <c r="BG146" s="189">
        <f>IF(N146="zákl. prenesená",J146,0)</f>
        <v>0</v>
      </c>
      <c r="BH146" s="189">
        <f>IF(N146="zníž. prenesená",J146,0)</f>
        <v>0</v>
      </c>
      <c r="BI146" s="189">
        <f>IF(N146="nulová",J146,0)</f>
        <v>0</v>
      </c>
      <c r="BJ146" s="48" t="s">
        <v>154</v>
      </c>
      <c r="BK146" s="189">
        <f>ROUND(I146*H146,2)</f>
        <v>0</v>
      </c>
      <c r="BL146" s="48" t="s">
        <v>302</v>
      </c>
      <c r="BM146" s="188" t="s">
        <v>1808</v>
      </c>
    </row>
    <row r="147" spans="1:65" s="63" customFormat="1" ht="6.9" customHeight="1">
      <c r="A147" s="59"/>
      <c r="B147" s="75"/>
      <c r="C147" s="76"/>
      <c r="D147" s="76"/>
      <c r="E147" s="76"/>
      <c r="F147" s="76"/>
      <c r="G147" s="76"/>
      <c r="H147" s="76"/>
      <c r="I147" s="76"/>
      <c r="J147" s="76"/>
      <c r="K147" s="76"/>
      <c r="L147" s="60"/>
      <c r="M147" s="59"/>
      <c r="O147" s="59"/>
      <c r="P147" s="59"/>
      <c r="Q147" s="59"/>
      <c r="R147" s="59"/>
      <c r="S147" s="59"/>
      <c r="T147" s="59"/>
      <c r="U147" s="59"/>
      <c r="V147" s="59"/>
      <c r="W147" s="59"/>
      <c r="X147" s="59"/>
      <c r="Y147" s="59"/>
      <c r="Z147" s="59"/>
      <c r="AA147" s="59"/>
      <c r="AB147" s="59"/>
      <c r="AC147" s="59"/>
      <c r="AD147" s="59"/>
      <c r="AE147" s="59"/>
    </row>
    <row r="150" spans="1:65" ht="51.6" customHeight="1">
      <c r="C150" s="262" t="s">
        <v>392</v>
      </c>
      <c r="D150" s="262"/>
      <c r="E150" s="262"/>
      <c r="F150" s="262"/>
      <c r="G150" s="262"/>
      <c r="H150" s="262"/>
      <c r="I150" s="262"/>
      <c r="J150" s="262"/>
      <c r="K150" s="262"/>
      <c r="L150" s="262"/>
      <c r="M150" s="262"/>
      <c r="N150" s="262"/>
    </row>
    <row r="151" spans="1:65" ht="11.4">
      <c r="C151" s="204"/>
      <c r="D151" s="204"/>
      <c r="E151" s="204"/>
      <c r="F151" s="204"/>
      <c r="G151" s="204"/>
      <c r="H151" s="204"/>
      <c r="I151" s="204"/>
      <c r="J151" s="204"/>
      <c r="K151" s="205"/>
      <c r="L151" s="205"/>
      <c r="M151" s="205"/>
      <c r="N151" s="205"/>
    </row>
    <row r="152" spans="1:65" ht="36" customHeight="1">
      <c r="C152" s="262" t="s">
        <v>393</v>
      </c>
      <c r="D152" s="262"/>
      <c r="E152" s="262"/>
      <c r="F152" s="262"/>
      <c r="G152" s="262"/>
      <c r="H152" s="262"/>
      <c r="I152" s="262"/>
      <c r="J152" s="262"/>
      <c r="K152" s="262"/>
      <c r="L152" s="262"/>
      <c r="M152" s="262"/>
      <c r="N152" s="262"/>
    </row>
    <row r="153" spans="1:65" ht="11.4">
      <c r="C153" s="204"/>
      <c r="D153" s="204"/>
      <c r="E153" s="204"/>
      <c r="F153" s="204"/>
      <c r="G153" s="204"/>
      <c r="H153" s="204"/>
      <c r="I153" s="204"/>
      <c r="J153" s="204"/>
      <c r="K153" s="205"/>
      <c r="L153" s="205"/>
      <c r="M153" s="205"/>
      <c r="N153" s="205"/>
    </row>
    <row r="154" spans="1:65" ht="56.4" customHeight="1">
      <c r="C154" s="262" t="s">
        <v>394</v>
      </c>
      <c r="D154" s="262"/>
      <c r="E154" s="262"/>
      <c r="F154" s="262"/>
      <c r="G154" s="262"/>
      <c r="H154" s="262"/>
      <c r="I154" s="262"/>
      <c r="J154" s="262"/>
      <c r="K154" s="262"/>
      <c r="L154" s="262"/>
      <c r="M154" s="262"/>
      <c r="N154" s="262"/>
    </row>
    <row r="155" spans="1:65" ht="11.4">
      <c r="C155" s="206"/>
      <c r="D155" s="206"/>
      <c r="E155" s="206"/>
      <c r="F155" s="206"/>
      <c r="G155" s="206"/>
      <c r="H155" s="206"/>
      <c r="I155" s="206"/>
      <c r="J155" s="206"/>
      <c r="K155" s="207"/>
      <c r="L155" s="207"/>
      <c r="M155" s="207"/>
      <c r="N155" s="207"/>
    </row>
    <row r="156" spans="1:65" ht="11.4">
      <c r="C156" s="262" t="s">
        <v>395</v>
      </c>
      <c r="D156" s="262"/>
      <c r="E156" s="262"/>
      <c r="F156" s="262"/>
      <c r="G156" s="262"/>
      <c r="H156" s="262"/>
      <c r="I156" s="262"/>
      <c r="J156" s="262"/>
      <c r="K156" s="262"/>
      <c r="L156" s="262"/>
      <c r="M156" s="262"/>
      <c r="N156" s="262"/>
    </row>
    <row r="157" spans="1:65" ht="11.4">
      <c r="C157" s="204"/>
      <c r="D157" s="204"/>
      <c r="E157" s="204"/>
      <c r="F157" s="204"/>
      <c r="G157" s="204"/>
      <c r="H157" s="204"/>
      <c r="I157" s="204"/>
      <c r="J157" s="204"/>
      <c r="K157" s="205"/>
      <c r="L157" s="205"/>
      <c r="M157" s="205"/>
      <c r="N157" s="205"/>
    </row>
    <row r="158" spans="1:65" ht="11.4">
      <c r="C158" s="204"/>
      <c r="D158" s="204"/>
      <c r="E158" s="204"/>
      <c r="F158" s="204"/>
      <c r="G158" s="204"/>
      <c r="H158" s="204"/>
      <c r="I158" s="204"/>
      <c r="J158" s="204"/>
      <c r="K158" s="205"/>
      <c r="L158" s="205"/>
      <c r="M158" s="205"/>
      <c r="N158" s="205"/>
    </row>
    <row r="159" spans="1:65" ht="11.4">
      <c r="C159" s="208" t="s">
        <v>396</v>
      </c>
      <c r="D159" s="208"/>
      <c r="E159" s="208"/>
      <c r="F159" s="208"/>
      <c r="G159" s="208"/>
      <c r="H159" s="204"/>
      <c r="I159" s="208"/>
      <c r="J159" s="208"/>
      <c r="K159" s="205"/>
      <c r="L159" s="205"/>
      <c r="M159" s="205"/>
      <c r="N159" s="205"/>
    </row>
    <row r="160" spans="1:65" ht="11.4">
      <c r="C160" s="204"/>
      <c r="D160" s="204"/>
      <c r="E160" s="204"/>
      <c r="F160" s="204"/>
      <c r="G160" s="204"/>
      <c r="H160" s="204" t="s">
        <v>397</v>
      </c>
      <c r="I160" s="204"/>
      <c r="J160" s="204"/>
      <c r="K160" s="205"/>
      <c r="L160" s="205"/>
      <c r="M160" s="205"/>
      <c r="N160" s="205"/>
    </row>
    <row r="161" spans="3:14" ht="11.4">
      <c r="C161" s="204"/>
      <c r="D161" s="204"/>
      <c r="E161" s="204"/>
      <c r="F161" s="204"/>
      <c r="G161" s="204"/>
      <c r="H161" s="204"/>
      <c r="I161" s="204"/>
      <c r="J161" s="204"/>
      <c r="K161" s="205"/>
      <c r="L161" s="205"/>
      <c r="M161" s="205"/>
      <c r="N161" s="205"/>
    </row>
    <row r="162" spans="3:14" ht="11.4">
      <c r="C162" s="204"/>
      <c r="D162" s="204"/>
      <c r="E162" s="204"/>
      <c r="F162" s="204"/>
      <c r="G162" s="204"/>
      <c r="H162" s="204"/>
      <c r="I162" s="204"/>
      <c r="J162" s="208"/>
      <c r="K162" s="205"/>
      <c r="L162" s="205"/>
      <c r="M162" s="205"/>
      <c r="N162" s="205"/>
    </row>
    <row r="163" spans="3:14" ht="11.4">
      <c r="C163" s="208" t="s">
        <v>96</v>
      </c>
      <c r="D163" s="208"/>
      <c r="E163" s="208"/>
      <c r="F163" s="208"/>
      <c r="G163" s="208"/>
      <c r="H163" s="204"/>
      <c r="I163" s="208"/>
      <c r="J163" s="204"/>
      <c r="K163" s="205"/>
      <c r="L163" s="205"/>
      <c r="M163" s="205"/>
      <c r="N163" s="205"/>
    </row>
  </sheetData>
  <autoFilter ref="C99:K146" xr:uid="{00000000-0009-0000-0000-000021000000}"/>
  <mergeCells count="13">
    <mergeCell ref="E29:H29"/>
    <mergeCell ref="L2:V2"/>
    <mergeCell ref="E7:H7"/>
    <mergeCell ref="E9:H9"/>
    <mergeCell ref="E11:H11"/>
    <mergeCell ref="E20:H20"/>
    <mergeCell ref="C156:N156"/>
    <mergeCell ref="E88:H88"/>
    <mergeCell ref="E90:H90"/>
    <mergeCell ref="E92:H92"/>
    <mergeCell ref="C150:N150"/>
    <mergeCell ref="C152:N152"/>
    <mergeCell ref="C154:N154"/>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M155"/>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263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1762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1809</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ROUND((SUM(BE100:BE138)),  2)</f>
        <v>0</v>
      </c>
      <c r="G35" s="59"/>
      <c r="H35" s="59"/>
      <c r="I35" s="141">
        <v>0.2</v>
      </c>
      <c r="J35" s="140">
        <f>ROUND(((SUM(BE100:BE138))*I35),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ROUND((SUM(BF100:BF138)),  2)</f>
        <v>0</v>
      </c>
      <c r="G36" s="59"/>
      <c r="H36" s="59"/>
      <c r="I36" s="141">
        <v>0.2</v>
      </c>
      <c r="J36" s="140">
        <f>ROUND(((SUM(BF100:BF138))*I36),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ROUND((SUM(BG100:BG138)),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ROUND((SUM(BH100:BH138)),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ROUND((SUM(BI100:BI138)),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5.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1762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08 A1 - FC 26 SO 08 A1 Kanalizácia splašková A1</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1293</v>
      </c>
      <c r="J101" s="167">
        <f>BK101</f>
        <v>0</v>
      </c>
      <c r="L101" s="164"/>
      <c r="M101" s="168"/>
      <c r="N101" s="169"/>
      <c r="O101" s="169"/>
      <c r="P101" s="170">
        <f>P102+P117+P119+P136</f>
        <v>0</v>
      </c>
      <c r="Q101" s="169"/>
      <c r="R101" s="170">
        <f>R102+R117+R119+R136</f>
        <v>0</v>
      </c>
      <c r="S101" s="169"/>
      <c r="T101" s="171">
        <f>T102+T117+T119+T136</f>
        <v>0</v>
      </c>
      <c r="AR101" s="165" t="s">
        <v>148</v>
      </c>
      <c r="AT101" s="172" t="s">
        <v>140</v>
      </c>
      <c r="AU101" s="172" t="s">
        <v>141</v>
      </c>
      <c r="AY101" s="165" t="s">
        <v>297</v>
      </c>
      <c r="BK101" s="173">
        <f>BK102+BK117+BK119+BK136</f>
        <v>0</v>
      </c>
    </row>
    <row r="102" spans="1:65" s="163" customFormat="1" ht="22.95" customHeight="1">
      <c r="B102" s="164"/>
      <c r="D102" s="165" t="s">
        <v>140</v>
      </c>
      <c r="E102" s="174"/>
      <c r="F102" s="174" t="s">
        <v>1294</v>
      </c>
      <c r="J102" s="175">
        <f>BK102</f>
        <v>0</v>
      </c>
      <c r="L102" s="164"/>
      <c r="M102" s="168"/>
      <c r="N102" s="169"/>
      <c r="O102" s="169"/>
      <c r="P102" s="170">
        <f>SUM(P103:P116)</f>
        <v>0</v>
      </c>
      <c r="Q102" s="169"/>
      <c r="R102" s="170">
        <f>SUM(R103:R116)</f>
        <v>0</v>
      </c>
      <c r="S102" s="169"/>
      <c r="T102" s="171">
        <f>SUM(T103:T116)</f>
        <v>0</v>
      </c>
      <c r="AR102" s="165" t="s">
        <v>148</v>
      </c>
      <c r="AT102" s="172" t="s">
        <v>140</v>
      </c>
      <c r="AU102" s="172" t="s">
        <v>148</v>
      </c>
      <c r="AY102" s="165" t="s">
        <v>297</v>
      </c>
      <c r="BK102" s="173">
        <f>SUM(BK103:BK116)</f>
        <v>0</v>
      </c>
    </row>
    <row r="103" spans="1:65" s="63" customFormat="1" ht="14.4" customHeight="1">
      <c r="A103" s="59"/>
      <c r="B103" s="176"/>
      <c r="C103" s="177" t="s">
        <v>148</v>
      </c>
      <c r="D103" s="177" t="s">
        <v>299</v>
      </c>
      <c r="E103" s="178"/>
      <c r="F103" s="179" t="s">
        <v>1810</v>
      </c>
      <c r="G103" s="180" t="s">
        <v>301</v>
      </c>
      <c r="H103" s="181">
        <v>6.75</v>
      </c>
      <c r="I103" s="182"/>
      <c r="J103" s="182">
        <f t="shared" ref="J103:J116" si="0">ROUND(I103*H103,2)</f>
        <v>0</v>
      </c>
      <c r="K103" s="183"/>
      <c r="L103" s="60"/>
      <c r="M103" s="184" t="s">
        <v>76</v>
      </c>
      <c r="N103" s="185" t="s">
        <v>107</v>
      </c>
      <c r="O103" s="186">
        <v>0</v>
      </c>
      <c r="P103" s="186">
        <f t="shared" ref="P103:P116" si="1">O103*H103</f>
        <v>0</v>
      </c>
      <c r="Q103" s="186">
        <v>0</v>
      </c>
      <c r="R103" s="186">
        <f t="shared" ref="R103:R116" si="2">Q103*H103</f>
        <v>0</v>
      </c>
      <c r="S103" s="186">
        <v>0</v>
      </c>
      <c r="T103" s="187">
        <f t="shared" ref="T103:T116"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6" si="4">IF(N103="základná",J103,0)</f>
        <v>0</v>
      </c>
      <c r="BF103" s="189">
        <f t="shared" ref="BF103:BF116" si="5">IF(N103="znížená",J103,0)</f>
        <v>0</v>
      </c>
      <c r="BG103" s="189">
        <f t="shared" ref="BG103:BG116" si="6">IF(N103="zákl. prenesená",J103,0)</f>
        <v>0</v>
      </c>
      <c r="BH103" s="189">
        <f t="shared" ref="BH103:BH116" si="7">IF(N103="zníž. prenesená",J103,0)</f>
        <v>0</v>
      </c>
      <c r="BI103" s="189">
        <f t="shared" ref="BI103:BI116" si="8">IF(N103="nulová",J103,0)</f>
        <v>0</v>
      </c>
      <c r="BJ103" s="48" t="s">
        <v>154</v>
      </c>
      <c r="BK103" s="189">
        <f t="shared" ref="BK103:BK116" si="9">ROUND(I103*H103,2)</f>
        <v>0</v>
      </c>
      <c r="BL103" s="48" t="s">
        <v>302</v>
      </c>
      <c r="BM103" s="188" t="s">
        <v>1811</v>
      </c>
    </row>
    <row r="104" spans="1:65" s="63" customFormat="1" ht="14.4" customHeight="1">
      <c r="A104" s="59"/>
      <c r="B104" s="176"/>
      <c r="C104" s="177" t="s">
        <v>154</v>
      </c>
      <c r="D104" s="177" t="s">
        <v>299</v>
      </c>
      <c r="E104" s="178"/>
      <c r="F104" s="179" t="s">
        <v>1299</v>
      </c>
      <c r="G104" s="180" t="s">
        <v>301</v>
      </c>
      <c r="H104" s="181">
        <v>54.095999999999997</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1812</v>
      </c>
    </row>
    <row r="105" spans="1:65" s="63" customFormat="1" ht="21" customHeight="1">
      <c r="A105" s="59"/>
      <c r="B105" s="176"/>
      <c r="C105" s="177" t="s">
        <v>306</v>
      </c>
      <c r="D105" s="177" t="s">
        <v>299</v>
      </c>
      <c r="E105" s="178"/>
      <c r="F105" s="179" t="s">
        <v>1301</v>
      </c>
      <c r="G105" s="180" t="s">
        <v>522</v>
      </c>
      <c r="H105" s="181">
        <v>21.638000000000002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1813</v>
      </c>
    </row>
    <row r="106" spans="1:65" s="63" customFormat="1" ht="14.4" customHeight="1">
      <c r="A106" s="59"/>
      <c r="B106" s="176"/>
      <c r="C106" s="177" t="s">
        <v>302</v>
      </c>
      <c r="D106" s="177" t="s">
        <v>299</v>
      </c>
      <c r="E106" s="178"/>
      <c r="F106" s="179" t="s">
        <v>1303</v>
      </c>
      <c r="G106" s="180" t="s">
        <v>301</v>
      </c>
      <c r="H106" s="181">
        <v>0.5</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1814</v>
      </c>
    </row>
    <row r="107" spans="1:65" s="63" customFormat="1" ht="24.15" customHeight="1">
      <c r="A107" s="59"/>
      <c r="B107" s="176"/>
      <c r="C107" s="177" t="s">
        <v>311</v>
      </c>
      <c r="D107" s="177" t="s">
        <v>299</v>
      </c>
      <c r="E107" s="178"/>
      <c r="F107" s="179" t="s">
        <v>1309</v>
      </c>
      <c r="G107" s="180" t="s">
        <v>337</v>
      </c>
      <c r="H107" s="181">
        <v>20</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1815</v>
      </c>
    </row>
    <row r="108" spans="1:65" s="63" customFormat="1" ht="24.15" customHeight="1">
      <c r="A108" s="59"/>
      <c r="B108" s="176"/>
      <c r="C108" s="177" t="s">
        <v>314</v>
      </c>
      <c r="D108" s="177" t="s">
        <v>299</v>
      </c>
      <c r="E108" s="178"/>
      <c r="F108" s="179" t="s">
        <v>1311</v>
      </c>
      <c r="G108" s="180" t="s">
        <v>337</v>
      </c>
      <c r="H108" s="181">
        <v>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1816</v>
      </c>
    </row>
    <row r="109" spans="1:65" s="63" customFormat="1" ht="24.15" customHeight="1">
      <c r="A109" s="59"/>
      <c r="B109" s="176"/>
      <c r="C109" s="177" t="s">
        <v>317</v>
      </c>
      <c r="D109" s="177" t="s">
        <v>299</v>
      </c>
      <c r="E109" s="178"/>
      <c r="F109" s="179" t="s">
        <v>1313</v>
      </c>
      <c r="G109" s="180" t="s">
        <v>301</v>
      </c>
      <c r="H109" s="181">
        <v>61.345999999999997</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1817</v>
      </c>
    </row>
    <row r="110" spans="1:65" s="63" customFormat="1" ht="24.15" customHeight="1">
      <c r="A110" s="59"/>
      <c r="B110" s="176"/>
      <c r="C110" s="177" t="s">
        <v>320</v>
      </c>
      <c r="D110" s="177" t="s">
        <v>299</v>
      </c>
      <c r="E110" s="178"/>
      <c r="F110" s="179" t="s">
        <v>1315</v>
      </c>
      <c r="G110" s="180" t="s">
        <v>301</v>
      </c>
      <c r="H110" s="181">
        <v>6</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1818</v>
      </c>
    </row>
    <row r="111" spans="1:65" s="63" customFormat="1" ht="14.4" customHeight="1">
      <c r="A111" s="59"/>
      <c r="B111" s="176"/>
      <c r="C111" s="177" t="s">
        <v>323</v>
      </c>
      <c r="D111" s="177" t="s">
        <v>299</v>
      </c>
      <c r="E111" s="178"/>
      <c r="F111" s="179" t="s">
        <v>1317</v>
      </c>
      <c r="G111" s="180" t="s">
        <v>301</v>
      </c>
      <c r="H111" s="181">
        <v>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1819</v>
      </c>
    </row>
    <row r="112" spans="1:65" s="63" customFormat="1" ht="14.4" customHeight="1">
      <c r="A112" s="59"/>
      <c r="B112" s="176"/>
      <c r="C112" s="177" t="s">
        <v>328</v>
      </c>
      <c r="D112" s="177" t="s">
        <v>299</v>
      </c>
      <c r="E112" s="178"/>
      <c r="F112" s="179" t="s">
        <v>1319</v>
      </c>
      <c r="G112" s="180" t="s">
        <v>301</v>
      </c>
      <c r="H112" s="181">
        <v>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1820</v>
      </c>
    </row>
    <row r="113" spans="1:65" s="63" customFormat="1" ht="24.15" customHeight="1">
      <c r="A113" s="59"/>
      <c r="B113" s="176"/>
      <c r="C113" s="177" t="s">
        <v>331</v>
      </c>
      <c r="D113" s="177" t="s">
        <v>299</v>
      </c>
      <c r="E113" s="178"/>
      <c r="F113" s="179" t="s">
        <v>1321</v>
      </c>
      <c r="G113" s="180" t="s">
        <v>301</v>
      </c>
      <c r="H113" s="181">
        <v>34.225999999999999</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1821</v>
      </c>
    </row>
    <row r="114" spans="1:65" s="63" customFormat="1" ht="14.4" customHeight="1">
      <c r="A114" s="59"/>
      <c r="B114" s="176"/>
      <c r="C114" s="177" t="s">
        <v>335</v>
      </c>
      <c r="D114" s="177" t="s">
        <v>299</v>
      </c>
      <c r="E114" s="178"/>
      <c r="F114" s="179" t="s">
        <v>1323</v>
      </c>
      <c r="G114" s="180" t="s">
        <v>301</v>
      </c>
      <c r="H114" s="181">
        <v>15.36</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1822</v>
      </c>
    </row>
    <row r="115" spans="1:65" s="63" customFormat="1" ht="14.4" customHeight="1">
      <c r="A115" s="59"/>
      <c r="B115" s="176"/>
      <c r="C115" s="177" t="s">
        <v>339</v>
      </c>
      <c r="D115" s="177" t="s">
        <v>299</v>
      </c>
      <c r="E115" s="178"/>
      <c r="F115" s="179" t="s">
        <v>1325</v>
      </c>
      <c r="G115" s="180" t="s">
        <v>301</v>
      </c>
      <c r="H115" s="181">
        <v>15.36</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1823</v>
      </c>
    </row>
    <row r="116" spans="1:65" s="63" customFormat="1" ht="14.4" customHeight="1">
      <c r="A116" s="59"/>
      <c r="B116" s="176"/>
      <c r="C116" s="177" t="s">
        <v>342</v>
      </c>
      <c r="D116" s="177" t="s">
        <v>299</v>
      </c>
      <c r="E116" s="178"/>
      <c r="F116" s="179" t="s">
        <v>1327</v>
      </c>
      <c r="G116" s="180" t="s">
        <v>337</v>
      </c>
      <c r="H116" s="181">
        <v>150</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1824</v>
      </c>
    </row>
    <row r="117" spans="1:65" s="163" customFormat="1" ht="22.95" customHeight="1">
      <c r="B117" s="164"/>
      <c r="D117" s="165" t="s">
        <v>140</v>
      </c>
      <c r="E117" s="174"/>
      <c r="F117" s="174" t="s">
        <v>1329</v>
      </c>
      <c r="J117" s="175">
        <f>BK117</f>
        <v>0</v>
      </c>
      <c r="L117" s="164"/>
      <c r="M117" s="168"/>
      <c r="N117" s="169"/>
      <c r="O117" s="169"/>
      <c r="P117" s="170">
        <f>P118</f>
        <v>0</v>
      </c>
      <c r="Q117" s="169"/>
      <c r="R117" s="170">
        <f>R118</f>
        <v>0</v>
      </c>
      <c r="S117" s="169"/>
      <c r="T117" s="171">
        <f>T118</f>
        <v>0</v>
      </c>
      <c r="AR117" s="165" t="s">
        <v>148</v>
      </c>
      <c r="AT117" s="172" t="s">
        <v>140</v>
      </c>
      <c r="AU117" s="172" t="s">
        <v>148</v>
      </c>
      <c r="AY117" s="165" t="s">
        <v>297</v>
      </c>
      <c r="BK117" s="173">
        <f>BK118</f>
        <v>0</v>
      </c>
    </row>
    <row r="118" spans="1:65" s="63" customFormat="1" ht="24.15" customHeight="1">
      <c r="A118" s="59"/>
      <c r="B118" s="176"/>
      <c r="C118" s="177" t="s">
        <v>345</v>
      </c>
      <c r="D118" s="177" t="s">
        <v>299</v>
      </c>
      <c r="E118" s="178"/>
      <c r="F118" s="179" t="s">
        <v>1330</v>
      </c>
      <c r="G118" s="180" t="s">
        <v>301</v>
      </c>
      <c r="H118" s="181">
        <v>5.76</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302</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302</v>
      </c>
      <c r="BM118" s="188" t="s">
        <v>1825</v>
      </c>
    </row>
    <row r="119" spans="1:65" s="163" customFormat="1" ht="22.95" customHeight="1">
      <c r="B119" s="164"/>
      <c r="D119" s="165" t="s">
        <v>140</v>
      </c>
      <c r="E119" s="174"/>
      <c r="F119" s="174" t="s">
        <v>1332</v>
      </c>
      <c r="J119" s="175">
        <f>BK119</f>
        <v>0</v>
      </c>
      <c r="L119" s="164"/>
      <c r="M119" s="168"/>
      <c r="N119" s="169"/>
      <c r="O119" s="169"/>
      <c r="P119" s="170">
        <f>SUM(P120:P135)</f>
        <v>0</v>
      </c>
      <c r="Q119" s="169"/>
      <c r="R119" s="170">
        <f>SUM(R120:R135)</f>
        <v>0</v>
      </c>
      <c r="S119" s="169"/>
      <c r="T119" s="171">
        <f>SUM(T120:T135)</f>
        <v>0</v>
      </c>
      <c r="AR119" s="165" t="s">
        <v>148</v>
      </c>
      <c r="AT119" s="172" t="s">
        <v>140</v>
      </c>
      <c r="AU119" s="172" t="s">
        <v>148</v>
      </c>
      <c r="AY119" s="165" t="s">
        <v>297</v>
      </c>
      <c r="BK119" s="173">
        <f>SUM(BK120:BK135)</f>
        <v>0</v>
      </c>
    </row>
    <row r="120" spans="1:65" s="63" customFormat="1" ht="34.950000000000003" customHeight="1">
      <c r="A120" s="59"/>
      <c r="B120" s="176"/>
      <c r="C120" s="177" t="s">
        <v>348</v>
      </c>
      <c r="D120" s="177" t="s">
        <v>299</v>
      </c>
      <c r="E120" s="178"/>
      <c r="F120" s="179" t="s">
        <v>1333</v>
      </c>
      <c r="G120" s="180" t="s">
        <v>522</v>
      </c>
      <c r="H120" s="181">
        <v>18</v>
      </c>
      <c r="I120" s="182"/>
      <c r="J120" s="182">
        <f t="shared" ref="J120:J135" si="10">ROUND(I120*H120,2)</f>
        <v>0</v>
      </c>
      <c r="K120" s="183"/>
      <c r="L120" s="60"/>
      <c r="M120" s="184" t="s">
        <v>76</v>
      </c>
      <c r="N120" s="185" t="s">
        <v>107</v>
      </c>
      <c r="O120" s="186">
        <v>0</v>
      </c>
      <c r="P120" s="186">
        <f t="shared" ref="P120:P135" si="11">O120*H120</f>
        <v>0</v>
      </c>
      <c r="Q120" s="186">
        <v>0</v>
      </c>
      <c r="R120" s="186">
        <f t="shared" ref="R120:R135" si="12">Q120*H120</f>
        <v>0</v>
      </c>
      <c r="S120" s="186">
        <v>0</v>
      </c>
      <c r="T120" s="187">
        <f t="shared" ref="T120:T135" si="13">S120*H120</f>
        <v>0</v>
      </c>
      <c r="U120" s="59"/>
      <c r="V120" s="59"/>
      <c r="W120" s="59"/>
      <c r="X120" s="59"/>
      <c r="Y120" s="59"/>
      <c r="Z120" s="59"/>
      <c r="AA120" s="59"/>
      <c r="AB120" s="59"/>
      <c r="AC120" s="59"/>
      <c r="AD120" s="59"/>
      <c r="AE120" s="59"/>
      <c r="AR120" s="188" t="s">
        <v>302</v>
      </c>
      <c r="AT120" s="188" t="s">
        <v>299</v>
      </c>
      <c r="AU120" s="188" t="s">
        <v>154</v>
      </c>
      <c r="AY120" s="48" t="s">
        <v>297</v>
      </c>
      <c r="BE120" s="189">
        <f t="shared" ref="BE120:BE135" si="14">IF(N120="základná",J120,0)</f>
        <v>0</v>
      </c>
      <c r="BF120" s="189">
        <f t="shared" ref="BF120:BF135" si="15">IF(N120="znížená",J120,0)</f>
        <v>0</v>
      </c>
      <c r="BG120" s="189">
        <f t="shared" ref="BG120:BG135" si="16">IF(N120="zákl. prenesená",J120,0)</f>
        <v>0</v>
      </c>
      <c r="BH120" s="189">
        <f t="shared" ref="BH120:BH135" si="17">IF(N120="zníž. prenesená",J120,0)</f>
        <v>0</v>
      </c>
      <c r="BI120" s="189">
        <f t="shared" ref="BI120:BI135" si="18">IF(N120="nulová",J120,0)</f>
        <v>0</v>
      </c>
      <c r="BJ120" s="48" t="s">
        <v>154</v>
      </c>
      <c r="BK120" s="189">
        <f t="shared" ref="BK120:BK135" si="19">ROUND(I120*H120,2)</f>
        <v>0</v>
      </c>
      <c r="BL120" s="48" t="s">
        <v>302</v>
      </c>
      <c r="BM120" s="188" t="s">
        <v>1826</v>
      </c>
    </row>
    <row r="121" spans="1:65" s="63" customFormat="1" ht="14.4" customHeight="1">
      <c r="A121" s="59"/>
      <c r="B121" s="176"/>
      <c r="C121" s="190" t="s">
        <v>351</v>
      </c>
      <c r="D121" s="190" t="s">
        <v>324</v>
      </c>
      <c r="E121" s="191"/>
      <c r="F121" s="192" t="s">
        <v>1335</v>
      </c>
      <c r="G121" s="193" t="s">
        <v>799</v>
      </c>
      <c r="H121" s="194">
        <v>6</v>
      </c>
      <c r="I121" s="195"/>
      <c r="J121" s="195">
        <f t="shared" si="10"/>
        <v>0</v>
      </c>
      <c r="K121" s="196"/>
      <c r="L121" s="197"/>
      <c r="M121" s="198" t="s">
        <v>76</v>
      </c>
      <c r="N121" s="199"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320</v>
      </c>
      <c r="AT121" s="188" t="s">
        <v>324</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1827</v>
      </c>
    </row>
    <row r="122" spans="1:65" s="63" customFormat="1" ht="14.4" customHeight="1">
      <c r="A122" s="59"/>
      <c r="B122" s="176"/>
      <c r="C122" s="190" t="s">
        <v>354</v>
      </c>
      <c r="D122" s="190" t="s">
        <v>324</v>
      </c>
      <c r="E122" s="191"/>
      <c r="F122" s="192" t="s">
        <v>1828</v>
      </c>
      <c r="G122" s="193" t="s">
        <v>799</v>
      </c>
      <c r="H122" s="194">
        <v>3</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1829</v>
      </c>
    </row>
    <row r="123" spans="1:65" s="63" customFormat="1" ht="24.15" customHeight="1">
      <c r="A123" s="59"/>
      <c r="B123" s="176"/>
      <c r="C123" s="190" t="s">
        <v>357</v>
      </c>
      <c r="D123" s="190" t="s">
        <v>324</v>
      </c>
      <c r="E123" s="191"/>
      <c r="F123" s="192" t="s">
        <v>1339</v>
      </c>
      <c r="G123" s="193" t="s">
        <v>799</v>
      </c>
      <c r="H123" s="194">
        <v>6</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1830</v>
      </c>
    </row>
    <row r="124" spans="1:65" s="63" customFormat="1" ht="14.4" customHeight="1">
      <c r="A124" s="59"/>
      <c r="B124" s="176"/>
      <c r="C124" s="190" t="s">
        <v>82</v>
      </c>
      <c r="D124" s="190" t="s">
        <v>324</v>
      </c>
      <c r="E124" s="191"/>
      <c r="F124" s="192" t="s">
        <v>1831</v>
      </c>
      <c r="G124" s="193" t="s">
        <v>799</v>
      </c>
      <c r="H124" s="194">
        <v>5</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1832</v>
      </c>
    </row>
    <row r="125" spans="1:65" s="63" customFormat="1" ht="14.4" customHeight="1">
      <c r="A125" s="59"/>
      <c r="B125" s="176"/>
      <c r="C125" s="190" t="s">
        <v>402</v>
      </c>
      <c r="D125" s="190" t="s">
        <v>324</v>
      </c>
      <c r="E125" s="191"/>
      <c r="F125" s="192" t="s">
        <v>1345</v>
      </c>
      <c r="G125" s="193" t="s">
        <v>799</v>
      </c>
      <c r="H125" s="194">
        <v>2</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1833</v>
      </c>
    </row>
    <row r="126" spans="1:65" s="63" customFormat="1" ht="14.4" customHeight="1">
      <c r="A126" s="59"/>
      <c r="B126" s="176"/>
      <c r="C126" s="190" t="s">
        <v>405</v>
      </c>
      <c r="D126" s="190" t="s">
        <v>324</v>
      </c>
      <c r="E126" s="191"/>
      <c r="F126" s="192" t="s">
        <v>1347</v>
      </c>
      <c r="G126" s="193" t="s">
        <v>799</v>
      </c>
      <c r="H126" s="194">
        <v>6</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1834</v>
      </c>
    </row>
    <row r="127" spans="1:65" s="63" customFormat="1" ht="14.4" customHeight="1">
      <c r="A127" s="59"/>
      <c r="B127" s="176"/>
      <c r="C127" s="190" t="s">
        <v>409</v>
      </c>
      <c r="D127" s="190" t="s">
        <v>324</v>
      </c>
      <c r="E127" s="191"/>
      <c r="F127" s="192" t="s">
        <v>1351</v>
      </c>
      <c r="G127" s="193" t="s">
        <v>799</v>
      </c>
      <c r="H127" s="194">
        <v>2</v>
      </c>
      <c r="I127" s="195"/>
      <c r="J127" s="195">
        <f t="shared" si="10"/>
        <v>0</v>
      </c>
      <c r="K127" s="196"/>
      <c r="L127" s="197"/>
      <c r="M127" s="198" t="s">
        <v>76</v>
      </c>
      <c r="N127" s="199"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1835</v>
      </c>
    </row>
    <row r="128" spans="1:65" s="63" customFormat="1" ht="14.4" customHeight="1">
      <c r="A128" s="59"/>
      <c r="B128" s="176"/>
      <c r="C128" s="190" t="s">
        <v>412</v>
      </c>
      <c r="D128" s="190" t="s">
        <v>324</v>
      </c>
      <c r="E128" s="191"/>
      <c r="F128" s="192" t="s">
        <v>1353</v>
      </c>
      <c r="G128" s="193" t="s">
        <v>799</v>
      </c>
      <c r="H128" s="194">
        <v>4</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1836</v>
      </c>
    </row>
    <row r="129" spans="1:65" s="63" customFormat="1" ht="14.4" customHeight="1">
      <c r="A129" s="59"/>
      <c r="B129" s="176"/>
      <c r="C129" s="190" t="s">
        <v>415</v>
      </c>
      <c r="D129" s="190" t="s">
        <v>324</v>
      </c>
      <c r="E129" s="191"/>
      <c r="F129" s="192" t="s">
        <v>1837</v>
      </c>
      <c r="G129" s="193" t="s">
        <v>799</v>
      </c>
      <c r="H129" s="194">
        <v>1</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1838</v>
      </c>
    </row>
    <row r="130" spans="1:65" s="63" customFormat="1" ht="14.4" customHeight="1">
      <c r="A130" s="59"/>
      <c r="B130" s="176"/>
      <c r="C130" s="190" t="s">
        <v>418</v>
      </c>
      <c r="D130" s="190" t="s">
        <v>324</v>
      </c>
      <c r="E130" s="191"/>
      <c r="F130" s="192" t="s">
        <v>1839</v>
      </c>
      <c r="G130" s="193" t="s">
        <v>799</v>
      </c>
      <c r="H130" s="194">
        <v>1</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1840</v>
      </c>
    </row>
    <row r="131" spans="1:65" s="63" customFormat="1" ht="33" customHeight="1">
      <c r="A131" s="59"/>
      <c r="B131" s="176"/>
      <c r="C131" s="177" t="s">
        <v>421</v>
      </c>
      <c r="D131" s="177" t="s">
        <v>299</v>
      </c>
      <c r="E131" s="178"/>
      <c r="F131" s="179" t="s">
        <v>1357</v>
      </c>
      <c r="G131" s="180" t="s">
        <v>522</v>
      </c>
      <c r="H131" s="181">
        <v>34.5</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1841</v>
      </c>
    </row>
    <row r="132" spans="1:65" s="63" customFormat="1" ht="24.15" customHeight="1">
      <c r="A132" s="59"/>
      <c r="B132" s="176"/>
      <c r="C132" s="177" t="s">
        <v>424</v>
      </c>
      <c r="D132" s="177" t="s">
        <v>299</v>
      </c>
      <c r="E132" s="178"/>
      <c r="F132" s="179" t="s">
        <v>1361</v>
      </c>
      <c r="G132" s="180" t="s">
        <v>522</v>
      </c>
      <c r="H132" s="181">
        <v>48.5</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1842</v>
      </c>
    </row>
    <row r="133" spans="1:65" s="63" customFormat="1" ht="14.4" customHeight="1">
      <c r="A133" s="59"/>
      <c r="B133" s="176"/>
      <c r="C133" s="190" t="s">
        <v>427</v>
      </c>
      <c r="D133" s="190" t="s">
        <v>324</v>
      </c>
      <c r="E133" s="191"/>
      <c r="F133" s="192" t="s">
        <v>1843</v>
      </c>
      <c r="G133" s="193" t="s">
        <v>407</v>
      </c>
      <c r="H133" s="194">
        <v>4</v>
      </c>
      <c r="I133" s="195"/>
      <c r="J133" s="195">
        <f t="shared" si="10"/>
        <v>0</v>
      </c>
      <c r="K133" s="196"/>
      <c r="L133" s="197"/>
      <c r="M133" s="198" t="s">
        <v>76</v>
      </c>
      <c r="N133" s="199"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1844</v>
      </c>
    </row>
    <row r="134" spans="1:65" s="63" customFormat="1" ht="24.15" customHeight="1">
      <c r="A134" s="59"/>
      <c r="B134" s="176"/>
      <c r="C134" s="177" t="s">
        <v>430</v>
      </c>
      <c r="D134" s="177" t="s">
        <v>299</v>
      </c>
      <c r="E134" s="178"/>
      <c r="F134" s="179" t="s">
        <v>1845</v>
      </c>
      <c r="G134" s="180" t="s">
        <v>799</v>
      </c>
      <c r="H134" s="181">
        <v>1</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1846</v>
      </c>
    </row>
    <row r="135" spans="1:65" s="63" customFormat="1" ht="24.15" customHeight="1">
      <c r="A135" s="59"/>
      <c r="B135" s="176"/>
      <c r="C135" s="177" t="s">
        <v>434</v>
      </c>
      <c r="D135" s="177" t="s">
        <v>299</v>
      </c>
      <c r="E135" s="178"/>
      <c r="F135" s="179" t="s">
        <v>1847</v>
      </c>
      <c r="G135" s="180" t="s">
        <v>799</v>
      </c>
      <c r="H135" s="181">
        <v>3</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1848</v>
      </c>
    </row>
    <row r="136" spans="1:65" s="163" customFormat="1" ht="22.95" customHeight="1">
      <c r="B136" s="164"/>
      <c r="D136" s="165" t="s">
        <v>140</v>
      </c>
      <c r="E136" s="174"/>
      <c r="F136" s="174" t="s">
        <v>1401</v>
      </c>
      <c r="J136" s="175">
        <f>BK136</f>
        <v>0</v>
      </c>
      <c r="L136" s="164"/>
      <c r="M136" s="168"/>
      <c r="N136" s="169"/>
      <c r="O136" s="169"/>
      <c r="P136" s="170">
        <f>SUM(P137:P138)</f>
        <v>0</v>
      </c>
      <c r="Q136" s="169"/>
      <c r="R136" s="170">
        <f>SUM(R137:R138)</f>
        <v>0</v>
      </c>
      <c r="S136" s="169"/>
      <c r="T136" s="171">
        <f>SUM(T137:T138)</f>
        <v>0</v>
      </c>
      <c r="AR136" s="165" t="s">
        <v>148</v>
      </c>
      <c r="AT136" s="172" t="s">
        <v>140</v>
      </c>
      <c r="AU136" s="172" t="s">
        <v>148</v>
      </c>
      <c r="AY136" s="165" t="s">
        <v>297</v>
      </c>
      <c r="BK136" s="173">
        <f>SUM(BK137:BK138)</f>
        <v>0</v>
      </c>
    </row>
    <row r="137" spans="1:65" s="63" customFormat="1" ht="24.15" customHeight="1">
      <c r="A137" s="59"/>
      <c r="B137" s="176"/>
      <c r="C137" s="177" t="s">
        <v>381</v>
      </c>
      <c r="D137" s="177" t="s">
        <v>299</v>
      </c>
      <c r="E137" s="178"/>
      <c r="F137" s="179" t="s">
        <v>1535</v>
      </c>
      <c r="G137" s="180" t="s">
        <v>326</v>
      </c>
      <c r="H137" s="181">
        <v>0.497</v>
      </c>
      <c r="I137" s="182"/>
      <c r="J137" s="182">
        <f>ROUND(I137*H137,2)</f>
        <v>0</v>
      </c>
      <c r="K137" s="183"/>
      <c r="L137" s="60"/>
      <c r="M137" s="184" t="s">
        <v>76</v>
      </c>
      <c r="N137" s="185" t="s">
        <v>107</v>
      </c>
      <c r="O137" s="186">
        <v>0</v>
      </c>
      <c r="P137" s="186">
        <f>O137*H137</f>
        <v>0</v>
      </c>
      <c r="Q137" s="186">
        <v>0</v>
      </c>
      <c r="R137" s="186">
        <f>Q137*H137</f>
        <v>0</v>
      </c>
      <c r="S137" s="186">
        <v>0</v>
      </c>
      <c r="T137" s="187">
        <f>S137*H137</f>
        <v>0</v>
      </c>
      <c r="U137" s="59"/>
      <c r="V137" s="59"/>
      <c r="W137" s="59"/>
      <c r="X137" s="59"/>
      <c r="Y137" s="59"/>
      <c r="Z137" s="59"/>
      <c r="AA137" s="59"/>
      <c r="AB137" s="59"/>
      <c r="AC137" s="59"/>
      <c r="AD137" s="59"/>
      <c r="AE137" s="59"/>
      <c r="AR137" s="188" t="s">
        <v>302</v>
      </c>
      <c r="AT137" s="188" t="s">
        <v>299</v>
      </c>
      <c r="AU137" s="188" t="s">
        <v>154</v>
      </c>
      <c r="AY137" s="48" t="s">
        <v>297</v>
      </c>
      <c r="BE137" s="189">
        <f>IF(N137="základná",J137,0)</f>
        <v>0</v>
      </c>
      <c r="BF137" s="189">
        <f>IF(N137="znížená",J137,0)</f>
        <v>0</v>
      </c>
      <c r="BG137" s="189">
        <f>IF(N137="zákl. prenesená",J137,0)</f>
        <v>0</v>
      </c>
      <c r="BH137" s="189">
        <f>IF(N137="zníž. prenesená",J137,0)</f>
        <v>0</v>
      </c>
      <c r="BI137" s="189">
        <f>IF(N137="nulová",J137,0)</f>
        <v>0</v>
      </c>
      <c r="BJ137" s="48" t="s">
        <v>154</v>
      </c>
      <c r="BK137" s="189">
        <f>ROUND(I137*H137,2)</f>
        <v>0</v>
      </c>
      <c r="BL137" s="48" t="s">
        <v>302</v>
      </c>
      <c r="BM137" s="188" t="s">
        <v>1849</v>
      </c>
    </row>
    <row r="138" spans="1:65" s="63" customFormat="1" ht="24.15" customHeight="1">
      <c r="A138" s="59"/>
      <c r="B138" s="176"/>
      <c r="C138" s="177" t="s">
        <v>439</v>
      </c>
      <c r="D138" s="177" t="s">
        <v>299</v>
      </c>
      <c r="E138" s="178"/>
      <c r="F138" s="179" t="s">
        <v>1404</v>
      </c>
      <c r="G138" s="180" t="s">
        <v>326</v>
      </c>
      <c r="H138" s="181">
        <v>0.497</v>
      </c>
      <c r="I138" s="182"/>
      <c r="J138" s="182">
        <f>ROUND(I138*H138,2)</f>
        <v>0</v>
      </c>
      <c r="K138" s="183"/>
      <c r="L138" s="60"/>
      <c r="M138" s="200" t="s">
        <v>76</v>
      </c>
      <c r="N138" s="201" t="s">
        <v>107</v>
      </c>
      <c r="O138" s="202">
        <v>0</v>
      </c>
      <c r="P138" s="202">
        <f>O138*H138</f>
        <v>0</v>
      </c>
      <c r="Q138" s="202">
        <v>0</v>
      </c>
      <c r="R138" s="202">
        <f>Q138*H138</f>
        <v>0</v>
      </c>
      <c r="S138" s="202">
        <v>0</v>
      </c>
      <c r="T138" s="203">
        <f>S138*H138</f>
        <v>0</v>
      </c>
      <c r="U138" s="59"/>
      <c r="V138" s="59"/>
      <c r="W138" s="59"/>
      <c r="X138" s="59"/>
      <c r="Y138" s="59"/>
      <c r="Z138" s="59"/>
      <c r="AA138" s="59"/>
      <c r="AB138" s="59"/>
      <c r="AC138" s="59"/>
      <c r="AD138" s="59"/>
      <c r="AE138" s="59"/>
      <c r="AR138" s="188" t="s">
        <v>302</v>
      </c>
      <c r="AT138" s="188" t="s">
        <v>299</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1850</v>
      </c>
    </row>
    <row r="139" spans="1:65" s="63" customFormat="1" ht="6.9" customHeight="1">
      <c r="A139" s="59"/>
      <c r="B139" s="75"/>
      <c r="C139" s="76"/>
      <c r="D139" s="76"/>
      <c r="E139" s="76"/>
      <c r="F139" s="76"/>
      <c r="G139" s="76"/>
      <c r="H139" s="76"/>
      <c r="I139" s="76"/>
      <c r="J139" s="76"/>
      <c r="K139" s="76"/>
      <c r="L139" s="60"/>
      <c r="M139" s="59"/>
      <c r="O139" s="59"/>
      <c r="P139" s="59"/>
      <c r="Q139" s="59"/>
      <c r="R139" s="59"/>
      <c r="S139" s="59"/>
      <c r="T139" s="59"/>
      <c r="U139" s="59"/>
      <c r="V139" s="59"/>
      <c r="W139" s="59"/>
      <c r="X139" s="59"/>
      <c r="Y139" s="59"/>
      <c r="Z139" s="59"/>
      <c r="AA139" s="59"/>
      <c r="AB139" s="59"/>
      <c r="AC139" s="59"/>
      <c r="AD139" s="59"/>
      <c r="AE139" s="59"/>
    </row>
    <row r="142" spans="1:65" ht="60.6" customHeight="1">
      <c r="C142" s="262" t="s">
        <v>392</v>
      </c>
      <c r="D142" s="262"/>
      <c r="E142" s="262"/>
      <c r="F142" s="262"/>
      <c r="G142" s="262"/>
      <c r="H142" s="262"/>
      <c r="I142" s="262"/>
      <c r="J142" s="262"/>
      <c r="K142" s="262"/>
      <c r="L142" s="262"/>
      <c r="M142" s="262"/>
      <c r="N142" s="262"/>
    </row>
    <row r="143" spans="1:65" ht="11.4">
      <c r="C143" s="204"/>
      <c r="D143" s="204"/>
      <c r="E143" s="204"/>
      <c r="F143" s="204"/>
      <c r="G143" s="204"/>
      <c r="H143" s="204"/>
      <c r="I143" s="204"/>
      <c r="J143" s="204"/>
      <c r="K143" s="205"/>
      <c r="L143" s="205"/>
      <c r="M143" s="205"/>
      <c r="N143" s="205"/>
    </row>
    <row r="144" spans="1:65" ht="48" customHeight="1">
      <c r="C144" s="262" t="s">
        <v>393</v>
      </c>
      <c r="D144" s="262"/>
      <c r="E144" s="262"/>
      <c r="F144" s="262"/>
      <c r="G144" s="262"/>
      <c r="H144" s="262"/>
      <c r="I144" s="262"/>
      <c r="J144" s="262"/>
      <c r="K144" s="262"/>
      <c r="L144" s="262"/>
      <c r="M144" s="262"/>
      <c r="N144" s="262"/>
    </row>
    <row r="145" spans="3:14" ht="11.4">
      <c r="C145" s="204"/>
      <c r="D145" s="204"/>
      <c r="E145" s="204"/>
      <c r="F145" s="204"/>
      <c r="G145" s="204"/>
      <c r="H145" s="204"/>
      <c r="I145" s="204"/>
      <c r="J145" s="204"/>
      <c r="K145" s="205"/>
      <c r="L145" s="205"/>
      <c r="M145" s="205"/>
      <c r="N145" s="205"/>
    </row>
    <row r="146" spans="3:14" ht="59.4" customHeight="1">
      <c r="C146" s="262" t="s">
        <v>394</v>
      </c>
      <c r="D146" s="262"/>
      <c r="E146" s="262"/>
      <c r="F146" s="262"/>
      <c r="G146" s="262"/>
      <c r="H146" s="262"/>
      <c r="I146" s="262"/>
      <c r="J146" s="262"/>
      <c r="K146" s="262"/>
      <c r="L146" s="262"/>
      <c r="M146" s="262"/>
      <c r="N146" s="262"/>
    </row>
    <row r="147" spans="3:14" ht="11.4">
      <c r="C147" s="206"/>
      <c r="D147" s="206"/>
      <c r="E147" s="206"/>
      <c r="F147" s="206"/>
      <c r="G147" s="206"/>
      <c r="H147" s="206"/>
      <c r="I147" s="206"/>
      <c r="J147" s="206"/>
      <c r="K147" s="207"/>
      <c r="L147" s="207"/>
      <c r="M147" s="207"/>
      <c r="N147" s="207"/>
    </row>
    <row r="148" spans="3:14" ht="11.4">
      <c r="C148" s="262" t="s">
        <v>395</v>
      </c>
      <c r="D148" s="262"/>
      <c r="E148" s="262"/>
      <c r="F148" s="262"/>
      <c r="G148" s="262"/>
      <c r="H148" s="262"/>
      <c r="I148" s="262"/>
      <c r="J148" s="262"/>
      <c r="K148" s="262"/>
      <c r="L148" s="262"/>
      <c r="M148" s="262"/>
      <c r="N148" s="262"/>
    </row>
    <row r="149" spans="3:14" ht="11.4">
      <c r="C149" s="204"/>
      <c r="D149" s="204"/>
      <c r="E149" s="204"/>
      <c r="F149" s="204"/>
      <c r="G149" s="204"/>
      <c r="H149" s="204"/>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8" t="s">
        <v>396</v>
      </c>
      <c r="D151" s="208"/>
      <c r="E151" s="208"/>
      <c r="F151" s="208"/>
      <c r="G151" s="208"/>
      <c r="H151" s="204"/>
      <c r="I151" s="208"/>
      <c r="J151" s="208"/>
      <c r="K151" s="205"/>
      <c r="L151" s="205"/>
      <c r="M151" s="205"/>
      <c r="N151" s="205"/>
    </row>
    <row r="152" spans="3:14" ht="11.4">
      <c r="C152" s="204"/>
      <c r="D152" s="204"/>
      <c r="E152" s="204"/>
      <c r="F152" s="204"/>
      <c r="G152" s="204"/>
      <c r="H152" s="204" t="s">
        <v>397</v>
      </c>
      <c r="I152" s="204"/>
      <c r="J152" s="204"/>
      <c r="K152" s="205"/>
      <c r="L152" s="205"/>
      <c r="M152" s="205"/>
      <c r="N152" s="205"/>
    </row>
    <row r="153" spans="3:14" ht="11.4">
      <c r="C153" s="204"/>
      <c r="D153" s="204"/>
      <c r="E153" s="204"/>
      <c r="F153" s="204"/>
      <c r="G153" s="204"/>
      <c r="H153" s="204"/>
      <c r="I153" s="204"/>
      <c r="J153" s="204"/>
      <c r="K153" s="205"/>
      <c r="L153" s="205"/>
      <c r="M153" s="205"/>
      <c r="N153" s="205"/>
    </row>
    <row r="154" spans="3:14" ht="11.4">
      <c r="C154" s="204"/>
      <c r="D154" s="204"/>
      <c r="E154" s="204"/>
      <c r="F154" s="204"/>
      <c r="G154" s="204"/>
      <c r="H154" s="204"/>
      <c r="I154" s="204"/>
      <c r="J154" s="208"/>
      <c r="K154" s="205"/>
      <c r="L154" s="205"/>
      <c r="M154" s="205"/>
      <c r="N154" s="205"/>
    </row>
    <row r="155" spans="3:14" ht="11.4">
      <c r="C155" s="208" t="s">
        <v>96</v>
      </c>
      <c r="D155" s="208"/>
      <c r="E155" s="208"/>
      <c r="F155" s="208"/>
      <c r="G155" s="208"/>
      <c r="H155" s="204"/>
      <c r="I155" s="208"/>
      <c r="J155" s="204"/>
      <c r="K155" s="205"/>
      <c r="L155" s="205"/>
      <c r="M155" s="205"/>
      <c r="N155" s="205"/>
    </row>
  </sheetData>
  <autoFilter ref="C99:K138" xr:uid="{00000000-0009-0000-0000-000022000000}"/>
  <mergeCells count="13">
    <mergeCell ref="E29:H29"/>
    <mergeCell ref="L2:V2"/>
    <mergeCell ref="E7:H7"/>
    <mergeCell ref="E9:H9"/>
    <mergeCell ref="E11:H11"/>
    <mergeCell ref="E20:H20"/>
    <mergeCell ref="C148:N148"/>
    <mergeCell ref="E88:H88"/>
    <mergeCell ref="E90:H90"/>
    <mergeCell ref="E92:H92"/>
    <mergeCell ref="C142:N142"/>
    <mergeCell ref="C144:N144"/>
    <mergeCell ref="C146:N146"/>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M15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266</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1762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1851</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ROUND((SUM(BE100:BE140)),  2)</f>
        <v>0</v>
      </c>
      <c r="G35" s="59"/>
      <c r="H35" s="59"/>
      <c r="I35" s="141">
        <v>0.2</v>
      </c>
      <c r="J35" s="140">
        <f>ROUND(((SUM(BE100:BE140))*I35),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ROUND((SUM(BF100:BF140)),  2)</f>
        <v>0</v>
      </c>
      <c r="G36" s="59"/>
      <c r="H36" s="59"/>
      <c r="I36" s="141">
        <v>0.2</v>
      </c>
      <c r="J36" s="140">
        <f>ROUND(((SUM(BF100:BF140))*I36),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1762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08 A2 - FC 26 SO 08 A2 Kanalizácia splašková A2</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1293</v>
      </c>
      <c r="J101" s="167">
        <f>BK101</f>
        <v>0</v>
      </c>
      <c r="L101" s="164"/>
      <c r="M101" s="168"/>
      <c r="N101" s="169"/>
      <c r="O101" s="169"/>
      <c r="P101" s="170">
        <f>P102+P117+P119+P138</f>
        <v>0</v>
      </c>
      <c r="Q101" s="169"/>
      <c r="R101" s="170">
        <f>R102+R117+R119+R138</f>
        <v>0</v>
      </c>
      <c r="S101" s="169"/>
      <c r="T101" s="171">
        <f>T102+T117+T119+T138</f>
        <v>0</v>
      </c>
      <c r="AR101" s="165" t="s">
        <v>148</v>
      </c>
      <c r="AT101" s="172" t="s">
        <v>140</v>
      </c>
      <c r="AU101" s="172" t="s">
        <v>141</v>
      </c>
      <c r="AY101" s="165" t="s">
        <v>297</v>
      </c>
      <c r="BK101" s="173">
        <f>BK102+BK117+BK119+BK138</f>
        <v>0</v>
      </c>
    </row>
    <row r="102" spans="1:65" s="163" customFormat="1" ht="22.95" customHeight="1">
      <c r="B102" s="164"/>
      <c r="D102" s="165" t="s">
        <v>140</v>
      </c>
      <c r="E102" s="174"/>
      <c r="F102" s="174" t="s">
        <v>1294</v>
      </c>
      <c r="J102" s="175">
        <f>BK102</f>
        <v>0</v>
      </c>
      <c r="L102" s="164"/>
      <c r="M102" s="168"/>
      <c r="N102" s="169"/>
      <c r="O102" s="169"/>
      <c r="P102" s="170">
        <f>SUM(P103:P116)</f>
        <v>0</v>
      </c>
      <c r="Q102" s="169"/>
      <c r="R102" s="170">
        <f>SUM(R103:R116)</f>
        <v>0</v>
      </c>
      <c r="S102" s="169"/>
      <c r="T102" s="171">
        <f>SUM(T103:T116)</f>
        <v>0</v>
      </c>
      <c r="AR102" s="165" t="s">
        <v>148</v>
      </c>
      <c r="AT102" s="172" t="s">
        <v>140</v>
      </c>
      <c r="AU102" s="172" t="s">
        <v>148</v>
      </c>
      <c r="AY102" s="165" t="s">
        <v>297</v>
      </c>
      <c r="BK102" s="173">
        <f>SUM(BK103:BK116)</f>
        <v>0</v>
      </c>
    </row>
    <row r="103" spans="1:65" s="63" customFormat="1" ht="14.4" customHeight="1">
      <c r="A103" s="59"/>
      <c r="B103" s="176"/>
      <c r="C103" s="177" t="s">
        <v>148</v>
      </c>
      <c r="D103" s="177" t="s">
        <v>299</v>
      </c>
      <c r="E103" s="178"/>
      <c r="F103" s="179" t="s">
        <v>1810</v>
      </c>
      <c r="G103" s="180" t="s">
        <v>301</v>
      </c>
      <c r="H103" s="181">
        <v>6.75</v>
      </c>
      <c r="I103" s="182"/>
      <c r="J103" s="182">
        <f t="shared" ref="J103:J116" si="0">ROUND(I103*H103,2)</f>
        <v>0</v>
      </c>
      <c r="K103" s="183"/>
      <c r="L103" s="60"/>
      <c r="M103" s="184" t="s">
        <v>76</v>
      </c>
      <c r="N103" s="185" t="s">
        <v>107</v>
      </c>
      <c r="O103" s="186">
        <v>0</v>
      </c>
      <c r="P103" s="186">
        <f t="shared" ref="P103:P116" si="1">O103*H103</f>
        <v>0</v>
      </c>
      <c r="Q103" s="186">
        <v>0</v>
      </c>
      <c r="R103" s="186">
        <f t="shared" ref="R103:R116" si="2">Q103*H103</f>
        <v>0</v>
      </c>
      <c r="S103" s="186">
        <v>0</v>
      </c>
      <c r="T103" s="187">
        <f t="shared" ref="T103:T116"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6" si="4">IF(N103="základná",J103,0)</f>
        <v>0</v>
      </c>
      <c r="BF103" s="189">
        <f t="shared" ref="BF103:BF116" si="5">IF(N103="znížená",J103,0)</f>
        <v>0</v>
      </c>
      <c r="BG103" s="189">
        <f t="shared" ref="BG103:BG116" si="6">IF(N103="zákl. prenesená",J103,0)</f>
        <v>0</v>
      </c>
      <c r="BH103" s="189">
        <f t="shared" ref="BH103:BH116" si="7">IF(N103="zníž. prenesená",J103,0)</f>
        <v>0</v>
      </c>
      <c r="BI103" s="189">
        <f t="shared" ref="BI103:BI116" si="8">IF(N103="nulová",J103,0)</f>
        <v>0</v>
      </c>
      <c r="BJ103" s="48" t="s">
        <v>154</v>
      </c>
      <c r="BK103" s="189">
        <f t="shared" ref="BK103:BK116" si="9">ROUND(I103*H103,2)</f>
        <v>0</v>
      </c>
      <c r="BL103" s="48" t="s">
        <v>302</v>
      </c>
      <c r="BM103" s="188" t="s">
        <v>1852</v>
      </c>
    </row>
    <row r="104" spans="1:65" s="63" customFormat="1" ht="14.4" customHeight="1">
      <c r="A104" s="59"/>
      <c r="B104" s="176"/>
      <c r="C104" s="177" t="s">
        <v>154</v>
      </c>
      <c r="D104" s="177" t="s">
        <v>299</v>
      </c>
      <c r="E104" s="178"/>
      <c r="F104" s="179" t="s">
        <v>1299</v>
      </c>
      <c r="G104" s="180" t="s">
        <v>301</v>
      </c>
      <c r="H104" s="181">
        <v>54.32</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1853</v>
      </c>
    </row>
    <row r="105" spans="1:65" s="63" customFormat="1" ht="22.2" customHeight="1">
      <c r="A105" s="59"/>
      <c r="B105" s="176"/>
      <c r="C105" s="177" t="s">
        <v>306</v>
      </c>
      <c r="D105" s="177" t="s">
        <v>299</v>
      </c>
      <c r="E105" s="178"/>
      <c r="F105" s="179" t="s">
        <v>1301</v>
      </c>
      <c r="G105" s="180" t="s">
        <v>301</v>
      </c>
      <c r="H105" s="181">
        <v>21.728000000000002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1854</v>
      </c>
    </row>
    <row r="106" spans="1:65" s="63" customFormat="1" ht="14.4" customHeight="1">
      <c r="A106" s="59"/>
      <c r="B106" s="176"/>
      <c r="C106" s="177" t="s">
        <v>302</v>
      </c>
      <c r="D106" s="177" t="s">
        <v>299</v>
      </c>
      <c r="E106" s="178"/>
      <c r="F106" s="179" t="s">
        <v>1303</v>
      </c>
      <c r="G106" s="180" t="s">
        <v>301</v>
      </c>
      <c r="H106" s="181">
        <v>0.5</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1855</v>
      </c>
    </row>
    <row r="107" spans="1:65" s="63" customFormat="1" ht="24.15" customHeight="1">
      <c r="A107" s="59"/>
      <c r="B107" s="176"/>
      <c r="C107" s="177" t="s">
        <v>311</v>
      </c>
      <c r="D107" s="177" t="s">
        <v>299</v>
      </c>
      <c r="E107" s="178"/>
      <c r="F107" s="179" t="s">
        <v>1309</v>
      </c>
      <c r="G107" s="180" t="s">
        <v>337</v>
      </c>
      <c r="H107" s="181">
        <v>20</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1856</v>
      </c>
    </row>
    <row r="108" spans="1:65" s="63" customFormat="1" ht="24.15" customHeight="1">
      <c r="A108" s="59"/>
      <c r="B108" s="176"/>
      <c r="C108" s="177" t="s">
        <v>314</v>
      </c>
      <c r="D108" s="177" t="s">
        <v>299</v>
      </c>
      <c r="E108" s="178"/>
      <c r="F108" s="179" t="s">
        <v>1311</v>
      </c>
      <c r="G108" s="180" t="s">
        <v>337</v>
      </c>
      <c r="H108" s="181">
        <v>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1857</v>
      </c>
    </row>
    <row r="109" spans="1:65" s="63" customFormat="1" ht="24.15" customHeight="1">
      <c r="A109" s="59"/>
      <c r="B109" s="176"/>
      <c r="C109" s="177" t="s">
        <v>317</v>
      </c>
      <c r="D109" s="177" t="s">
        <v>299</v>
      </c>
      <c r="E109" s="178"/>
      <c r="F109" s="179" t="s">
        <v>1313</v>
      </c>
      <c r="G109" s="180" t="s">
        <v>301</v>
      </c>
      <c r="H109" s="181">
        <v>61.57</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1858</v>
      </c>
    </row>
    <row r="110" spans="1:65" s="63" customFormat="1" ht="24.15" customHeight="1">
      <c r="A110" s="59"/>
      <c r="B110" s="176"/>
      <c r="C110" s="177" t="s">
        <v>320</v>
      </c>
      <c r="D110" s="177" t="s">
        <v>299</v>
      </c>
      <c r="E110" s="178"/>
      <c r="F110" s="179" t="s">
        <v>1315</v>
      </c>
      <c r="G110" s="180" t="s">
        <v>301</v>
      </c>
      <c r="H110" s="181">
        <v>6</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1859</v>
      </c>
    </row>
    <row r="111" spans="1:65" s="63" customFormat="1" ht="14.4" customHeight="1">
      <c r="A111" s="59"/>
      <c r="B111" s="176"/>
      <c r="C111" s="177" t="s">
        <v>323</v>
      </c>
      <c r="D111" s="177" t="s">
        <v>299</v>
      </c>
      <c r="E111" s="178"/>
      <c r="F111" s="179" t="s">
        <v>1317</v>
      </c>
      <c r="G111" s="180" t="s">
        <v>301</v>
      </c>
      <c r="H111" s="181">
        <v>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1860</v>
      </c>
    </row>
    <row r="112" spans="1:65" s="63" customFormat="1" ht="14.4" customHeight="1">
      <c r="A112" s="59"/>
      <c r="B112" s="176"/>
      <c r="C112" s="177" t="s">
        <v>328</v>
      </c>
      <c r="D112" s="177" t="s">
        <v>299</v>
      </c>
      <c r="E112" s="178"/>
      <c r="F112" s="179" t="s">
        <v>1319</v>
      </c>
      <c r="G112" s="180" t="s">
        <v>301</v>
      </c>
      <c r="H112" s="181">
        <v>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1861</v>
      </c>
    </row>
    <row r="113" spans="1:65" s="63" customFormat="1" ht="24.15" customHeight="1">
      <c r="A113" s="59"/>
      <c r="B113" s="176"/>
      <c r="C113" s="177" t="s">
        <v>331</v>
      </c>
      <c r="D113" s="177" t="s">
        <v>299</v>
      </c>
      <c r="E113" s="178"/>
      <c r="F113" s="179" t="s">
        <v>1321</v>
      </c>
      <c r="G113" s="180" t="s">
        <v>301</v>
      </c>
      <c r="H113" s="181">
        <v>34.229999999999997</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1862</v>
      </c>
    </row>
    <row r="114" spans="1:65" s="63" customFormat="1" ht="14.4" customHeight="1">
      <c r="A114" s="59"/>
      <c r="B114" s="176"/>
      <c r="C114" s="177" t="s">
        <v>335</v>
      </c>
      <c r="D114" s="177" t="s">
        <v>299</v>
      </c>
      <c r="E114" s="178"/>
      <c r="F114" s="179" t="s">
        <v>1323</v>
      </c>
      <c r="G114" s="180" t="s">
        <v>301</v>
      </c>
      <c r="H114" s="181">
        <v>15.52</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1863</v>
      </c>
    </row>
    <row r="115" spans="1:65" s="63" customFormat="1" ht="14.4" customHeight="1">
      <c r="A115" s="59"/>
      <c r="B115" s="176"/>
      <c r="C115" s="177" t="s">
        <v>339</v>
      </c>
      <c r="D115" s="177" t="s">
        <v>299</v>
      </c>
      <c r="E115" s="178"/>
      <c r="F115" s="179" t="s">
        <v>1325</v>
      </c>
      <c r="G115" s="180" t="s">
        <v>301</v>
      </c>
      <c r="H115" s="181">
        <v>15.52</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1864</v>
      </c>
    </row>
    <row r="116" spans="1:65" s="63" customFormat="1" ht="14.4" customHeight="1">
      <c r="A116" s="59"/>
      <c r="B116" s="176"/>
      <c r="C116" s="177" t="s">
        <v>342</v>
      </c>
      <c r="D116" s="177" t="s">
        <v>299</v>
      </c>
      <c r="E116" s="178"/>
      <c r="F116" s="179" t="s">
        <v>1327</v>
      </c>
      <c r="G116" s="180" t="s">
        <v>337</v>
      </c>
      <c r="H116" s="181">
        <v>150</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1865</v>
      </c>
    </row>
    <row r="117" spans="1:65" s="163" customFormat="1" ht="22.95" customHeight="1">
      <c r="B117" s="164"/>
      <c r="D117" s="165" t="s">
        <v>140</v>
      </c>
      <c r="E117" s="174"/>
      <c r="F117" s="174" t="s">
        <v>1329</v>
      </c>
      <c r="J117" s="175">
        <f>BK117</f>
        <v>0</v>
      </c>
      <c r="L117" s="164"/>
      <c r="M117" s="168"/>
      <c r="N117" s="169"/>
      <c r="O117" s="169"/>
      <c r="P117" s="170">
        <f>P118</f>
        <v>0</v>
      </c>
      <c r="Q117" s="169"/>
      <c r="R117" s="170">
        <f>R118</f>
        <v>0</v>
      </c>
      <c r="S117" s="169"/>
      <c r="T117" s="171">
        <f>T118</f>
        <v>0</v>
      </c>
      <c r="AR117" s="165" t="s">
        <v>148</v>
      </c>
      <c r="AT117" s="172" t="s">
        <v>140</v>
      </c>
      <c r="AU117" s="172" t="s">
        <v>148</v>
      </c>
      <c r="AY117" s="165" t="s">
        <v>297</v>
      </c>
      <c r="BK117" s="173">
        <f>BK118</f>
        <v>0</v>
      </c>
    </row>
    <row r="118" spans="1:65" s="63" customFormat="1" ht="24.15" customHeight="1">
      <c r="A118" s="59"/>
      <c r="B118" s="176"/>
      <c r="C118" s="177" t="s">
        <v>345</v>
      </c>
      <c r="D118" s="177" t="s">
        <v>299</v>
      </c>
      <c r="E118" s="178"/>
      <c r="F118" s="179" t="s">
        <v>1330</v>
      </c>
      <c r="G118" s="180" t="s">
        <v>301</v>
      </c>
      <c r="H118" s="181">
        <v>5.82</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302</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302</v>
      </c>
      <c r="BM118" s="188" t="s">
        <v>1866</v>
      </c>
    </row>
    <row r="119" spans="1:65" s="163" customFormat="1" ht="22.95" customHeight="1">
      <c r="B119" s="164"/>
      <c r="D119" s="165" t="s">
        <v>140</v>
      </c>
      <c r="E119" s="174"/>
      <c r="F119" s="174" t="s">
        <v>1332</v>
      </c>
      <c r="J119" s="175">
        <f>BK119</f>
        <v>0</v>
      </c>
      <c r="L119" s="164"/>
      <c r="M119" s="168"/>
      <c r="N119" s="169"/>
      <c r="O119" s="169"/>
      <c r="P119" s="170">
        <f>SUM(P120:P137)</f>
        <v>0</v>
      </c>
      <c r="Q119" s="169"/>
      <c r="R119" s="170">
        <f>SUM(R120:R137)</f>
        <v>0</v>
      </c>
      <c r="S119" s="169"/>
      <c r="T119" s="171">
        <f>SUM(T120:T137)</f>
        <v>0</v>
      </c>
      <c r="AR119" s="165" t="s">
        <v>148</v>
      </c>
      <c r="AT119" s="172" t="s">
        <v>140</v>
      </c>
      <c r="AU119" s="172" t="s">
        <v>148</v>
      </c>
      <c r="AY119" s="165" t="s">
        <v>297</v>
      </c>
      <c r="BK119" s="173">
        <f>SUM(BK120:BK137)</f>
        <v>0</v>
      </c>
    </row>
    <row r="120" spans="1:65" s="63" customFormat="1" ht="33.6" customHeight="1">
      <c r="A120" s="59"/>
      <c r="B120" s="176"/>
      <c r="C120" s="177" t="s">
        <v>348</v>
      </c>
      <c r="D120" s="177" t="s">
        <v>299</v>
      </c>
      <c r="E120" s="178"/>
      <c r="F120" s="179" t="s">
        <v>1333</v>
      </c>
      <c r="G120" s="180" t="s">
        <v>522</v>
      </c>
      <c r="H120" s="181">
        <v>18</v>
      </c>
      <c r="I120" s="182"/>
      <c r="J120" s="182">
        <f t="shared" ref="J120:J137" si="10">ROUND(I120*H120,2)</f>
        <v>0</v>
      </c>
      <c r="K120" s="183"/>
      <c r="L120" s="60"/>
      <c r="M120" s="184" t="s">
        <v>76</v>
      </c>
      <c r="N120" s="185" t="s">
        <v>107</v>
      </c>
      <c r="O120" s="186">
        <v>0</v>
      </c>
      <c r="P120" s="186">
        <f t="shared" ref="P120:P137" si="11">O120*H120</f>
        <v>0</v>
      </c>
      <c r="Q120" s="186">
        <v>0</v>
      </c>
      <c r="R120" s="186">
        <f t="shared" ref="R120:R137" si="12">Q120*H120</f>
        <v>0</v>
      </c>
      <c r="S120" s="186">
        <v>0</v>
      </c>
      <c r="T120" s="187">
        <f t="shared" ref="T120:T137" si="13">S120*H120</f>
        <v>0</v>
      </c>
      <c r="U120" s="59"/>
      <c r="V120" s="59"/>
      <c r="W120" s="59"/>
      <c r="X120" s="59"/>
      <c r="Y120" s="59"/>
      <c r="Z120" s="59"/>
      <c r="AA120" s="59"/>
      <c r="AB120" s="59"/>
      <c r="AC120" s="59"/>
      <c r="AD120" s="59"/>
      <c r="AE120" s="59"/>
      <c r="AR120" s="188" t="s">
        <v>302</v>
      </c>
      <c r="AT120" s="188" t="s">
        <v>299</v>
      </c>
      <c r="AU120" s="188" t="s">
        <v>154</v>
      </c>
      <c r="AY120" s="48" t="s">
        <v>297</v>
      </c>
      <c r="BE120" s="189">
        <f t="shared" ref="BE120:BE137" si="14">IF(N120="základná",J120,0)</f>
        <v>0</v>
      </c>
      <c r="BF120" s="189">
        <f t="shared" ref="BF120:BF137" si="15">IF(N120="znížená",J120,0)</f>
        <v>0</v>
      </c>
      <c r="BG120" s="189">
        <f t="shared" ref="BG120:BG137" si="16">IF(N120="zákl. prenesená",J120,0)</f>
        <v>0</v>
      </c>
      <c r="BH120" s="189">
        <f t="shared" ref="BH120:BH137" si="17">IF(N120="zníž. prenesená",J120,0)</f>
        <v>0</v>
      </c>
      <c r="BI120" s="189">
        <f t="shared" ref="BI120:BI137" si="18">IF(N120="nulová",J120,0)</f>
        <v>0</v>
      </c>
      <c r="BJ120" s="48" t="s">
        <v>154</v>
      </c>
      <c r="BK120" s="189">
        <f t="shared" ref="BK120:BK137" si="19">ROUND(I120*H120,2)</f>
        <v>0</v>
      </c>
      <c r="BL120" s="48" t="s">
        <v>302</v>
      </c>
      <c r="BM120" s="188" t="s">
        <v>1867</v>
      </c>
    </row>
    <row r="121" spans="1:65" s="63" customFormat="1" ht="14.4" customHeight="1">
      <c r="A121" s="59"/>
      <c r="B121" s="176"/>
      <c r="C121" s="190" t="s">
        <v>351</v>
      </c>
      <c r="D121" s="190" t="s">
        <v>324</v>
      </c>
      <c r="E121" s="191"/>
      <c r="F121" s="192" t="s">
        <v>1335</v>
      </c>
      <c r="G121" s="193" t="s">
        <v>799</v>
      </c>
      <c r="H121" s="194">
        <v>1</v>
      </c>
      <c r="I121" s="195"/>
      <c r="J121" s="195">
        <f t="shared" si="10"/>
        <v>0</v>
      </c>
      <c r="K121" s="196"/>
      <c r="L121" s="197"/>
      <c r="M121" s="198" t="s">
        <v>76</v>
      </c>
      <c r="N121" s="199"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320</v>
      </c>
      <c r="AT121" s="188" t="s">
        <v>324</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1868</v>
      </c>
    </row>
    <row r="122" spans="1:65" s="63" customFormat="1" ht="14.4" customHeight="1">
      <c r="A122" s="59"/>
      <c r="B122" s="176"/>
      <c r="C122" s="190" t="s">
        <v>354</v>
      </c>
      <c r="D122" s="190" t="s">
        <v>324</v>
      </c>
      <c r="E122" s="191"/>
      <c r="F122" s="192" t="s">
        <v>1828</v>
      </c>
      <c r="G122" s="193" t="s">
        <v>799</v>
      </c>
      <c r="H122" s="194">
        <v>4</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1869</v>
      </c>
    </row>
    <row r="123" spans="1:65" s="63" customFormat="1" ht="24.15" customHeight="1">
      <c r="A123" s="59"/>
      <c r="B123" s="176"/>
      <c r="C123" s="190" t="s">
        <v>357</v>
      </c>
      <c r="D123" s="190" t="s">
        <v>324</v>
      </c>
      <c r="E123" s="191"/>
      <c r="F123" s="192" t="s">
        <v>1339</v>
      </c>
      <c r="G123" s="193" t="s">
        <v>799</v>
      </c>
      <c r="H123" s="194">
        <v>6</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1870</v>
      </c>
    </row>
    <row r="124" spans="1:65" s="63" customFormat="1" ht="14.4" customHeight="1">
      <c r="A124" s="59"/>
      <c r="B124" s="176"/>
      <c r="C124" s="190" t="s">
        <v>82</v>
      </c>
      <c r="D124" s="190" t="s">
        <v>324</v>
      </c>
      <c r="E124" s="191"/>
      <c r="F124" s="192" t="s">
        <v>1831</v>
      </c>
      <c r="G124" s="193" t="s">
        <v>799</v>
      </c>
      <c r="H124" s="194">
        <v>4</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1871</v>
      </c>
    </row>
    <row r="125" spans="1:65" s="63" customFormat="1" ht="14.4" customHeight="1">
      <c r="A125" s="59"/>
      <c r="B125" s="176"/>
      <c r="C125" s="190" t="s">
        <v>402</v>
      </c>
      <c r="D125" s="190" t="s">
        <v>324</v>
      </c>
      <c r="E125" s="191"/>
      <c r="F125" s="192" t="s">
        <v>1872</v>
      </c>
      <c r="G125" s="193" t="s">
        <v>799</v>
      </c>
      <c r="H125" s="194">
        <v>1</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1873</v>
      </c>
    </row>
    <row r="126" spans="1:65" s="63" customFormat="1" ht="14.4" customHeight="1">
      <c r="A126" s="59"/>
      <c r="B126" s="176"/>
      <c r="C126" s="190" t="s">
        <v>405</v>
      </c>
      <c r="D126" s="190" t="s">
        <v>324</v>
      </c>
      <c r="E126" s="191"/>
      <c r="F126" s="192" t="s">
        <v>1345</v>
      </c>
      <c r="G126" s="193" t="s">
        <v>799</v>
      </c>
      <c r="H126" s="194">
        <v>2</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1874</v>
      </c>
    </row>
    <row r="127" spans="1:65" s="63" customFormat="1" ht="14.4" customHeight="1">
      <c r="A127" s="59"/>
      <c r="B127" s="176"/>
      <c r="C127" s="190" t="s">
        <v>409</v>
      </c>
      <c r="D127" s="190" t="s">
        <v>324</v>
      </c>
      <c r="E127" s="191"/>
      <c r="F127" s="192" t="s">
        <v>1347</v>
      </c>
      <c r="G127" s="193" t="s">
        <v>799</v>
      </c>
      <c r="H127" s="194">
        <v>4</v>
      </c>
      <c r="I127" s="195"/>
      <c r="J127" s="195">
        <f t="shared" si="10"/>
        <v>0</v>
      </c>
      <c r="K127" s="196"/>
      <c r="L127" s="197"/>
      <c r="M127" s="198" t="s">
        <v>76</v>
      </c>
      <c r="N127" s="199"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1875</v>
      </c>
    </row>
    <row r="128" spans="1:65" s="63" customFormat="1" ht="14.4" customHeight="1">
      <c r="A128" s="59"/>
      <c r="B128" s="176"/>
      <c r="C128" s="190" t="s">
        <v>412</v>
      </c>
      <c r="D128" s="190" t="s">
        <v>324</v>
      </c>
      <c r="E128" s="191"/>
      <c r="F128" s="192" t="s">
        <v>1351</v>
      </c>
      <c r="G128" s="193" t="s">
        <v>799</v>
      </c>
      <c r="H128" s="194">
        <v>6</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1876</v>
      </c>
    </row>
    <row r="129" spans="1:65" s="63" customFormat="1" ht="14.4" customHeight="1">
      <c r="A129" s="59"/>
      <c r="B129" s="176"/>
      <c r="C129" s="190" t="s">
        <v>415</v>
      </c>
      <c r="D129" s="190" t="s">
        <v>324</v>
      </c>
      <c r="E129" s="191"/>
      <c r="F129" s="192" t="s">
        <v>1353</v>
      </c>
      <c r="G129" s="193" t="s">
        <v>799</v>
      </c>
      <c r="H129" s="194">
        <v>4</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1877</v>
      </c>
    </row>
    <row r="130" spans="1:65" s="63" customFormat="1" ht="14.4" customHeight="1">
      <c r="A130" s="59"/>
      <c r="B130" s="176"/>
      <c r="C130" s="190" t="s">
        <v>418</v>
      </c>
      <c r="D130" s="190" t="s">
        <v>324</v>
      </c>
      <c r="E130" s="191"/>
      <c r="F130" s="192" t="s">
        <v>1878</v>
      </c>
      <c r="G130" s="193" t="s">
        <v>799</v>
      </c>
      <c r="H130" s="194">
        <v>6</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1879</v>
      </c>
    </row>
    <row r="131" spans="1:65" s="63" customFormat="1" ht="14.4" customHeight="1">
      <c r="A131" s="59"/>
      <c r="B131" s="176"/>
      <c r="C131" s="190" t="s">
        <v>421</v>
      </c>
      <c r="D131" s="190" t="s">
        <v>324</v>
      </c>
      <c r="E131" s="191"/>
      <c r="F131" s="192" t="s">
        <v>1837</v>
      </c>
      <c r="G131" s="193" t="s">
        <v>799</v>
      </c>
      <c r="H131" s="194">
        <v>1</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1880</v>
      </c>
    </row>
    <row r="132" spans="1:65" s="63" customFormat="1" ht="14.4" customHeight="1">
      <c r="A132" s="59"/>
      <c r="B132" s="176"/>
      <c r="C132" s="190" t="s">
        <v>424</v>
      </c>
      <c r="D132" s="190" t="s">
        <v>324</v>
      </c>
      <c r="E132" s="191"/>
      <c r="F132" s="192" t="s">
        <v>1839</v>
      </c>
      <c r="G132" s="193" t="s">
        <v>799</v>
      </c>
      <c r="H132" s="194">
        <v>1</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1881</v>
      </c>
    </row>
    <row r="133" spans="1:65" s="63" customFormat="1" ht="33.6" customHeight="1">
      <c r="A133" s="59"/>
      <c r="B133" s="176"/>
      <c r="C133" s="177" t="s">
        <v>427</v>
      </c>
      <c r="D133" s="177" t="s">
        <v>299</v>
      </c>
      <c r="E133" s="178"/>
      <c r="F133" s="179" t="s">
        <v>1357</v>
      </c>
      <c r="G133" s="180" t="s">
        <v>522</v>
      </c>
      <c r="H133" s="181">
        <v>34.5</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1882</v>
      </c>
    </row>
    <row r="134" spans="1:65" s="63" customFormat="1" ht="24.15" customHeight="1">
      <c r="A134" s="59"/>
      <c r="B134" s="176"/>
      <c r="C134" s="177" t="s">
        <v>430</v>
      </c>
      <c r="D134" s="177" t="s">
        <v>299</v>
      </c>
      <c r="E134" s="178"/>
      <c r="F134" s="179" t="s">
        <v>1361</v>
      </c>
      <c r="G134" s="180" t="s">
        <v>522</v>
      </c>
      <c r="H134" s="181">
        <v>48.5</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1883</v>
      </c>
    </row>
    <row r="135" spans="1:65" s="63" customFormat="1" ht="14.4" customHeight="1">
      <c r="A135" s="59"/>
      <c r="B135" s="176"/>
      <c r="C135" s="190" t="s">
        <v>434</v>
      </c>
      <c r="D135" s="190" t="s">
        <v>324</v>
      </c>
      <c r="E135" s="191"/>
      <c r="F135" s="192" t="s">
        <v>1843</v>
      </c>
      <c r="G135" s="193" t="s">
        <v>407</v>
      </c>
      <c r="H135" s="194">
        <v>4</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1884</v>
      </c>
    </row>
    <row r="136" spans="1:65" s="63" customFormat="1" ht="24.15" customHeight="1">
      <c r="A136" s="59"/>
      <c r="B136" s="176"/>
      <c r="C136" s="177" t="s">
        <v>381</v>
      </c>
      <c r="D136" s="177" t="s">
        <v>299</v>
      </c>
      <c r="E136" s="178"/>
      <c r="F136" s="179" t="s">
        <v>1885</v>
      </c>
      <c r="G136" s="180" t="s">
        <v>799</v>
      </c>
      <c r="H136" s="181">
        <v>1</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302</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1886</v>
      </c>
    </row>
    <row r="137" spans="1:65" s="63" customFormat="1" ht="24.15" customHeight="1">
      <c r="A137" s="59"/>
      <c r="B137" s="176"/>
      <c r="C137" s="177" t="s">
        <v>439</v>
      </c>
      <c r="D137" s="177" t="s">
        <v>299</v>
      </c>
      <c r="E137" s="178"/>
      <c r="F137" s="179" t="s">
        <v>1847</v>
      </c>
      <c r="G137" s="180" t="s">
        <v>799</v>
      </c>
      <c r="H137" s="181">
        <v>3</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1887</v>
      </c>
    </row>
    <row r="138" spans="1:65" s="163" customFormat="1" ht="22.95" customHeight="1">
      <c r="B138" s="164"/>
      <c r="D138" s="165" t="s">
        <v>140</v>
      </c>
      <c r="E138" s="174"/>
      <c r="F138" s="174" t="s">
        <v>1401</v>
      </c>
      <c r="J138" s="175">
        <f>BK138</f>
        <v>0</v>
      </c>
      <c r="L138" s="164"/>
      <c r="M138" s="168"/>
      <c r="N138" s="169"/>
      <c r="O138" s="169"/>
      <c r="P138" s="170">
        <f>SUM(P139:P140)</f>
        <v>0</v>
      </c>
      <c r="Q138" s="169"/>
      <c r="R138" s="170">
        <f>SUM(R139:R140)</f>
        <v>0</v>
      </c>
      <c r="S138" s="169"/>
      <c r="T138" s="171">
        <f>SUM(T139:T140)</f>
        <v>0</v>
      </c>
      <c r="AR138" s="165" t="s">
        <v>148</v>
      </c>
      <c r="AT138" s="172" t="s">
        <v>140</v>
      </c>
      <c r="AU138" s="172" t="s">
        <v>148</v>
      </c>
      <c r="AY138" s="165" t="s">
        <v>297</v>
      </c>
      <c r="BK138" s="173">
        <f>SUM(BK139:BK140)</f>
        <v>0</v>
      </c>
    </row>
    <row r="139" spans="1:65" s="63" customFormat="1" ht="24.15" customHeight="1">
      <c r="A139" s="59"/>
      <c r="B139" s="176"/>
      <c r="C139" s="177" t="s">
        <v>442</v>
      </c>
      <c r="D139" s="177" t="s">
        <v>299</v>
      </c>
      <c r="E139" s="178"/>
      <c r="F139" s="179" t="s">
        <v>1535</v>
      </c>
      <c r="G139" s="180" t="s">
        <v>326</v>
      </c>
      <c r="H139" s="181">
        <v>0.24099999999999999</v>
      </c>
      <c r="I139" s="182"/>
      <c r="J139" s="182">
        <f>ROUND(I139*H139,2)</f>
        <v>0</v>
      </c>
      <c r="K139" s="183"/>
      <c r="L139" s="60"/>
      <c r="M139" s="184" t="s">
        <v>76</v>
      </c>
      <c r="N139" s="185" t="s">
        <v>107</v>
      </c>
      <c r="O139" s="186">
        <v>0</v>
      </c>
      <c r="P139" s="186">
        <f>O139*H139</f>
        <v>0</v>
      </c>
      <c r="Q139" s="186">
        <v>0</v>
      </c>
      <c r="R139" s="186">
        <f>Q139*H139</f>
        <v>0</v>
      </c>
      <c r="S139" s="186">
        <v>0</v>
      </c>
      <c r="T139" s="187">
        <f>S139*H139</f>
        <v>0</v>
      </c>
      <c r="U139" s="59"/>
      <c r="V139" s="59"/>
      <c r="W139" s="59"/>
      <c r="X139" s="59"/>
      <c r="Y139" s="59"/>
      <c r="Z139" s="59"/>
      <c r="AA139" s="59"/>
      <c r="AB139" s="59"/>
      <c r="AC139" s="59"/>
      <c r="AD139" s="59"/>
      <c r="AE139" s="59"/>
      <c r="AR139" s="188" t="s">
        <v>302</v>
      </c>
      <c r="AT139" s="188" t="s">
        <v>299</v>
      </c>
      <c r="AU139" s="188" t="s">
        <v>154</v>
      </c>
      <c r="AY139" s="48" t="s">
        <v>297</v>
      </c>
      <c r="BE139" s="189">
        <f>IF(N139="základná",J139,0)</f>
        <v>0</v>
      </c>
      <c r="BF139" s="189">
        <f>IF(N139="znížená",J139,0)</f>
        <v>0</v>
      </c>
      <c r="BG139" s="189">
        <f>IF(N139="zákl. prenesená",J139,0)</f>
        <v>0</v>
      </c>
      <c r="BH139" s="189">
        <f>IF(N139="zníž. prenesená",J139,0)</f>
        <v>0</v>
      </c>
      <c r="BI139" s="189">
        <f>IF(N139="nulová",J139,0)</f>
        <v>0</v>
      </c>
      <c r="BJ139" s="48" t="s">
        <v>154</v>
      </c>
      <c r="BK139" s="189">
        <f>ROUND(I139*H139,2)</f>
        <v>0</v>
      </c>
      <c r="BL139" s="48" t="s">
        <v>302</v>
      </c>
      <c r="BM139" s="188" t="s">
        <v>1888</v>
      </c>
    </row>
    <row r="140" spans="1:65" s="63" customFormat="1" ht="24.15" customHeight="1">
      <c r="A140" s="59"/>
      <c r="B140" s="176"/>
      <c r="C140" s="177" t="s">
        <v>445</v>
      </c>
      <c r="D140" s="177" t="s">
        <v>299</v>
      </c>
      <c r="E140" s="178"/>
      <c r="F140" s="179" t="s">
        <v>1404</v>
      </c>
      <c r="G140" s="180" t="s">
        <v>326</v>
      </c>
      <c r="H140" s="181">
        <v>0.24099999999999999</v>
      </c>
      <c r="I140" s="182"/>
      <c r="J140" s="182">
        <f>ROUND(I140*H140,2)</f>
        <v>0</v>
      </c>
      <c r="K140" s="183"/>
      <c r="L140" s="60"/>
      <c r="M140" s="200" t="s">
        <v>76</v>
      </c>
      <c r="N140" s="201" t="s">
        <v>107</v>
      </c>
      <c r="O140" s="202">
        <v>0</v>
      </c>
      <c r="P140" s="202">
        <f>O140*H140</f>
        <v>0</v>
      </c>
      <c r="Q140" s="202">
        <v>0</v>
      </c>
      <c r="R140" s="202">
        <f>Q140*H140</f>
        <v>0</v>
      </c>
      <c r="S140" s="202">
        <v>0</v>
      </c>
      <c r="T140" s="203">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1889</v>
      </c>
    </row>
    <row r="141" spans="1:65" s="63" customFormat="1" ht="6.9" customHeight="1">
      <c r="A141" s="59"/>
      <c r="B141" s="75"/>
      <c r="C141" s="76"/>
      <c r="D141" s="76"/>
      <c r="E141" s="76"/>
      <c r="F141" s="76"/>
      <c r="G141" s="76"/>
      <c r="H141" s="76"/>
      <c r="I141" s="76"/>
      <c r="J141" s="76"/>
      <c r="K141" s="76"/>
      <c r="L141" s="60"/>
      <c r="M141" s="59"/>
      <c r="O141" s="59"/>
      <c r="P141" s="59"/>
      <c r="Q141" s="59"/>
      <c r="R141" s="59"/>
      <c r="S141" s="59"/>
      <c r="T141" s="59"/>
      <c r="U141" s="59"/>
      <c r="V141" s="59"/>
      <c r="W141" s="59"/>
      <c r="X141" s="59"/>
      <c r="Y141" s="59"/>
      <c r="Z141" s="59"/>
      <c r="AA141" s="59"/>
      <c r="AB141" s="59"/>
      <c r="AC141" s="59"/>
      <c r="AD141" s="59"/>
      <c r="AE141" s="59"/>
    </row>
    <row r="144" spans="1:65" ht="60" customHeight="1">
      <c r="C144" s="262" t="s">
        <v>392</v>
      </c>
      <c r="D144" s="262"/>
      <c r="E144" s="262"/>
      <c r="F144" s="262"/>
      <c r="G144" s="262"/>
      <c r="H144" s="262"/>
      <c r="I144" s="262"/>
      <c r="J144" s="262"/>
      <c r="K144" s="262"/>
      <c r="L144" s="262"/>
      <c r="M144" s="262"/>
      <c r="N144" s="262"/>
    </row>
    <row r="145" spans="3:14" ht="11.4">
      <c r="C145" s="204"/>
      <c r="D145" s="204"/>
      <c r="E145" s="204"/>
      <c r="F145" s="204"/>
      <c r="G145" s="204"/>
      <c r="H145" s="204"/>
      <c r="I145" s="204"/>
      <c r="J145" s="204"/>
      <c r="K145" s="205"/>
      <c r="L145" s="205"/>
      <c r="M145" s="205"/>
      <c r="N145" s="205"/>
    </row>
    <row r="146" spans="3:14" ht="45" customHeight="1">
      <c r="C146" s="262" t="s">
        <v>393</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55.2" customHeight="1">
      <c r="C148" s="262" t="s">
        <v>394</v>
      </c>
      <c r="D148" s="262"/>
      <c r="E148" s="262"/>
      <c r="F148" s="262"/>
      <c r="G148" s="262"/>
      <c r="H148" s="262"/>
      <c r="I148" s="262"/>
      <c r="J148" s="262"/>
      <c r="K148" s="262"/>
      <c r="L148" s="262"/>
      <c r="M148" s="262"/>
      <c r="N148" s="262"/>
    </row>
    <row r="149" spans="3:14" ht="11.4">
      <c r="C149" s="206"/>
      <c r="D149" s="206"/>
      <c r="E149" s="206"/>
      <c r="F149" s="206"/>
      <c r="G149" s="206"/>
      <c r="H149" s="206"/>
      <c r="I149" s="206"/>
      <c r="J149" s="206"/>
      <c r="K149" s="207"/>
      <c r="L149" s="207"/>
      <c r="M149" s="207"/>
      <c r="N149" s="207"/>
    </row>
    <row r="150" spans="3:14" ht="11.4">
      <c r="C150" s="262" t="s">
        <v>395</v>
      </c>
      <c r="D150" s="262"/>
      <c r="E150" s="262"/>
      <c r="F150" s="262"/>
      <c r="G150" s="262"/>
      <c r="H150" s="262"/>
      <c r="I150" s="262"/>
      <c r="J150" s="262"/>
      <c r="K150" s="262"/>
      <c r="L150" s="262"/>
      <c r="M150" s="262"/>
      <c r="N150" s="262"/>
    </row>
    <row r="151" spans="3:14" ht="11.4">
      <c r="C151" s="204"/>
      <c r="D151" s="204"/>
      <c r="E151" s="204"/>
      <c r="F151" s="204"/>
      <c r="G151" s="204"/>
      <c r="H151" s="204"/>
      <c r="I151" s="204"/>
      <c r="J151" s="204"/>
      <c r="K151" s="205"/>
      <c r="L151" s="205"/>
      <c r="M151" s="205"/>
      <c r="N151" s="205"/>
    </row>
    <row r="152" spans="3:14" ht="11.4">
      <c r="C152" s="204"/>
      <c r="D152" s="204"/>
      <c r="E152" s="204"/>
      <c r="F152" s="204"/>
      <c r="G152" s="204"/>
      <c r="H152" s="204"/>
      <c r="I152" s="204"/>
      <c r="J152" s="204"/>
      <c r="K152" s="205"/>
      <c r="L152" s="205"/>
      <c r="M152" s="205"/>
      <c r="N152" s="205"/>
    </row>
    <row r="153" spans="3:14" ht="11.4">
      <c r="C153" s="208" t="s">
        <v>396</v>
      </c>
      <c r="D153" s="208"/>
      <c r="E153" s="208"/>
      <c r="F153" s="208"/>
      <c r="G153" s="208"/>
      <c r="H153" s="204"/>
      <c r="I153" s="208"/>
      <c r="J153" s="208"/>
      <c r="K153" s="205"/>
      <c r="L153" s="205"/>
      <c r="M153" s="205"/>
      <c r="N153" s="205"/>
    </row>
    <row r="154" spans="3:14" ht="11.4">
      <c r="C154" s="204"/>
      <c r="D154" s="204"/>
      <c r="E154" s="204"/>
      <c r="F154" s="204"/>
      <c r="G154" s="204"/>
      <c r="H154" s="204" t="s">
        <v>397</v>
      </c>
      <c r="I154" s="204"/>
      <c r="J154" s="204"/>
      <c r="K154" s="205"/>
      <c r="L154" s="205"/>
      <c r="M154" s="205"/>
      <c r="N154" s="205"/>
    </row>
    <row r="155" spans="3:14" ht="11.4">
      <c r="C155" s="204"/>
      <c r="D155" s="204"/>
      <c r="E155" s="204"/>
      <c r="F155" s="204"/>
      <c r="G155" s="204"/>
      <c r="H155" s="204"/>
      <c r="I155" s="204"/>
      <c r="J155" s="204"/>
      <c r="K155" s="205"/>
      <c r="L155" s="205"/>
      <c r="M155" s="205"/>
      <c r="N155" s="205"/>
    </row>
    <row r="156" spans="3:14" ht="11.4">
      <c r="C156" s="204"/>
      <c r="D156" s="204"/>
      <c r="E156" s="204"/>
      <c r="F156" s="204"/>
      <c r="G156" s="204"/>
      <c r="H156" s="204"/>
      <c r="I156" s="204"/>
      <c r="J156" s="208"/>
      <c r="K156" s="205"/>
      <c r="L156" s="205"/>
      <c r="M156" s="205"/>
      <c r="N156" s="205"/>
    </row>
    <row r="157" spans="3:14" ht="11.4">
      <c r="C157" s="208" t="s">
        <v>96</v>
      </c>
      <c r="D157" s="208"/>
      <c r="E157" s="208"/>
      <c r="F157" s="208"/>
      <c r="G157" s="208"/>
      <c r="H157" s="204"/>
      <c r="I157" s="208"/>
      <c r="J157" s="204"/>
      <c r="K157" s="205"/>
      <c r="L157" s="205"/>
      <c r="M157" s="205"/>
      <c r="N157" s="205"/>
    </row>
  </sheetData>
  <autoFilter ref="C99:K140" xr:uid="{00000000-0009-0000-0000-000023000000}"/>
  <mergeCells count="13">
    <mergeCell ref="E29:H29"/>
    <mergeCell ref="L2:V2"/>
    <mergeCell ref="E7:H7"/>
    <mergeCell ref="E9:H9"/>
    <mergeCell ref="E11:H11"/>
    <mergeCell ref="E20:H20"/>
    <mergeCell ref="C150:N150"/>
    <mergeCell ref="E88:H88"/>
    <mergeCell ref="E90:H90"/>
    <mergeCell ref="E92:H92"/>
    <mergeCell ref="C144:N144"/>
    <mergeCell ref="C146:N146"/>
    <mergeCell ref="C148:N14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M15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269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1762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1890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ROUND((SUM(BE100:BE140)),  2)</f>
        <v>0</v>
      </c>
      <c r="G35" s="59"/>
      <c r="H35" s="59"/>
      <c r="I35" s="141">
        <v>0.2</v>
      </c>
      <c r="J35" s="140">
        <f>ROUND(((SUM(BE100:BE140))*I35),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ROUND((SUM(BF100:BF140)),  2)</f>
        <v>0</v>
      </c>
      <c r="G36" s="59"/>
      <c r="H36" s="59"/>
      <c r="I36" s="141">
        <v>0.2</v>
      </c>
      <c r="J36" s="140">
        <f>ROUND(((SUM(BF100:BF140))*I36),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1762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SO 08 A3 - FC 26 SO 08 A3 Kanalizácia splašková A3</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1293</v>
      </c>
      <c r="J101" s="167">
        <f>BK101</f>
        <v>0</v>
      </c>
      <c r="L101" s="164"/>
      <c r="M101" s="168"/>
      <c r="N101" s="169"/>
      <c r="O101" s="169"/>
      <c r="P101" s="170">
        <f>P102+P117+P119+P138</f>
        <v>0</v>
      </c>
      <c r="Q101" s="169"/>
      <c r="R101" s="170">
        <f>R102+R117+R119+R138</f>
        <v>0</v>
      </c>
      <c r="S101" s="169"/>
      <c r="T101" s="171">
        <f>T102+T117+T119+T138</f>
        <v>0</v>
      </c>
      <c r="AR101" s="165" t="s">
        <v>148</v>
      </c>
      <c r="AT101" s="172" t="s">
        <v>140</v>
      </c>
      <c r="AU101" s="172" t="s">
        <v>141</v>
      </c>
      <c r="AY101" s="165" t="s">
        <v>297</v>
      </c>
      <c r="BK101" s="173">
        <f>BK102+BK117+BK119+BK138</f>
        <v>0</v>
      </c>
    </row>
    <row r="102" spans="1:65" s="163" customFormat="1" ht="22.95" customHeight="1">
      <c r="B102" s="164"/>
      <c r="D102" s="165" t="s">
        <v>140</v>
      </c>
      <c r="E102" s="174"/>
      <c r="F102" s="174" t="s">
        <v>1294</v>
      </c>
      <c r="J102" s="175">
        <f>BK102</f>
        <v>0</v>
      </c>
      <c r="L102" s="164"/>
      <c r="M102" s="168"/>
      <c r="N102" s="169"/>
      <c r="O102" s="169"/>
      <c r="P102" s="170">
        <f>SUM(P103:P116)</f>
        <v>0</v>
      </c>
      <c r="Q102" s="169"/>
      <c r="R102" s="170">
        <f>SUM(R103:R116)</f>
        <v>0</v>
      </c>
      <c r="S102" s="169"/>
      <c r="T102" s="171">
        <f>SUM(T103:T116)</f>
        <v>0</v>
      </c>
      <c r="AR102" s="165" t="s">
        <v>148</v>
      </c>
      <c r="AT102" s="172" t="s">
        <v>140</v>
      </c>
      <c r="AU102" s="172" t="s">
        <v>148</v>
      </c>
      <c r="AY102" s="165" t="s">
        <v>297</v>
      </c>
      <c r="BK102" s="173">
        <f>SUM(BK103:BK116)</f>
        <v>0</v>
      </c>
    </row>
    <row r="103" spans="1:65" s="63" customFormat="1" ht="14.4" customHeight="1">
      <c r="A103" s="59"/>
      <c r="B103" s="176"/>
      <c r="C103" s="177" t="s">
        <v>148</v>
      </c>
      <c r="D103" s="177" t="s">
        <v>299</v>
      </c>
      <c r="E103" s="178"/>
      <c r="F103" s="179" t="s">
        <v>1810</v>
      </c>
      <c r="G103" s="180" t="s">
        <v>301</v>
      </c>
      <c r="H103" s="181">
        <v>5.0620000000000003</v>
      </c>
      <c r="I103" s="182"/>
      <c r="J103" s="182">
        <f t="shared" ref="J103:J116" si="0">ROUND(I103*H103,2)</f>
        <v>0</v>
      </c>
      <c r="K103" s="183"/>
      <c r="L103" s="60"/>
      <c r="M103" s="184" t="s">
        <v>76</v>
      </c>
      <c r="N103" s="185" t="s">
        <v>107</v>
      </c>
      <c r="O103" s="186">
        <v>0</v>
      </c>
      <c r="P103" s="186">
        <f t="shared" ref="P103:P116" si="1">O103*H103</f>
        <v>0</v>
      </c>
      <c r="Q103" s="186">
        <v>0</v>
      </c>
      <c r="R103" s="186">
        <f t="shared" ref="R103:R116" si="2">Q103*H103</f>
        <v>0</v>
      </c>
      <c r="S103" s="186">
        <v>0</v>
      </c>
      <c r="T103" s="187">
        <f t="shared" ref="T103:T116"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6" si="4">IF(N103="základná",J103,0)</f>
        <v>0</v>
      </c>
      <c r="BF103" s="189">
        <f t="shared" ref="BF103:BF116" si="5">IF(N103="znížená",J103,0)</f>
        <v>0</v>
      </c>
      <c r="BG103" s="189">
        <f t="shared" ref="BG103:BG116" si="6">IF(N103="zákl. prenesená",J103,0)</f>
        <v>0</v>
      </c>
      <c r="BH103" s="189">
        <f t="shared" ref="BH103:BH116" si="7">IF(N103="zníž. prenesená",J103,0)</f>
        <v>0</v>
      </c>
      <c r="BI103" s="189">
        <f t="shared" ref="BI103:BI116" si="8">IF(N103="nulová",J103,0)</f>
        <v>0</v>
      </c>
      <c r="BJ103" s="48" t="s">
        <v>154</v>
      </c>
      <c r="BK103" s="189">
        <f t="shared" ref="BK103:BK116" si="9">ROUND(I103*H103,2)</f>
        <v>0</v>
      </c>
      <c r="BL103" s="48" t="s">
        <v>302</v>
      </c>
      <c r="BM103" s="188" t="s">
        <v>1891</v>
      </c>
    </row>
    <row r="104" spans="1:65" s="63" customFormat="1" ht="14.4" customHeight="1">
      <c r="A104" s="59"/>
      <c r="B104" s="176"/>
      <c r="C104" s="177" t="s">
        <v>154</v>
      </c>
      <c r="D104" s="177" t="s">
        <v>299</v>
      </c>
      <c r="E104" s="178"/>
      <c r="F104" s="179" t="s">
        <v>1299</v>
      </c>
      <c r="G104" s="180" t="s">
        <v>301</v>
      </c>
      <c r="H104" s="181">
        <v>46.256</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1892</v>
      </c>
    </row>
    <row r="105" spans="1:65" s="63" customFormat="1" ht="21.6" customHeight="1">
      <c r="A105" s="59"/>
      <c r="B105" s="176"/>
      <c r="C105" s="177" t="s">
        <v>306</v>
      </c>
      <c r="D105" s="177" t="s">
        <v>299</v>
      </c>
      <c r="E105" s="178"/>
      <c r="F105" s="179" t="s">
        <v>1301</v>
      </c>
      <c r="G105" s="180" t="s">
        <v>301</v>
      </c>
      <c r="H105" s="181">
        <v>18.5</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1893</v>
      </c>
    </row>
    <row r="106" spans="1:65" s="63" customFormat="1" ht="14.4" customHeight="1">
      <c r="A106" s="59"/>
      <c r="B106" s="176"/>
      <c r="C106" s="177" t="s">
        <v>302</v>
      </c>
      <c r="D106" s="177" t="s">
        <v>299</v>
      </c>
      <c r="E106" s="178"/>
      <c r="F106" s="179" t="s">
        <v>1303</v>
      </c>
      <c r="G106" s="180" t="s">
        <v>301</v>
      </c>
      <c r="H106" s="181">
        <v>0.5</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1894</v>
      </c>
    </row>
    <row r="107" spans="1:65" s="63" customFormat="1" ht="24.15" customHeight="1">
      <c r="A107" s="59"/>
      <c r="B107" s="176"/>
      <c r="C107" s="177" t="s">
        <v>311</v>
      </c>
      <c r="D107" s="177" t="s">
        <v>299</v>
      </c>
      <c r="E107" s="178"/>
      <c r="F107" s="179" t="s">
        <v>1309</v>
      </c>
      <c r="G107" s="180" t="s">
        <v>337</v>
      </c>
      <c r="H107" s="181">
        <v>20</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1895</v>
      </c>
    </row>
    <row r="108" spans="1:65" s="63" customFormat="1" ht="24.15" customHeight="1">
      <c r="A108" s="59"/>
      <c r="B108" s="176"/>
      <c r="C108" s="177" t="s">
        <v>314</v>
      </c>
      <c r="D108" s="177" t="s">
        <v>299</v>
      </c>
      <c r="E108" s="178"/>
      <c r="F108" s="179" t="s">
        <v>1311</v>
      </c>
      <c r="G108" s="180" t="s">
        <v>337</v>
      </c>
      <c r="H108" s="181">
        <v>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1896</v>
      </c>
    </row>
    <row r="109" spans="1:65" s="63" customFormat="1" ht="24.15" customHeight="1">
      <c r="A109" s="59"/>
      <c r="B109" s="176"/>
      <c r="C109" s="177" t="s">
        <v>317</v>
      </c>
      <c r="D109" s="177" t="s">
        <v>299</v>
      </c>
      <c r="E109" s="178"/>
      <c r="F109" s="179" t="s">
        <v>1313</v>
      </c>
      <c r="G109" s="180" t="s">
        <v>301</v>
      </c>
      <c r="H109" s="181">
        <v>51.817999999999998</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1897</v>
      </c>
    </row>
    <row r="110" spans="1:65" s="63" customFormat="1" ht="24.15" customHeight="1">
      <c r="A110" s="59"/>
      <c r="B110" s="176"/>
      <c r="C110" s="177" t="s">
        <v>320</v>
      </c>
      <c r="D110" s="177" t="s">
        <v>299</v>
      </c>
      <c r="E110" s="178"/>
      <c r="F110" s="179" t="s">
        <v>1315</v>
      </c>
      <c r="G110" s="180" t="s">
        <v>301</v>
      </c>
      <c r="H110" s="181">
        <v>5</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1898</v>
      </c>
    </row>
    <row r="111" spans="1:65" s="63" customFormat="1" ht="14.4" customHeight="1">
      <c r="A111" s="59"/>
      <c r="B111" s="176"/>
      <c r="C111" s="177" t="s">
        <v>323</v>
      </c>
      <c r="D111" s="177" t="s">
        <v>299</v>
      </c>
      <c r="E111" s="178"/>
      <c r="F111" s="179" t="s">
        <v>1317</v>
      </c>
      <c r="G111" s="180" t="s">
        <v>301</v>
      </c>
      <c r="H111" s="181">
        <v>5</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1899</v>
      </c>
    </row>
    <row r="112" spans="1:65" s="63" customFormat="1" ht="14.4" customHeight="1">
      <c r="A112" s="59"/>
      <c r="B112" s="176"/>
      <c r="C112" s="177" t="s">
        <v>328</v>
      </c>
      <c r="D112" s="177" t="s">
        <v>299</v>
      </c>
      <c r="E112" s="178"/>
      <c r="F112" s="179" t="s">
        <v>1319</v>
      </c>
      <c r="G112" s="180" t="s">
        <v>301</v>
      </c>
      <c r="H112" s="181">
        <v>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1900</v>
      </c>
    </row>
    <row r="113" spans="1:65" s="63" customFormat="1" ht="24.15" customHeight="1">
      <c r="A113" s="59"/>
      <c r="B113" s="176"/>
      <c r="C113" s="177" t="s">
        <v>331</v>
      </c>
      <c r="D113" s="177" t="s">
        <v>299</v>
      </c>
      <c r="E113" s="178"/>
      <c r="F113" s="179" t="s">
        <v>1321</v>
      </c>
      <c r="G113" s="180" t="s">
        <v>301</v>
      </c>
      <c r="H113" s="181">
        <v>27.803999999999998</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1901</v>
      </c>
    </row>
    <row r="114" spans="1:65" s="63" customFormat="1" ht="14.4" customHeight="1">
      <c r="A114" s="59"/>
      <c r="B114" s="176"/>
      <c r="C114" s="177" t="s">
        <v>335</v>
      </c>
      <c r="D114" s="177" t="s">
        <v>299</v>
      </c>
      <c r="E114" s="178"/>
      <c r="F114" s="179" t="s">
        <v>1323</v>
      </c>
      <c r="G114" s="180" t="s">
        <v>301</v>
      </c>
      <c r="H114" s="181">
        <v>13.218</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1902</v>
      </c>
    </row>
    <row r="115" spans="1:65" s="63" customFormat="1" ht="14.4" customHeight="1">
      <c r="A115" s="59"/>
      <c r="B115" s="176"/>
      <c r="C115" s="177" t="s">
        <v>339</v>
      </c>
      <c r="D115" s="177" t="s">
        <v>299</v>
      </c>
      <c r="E115" s="178"/>
      <c r="F115" s="179" t="s">
        <v>1325</v>
      </c>
      <c r="G115" s="180" t="s">
        <v>522</v>
      </c>
      <c r="H115" s="181">
        <v>13.218</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1903</v>
      </c>
    </row>
    <row r="116" spans="1:65" s="63" customFormat="1" ht="14.4" customHeight="1">
      <c r="A116" s="59"/>
      <c r="B116" s="176"/>
      <c r="C116" s="177" t="s">
        <v>342</v>
      </c>
      <c r="D116" s="177" t="s">
        <v>299</v>
      </c>
      <c r="E116" s="178"/>
      <c r="F116" s="179" t="s">
        <v>1327</v>
      </c>
      <c r="G116" s="180" t="s">
        <v>337</v>
      </c>
      <c r="H116" s="181">
        <v>125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1904</v>
      </c>
    </row>
    <row r="117" spans="1:65" s="163" customFormat="1" ht="22.95" customHeight="1">
      <c r="B117" s="164"/>
      <c r="D117" s="165" t="s">
        <v>140</v>
      </c>
      <c r="E117" s="174"/>
      <c r="F117" s="174" t="s">
        <v>1329</v>
      </c>
      <c r="J117" s="175">
        <f>BK117</f>
        <v>0</v>
      </c>
      <c r="L117" s="164"/>
      <c r="M117" s="168"/>
      <c r="N117" s="169"/>
      <c r="O117" s="169"/>
      <c r="P117" s="170">
        <f>P118</f>
        <v>0</v>
      </c>
      <c r="Q117" s="169"/>
      <c r="R117" s="170">
        <f>R118</f>
        <v>0</v>
      </c>
      <c r="S117" s="169"/>
      <c r="T117" s="171">
        <f>T118</f>
        <v>0</v>
      </c>
      <c r="AR117" s="165" t="s">
        <v>148</v>
      </c>
      <c r="AT117" s="172" t="s">
        <v>140</v>
      </c>
      <c r="AU117" s="172" t="s">
        <v>148</v>
      </c>
      <c r="AY117" s="165" t="s">
        <v>297</v>
      </c>
      <c r="BK117" s="173">
        <f>BK118</f>
        <v>0</v>
      </c>
    </row>
    <row r="118" spans="1:65" s="63" customFormat="1" ht="24.15" customHeight="1">
      <c r="A118" s="59"/>
      <c r="B118" s="176"/>
      <c r="C118" s="177" t="s">
        <v>345</v>
      </c>
      <c r="D118" s="177" t="s">
        <v>299</v>
      </c>
      <c r="E118" s="178"/>
      <c r="F118" s="179" t="s">
        <v>1330</v>
      </c>
      <c r="G118" s="180" t="s">
        <v>301</v>
      </c>
      <c r="H118" s="181">
        <v>5.7960000000000003</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302</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302</v>
      </c>
      <c r="BM118" s="188" t="s">
        <v>1905</v>
      </c>
    </row>
    <row r="119" spans="1:65" s="163" customFormat="1" ht="22.95" customHeight="1">
      <c r="B119" s="164"/>
      <c r="D119" s="165" t="s">
        <v>140</v>
      </c>
      <c r="E119" s="174"/>
      <c r="F119" s="174" t="s">
        <v>1332</v>
      </c>
      <c r="J119" s="175">
        <f>BK119</f>
        <v>0</v>
      </c>
      <c r="L119" s="164"/>
      <c r="M119" s="168"/>
      <c r="N119" s="169"/>
      <c r="O119" s="169"/>
      <c r="P119" s="170">
        <f>SUM(P120:P137)</f>
        <v>0</v>
      </c>
      <c r="Q119" s="169"/>
      <c r="R119" s="170">
        <f>SUM(R120:R137)</f>
        <v>0</v>
      </c>
      <c r="S119" s="169"/>
      <c r="T119" s="171">
        <f>SUM(T120:T137)</f>
        <v>0</v>
      </c>
      <c r="AR119" s="165" t="s">
        <v>148</v>
      </c>
      <c r="AT119" s="172" t="s">
        <v>140</v>
      </c>
      <c r="AU119" s="172" t="s">
        <v>148</v>
      </c>
      <c r="AY119" s="165" t="s">
        <v>297</v>
      </c>
      <c r="BK119" s="173">
        <f>SUM(BK120:BK137)</f>
        <v>0</v>
      </c>
    </row>
    <row r="120" spans="1:65" s="63" customFormat="1" ht="31.95" customHeight="1">
      <c r="A120" s="59"/>
      <c r="B120" s="176"/>
      <c r="C120" s="177" t="s">
        <v>348</v>
      </c>
      <c r="D120" s="177" t="s">
        <v>299</v>
      </c>
      <c r="E120" s="178"/>
      <c r="F120" s="179" t="s">
        <v>1333</v>
      </c>
      <c r="G120" s="180" t="s">
        <v>522</v>
      </c>
      <c r="H120" s="181">
        <v>18</v>
      </c>
      <c r="I120" s="182"/>
      <c r="J120" s="182">
        <f t="shared" ref="J120:J137" si="10">ROUND(I120*H120,2)</f>
        <v>0</v>
      </c>
      <c r="K120" s="183"/>
      <c r="L120" s="60"/>
      <c r="M120" s="184" t="s">
        <v>76</v>
      </c>
      <c r="N120" s="185" t="s">
        <v>107</v>
      </c>
      <c r="O120" s="186">
        <v>0</v>
      </c>
      <c r="P120" s="186">
        <f t="shared" ref="P120:P137" si="11">O120*H120</f>
        <v>0</v>
      </c>
      <c r="Q120" s="186">
        <v>0</v>
      </c>
      <c r="R120" s="186">
        <f t="shared" ref="R120:R137" si="12">Q120*H120</f>
        <v>0</v>
      </c>
      <c r="S120" s="186">
        <v>0</v>
      </c>
      <c r="T120" s="187">
        <f t="shared" ref="T120:T137" si="13">S120*H120</f>
        <v>0</v>
      </c>
      <c r="U120" s="59"/>
      <c r="V120" s="59"/>
      <c r="W120" s="59"/>
      <c r="X120" s="59"/>
      <c r="Y120" s="59"/>
      <c r="Z120" s="59"/>
      <c r="AA120" s="59"/>
      <c r="AB120" s="59"/>
      <c r="AC120" s="59"/>
      <c r="AD120" s="59"/>
      <c r="AE120" s="59"/>
      <c r="AR120" s="188" t="s">
        <v>302</v>
      </c>
      <c r="AT120" s="188" t="s">
        <v>299</v>
      </c>
      <c r="AU120" s="188" t="s">
        <v>154</v>
      </c>
      <c r="AY120" s="48" t="s">
        <v>297</v>
      </c>
      <c r="BE120" s="189">
        <f t="shared" ref="BE120:BE137" si="14">IF(N120="základná",J120,0)</f>
        <v>0</v>
      </c>
      <c r="BF120" s="189">
        <f t="shared" ref="BF120:BF137" si="15">IF(N120="znížená",J120,0)</f>
        <v>0</v>
      </c>
      <c r="BG120" s="189">
        <f t="shared" ref="BG120:BG137" si="16">IF(N120="zákl. prenesená",J120,0)</f>
        <v>0</v>
      </c>
      <c r="BH120" s="189">
        <f t="shared" ref="BH120:BH137" si="17">IF(N120="zníž. prenesená",J120,0)</f>
        <v>0</v>
      </c>
      <c r="BI120" s="189">
        <f t="shared" ref="BI120:BI137" si="18">IF(N120="nulová",J120,0)</f>
        <v>0</v>
      </c>
      <c r="BJ120" s="48" t="s">
        <v>154</v>
      </c>
      <c r="BK120" s="189">
        <f t="shared" ref="BK120:BK137" si="19">ROUND(I120*H120,2)</f>
        <v>0</v>
      </c>
      <c r="BL120" s="48" t="s">
        <v>302</v>
      </c>
      <c r="BM120" s="188" t="s">
        <v>1906</v>
      </c>
    </row>
    <row r="121" spans="1:65" s="63" customFormat="1" ht="14.4" customHeight="1">
      <c r="A121" s="59"/>
      <c r="B121" s="176"/>
      <c r="C121" s="190" t="s">
        <v>351</v>
      </c>
      <c r="D121" s="190" t="s">
        <v>324</v>
      </c>
      <c r="E121" s="191"/>
      <c r="F121" s="192" t="s">
        <v>1335</v>
      </c>
      <c r="G121" s="193" t="s">
        <v>799</v>
      </c>
      <c r="H121" s="194">
        <v>2</v>
      </c>
      <c r="I121" s="195"/>
      <c r="J121" s="195">
        <f t="shared" si="10"/>
        <v>0</v>
      </c>
      <c r="K121" s="196"/>
      <c r="L121" s="197"/>
      <c r="M121" s="198" t="s">
        <v>76</v>
      </c>
      <c r="N121" s="199"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320</v>
      </c>
      <c r="AT121" s="188" t="s">
        <v>324</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1907</v>
      </c>
    </row>
    <row r="122" spans="1:65" s="63" customFormat="1" ht="14.4" customHeight="1">
      <c r="A122" s="59"/>
      <c r="B122" s="176"/>
      <c r="C122" s="190" t="s">
        <v>354</v>
      </c>
      <c r="D122" s="190" t="s">
        <v>324</v>
      </c>
      <c r="E122" s="191"/>
      <c r="F122" s="192" t="s">
        <v>1828</v>
      </c>
      <c r="G122" s="193" t="s">
        <v>799</v>
      </c>
      <c r="H122" s="194">
        <v>4</v>
      </c>
      <c r="I122" s="195"/>
      <c r="J122" s="195">
        <f t="shared" si="10"/>
        <v>0</v>
      </c>
      <c r="K122" s="196"/>
      <c r="L122" s="197"/>
      <c r="M122" s="198" t="s">
        <v>76</v>
      </c>
      <c r="N122" s="199"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320</v>
      </c>
      <c r="AT122" s="188" t="s">
        <v>324</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1908</v>
      </c>
    </row>
    <row r="123" spans="1:65" s="63" customFormat="1" ht="24.15" customHeight="1">
      <c r="A123" s="59"/>
      <c r="B123" s="176"/>
      <c r="C123" s="190" t="s">
        <v>357</v>
      </c>
      <c r="D123" s="190" t="s">
        <v>324</v>
      </c>
      <c r="E123" s="191"/>
      <c r="F123" s="192" t="s">
        <v>1339</v>
      </c>
      <c r="G123" s="193" t="s">
        <v>799</v>
      </c>
      <c r="H123" s="194">
        <v>5</v>
      </c>
      <c r="I123" s="195"/>
      <c r="J123" s="195">
        <f t="shared" si="10"/>
        <v>0</v>
      </c>
      <c r="K123" s="196"/>
      <c r="L123" s="197"/>
      <c r="M123" s="198" t="s">
        <v>76</v>
      </c>
      <c r="N123" s="199"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1909</v>
      </c>
    </row>
    <row r="124" spans="1:65" s="63" customFormat="1" ht="14.4" customHeight="1">
      <c r="A124" s="59"/>
      <c r="B124" s="176"/>
      <c r="C124" s="190" t="s">
        <v>82</v>
      </c>
      <c r="D124" s="190" t="s">
        <v>324</v>
      </c>
      <c r="E124" s="191"/>
      <c r="F124" s="192" t="s">
        <v>1831</v>
      </c>
      <c r="G124" s="193" t="s">
        <v>799</v>
      </c>
      <c r="H124" s="194">
        <v>2</v>
      </c>
      <c r="I124" s="195"/>
      <c r="J124" s="195">
        <f t="shared" si="10"/>
        <v>0</v>
      </c>
      <c r="K124" s="196"/>
      <c r="L124" s="197"/>
      <c r="M124" s="198" t="s">
        <v>76</v>
      </c>
      <c r="N124" s="199"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1910</v>
      </c>
    </row>
    <row r="125" spans="1:65" s="63" customFormat="1" ht="14.4" customHeight="1">
      <c r="A125" s="59"/>
      <c r="B125" s="176"/>
      <c r="C125" s="190" t="s">
        <v>402</v>
      </c>
      <c r="D125" s="190" t="s">
        <v>324</v>
      </c>
      <c r="E125" s="191"/>
      <c r="F125" s="192" t="s">
        <v>1872</v>
      </c>
      <c r="G125" s="193" t="s">
        <v>799</v>
      </c>
      <c r="H125" s="194">
        <v>7</v>
      </c>
      <c r="I125" s="195"/>
      <c r="J125" s="195">
        <f t="shared" si="10"/>
        <v>0</v>
      </c>
      <c r="K125" s="196"/>
      <c r="L125" s="197"/>
      <c r="M125" s="198" t="s">
        <v>76</v>
      </c>
      <c r="N125" s="199"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1911</v>
      </c>
    </row>
    <row r="126" spans="1:65" s="63" customFormat="1" ht="14.4" customHeight="1">
      <c r="A126" s="59"/>
      <c r="B126" s="176"/>
      <c r="C126" s="190" t="s">
        <v>405</v>
      </c>
      <c r="D126" s="190" t="s">
        <v>324</v>
      </c>
      <c r="E126" s="191"/>
      <c r="F126" s="192" t="s">
        <v>1912</v>
      </c>
      <c r="G126" s="193" t="s">
        <v>799</v>
      </c>
      <c r="H126" s="194">
        <v>1</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1913</v>
      </c>
    </row>
    <row r="127" spans="1:65" s="63" customFormat="1" ht="14.4" customHeight="1">
      <c r="A127" s="59"/>
      <c r="B127" s="176"/>
      <c r="C127" s="190" t="s">
        <v>409</v>
      </c>
      <c r="D127" s="190" t="s">
        <v>324</v>
      </c>
      <c r="E127" s="191"/>
      <c r="F127" s="192" t="s">
        <v>1345</v>
      </c>
      <c r="G127" s="193" t="s">
        <v>799</v>
      </c>
      <c r="H127" s="194">
        <v>2</v>
      </c>
      <c r="I127" s="195"/>
      <c r="J127" s="195">
        <f t="shared" si="10"/>
        <v>0</v>
      </c>
      <c r="K127" s="196"/>
      <c r="L127" s="197"/>
      <c r="M127" s="198" t="s">
        <v>76</v>
      </c>
      <c r="N127" s="199"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1914</v>
      </c>
    </row>
    <row r="128" spans="1:65" s="63" customFormat="1" ht="14.4" customHeight="1">
      <c r="A128" s="59"/>
      <c r="B128" s="176"/>
      <c r="C128" s="190" t="s">
        <v>412</v>
      </c>
      <c r="D128" s="190" t="s">
        <v>324</v>
      </c>
      <c r="E128" s="191"/>
      <c r="F128" s="192" t="s">
        <v>1347</v>
      </c>
      <c r="G128" s="193" t="s">
        <v>799</v>
      </c>
      <c r="H128" s="194">
        <v>6</v>
      </c>
      <c r="I128" s="195"/>
      <c r="J128" s="195">
        <f t="shared" si="10"/>
        <v>0</v>
      </c>
      <c r="K128" s="196"/>
      <c r="L128" s="197"/>
      <c r="M128" s="198" t="s">
        <v>76</v>
      </c>
      <c r="N128" s="199"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1915</v>
      </c>
    </row>
    <row r="129" spans="1:65" s="63" customFormat="1" ht="14.4" customHeight="1">
      <c r="A129" s="59"/>
      <c r="B129" s="176"/>
      <c r="C129" s="190" t="s">
        <v>415</v>
      </c>
      <c r="D129" s="190" t="s">
        <v>324</v>
      </c>
      <c r="E129" s="191"/>
      <c r="F129" s="192" t="s">
        <v>1351</v>
      </c>
      <c r="G129" s="193" t="s">
        <v>799</v>
      </c>
      <c r="H129" s="194">
        <v>2</v>
      </c>
      <c r="I129" s="195"/>
      <c r="J129" s="195">
        <f t="shared" si="10"/>
        <v>0</v>
      </c>
      <c r="K129" s="196"/>
      <c r="L129" s="197"/>
      <c r="M129" s="198" t="s">
        <v>76</v>
      </c>
      <c r="N129" s="199"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1916</v>
      </c>
    </row>
    <row r="130" spans="1:65" s="63" customFormat="1" ht="14.4" customHeight="1">
      <c r="A130" s="59"/>
      <c r="B130" s="176"/>
      <c r="C130" s="190" t="s">
        <v>418</v>
      </c>
      <c r="D130" s="190" t="s">
        <v>324</v>
      </c>
      <c r="E130" s="191"/>
      <c r="F130" s="192" t="s">
        <v>1353</v>
      </c>
      <c r="G130" s="193" t="s">
        <v>799</v>
      </c>
      <c r="H130" s="194">
        <v>4</v>
      </c>
      <c r="I130" s="195"/>
      <c r="J130" s="195">
        <f t="shared" si="10"/>
        <v>0</v>
      </c>
      <c r="K130" s="196"/>
      <c r="L130" s="197"/>
      <c r="M130" s="198" t="s">
        <v>76</v>
      </c>
      <c r="N130" s="199"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1917</v>
      </c>
    </row>
    <row r="131" spans="1:65" s="63" customFormat="1" ht="14.4" customHeight="1">
      <c r="A131" s="59"/>
      <c r="B131" s="176"/>
      <c r="C131" s="190" t="s">
        <v>421</v>
      </c>
      <c r="D131" s="190" t="s">
        <v>324</v>
      </c>
      <c r="E131" s="191"/>
      <c r="F131" s="192" t="s">
        <v>1837</v>
      </c>
      <c r="G131" s="193" t="s">
        <v>799</v>
      </c>
      <c r="H131" s="194">
        <v>1</v>
      </c>
      <c r="I131" s="195"/>
      <c r="J131" s="195">
        <f t="shared" si="10"/>
        <v>0</v>
      </c>
      <c r="K131" s="196"/>
      <c r="L131" s="197"/>
      <c r="M131" s="198" t="s">
        <v>76</v>
      </c>
      <c r="N131" s="199"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1918</v>
      </c>
    </row>
    <row r="132" spans="1:65" s="63" customFormat="1" ht="14.4" customHeight="1">
      <c r="A132" s="59"/>
      <c r="B132" s="176"/>
      <c r="C132" s="190" t="s">
        <v>424</v>
      </c>
      <c r="D132" s="190" t="s">
        <v>324</v>
      </c>
      <c r="E132" s="191"/>
      <c r="F132" s="192" t="s">
        <v>1839</v>
      </c>
      <c r="G132" s="193" t="s">
        <v>799</v>
      </c>
      <c r="H132" s="194">
        <v>1</v>
      </c>
      <c r="I132" s="195"/>
      <c r="J132" s="195">
        <f t="shared" si="10"/>
        <v>0</v>
      </c>
      <c r="K132" s="196"/>
      <c r="L132" s="197"/>
      <c r="M132" s="198" t="s">
        <v>76</v>
      </c>
      <c r="N132" s="199"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1919</v>
      </c>
    </row>
    <row r="133" spans="1:65" s="63" customFormat="1" ht="33" customHeight="1">
      <c r="A133" s="59"/>
      <c r="B133" s="176"/>
      <c r="C133" s="177" t="s">
        <v>427</v>
      </c>
      <c r="D133" s="177" t="s">
        <v>299</v>
      </c>
      <c r="E133" s="178"/>
      <c r="F133" s="179" t="s">
        <v>1357</v>
      </c>
      <c r="G133" s="180" t="s">
        <v>522</v>
      </c>
      <c r="H133" s="181">
        <v>27.5</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1920</v>
      </c>
    </row>
    <row r="134" spans="1:65" s="63" customFormat="1" ht="24.15" customHeight="1">
      <c r="A134" s="59"/>
      <c r="B134" s="176"/>
      <c r="C134" s="177" t="s">
        <v>430</v>
      </c>
      <c r="D134" s="177" t="s">
        <v>299</v>
      </c>
      <c r="E134" s="178"/>
      <c r="F134" s="179" t="s">
        <v>1361</v>
      </c>
      <c r="G134" s="180" t="s">
        <v>522</v>
      </c>
      <c r="H134" s="181">
        <v>45.3</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1921</v>
      </c>
    </row>
    <row r="135" spans="1:65" s="63" customFormat="1" ht="14.4" customHeight="1">
      <c r="A135" s="59"/>
      <c r="B135" s="176"/>
      <c r="C135" s="190" t="s">
        <v>434</v>
      </c>
      <c r="D135" s="190" t="s">
        <v>324</v>
      </c>
      <c r="E135" s="191"/>
      <c r="F135" s="192" t="s">
        <v>1843</v>
      </c>
      <c r="G135" s="193" t="s">
        <v>407</v>
      </c>
      <c r="H135" s="194">
        <v>3</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1922</v>
      </c>
    </row>
    <row r="136" spans="1:65" s="63" customFormat="1" ht="24.15" customHeight="1">
      <c r="A136" s="59"/>
      <c r="B136" s="176"/>
      <c r="C136" s="177" t="s">
        <v>381</v>
      </c>
      <c r="D136" s="177" t="s">
        <v>299</v>
      </c>
      <c r="E136" s="178"/>
      <c r="F136" s="179" t="s">
        <v>1885</v>
      </c>
      <c r="G136" s="180" t="s">
        <v>799</v>
      </c>
      <c r="H136" s="181">
        <v>1</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302</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1923</v>
      </c>
    </row>
    <row r="137" spans="1:65" s="63" customFormat="1" ht="24.15" customHeight="1">
      <c r="A137" s="59"/>
      <c r="B137" s="176"/>
      <c r="C137" s="177" t="s">
        <v>439</v>
      </c>
      <c r="D137" s="177" t="s">
        <v>299</v>
      </c>
      <c r="E137" s="178"/>
      <c r="F137" s="179" t="s">
        <v>1847</v>
      </c>
      <c r="G137" s="180" t="s">
        <v>799</v>
      </c>
      <c r="H137" s="181">
        <v>2</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1924</v>
      </c>
    </row>
    <row r="138" spans="1:65" s="163" customFormat="1" ht="22.95" customHeight="1">
      <c r="B138" s="164"/>
      <c r="D138" s="165" t="s">
        <v>140</v>
      </c>
      <c r="E138" s="174"/>
      <c r="F138" s="174" t="s">
        <v>1401</v>
      </c>
      <c r="J138" s="175">
        <f>BK138</f>
        <v>0</v>
      </c>
      <c r="L138" s="164"/>
      <c r="M138" s="168"/>
      <c r="N138" s="169"/>
      <c r="O138" s="169"/>
      <c r="P138" s="170">
        <f>SUM(P139:P140)</f>
        <v>0</v>
      </c>
      <c r="Q138" s="169"/>
      <c r="R138" s="170">
        <f>SUM(R139:R140)</f>
        <v>0</v>
      </c>
      <c r="S138" s="169"/>
      <c r="T138" s="171">
        <f>SUM(T139:T140)</f>
        <v>0</v>
      </c>
      <c r="AR138" s="165" t="s">
        <v>148</v>
      </c>
      <c r="AT138" s="172" t="s">
        <v>140</v>
      </c>
      <c r="AU138" s="172" t="s">
        <v>148</v>
      </c>
      <c r="AY138" s="165" t="s">
        <v>297</v>
      </c>
      <c r="BK138" s="173">
        <f>SUM(BK139:BK140)</f>
        <v>0</v>
      </c>
    </row>
    <row r="139" spans="1:65" s="63" customFormat="1" ht="24.15" customHeight="1">
      <c r="A139" s="59"/>
      <c r="B139" s="176"/>
      <c r="C139" s="177" t="s">
        <v>442</v>
      </c>
      <c r="D139" s="177" t="s">
        <v>299</v>
      </c>
      <c r="E139" s="178"/>
      <c r="F139" s="179" t="s">
        <v>1535</v>
      </c>
      <c r="G139" s="180" t="s">
        <v>326</v>
      </c>
      <c r="H139" s="181">
        <v>0.20699999999999999</v>
      </c>
      <c r="I139" s="182"/>
      <c r="J139" s="182">
        <f>ROUND(I139*H139,2)</f>
        <v>0</v>
      </c>
      <c r="K139" s="183"/>
      <c r="L139" s="60"/>
      <c r="M139" s="184" t="s">
        <v>76</v>
      </c>
      <c r="N139" s="185" t="s">
        <v>107</v>
      </c>
      <c r="O139" s="186">
        <v>0</v>
      </c>
      <c r="P139" s="186">
        <f>O139*H139</f>
        <v>0</v>
      </c>
      <c r="Q139" s="186">
        <v>0</v>
      </c>
      <c r="R139" s="186">
        <f>Q139*H139</f>
        <v>0</v>
      </c>
      <c r="S139" s="186">
        <v>0</v>
      </c>
      <c r="T139" s="187">
        <f>S139*H139</f>
        <v>0</v>
      </c>
      <c r="U139" s="59"/>
      <c r="V139" s="59"/>
      <c r="W139" s="59"/>
      <c r="X139" s="59"/>
      <c r="Y139" s="59"/>
      <c r="Z139" s="59"/>
      <c r="AA139" s="59"/>
      <c r="AB139" s="59"/>
      <c r="AC139" s="59"/>
      <c r="AD139" s="59"/>
      <c r="AE139" s="59"/>
      <c r="AR139" s="188" t="s">
        <v>302</v>
      </c>
      <c r="AT139" s="188" t="s">
        <v>299</v>
      </c>
      <c r="AU139" s="188" t="s">
        <v>154</v>
      </c>
      <c r="AY139" s="48" t="s">
        <v>297</v>
      </c>
      <c r="BE139" s="189">
        <f>IF(N139="základná",J139,0)</f>
        <v>0</v>
      </c>
      <c r="BF139" s="189">
        <f>IF(N139="znížená",J139,0)</f>
        <v>0</v>
      </c>
      <c r="BG139" s="189">
        <f>IF(N139="zákl. prenesená",J139,0)</f>
        <v>0</v>
      </c>
      <c r="BH139" s="189">
        <f>IF(N139="zníž. prenesená",J139,0)</f>
        <v>0</v>
      </c>
      <c r="BI139" s="189">
        <f>IF(N139="nulová",J139,0)</f>
        <v>0</v>
      </c>
      <c r="BJ139" s="48" t="s">
        <v>154</v>
      </c>
      <c r="BK139" s="189">
        <f>ROUND(I139*H139,2)</f>
        <v>0</v>
      </c>
      <c r="BL139" s="48" t="s">
        <v>302</v>
      </c>
      <c r="BM139" s="188" t="s">
        <v>1925</v>
      </c>
    </row>
    <row r="140" spans="1:65" s="63" customFormat="1" ht="24.15" customHeight="1">
      <c r="A140" s="59"/>
      <c r="B140" s="176"/>
      <c r="C140" s="177" t="s">
        <v>445</v>
      </c>
      <c r="D140" s="177" t="s">
        <v>299</v>
      </c>
      <c r="E140" s="178"/>
      <c r="F140" s="179" t="s">
        <v>1404</v>
      </c>
      <c r="G140" s="180" t="s">
        <v>326</v>
      </c>
      <c r="H140" s="181">
        <v>0.20699999999999999</v>
      </c>
      <c r="I140" s="182"/>
      <c r="J140" s="182">
        <f>ROUND(I140*H140,2)</f>
        <v>0</v>
      </c>
      <c r="K140" s="183"/>
      <c r="L140" s="60"/>
      <c r="M140" s="200" t="s">
        <v>76</v>
      </c>
      <c r="N140" s="201" t="s">
        <v>107</v>
      </c>
      <c r="O140" s="202">
        <v>0</v>
      </c>
      <c r="P140" s="202">
        <f>O140*H140</f>
        <v>0</v>
      </c>
      <c r="Q140" s="202">
        <v>0</v>
      </c>
      <c r="R140" s="202">
        <f>Q140*H140</f>
        <v>0</v>
      </c>
      <c r="S140" s="202">
        <v>0</v>
      </c>
      <c r="T140" s="203">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1926</v>
      </c>
    </row>
    <row r="141" spans="1:65" s="63" customFormat="1" ht="6.9" customHeight="1">
      <c r="A141" s="59"/>
      <c r="B141" s="75"/>
      <c r="C141" s="76"/>
      <c r="D141" s="76"/>
      <c r="E141" s="76"/>
      <c r="F141" s="76"/>
      <c r="G141" s="76"/>
      <c r="H141" s="76"/>
      <c r="I141" s="76"/>
      <c r="J141" s="76"/>
      <c r="K141" s="76"/>
      <c r="L141" s="60"/>
      <c r="M141" s="59"/>
      <c r="O141" s="59"/>
      <c r="P141" s="59"/>
      <c r="Q141" s="59"/>
      <c r="R141" s="59"/>
      <c r="S141" s="59"/>
      <c r="T141" s="59"/>
      <c r="U141" s="59"/>
      <c r="V141" s="59"/>
      <c r="W141" s="59"/>
      <c r="X141" s="59"/>
      <c r="Y141" s="59"/>
      <c r="Z141" s="59"/>
      <c r="AA141" s="59"/>
      <c r="AB141" s="59"/>
      <c r="AC141" s="59"/>
      <c r="AD141" s="59"/>
      <c r="AE141" s="59"/>
    </row>
    <row r="144" spans="1:65" ht="54.6" customHeight="1">
      <c r="C144" s="262" t="s">
        <v>392</v>
      </c>
      <c r="D144" s="262"/>
      <c r="E144" s="262"/>
      <c r="F144" s="262"/>
      <c r="G144" s="262"/>
      <c r="H144" s="262"/>
      <c r="I144" s="262"/>
      <c r="J144" s="262"/>
      <c r="K144" s="262"/>
      <c r="L144" s="262"/>
      <c r="M144" s="262"/>
      <c r="N144" s="262"/>
    </row>
    <row r="145" spans="3:14" ht="11.4">
      <c r="C145" s="204"/>
      <c r="D145" s="204"/>
      <c r="E145" s="204"/>
      <c r="F145" s="204"/>
      <c r="G145" s="204"/>
      <c r="H145" s="204"/>
      <c r="I145" s="204"/>
      <c r="J145" s="204"/>
      <c r="K145" s="205"/>
      <c r="L145" s="205"/>
      <c r="M145" s="205"/>
      <c r="N145" s="205"/>
    </row>
    <row r="146" spans="3:14" ht="46.95" customHeight="1">
      <c r="C146" s="262" t="s">
        <v>393</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43.2" customHeight="1">
      <c r="C148" s="262" t="s">
        <v>394</v>
      </c>
      <c r="D148" s="262"/>
      <c r="E148" s="262"/>
      <c r="F148" s="262"/>
      <c r="G148" s="262"/>
      <c r="H148" s="262"/>
      <c r="I148" s="262"/>
      <c r="J148" s="262"/>
      <c r="K148" s="262"/>
      <c r="L148" s="262"/>
      <c r="M148" s="262"/>
      <c r="N148" s="262"/>
    </row>
    <row r="149" spans="3:14" ht="11.4">
      <c r="C149" s="206"/>
      <c r="D149" s="206"/>
      <c r="E149" s="206"/>
      <c r="F149" s="206"/>
      <c r="G149" s="206"/>
      <c r="H149" s="206"/>
      <c r="I149" s="206"/>
      <c r="J149" s="206"/>
      <c r="K149" s="207"/>
      <c r="L149" s="207"/>
      <c r="M149" s="207"/>
      <c r="N149" s="207"/>
    </row>
    <row r="150" spans="3:14" ht="11.4">
      <c r="C150" s="262" t="s">
        <v>395</v>
      </c>
      <c r="D150" s="262"/>
      <c r="E150" s="262"/>
      <c r="F150" s="262"/>
      <c r="G150" s="262"/>
      <c r="H150" s="262"/>
      <c r="I150" s="262"/>
      <c r="J150" s="262"/>
      <c r="K150" s="262"/>
      <c r="L150" s="262"/>
      <c r="M150" s="262"/>
      <c r="N150" s="262"/>
    </row>
    <row r="151" spans="3:14" ht="11.4">
      <c r="C151" s="204"/>
      <c r="D151" s="204"/>
      <c r="E151" s="204"/>
      <c r="F151" s="204"/>
      <c r="G151" s="204"/>
      <c r="H151" s="204"/>
      <c r="I151" s="204"/>
      <c r="J151" s="204"/>
      <c r="K151" s="205"/>
      <c r="L151" s="205"/>
      <c r="M151" s="205"/>
      <c r="N151" s="205"/>
    </row>
    <row r="152" spans="3:14" ht="11.4">
      <c r="C152" s="204"/>
      <c r="D152" s="204"/>
      <c r="E152" s="204"/>
      <c r="F152" s="204"/>
      <c r="G152" s="204"/>
      <c r="H152" s="204"/>
      <c r="I152" s="204"/>
      <c r="J152" s="204"/>
      <c r="K152" s="205"/>
      <c r="L152" s="205"/>
      <c r="M152" s="205"/>
      <c r="N152" s="205"/>
    </row>
    <row r="153" spans="3:14" ht="11.4">
      <c r="C153" s="208" t="s">
        <v>396</v>
      </c>
      <c r="D153" s="208"/>
      <c r="E153" s="208"/>
      <c r="F153" s="208"/>
      <c r="G153" s="208"/>
      <c r="H153" s="204"/>
      <c r="I153" s="208"/>
      <c r="J153" s="208"/>
      <c r="K153" s="205"/>
      <c r="L153" s="205"/>
      <c r="M153" s="205"/>
      <c r="N153" s="205"/>
    </row>
    <row r="154" spans="3:14" ht="11.4">
      <c r="C154" s="204"/>
      <c r="D154" s="204"/>
      <c r="E154" s="204"/>
      <c r="F154" s="204"/>
      <c r="G154" s="204"/>
      <c r="H154" s="204" t="s">
        <v>397</v>
      </c>
      <c r="I154" s="204"/>
      <c r="J154" s="204"/>
      <c r="K154" s="205"/>
      <c r="L154" s="205"/>
      <c r="M154" s="205"/>
      <c r="N154" s="205"/>
    </row>
    <row r="155" spans="3:14" ht="11.4">
      <c r="C155" s="204"/>
      <c r="D155" s="204"/>
      <c r="E155" s="204"/>
      <c r="F155" s="204"/>
      <c r="G155" s="204"/>
      <c r="H155" s="204"/>
      <c r="I155" s="204"/>
      <c r="J155" s="204"/>
      <c r="K155" s="205"/>
      <c r="L155" s="205"/>
      <c r="M155" s="205"/>
      <c r="N155" s="205"/>
    </row>
    <row r="156" spans="3:14" ht="11.4">
      <c r="C156" s="204"/>
      <c r="D156" s="204"/>
      <c r="E156" s="204"/>
      <c r="F156" s="204"/>
      <c r="G156" s="204"/>
      <c r="H156" s="204"/>
      <c r="I156" s="204"/>
      <c r="J156" s="208"/>
      <c r="K156" s="205"/>
      <c r="L156" s="205"/>
      <c r="M156" s="205"/>
      <c r="N156" s="205"/>
    </row>
    <row r="157" spans="3:14" ht="11.4">
      <c r="C157" s="208" t="s">
        <v>96</v>
      </c>
      <c r="D157" s="208"/>
      <c r="E157" s="208"/>
      <c r="F157" s="208"/>
      <c r="G157" s="208"/>
      <c r="H157" s="204"/>
      <c r="I157" s="208"/>
      <c r="J157" s="204"/>
      <c r="K157" s="205"/>
      <c r="L157" s="205"/>
      <c r="M157" s="205"/>
      <c r="N157" s="205"/>
    </row>
  </sheetData>
  <autoFilter ref="C99:K140" xr:uid="{00000000-0009-0000-0000-000024000000}"/>
  <mergeCells count="13">
    <mergeCell ref="E29:H29"/>
    <mergeCell ref="L2:V2"/>
    <mergeCell ref="E7:H7"/>
    <mergeCell ref="E9:H9"/>
    <mergeCell ref="E11:H11"/>
    <mergeCell ref="E20:H20"/>
    <mergeCell ref="C150:N150"/>
    <mergeCell ref="E88:H88"/>
    <mergeCell ref="E90:H90"/>
    <mergeCell ref="E92:H92"/>
    <mergeCell ref="C144:N144"/>
    <mergeCell ref="C146:N146"/>
    <mergeCell ref="C148:N14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M136"/>
  <sheetViews>
    <sheetView showGridLines="0" topLeftCell="A99"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272</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1927</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tr">
        <f>'Rekapitulácia 3x12 bj'!AN8</f>
        <v xml:space="preserve"> </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3x12 bj'!AN10="","",'Rekapitulácia 3x12 bj'!AN10)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3x12 bj'!E11="","",'Rekapitulácia 3x12 bj'!E11)</f>
        <v xml:space="preserve"> </v>
      </c>
      <c r="F15" s="59"/>
      <c r="G15" s="59"/>
      <c r="H15" s="59"/>
      <c r="I15" s="56" t="s">
        <v>95</v>
      </c>
      <c r="J15" s="57" t="str">
        <f>IF('Rekapitulácia 3x12 bj'!AN11="","",'Rekapitulácia 3x12 bj'!AN11)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3x12 bj'!AN13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3x12 bj'!E14</f>
        <v xml:space="preserve"> </v>
      </c>
      <c r="F18" s="256"/>
      <c r="G18" s="256"/>
      <c r="H18" s="256"/>
      <c r="I18" s="56" t="s">
        <v>95</v>
      </c>
      <c r="J18" s="57" t="str">
        <f>'Rekapitulácia 3x12 bj'!AN14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3x12 bj'!AN16="","",'Rekapitulácia 3x12 bj'!AN16)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3x12 bj'!E17="","",'Rekapitulácia 3x12 bj'!E17)</f>
        <v xml:space="preserve"> </v>
      </c>
      <c r="F21" s="59"/>
      <c r="G21" s="59"/>
      <c r="H21" s="59"/>
      <c r="I21" s="56" t="s">
        <v>95</v>
      </c>
      <c r="J21" s="57" t="str">
        <f>IF('Rekapitulácia 3x12 bj'!AN17="","",'Rekapitulácia 3x12 bj'!AN17)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3x12 bj'!AN19="","",'Rekapitulácia 3x12 bj'!AN19)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3x12 bj'!E20="","",'Rekapitulácia 3x12 bj'!E20)</f>
        <v xml:space="preserve"> </v>
      </c>
      <c r="F24" s="59"/>
      <c r="G24" s="59"/>
      <c r="H24" s="59"/>
      <c r="I24" s="56" t="s">
        <v>95</v>
      </c>
      <c r="J24" s="57" t="str">
        <f>IF('Rekapitulácia 3x12 bj'!AN20="","",'Rekapitulácia 3x12 bj'!AN20)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ROUND((SUM(BE98:BE119)),  2)</f>
        <v>0</v>
      </c>
      <c r="G33" s="59"/>
      <c r="H33" s="59"/>
      <c r="I33" s="141">
        <v>0.2</v>
      </c>
      <c r="J33" s="140">
        <f>ROUND(((SUM(BE98:BE119))*I33),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ROUND((SUM(BF98:BF119)),  2)</f>
        <v>0</v>
      </c>
      <c r="G34" s="59"/>
      <c r="H34" s="59"/>
      <c r="I34" s="141">
        <v>0.2</v>
      </c>
      <c r="J34" s="140">
        <f>ROUND(((SUM(BF98:BF119))*I34),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ROUND((SUM(BG98:BG119)),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ROUND((SUM(BH98:BH119)),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ROUND((SUM(BI98:BI119)),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7.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09 - FC 27 SO 09 NN prípojka</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t="s">
        <v>105</v>
      </c>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924</v>
      </c>
      <c r="J99" s="167">
        <f>BK99</f>
        <v>0</v>
      </c>
      <c r="L99" s="164"/>
      <c r="M99" s="168"/>
      <c r="N99" s="169"/>
      <c r="O99" s="169"/>
      <c r="P99" s="170">
        <f>P100+P109+P113</f>
        <v>0</v>
      </c>
      <c r="Q99" s="169"/>
      <c r="R99" s="170">
        <f>R100+R109+R113</f>
        <v>0</v>
      </c>
      <c r="S99" s="169"/>
      <c r="T99" s="171">
        <f>T100+T109+T113</f>
        <v>0</v>
      </c>
      <c r="AR99" s="165" t="s">
        <v>148</v>
      </c>
      <c r="AT99" s="172" t="s">
        <v>140</v>
      </c>
      <c r="AU99" s="172" t="s">
        <v>141</v>
      </c>
      <c r="AY99" s="165" t="s">
        <v>297</v>
      </c>
      <c r="BK99" s="173">
        <f>BK100+BK109+BK113</f>
        <v>0</v>
      </c>
    </row>
    <row r="100" spans="1:65" s="163" customFormat="1" ht="22.95" customHeight="1">
      <c r="B100" s="164"/>
      <c r="D100" s="165" t="s">
        <v>140</v>
      </c>
      <c r="E100" s="174"/>
      <c r="F100" s="174" t="s">
        <v>925</v>
      </c>
      <c r="J100" s="175">
        <f>BK100</f>
        <v>0</v>
      </c>
      <c r="L100" s="164"/>
      <c r="M100" s="168"/>
      <c r="N100" s="169"/>
      <c r="O100" s="169"/>
      <c r="P100" s="170">
        <f>SUM(P101:P108)</f>
        <v>0</v>
      </c>
      <c r="Q100" s="169"/>
      <c r="R100" s="170">
        <f>SUM(R101:R108)</f>
        <v>0</v>
      </c>
      <c r="S100" s="169"/>
      <c r="T100" s="171">
        <f>SUM(T101:T108)</f>
        <v>0</v>
      </c>
      <c r="AR100" s="165" t="s">
        <v>148</v>
      </c>
      <c r="AT100" s="172" t="s">
        <v>140</v>
      </c>
      <c r="AU100" s="172" t="s">
        <v>148</v>
      </c>
      <c r="AY100" s="165" t="s">
        <v>297</v>
      </c>
      <c r="BK100" s="173">
        <f>SUM(BK101:BK108)</f>
        <v>0</v>
      </c>
    </row>
    <row r="101" spans="1:65" s="63" customFormat="1" ht="14.4" customHeight="1">
      <c r="A101" s="59"/>
      <c r="B101" s="176"/>
      <c r="C101" s="177" t="s">
        <v>148</v>
      </c>
      <c r="D101" s="177" t="s">
        <v>299</v>
      </c>
      <c r="E101" s="178"/>
      <c r="F101" s="219" t="s">
        <v>1928</v>
      </c>
      <c r="G101" s="219" t="s">
        <v>522</v>
      </c>
      <c r="H101" s="213">
        <v>151</v>
      </c>
      <c r="I101" s="214"/>
      <c r="J101" s="182">
        <f t="shared" ref="J101:J108" si="0">ROUND(I101*H101,2)</f>
        <v>0</v>
      </c>
      <c r="K101" s="183"/>
      <c r="L101" s="60"/>
      <c r="M101" s="184" t="s">
        <v>76</v>
      </c>
      <c r="N101" s="185" t="s">
        <v>107</v>
      </c>
      <c r="O101" s="186">
        <v>0</v>
      </c>
      <c r="P101" s="186">
        <f t="shared" ref="P101:P108" si="1">O101*H101</f>
        <v>0</v>
      </c>
      <c r="Q101" s="186">
        <v>0</v>
      </c>
      <c r="R101" s="186">
        <f t="shared" ref="R101:R108" si="2">Q101*H101</f>
        <v>0</v>
      </c>
      <c r="S101" s="186">
        <v>0</v>
      </c>
      <c r="T101" s="187">
        <f t="shared" ref="T101:T108"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08" si="4">IF(N101="základná",J101,0)</f>
        <v>0</v>
      </c>
      <c r="BF101" s="189">
        <f t="shared" ref="BF101:BF108" si="5">IF(N101="znížená",J101,0)</f>
        <v>0</v>
      </c>
      <c r="BG101" s="189">
        <f t="shared" ref="BG101:BG108" si="6">IF(N101="zákl. prenesená",J101,0)</f>
        <v>0</v>
      </c>
      <c r="BH101" s="189">
        <f t="shared" ref="BH101:BH108" si="7">IF(N101="zníž. prenesená",J101,0)</f>
        <v>0</v>
      </c>
      <c r="BI101" s="189">
        <f t="shared" ref="BI101:BI108" si="8">IF(N101="nulová",J101,0)</f>
        <v>0</v>
      </c>
      <c r="BJ101" s="48" t="s">
        <v>154</v>
      </c>
      <c r="BK101" s="189">
        <f t="shared" ref="BK101:BK108" si="9">ROUND(I101*H101,2)</f>
        <v>0</v>
      </c>
      <c r="BL101" s="48" t="s">
        <v>302</v>
      </c>
      <c r="BM101" s="188" t="s">
        <v>1929</v>
      </c>
    </row>
    <row r="102" spans="1:65" s="63" customFormat="1" ht="14.4" customHeight="1">
      <c r="A102" s="59"/>
      <c r="B102" s="176"/>
      <c r="C102" s="177" t="s">
        <v>154</v>
      </c>
      <c r="D102" s="177" t="s">
        <v>299</v>
      </c>
      <c r="E102" s="178"/>
      <c r="F102" s="219" t="s">
        <v>1930</v>
      </c>
      <c r="G102" s="219" t="s">
        <v>522</v>
      </c>
      <c r="H102" s="213">
        <v>80</v>
      </c>
      <c r="I102" s="214"/>
      <c r="J102" s="182">
        <f t="shared" si="0"/>
        <v>0</v>
      </c>
      <c r="K102" s="183"/>
      <c r="L102" s="60"/>
      <c r="M102" s="184" t="s">
        <v>76</v>
      </c>
      <c r="N102" s="185" t="s">
        <v>107</v>
      </c>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1931</v>
      </c>
    </row>
    <row r="103" spans="1:65" s="63" customFormat="1" ht="14.4" customHeight="1">
      <c r="A103" s="59"/>
      <c r="B103" s="176"/>
      <c r="C103" s="177" t="s">
        <v>306</v>
      </c>
      <c r="D103" s="177" t="s">
        <v>299</v>
      </c>
      <c r="E103" s="178"/>
      <c r="F103" s="219" t="s">
        <v>1932</v>
      </c>
      <c r="G103" s="219" t="s">
        <v>407</v>
      </c>
      <c r="H103" s="213">
        <v>1</v>
      </c>
      <c r="I103" s="214"/>
      <c r="J103" s="182">
        <f t="shared" si="0"/>
        <v>0</v>
      </c>
      <c r="K103" s="183"/>
      <c r="L103" s="60"/>
      <c r="M103" s="184" t="s">
        <v>76</v>
      </c>
      <c r="N103" s="185" t="s">
        <v>107</v>
      </c>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1933</v>
      </c>
    </row>
    <row r="104" spans="1:65" s="63" customFormat="1" ht="14.4" customHeight="1">
      <c r="A104" s="59"/>
      <c r="B104" s="176"/>
      <c r="C104" s="177" t="s">
        <v>302</v>
      </c>
      <c r="D104" s="177" t="s">
        <v>299</v>
      </c>
      <c r="E104" s="178"/>
      <c r="F104" s="219" t="s">
        <v>1934</v>
      </c>
      <c r="G104" s="219" t="s">
        <v>407</v>
      </c>
      <c r="H104" s="213">
        <v>3</v>
      </c>
      <c r="I104" s="214"/>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1935</v>
      </c>
    </row>
    <row r="105" spans="1:65" s="63" customFormat="1" ht="14.4" customHeight="1">
      <c r="A105" s="59"/>
      <c r="B105" s="176"/>
      <c r="C105" s="190" t="s">
        <v>311</v>
      </c>
      <c r="D105" s="190" t="s">
        <v>324</v>
      </c>
      <c r="E105" s="191"/>
      <c r="F105" s="220" t="s">
        <v>1928</v>
      </c>
      <c r="G105" s="220" t="s">
        <v>522</v>
      </c>
      <c r="H105" s="215">
        <v>151</v>
      </c>
      <c r="I105" s="216"/>
      <c r="J105" s="195">
        <f t="shared" si="0"/>
        <v>0</v>
      </c>
      <c r="K105" s="196"/>
      <c r="L105" s="197"/>
      <c r="M105" s="198" t="s">
        <v>76</v>
      </c>
      <c r="N105" s="199"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320</v>
      </c>
      <c r="AT105" s="188" t="s">
        <v>324</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1936</v>
      </c>
    </row>
    <row r="106" spans="1:65" s="63" customFormat="1" ht="14.4" customHeight="1">
      <c r="A106" s="59"/>
      <c r="B106" s="176"/>
      <c r="C106" s="190" t="s">
        <v>314</v>
      </c>
      <c r="D106" s="190" t="s">
        <v>324</v>
      </c>
      <c r="E106" s="191"/>
      <c r="F106" s="220" t="s">
        <v>1930</v>
      </c>
      <c r="G106" s="220" t="s">
        <v>522</v>
      </c>
      <c r="H106" s="215">
        <v>80</v>
      </c>
      <c r="I106" s="216"/>
      <c r="J106" s="195">
        <f t="shared" si="0"/>
        <v>0</v>
      </c>
      <c r="K106" s="196"/>
      <c r="L106" s="197"/>
      <c r="M106" s="198" t="s">
        <v>76</v>
      </c>
      <c r="N106" s="199"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320</v>
      </c>
      <c r="AT106" s="188" t="s">
        <v>324</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1937</v>
      </c>
    </row>
    <row r="107" spans="1:65" s="63" customFormat="1" ht="14.4" customHeight="1">
      <c r="A107" s="59"/>
      <c r="B107" s="176"/>
      <c r="C107" s="190" t="s">
        <v>317</v>
      </c>
      <c r="D107" s="190" t="s">
        <v>324</v>
      </c>
      <c r="E107" s="191"/>
      <c r="F107" s="220" t="s">
        <v>1932</v>
      </c>
      <c r="G107" s="220" t="s">
        <v>407</v>
      </c>
      <c r="H107" s="215">
        <v>1</v>
      </c>
      <c r="I107" s="216"/>
      <c r="J107" s="195">
        <f t="shared" si="0"/>
        <v>0</v>
      </c>
      <c r="K107" s="196"/>
      <c r="L107" s="197"/>
      <c r="M107" s="198" t="s">
        <v>76</v>
      </c>
      <c r="N107" s="199"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320</v>
      </c>
      <c r="AT107" s="188" t="s">
        <v>324</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1938</v>
      </c>
    </row>
    <row r="108" spans="1:65" s="63" customFormat="1" ht="14.4" customHeight="1">
      <c r="A108" s="59"/>
      <c r="B108" s="176"/>
      <c r="C108" s="190" t="s">
        <v>320</v>
      </c>
      <c r="D108" s="190" t="s">
        <v>324</v>
      </c>
      <c r="E108" s="191"/>
      <c r="F108" s="220" t="s">
        <v>1934</v>
      </c>
      <c r="G108" s="220" t="s">
        <v>407</v>
      </c>
      <c r="H108" s="215">
        <v>3</v>
      </c>
      <c r="I108" s="216"/>
      <c r="J108" s="195">
        <f t="shared" si="0"/>
        <v>0</v>
      </c>
      <c r="K108" s="196"/>
      <c r="L108" s="197"/>
      <c r="M108" s="198" t="s">
        <v>76</v>
      </c>
      <c r="N108" s="199"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320</v>
      </c>
      <c r="AT108" s="188" t="s">
        <v>324</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1939</v>
      </c>
    </row>
    <row r="109" spans="1:65" s="163" customFormat="1" ht="22.95" customHeight="1">
      <c r="B109" s="164"/>
      <c r="D109" s="165" t="s">
        <v>140</v>
      </c>
      <c r="E109" s="174"/>
      <c r="F109" s="221" t="s">
        <v>1029</v>
      </c>
      <c r="G109" s="221"/>
      <c r="H109" s="217"/>
      <c r="I109" s="218"/>
      <c r="J109" s="175">
        <f>BK109</f>
        <v>0</v>
      </c>
      <c r="L109" s="164"/>
      <c r="M109" s="168"/>
      <c r="N109" s="169"/>
      <c r="O109" s="169"/>
      <c r="P109" s="170">
        <f>SUM(P110:P112)</f>
        <v>0</v>
      </c>
      <c r="Q109" s="169"/>
      <c r="R109" s="170">
        <f>SUM(R110:R112)</f>
        <v>0</v>
      </c>
      <c r="S109" s="169"/>
      <c r="T109" s="171">
        <f>SUM(T110:T112)</f>
        <v>0</v>
      </c>
      <c r="AR109" s="165" t="s">
        <v>148</v>
      </c>
      <c r="AT109" s="172" t="s">
        <v>140</v>
      </c>
      <c r="AU109" s="172" t="s">
        <v>148</v>
      </c>
      <c r="AY109" s="165" t="s">
        <v>297</v>
      </c>
      <c r="BK109" s="173">
        <f>SUM(BK110:BK112)</f>
        <v>0</v>
      </c>
    </row>
    <row r="110" spans="1:65" s="63" customFormat="1" ht="14.4" customHeight="1">
      <c r="A110" s="59"/>
      <c r="B110" s="176"/>
      <c r="C110" s="177" t="s">
        <v>323</v>
      </c>
      <c r="D110" s="177" t="s">
        <v>299</v>
      </c>
      <c r="E110" s="178"/>
      <c r="F110" s="219" t="s">
        <v>1940</v>
      </c>
      <c r="G110" s="219" t="s">
        <v>522</v>
      </c>
      <c r="H110" s="213">
        <v>200</v>
      </c>
      <c r="I110" s="214"/>
      <c r="J110" s="182">
        <f>ROUND(I110*H110,2)</f>
        <v>0</v>
      </c>
      <c r="K110" s="183"/>
      <c r="L110" s="60"/>
      <c r="M110" s="184" t="s">
        <v>76</v>
      </c>
      <c r="N110" s="185" t="s">
        <v>107</v>
      </c>
      <c r="O110" s="186">
        <v>0</v>
      </c>
      <c r="P110" s="186">
        <f>O110*H110</f>
        <v>0</v>
      </c>
      <c r="Q110" s="186">
        <v>0</v>
      </c>
      <c r="R110" s="186">
        <f>Q110*H110</f>
        <v>0</v>
      </c>
      <c r="S110" s="186">
        <v>0</v>
      </c>
      <c r="T110" s="187">
        <f>S110*H110</f>
        <v>0</v>
      </c>
      <c r="U110" s="59"/>
      <c r="V110" s="59"/>
      <c r="W110" s="59"/>
      <c r="X110" s="59"/>
      <c r="Y110" s="59"/>
      <c r="Z110" s="59"/>
      <c r="AA110" s="59"/>
      <c r="AB110" s="59"/>
      <c r="AC110" s="59"/>
      <c r="AD110" s="59"/>
      <c r="AE110" s="59"/>
      <c r="AR110" s="188" t="s">
        <v>302</v>
      </c>
      <c r="AT110" s="188" t="s">
        <v>299</v>
      </c>
      <c r="AU110" s="188" t="s">
        <v>154</v>
      </c>
      <c r="AY110" s="48" t="s">
        <v>297</v>
      </c>
      <c r="BE110" s="189">
        <f>IF(N110="základná",J110,0)</f>
        <v>0</v>
      </c>
      <c r="BF110" s="189">
        <f>IF(N110="znížená",J110,0)</f>
        <v>0</v>
      </c>
      <c r="BG110" s="189">
        <f>IF(N110="zákl. prenesená",J110,0)</f>
        <v>0</v>
      </c>
      <c r="BH110" s="189">
        <f>IF(N110="zníž. prenesená",J110,0)</f>
        <v>0</v>
      </c>
      <c r="BI110" s="189">
        <f>IF(N110="nulová",J110,0)</f>
        <v>0</v>
      </c>
      <c r="BJ110" s="48" t="s">
        <v>154</v>
      </c>
      <c r="BK110" s="189">
        <f>ROUND(I110*H110,2)</f>
        <v>0</v>
      </c>
      <c r="BL110" s="48" t="s">
        <v>302</v>
      </c>
      <c r="BM110" s="188" t="s">
        <v>1941</v>
      </c>
    </row>
    <row r="111" spans="1:65" s="63" customFormat="1" ht="14.4" customHeight="1">
      <c r="A111" s="59"/>
      <c r="B111" s="176"/>
      <c r="C111" s="177" t="s">
        <v>328</v>
      </c>
      <c r="D111" s="177" t="s">
        <v>299</v>
      </c>
      <c r="E111" s="178"/>
      <c r="F111" s="219" t="s">
        <v>1942</v>
      </c>
      <c r="G111" s="219" t="s">
        <v>522</v>
      </c>
      <c r="H111" s="213">
        <v>200</v>
      </c>
      <c r="I111" s="214"/>
      <c r="J111" s="182">
        <f>ROUND(I111*H111,2)</f>
        <v>0</v>
      </c>
      <c r="K111" s="183"/>
      <c r="L111" s="60"/>
      <c r="M111" s="184" t="s">
        <v>76</v>
      </c>
      <c r="N111" s="185" t="s">
        <v>107</v>
      </c>
      <c r="O111" s="186">
        <v>0</v>
      </c>
      <c r="P111" s="186">
        <f>O111*H111</f>
        <v>0</v>
      </c>
      <c r="Q111" s="186">
        <v>0</v>
      </c>
      <c r="R111" s="186">
        <f>Q111*H111</f>
        <v>0</v>
      </c>
      <c r="S111" s="186">
        <v>0</v>
      </c>
      <c r="T111" s="187">
        <f>S111*H111</f>
        <v>0</v>
      </c>
      <c r="U111" s="59"/>
      <c r="V111" s="59"/>
      <c r="W111" s="59"/>
      <c r="X111" s="59"/>
      <c r="Y111" s="59"/>
      <c r="Z111" s="59"/>
      <c r="AA111" s="59"/>
      <c r="AB111" s="59"/>
      <c r="AC111" s="59"/>
      <c r="AD111" s="59"/>
      <c r="AE111" s="59"/>
      <c r="AR111" s="188" t="s">
        <v>302</v>
      </c>
      <c r="AT111" s="188" t="s">
        <v>299</v>
      </c>
      <c r="AU111" s="188" t="s">
        <v>154</v>
      </c>
      <c r="AY111" s="48" t="s">
        <v>297</v>
      </c>
      <c r="BE111" s="189">
        <f>IF(N111="základná",J111,0)</f>
        <v>0</v>
      </c>
      <c r="BF111" s="189">
        <f>IF(N111="znížená",J111,0)</f>
        <v>0</v>
      </c>
      <c r="BG111" s="189">
        <f>IF(N111="zákl. prenesená",J111,0)</f>
        <v>0</v>
      </c>
      <c r="BH111" s="189">
        <f>IF(N111="zníž. prenesená",J111,0)</f>
        <v>0</v>
      </c>
      <c r="BI111" s="189">
        <f>IF(N111="nulová",J111,0)</f>
        <v>0</v>
      </c>
      <c r="BJ111" s="48" t="s">
        <v>154</v>
      </c>
      <c r="BK111" s="189">
        <f>ROUND(I111*H111,2)</f>
        <v>0</v>
      </c>
      <c r="BL111" s="48" t="s">
        <v>302</v>
      </c>
      <c r="BM111" s="188" t="s">
        <v>1943</v>
      </c>
    </row>
    <row r="112" spans="1:65" s="63" customFormat="1" ht="14.4" customHeight="1">
      <c r="A112" s="59"/>
      <c r="B112" s="176"/>
      <c r="C112" s="190" t="s">
        <v>331</v>
      </c>
      <c r="D112" s="190" t="s">
        <v>324</v>
      </c>
      <c r="E112" s="191"/>
      <c r="F112" s="220" t="s">
        <v>1942</v>
      </c>
      <c r="G112" s="220" t="s">
        <v>522</v>
      </c>
      <c r="H112" s="215">
        <v>200</v>
      </c>
      <c r="I112" s="216"/>
      <c r="J112" s="195">
        <f>ROUND(I112*H112,2)</f>
        <v>0</v>
      </c>
      <c r="K112" s="196"/>
      <c r="L112" s="197"/>
      <c r="M112" s="198" t="s">
        <v>76</v>
      </c>
      <c r="N112" s="199" t="s">
        <v>107</v>
      </c>
      <c r="O112" s="186">
        <v>0</v>
      </c>
      <c r="P112" s="186">
        <f>O112*H112</f>
        <v>0</v>
      </c>
      <c r="Q112" s="186">
        <v>0</v>
      </c>
      <c r="R112" s="186">
        <f>Q112*H112</f>
        <v>0</v>
      </c>
      <c r="S112" s="186">
        <v>0</v>
      </c>
      <c r="T112" s="187">
        <f>S112*H112</f>
        <v>0</v>
      </c>
      <c r="U112" s="59"/>
      <c r="V112" s="59"/>
      <c r="W112" s="59"/>
      <c r="X112" s="59"/>
      <c r="Y112" s="59"/>
      <c r="Z112" s="59"/>
      <c r="AA112" s="59"/>
      <c r="AB112" s="59"/>
      <c r="AC112" s="59"/>
      <c r="AD112" s="59"/>
      <c r="AE112" s="59"/>
      <c r="AR112" s="188" t="s">
        <v>320</v>
      </c>
      <c r="AT112" s="188" t="s">
        <v>324</v>
      </c>
      <c r="AU112" s="188" t="s">
        <v>154</v>
      </c>
      <c r="AY112" s="48" t="s">
        <v>297</v>
      </c>
      <c r="BE112" s="189">
        <f>IF(N112="základná",J112,0)</f>
        <v>0</v>
      </c>
      <c r="BF112" s="189">
        <f>IF(N112="znížená",J112,0)</f>
        <v>0</v>
      </c>
      <c r="BG112" s="189">
        <f>IF(N112="zákl. prenesená",J112,0)</f>
        <v>0</v>
      </c>
      <c r="BH112" s="189">
        <f>IF(N112="zníž. prenesená",J112,0)</f>
        <v>0</v>
      </c>
      <c r="BI112" s="189">
        <f>IF(N112="nulová",J112,0)</f>
        <v>0</v>
      </c>
      <c r="BJ112" s="48" t="s">
        <v>154</v>
      </c>
      <c r="BK112" s="189">
        <f>ROUND(I112*H112,2)</f>
        <v>0</v>
      </c>
      <c r="BL112" s="48" t="s">
        <v>302</v>
      </c>
      <c r="BM112" s="188" t="s">
        <v>1944</v>
      </c>
    </row>
    <row r="113" spans="1:65" s="163" customFormat="1" ht="22.95" customHeight="1">
      <c r="B113" s="164"/>
      <c r="D113" s="165" t="s">
        <v>140</v>
      </c>
      <c r="E113" s="174"/>
      <c r="F113" s="221" t="s">
        <v>1945</v>
      </c>
      <c r="G113" s="221"/>
      <c r="H113" s="217"/>
      <c r="I113" s="218"/>
      <c r="J113" s="175">
        <f>BK113</f>
        <v>0</v>
      </c>
      <c r="L113" s="164"/>
      <c r="M113" s="168"/>
      <c r="N113" s="169"/>
      <c r="O113" s="169"/>
      <c r="P113" s="170">
        <f>SUM(P114:P119)</f>
        <v>0</v>
      </c>
      <c r="Q113" s="169"/>
      <c r="R113" s="170">
        <f>SUM(R114:R119)</f>
        <v>0</v>
      </c>
      <c r="S113" s="169"/>
      <c r="T113" s="171">
        <f>SUM(T114:T119)</f>
        <v>0</v>
      </c>
      <c r="AR113" s="165" t="s">
        <v>148</v>
      </c>
      <c r="AT113" s="172" t="s">
        <v>140</v>
      </c>
      <c r="AU113" s="172" t="s">
        <v>148</v>
      </c>
      <c r="AY113" s="165" t="s">
        <v>297</v>
      </c>
      <c r="BK113" s="173">
        <f>SUM(BK114:BK119)</f>
        <v>0</v>
      </c>
    </row>
    <row r="114" spans="1:65" s="63" customFormat="1" ht="14.4" customHeight="1">
      <c r="A114" s="59"/>
      <c r="B114" s="176"/>
      <c r="C114" s="177" t="s">
        <v>335</v>
      </c>
      <c r="D114" s="177" t="s">
        <v>299</v>
      </c>
      <c r="E114" s="178"/>
      <c r="F114" s="219" t="s">
        <v>1946</v>
      </c>
      <c r="G114" s="219" t="s">
        <v>816</v>
      </c>
      <c r="H114" s="213">
        <v>160</v>
      </c>
      <c r="I114" s="214"/>
      <c r="J114" s="182">
        <f t="shared" ref="J114:J119" si="10">ROUND(I114*H114,2)</f>
        <v>0</v>
      </c>
      <c r="K114" s="183"/>
      <c r="L114" s="60"/>
      <c r="M114" s="184" t="s">
        <v>76</v>
      </c>
      <c r="N114" s="185" t="s">
        <v>107</v>
      </c>
      <c r="O114" s="186">
        <v>0</v>
      </c>
      <c r="P114" s="186">
        <f t="shared" ref="P114:P119" si="11">O114*H114</f>
        <v>0</v>
      </c>
      <c r="Q114" s="186">
        <v>0</v>
      </c>
      <c r="R114" s="186">
        <f t="shared" ref="R114:R119" si="12">Q114*H114</f>
        <v>0</v>
      </c>
      <c r="S114" s="186">
        <v>0</v>
      </c>
      <c r="T114" s="187">
        <f t="shared" ref="T114:T119" si="13">S114*H114</f>
        <v>0</v>
      </c>
      <c r="U114" s="59"/>
      <c r="V114" s="59"/>
      <c r="W114" s="59"/>
      <c r="X114" s="59"/>
      <c r="Y114" s="59"/>
      <c r="Z114" s="59"/>
      <c r="AA114" s="59"/>
      <c r="AB114" s="59"/>
      <c r="AC114" s="59"/>
      <c r="AD114" s="59"/>
      <c r="AE114" s="59"/>
      <c r="AR114" s="188" t="s">
        <v>302</v>
      </c>
      <c r="AT114" s="188" t="s">
        <v>299</v>
      </c>
      <c r="AU114" s="188" t="s">
        <v>154</v>
      </c>
      <c r="AY114" s="48" t="s">
        <v>297</v>
      </c>
      <c r="BE114" s="189">
        <f t="shared" ref="BE114:BE119" si="14">IF(N114="základná",J114,0)</f>
        <v>0</v>
      </c>
      <c r="BF114" s="189">
        <f t="shared" ref="BF114:BF119" si="15">IF(N114="znížená",J114,0)</f>
        <v>0</v>
      </c>
      <c r="BG114" s="189">
        <f t="shared" ref="BG114:BG119" si="16">IF(N114="zákl. prenesená",J114,0)</f>
        <v>0</v>
      </c>
      <c r="BH114" s="189">
        <f t="shared" ref="BH114:BH119" si="17">IF(N114="zníž. prenesená",J114,0)</f>
        <v>0</v>
      </c>
      <c r="BI114" s="189">
        <f t="shared" ref="BI114:BI119" si="18">IF(N114="nulová",J114,0)</f>
        <v>0</v>
      </c>
      <c r="BJ114" s="48" t="s">
        <v>154</v>
      </c>
      <c r="BK114" s="189">
        <f t="shared" ref="BK114:BK119" si="19">ROUND(I114*H114,2)</f>
        <v>0</v>
      </c>
      <c r="BL114" s="48" t="s">
        <v>302</v>
      </c>
      <c r="BM114" s="188" t="s">
        <v>1947</v>
      </c>
    </row>
    <row r="115" spans="1:65" s="63" customFormat="1" ht="14.4" customHeight="1">
      <c r="A115" s="59"/>
      <c r="B115" s="176"/>
      <c r="C115" s="177" t="s">
        <v>339</v>
      </c>
      <c r="D115" s="177" t="s">
        <v>299</v>
      </c>
      <c r="E115" s="178"/>
      <c r="F115" s="219" t="s">
        <v>1948</v>
      </c>
      <c r="G115" s="219" t="s">
        <v>816</v>
      </c>
      <c r="H115" s="213">
        <v>80</v>
      </c>
      <c r="I115" s="214"/>
      <c r="J115" s="182">
        <f t="shared" si="10"/>
        <v>0</v>
      </c>
      <c r="K115" s="183"/>
      <c r="L115" s="60"/>
      <c r="M115" s="184" t="s">
        <v>76</v>
      </c>
      <c r="N115" s="185" t="s">
        <v>107</v>
      </c>
      <c r="O115" s="186">
        <v>0</v>
      </c>
      <c r="P115" s="186">
        <f t="shared" si="11"/>
        <v>0</v>
      </c>
      <c r="Q115" s="186">
        <v>0</v>
      </c>
      <c r="R115" s="186">
        <f t="shared" si="12"/>
        <v>0</v>
      </c>
      <c r="S115" s="186">
        <v>0</v>
      </c>
      <c r="T115" s="187">
        <f t="shared" si="13"/>
        <v>0</v>
      </c>
      <c r="U115" s="59"/>
      <c r="V115" s="59"/>
      <c r="W115" s="59"/>
      <c r="X115" s="59"/>
      <c r="Y115" s="59"/>
      <c r="Z115" s="59"/>
      <c r="AA115" s="59"/>
      <c r="AB115" s="59"/>
      <c r="AC115" s="59"/>
      <c r="AD115" s="59"/>
      <c r="AE115" s="59"/>
      <c r="AR115" s="188" t="s">
        <v>302</v>
      </c>
      <c r="AT115" s="188" t="s">
        <v>299</v>
      </c>
      <c r="AU115" s="188" t="s">
        <v>154</v>
      </c>
      <c r="AY115" s="48" t="s">
        <v>297</v>
      </c>
      <c r="BE115" s="189">
        <f t="shared" si="14"/>
        <v>0</v>
      </c>
      <c r="BF115" s="189">
        <f t="shared" si="15"/>
        <v>0</v>
      </c>
      <c r="BG115" s="189">
        <f t="shared" si="16"/>
        <v>0</v>
      </c>
      <c r="BH115" s="189">
        <f t="shared" si="17"/>
        <v>0</v>
      </c>
      <c r="BI115" s="189">
        <f t="shared" si="18"/>
        <v>0</v>
      </c>
      <c r="BJ115" s="48" t="s">
        <v>154</v>
      </c>
      <c r="BK115" s="189">
        <f t="shared" si="19"/>
        <v>0</v>
      </c>
      <c r="BL115" s="48" t="s">
        <v>302</v>
      </c>
      <c r="BM115" s="188" t="s">
        <v>1949</v>
      </c>
    </row>
    <row r="116" spans="1:65" s="63" customFormat="1" ht="14.4" customHeight="1">
      <c r="A116" s="59"/>
      <c r="B116" s="176"/>
      <c r="C116" s="177" t="s">
        <v>342</v>
      </c>
      <c r="D116" s="177" t="s">
        <v>299</v>
      </c>
      <c r="E116" s="178"/>
      <c r="F116" s="219" t="s">
        <v>1950</v>
      </c>
      <c r="G116" s="219" t="s">
        <v>816</v>
      </c>
      <c r="H116" s="213">
        <v>32</v>
      </c>
      <c r="I116" s="214"/>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1951</v>
      </c>
    </row>
    <row r="117" spans="1:65" s="63" customFormat="1" ht="14.4" customHeight="1">
      <c r="A117" s="59"/>
      <c r="B117" s="176"/>
      <c r="C117" s="177" t="s">
        <v>345</v>
      </c>
      <c r="D117" s="177" t="s">
        <v>299</v>
      </c>
      <c r="E117" s="178"/>
      <c r="F117" s="219" t="s">
        <v>1952</v>
      </c>
      <c r="G117" s="219" t="s">
        <v>816</v>
      </c>
      <c r="H117" s="213">
        <v>16</v>
      </c>
      <c r="I117" s="214"/>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1953</v>
      </c>
    </row>
    <row r="118" spans="1:65" s="63" customFormat="1" ht="14.4" customHeight="1">
      <c r="A118" s="59"/>
      <c r="B118" s="176"/>
      <c r="C118" s="177" t="s">
        <v>351</v>
      </c>
      <c r="D118" s="177" t="s">
        <v>299</v>
      </c>
      <c r="E118" s="178"/>
      <c r="F118" s="219" t="s">
        <v>1954</v>
      </c>
      <c r="G118" s="219" t="s">
        <v>816</v>
      </c>
      <c r="H118" s="213">
        <v>32</v>
      </c>
      <c r="I118" s="214"/>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1955</v>
      </c>
    </row>
    <row r="119" spans="1:65" s="63" customFormat="1" ht="14.4" customHeight="1">
      <c r="A119" s="59"/>
      <c r="B119" s="176"/>
      <c r="C119" s="177" t="s">
        <v>348</v>
      </c>
      <c r="D119" s="177" t="s">
        <v>299</v>
      </c>
      <c r="E119" s="178"/>
      <c r="F119" s="219" t="s">
        <v>1956</v>
      </c>
      <c r="G119" s="219" t="s">
        <v>816</v>
      </c>
      <c r="H119" s="213">
        <v>120</v>
      </c>
      <c r="I119" s="214"/>
      <c r="J119" s="182">
        <f t="shared" si="10"/>
        <v>0</v>
      </c>
      <c r="K119" s="183"/>
      <c r="L119" s="60"/>
      <c r="M119" s="200" t="s">
        <v>76</v>
      </c>
      <c r="N119" s="201" t="s">
        <v>107</v>
      </c>
      <c r="O119" s="202">
        <v>0</v>
      </c>
      <c r="P119" s="202">
        <f t="shared" si="11"/>
        <v>0</v>
      </c>
      <c r="Q119" s="202">
        <v>0</v>
      </c>
      <c r="R119" s="202">
        <f t="shared" si="12"/>
        <v>0</v>
      </c>
      <c r="S119" s="202">
        <v>0</v>
      </c>
      <c r="T119" s="203">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1957</v>
      </c>
    </row>
    <row r="120" spans="1:65" s="63" customFormat="1" ht="6.9" customHeight="1">
      <c r="A120" s="59"/>
      <c r="B120" s="75"/>
      <c r="C120" s="76"/>
      <c r="D120" s="76"/>
      <c r="E120" s="76"/>
      <c r="F120" s="76"/>
      <c r="G120" s="76"/>
      <c r="H120" s="76"/>
      <c r="I120" s="76"/>
      <c r="J120" s="76"/>
      <c r="K120" s="76"/>
      <c r="L120" s="60"/>
      <c r="M120" s="59"/>
      <c r="O120" s="59"/>
      <c r="P120" s="59"/>
      <c r="Q120" s="59"/>
      <c r="R120" s="59"/>
      <c r="S120" s="59"/>
      <c r="T120" s="59"/>
      <c r="U120" s="59"/>
      <c r="V120" s="59"/>
      <c r="W120" s="59"/>
      <c r="X120" s="59"/>
      <c r="Y120" s="59"/>
      <c r="Z120" s="59"/>
      <c r="AA120" s="59"/>
      <c r="AB120" s="59"/>
      <c r="AC120" s="59"/>
      <c r="AD120" s="59"/>
      <c r="AE120" s="59"/>
    </row>
    <row r="123" spans="1:65" ht="50.4" customHeight="1">
      <c r="C123" s="262" t="s">
        <v>392</v>
      </c>
      <c r="D123" s="262"/>
      <c r="E123" s="262"/>
      <c r="F123" s="262"/>
      <c r="G123" s="262"/>
      <c r="H123" s="262"/>
      <c r="I123" s="262"/>
      <c r="J123" s="262"/>
      <c r="K123" s="262"/>
      <c r="L123" s="262"/>
      <c r="M123" s="262"/>
      <c r="N123" s="262"/>
    </row>
    <row r="124" spans="1:65" ht="11.4">
      <c r="C124" s="204"/>
      <c r="D124" s="204"/>
      <c r="E124" s="204"/>
      <c r="F124" s="204"/>
      <c r="G124" s="204"/>
      <c r="H124" s="204"/>
      <c r="I124" s="204"/>
      <c r="J124" s="204"/>
      <c r="K124" s="205"/>
      <c r="L124" s="205"/>
      <c r="M124" s="205"/>
      <c r="N124" s="205"/>
    </row>
    <row r="125" spans="1:65" ht="37.950000000000003" customHeight="1">
      <c r="C125" s="262" t="s">
        <v>393</v>
      </c>
      <c r="D125" s="262"/>
      <c r="E125" s="262"/>
      <c r="F125" s="262"/>
      <c r="G125" s="262"/>
      <c r="H125" s="262"/>
      <c r="I125" s="262"/>
      <c r="J125" s="262"/>
      <c r="K125" s="262"/>
      <c r="L125" s="262"/>
      <c r="M125" s="262"/>
      <c r="N125" s="262"/>
    </row>
    <row r="126" spans="1:65" ht="11.4">
      <c r="C126" s="204"/>
      <c r="D126" s="204"/>
      <c r="E126" s="204"/>
      <c r="F126" s="204"/>
      <c r="G126" s="204"/>
      <c r="H126" s="204"/>
      <c r="I126" s="204"/>
      <c r="J126" s="204"/>
      <c r="K126" s="205"/>
      <c r="L126" s="205"/>
      <c r="M126" s="205"/>
      <c r="N126" s="205"/>
    </row>
    <row r="127" spans="1:65" ht="58.95" customHeight="1">
      <c r="C127" s="262" t="s">
        <v>394</v>
      </c>
      <c r="D127" s="262"/>
      <c r="E127" s="262"/>
      <c r="F127" s="262"/>
      <c r="G127" s="262"/>
      <c r="H127" s="262"/>
      <c r="I127" s="262"/>
      <c r="J127" s="262"/>
      <c r="K127" s="262"/>
      <c r="L127" s="262"/>
      <c r="M127" s="262"/>
      <c r="N127" s="262"/>
    </row>
    <row r="128" spans="1:65" ht="11.4">
      <c r="C128" s="206"/>
      <c r="D128" s="206"/>
      <c r="E128" s="206"/>
      <c r="F128" s="206"/>
      <c r="G128" s="206"/>
      <c r="H128" s="206"/>
      <c r="I128" s="206"/>
      <c r="J128" s="206"/>
      <c r="K128" s="207"/>
      <c r="L128" s="207"/>
      <c r="M128" s="207"/>
      <c r="N128" s="207"/>
    </row>
    <row r="129" spans="3:14" ht="11.4">
      <c r="C129" s="262" t="s">
        <v>395</v>
      </c>
      <c r="D129" s="262"/>
      <c r="E129" s="262"/>
      <c r="F129" s="262"/>
      <c r="G129" s="262"/>
      <c r="H129" s="262"/>
      <c r="I129" s="262"/>
      <c r="J129" s="262"/>
      <c r="K129" s="262"/>
      <c r="L129" s="262"/>
      <c r="M129" s="262"/>
      <c r="N129" s="262"/>
    </row>
    <row r="130" spans="3:14" ht="11.4">
      <c r="C130" s="204"/>
      <c r="D130" s="204"/>
      <c r="E130" s="204"/>
      <c r="F130" s="204"/>
      <c r="G130" s="204"/>
      <c r="H130" s="204"/>
      <c r="I130" s="204"/>
      <c r="J130" s="204"/>
      <c r="K130" s="205"/>
      <c r="L130" s="205"/>
      <c r="M130" s="205"/>
      <c r="N130" s="205"/>
    </row>
    <row r="131" spans="3:14" ht="11.4">
      <c r="C131" s="204"/>
      <c r="D131" s="204"/>
      <c r="E131" s="204"/>
      <c r="F131" s="204"/>
      <c r="G131" s="204"/>
      <c r="H131" s="204"/>
      <c r="I131" s="204"/>
      <c r="J131" s="204"/>
      <c r="K131" s="205"/>
      <c r="L131" s="205"/>
      <c r="M131" s="205"/>
      <c r="N131" s="205"/>
    </row>
    <row r="132" spans="3:14" ht="11.4">
      <c r="C132" s="208" t="s">
        <v>396</v>
      </c>
      <c r="D132" s="208"/>
      <c r="E132" s="208"/>
      <c r="F132" s="208"/>
      <c r="G132" s="208"/>
      <c r="H132" s="204"/>
      <c r="I132" s="208"/>
      <c r="J132" s="208"/>
      <c r="K132" s="205"/>
      <c r="L132" s="205"/>
      <c r="M132" s="205"/>
      <c r="N132" s="205"/>
    </row>
    <row r="133" spans="3:14" ht="11.4">
      <c r="C133" s="204"/>
      <c r="D133" s="204"/>
      <c r="E133" s="204"/>
      <c r="F133" s="204"/>
      <c r="G133" s="204"/>
      <c r="H133" s="204" t="s">
        <v>397</v>
      </c>
      <c r="I133" s="204"/>
      <c r="J133" s="204"/>
      <c r="K133" s="205"/>
      <c r="L133" s="205"/>
      <c r="M133" s="205"/>
      <c r="N133" s="205"/>
    </row>
    <row r="134" spans="3:14" ht="11.4">
      <c r="C134" s="204"/>
      <c r="D134" s="204"/>
      <c r="E134" s="204"/>
      <c r="F134" s="204"/>
      <c r="G134" s="204"/>
      <c r="H134" s="204"/>
      <c r="I134" s="204"/>
      <c r="J134" s="204"/>
      <c r="K134" s="205"/>
      <c r="L134" s="205"/>
      <c r="M134" s="205"/>
      <c r="N134" s="205"/>
    </row>
    <row r="135" spans="3:14" ht="11.4">
      <c r="C135" s="204"/>
      <c r="D135" s="204"/>
      <c r="E135" s="204"/>
      <c r="F135" s="204"/>
      <c r="G135" s="204"/>
      <c r="H135" s="204"/>
      <c r="I135" s="204"/>
      <c r="J135" s="208"/>
      <c r="K135" s="205"/>
      <c r="L135" s="205"/>
      <c r="M135" s="205"/>
      <c r="N135" s="205"/>
    </row>
    <row r="136" spans="3:14" ht="11.4">
      <c r="C136" s="208" t="s">
        <v>96</v>
      </c>
      <c r="D136" s="208"/>
      <c r="E136" s="208"/>
      <c r="F136" s="208"/>
      <c r="G136" s="208"/>
      <c r="H136" s="204"/>
      <c r="I136" s="208"/>
      <c r="J136" s="204"/>
      <c r="K136" s="205"/>
      <c r="L136" s="205"/>
      <c r="M136" s="205"/>
      <c r="N136" s="205"/>
    </row>
  </sheetData>
  <autoFilter ref="C97:K119" xr:uid="{00000000-0009-0000-0000-000025000000}"/>
  <mergeCells count="11">
    <mergeCell ref="E88:H88"/>
    <mergeCell ref="L2:V2"/>
    <mergeCell ref="E7:H7"/>
    <mergeCell ref="E9:H9"/>
    <mergeCell ref="E18:H18"/>
    <mergeCell ref="E27:H27"/>
    <mergeCell ref="E90:H90"/>
    <mergeCell ref="C123:N123"/>
    <mergeCell ref="C125:N125"/>
    <mergeCell ref="C127:N127"/>
    <mergeCell ref="C129:N12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M129"/>
  <sheetViews>
    <sheetView showGridLines="0" topLeftCell="A98"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275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1958</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tr">
        <f>'Rekapitulácia 3x12 bj'!AN8</f>
        <v xml:space="preserve"> </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3x12 bj'!AN10="","",'Rekapitulácia 3x12 bj'!AN10)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3x12 bj'!E11="","",'Rekapitulácia 3x12 bj'!E11)</f>
        <v xml:space="preserve"> </v>
      </c>
      <c r="F15" s="59"/>
      <c r="G15" s="59"/>
      <c r="H15" s="59"/>
      <c r="I15" s="56" t="s">
        <v>95</v>
      </c>
      <c r="J15" s="57" t="str">
        <f>IF('Rekapitulácia 3x12 bj'!AN11="","",'Rekapitulácia 3x12 bj'!AN11)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3x12 bj'!AN13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3x12 bj'!E14</f>
        <v xml:space="preserve"> </v>
      </c>
      <c r="F18" s="256"/>
      <c r="G18" s="256"/>
      <c r="H18" s="256"/>
      <c r="I18" s="56" t="s">
        <v>95</v>
      </c>
      <c r="J18" s="57" t="str">
        <f>'Rekapitulácia 3x12 bj'!AN14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3x12 bj'!AN16="","",'Rekapitulácia 3x12 bj'!AN16)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3x12 bj'!E17="","",'Rekapitulácia 3x12 bj'!E17)</f>
        <v xml:space="preserve"> </v>
      </c>
      <c r="F21" s="59"/>
      <c r="G21" s="59"/>
      <c r="H21" s="59"/>
      <c r="I21" s="56" t="s">
        <v>95</v>
      </c>
      <c r="J21" s="57" t="str">
        <f>IF('Rekapitulácia 3x12 bj'!AN17="","",'Rekapitulácia 3x12 bj'!AN17)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3x12 bj'!AN19="","",'Rekapitulácia 3x12 bj'!AN19)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3x12 bj'!E20="","",'Rekapitulácia 3x12 bj'!E20)</f>
        <v xml:space="preserve"> </v>
      </c>
      <c r="F24" s="59"/>
      <c r="G24" s="59"/>
      <c r="H24" s="59"/>
      <c r="I24" s="56" t="s">
        <v>95</v>
      </c>
      <c r="J24" s="57" t="str">
        <f>IF('Rekapitulácia 3x12 bj'!AN20="","",'Rekapitulácia 3x12 bj'!AN20)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ROUND((SUM(BE98:BE112)),  2)</f>
        <v>0</v>
      </c>
      <c r="G33" s="59"/>
      <c r="H33" s="59"/>
      <c r="I33" s="141">
        <v>0.2</v>
      </c>
      <c r="J33" s="140">
        <f>ROUND(((SUM(BE98:BE112))*I33),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ROUND((SUM(BF98:BF112)),  2)</f>
        <v>0</v>
      </c>
      <c r="G34" s="59"/>
      <c r="H34" s="59"/>
      <c r="I34" s="141">
        <v>0.2</v>
      </c>
      <c r="J34" s="140">
        <f>ROUND(((SUM(BF98:BF112))*I34),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ROUND((SUM(BG98:BG112)),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ROUND((SUM(BH98:BH112)),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ROUND((SUM(BI98:BI112)),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8.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10 - FC 28 SO 10 Hrubé terénne úpravy</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t="s">
        <v>105</v>
      </c>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1028</v>
      </c>
      <c r="J99" s="167">
        <f>BK99</f>
        <v>0</v>
      </c>
      <c r="L99" s="164"/>
      <c r="M99" s="168"/>
      <c r="N99" s="169"/>
      <c r="O99" s="169"/>
      <c r="P99" s="170">
        <f>P100</f>
        <v>0</v>
      </c>
      <c r="Q99" s="169"/>
      <c r="R99" s="170">
        <f>R100</f>
        <v>0</v>
      </c>
      <c r="S99" s="169"/>
      <c r="T99" s="171">
        <f>T100</f>
        <v>0</v>
      </c>
      <c r="AR99" s="165" t="s">
        <v>148</v>
      </c>
      <c r="AT99" s="172" t="s">
        <v>140</v>
      </c>
      <c r="AU99" s="172" t="s">
        <v>141</v>
      </c>
      <c r="AY99" s="165" t="s">
        <v>297</v>
      </c>
      <c r="BK99" s="173">
        <f>BK100</f>
        <v>0</v>
      </c>
    </row>
    <row r="100" spans="1:65" s="163" customFormat="1" ht="22.95" customHeight="1">
      <c r="B100" s="164"/>
      <c r="D100" s="165" t="s">
        <v>140</v>
      </c>
      <c r="E100" s="174"/>
      <c r="F100" s="174" t="s">
        <v>1029</v>
      </c>
      <c r="J100" s="175">
        <f>BK100</f>
        <v>0</v>
      </c>
      <c r="L100" s="164"/>
      <c r="M100" s="168"/>
      <c r="N100" s="169"/>
      <c r="O100" s="169"/>
      <c r="P100" s="170">
        <f>SUM(P101:P112)</f>
        <v>0</v>
      </c>
      <c r="Q100" s="169"/>
      <c r="R100" s="170">
        <f>SUM(R101:R112)</f>
        <v>0</v>
      </c>
      <c r="S100" s="169"/>
      <c r="T100" s="171">
        <f>SUM(T101:T112)</f>
        <v>0</v>
      </c>
      <c r="AR100" s="165" t="s">
        <v>148</v>
      </c>
      <c r="AT100" s="172" t="s">
        <v>140</v>
      </c>
      <c r="AU100" s="172" t="s">
        <v>148</v>
      </c>
      <c r="AY100" s="165" t="s">
        <v>297</v>
      </c>
      <c r="BK100" s="173">
        <f>SUM(BK101:BK112)</f>
        <v>0</v>
      </c>
    </row>
    <row r="101" spans="1:65" s="63" customFormat="1" ht="14.4" customHeight="1">
      <c r="A101" s="59"/>
      <c r="B101" s="176"/>
      <c r="C101" s="177" t="s">
        <v>148</v>
      </c>
      <c r="D101" s="177" t="s">
        <v>299</v>
      </c>
      <c r="E101" s="178"/>
      <c r="F101" s="179" t="s">
        <v>1959</v>
      </c>
      <c r="G101" s="180" t="s">
        <v>301</v>
      </c>
      <c r="H101" s="181">
        <v>15599</v>
      </c>
      <c r="I101" s="182"/>
      <c r="J101" s="182">
        <f t="shared" ref="J101:J112" si="0">ROUND(I101*H101,2)</f>
        <v>0</v>
      </c>
      <c r="K101" s="183"/>
      <c r="L101" s="60"/>
      <c r="M101" s="184" t="s">
        <v>76</v>
      </c>
      <c r="N101" s="185" t="s">
        <v>107</v>
      </c>
      <c r="O101" s="186">
        <v>0</v>
      </c>
      <c r="P101" s="186">
        <f t="shared" ref="P101:P112" si="1">O101*H101</f>
        <v>0</v>
      </c>
      <c r="Q101" s="186">
        <v>0</v>
      </c>
      <c r="R101" s="186">
        <f t="shared" ref="R101:R112" si="2">Q101*H101</f>
        <v>0</v>
      </c>
      <c r="S101" s="186">
        <v>0</v>
      </c>
      <c r="T101" s="187">
        <f t="shared" ref="T101:T112"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12" si="4">IF(N101="základná",J101,0)</f>
        <v>0</v>
      </c>
      <c r="BF101" s="189">
        <f t="shared" ref="BF101:BF112" si="5">IF(N101="znížená",J101,0)</f>
        <v>0</v>
      </c>
      <c r="BG101" s="189">
        <f t="shared" ref="BG101:BG112" si="6">IF(N101="zákl. prenesená",J101,0)</f>
        <v>0</v>
      </c>
      <c r="BH101" s="189">
        <f t="shared" ref="BH101:BH112" si="7">IF(N101="zníž. prenesená",J101,0)</f>
        <v>0</v>
      </c>
      <c r="BI101" s="189">
        <f t="shared" ref="BI101:BI112" si="8">IF(N101="nulová",J101,0)</f>
        <v>0</v>
      </c>
      <c r="BJ101" s="48" t="s">
        <v>154</v>
      </c>
      <c r="BK101" s="189">
        <f t="shared" ref="BK101:BK112" si="9">ROUND(I101*H101,2)</f>
        <v>0</v>
      </c>
      <c r="BL101" s="48" t="s">
        <v>302</v>
      </c>
      <c r="BM101" s="188" t="s">
        <v>1960</v>
      </c>
    </row>
    <row r="102" spans="1:65" s="63" customFormat="1" ht="24.15" customHeight="1">
      <c r="A102" s="59"/>
      <c r="B102" s="176"/>
      <c r="C102" s="177" t="s">
        <v>154</v>
      </c>
      <c r="D102" s="177" t="s">
        <v>299</v>
      </c>
      <c r="E102" s="178"/>
      <c r="F102" s="179" t="s">
        <v>1961</v>
      </c>
      <c r="G102" s="180" t="s">
        <v>301</v>
      </c>
      <c r="H102" s="181">
        <v>5199.6660000000002</v>
      </c>
      <c r="I102" s="182"/>
      <c r="J102" s="182">
        <f t="shared" si="0"/>
        <v>0</v>
      </c>
      <c r="K102" s="183"/>
      <c r="L102" s="60"/>
      <c r="M102" s="184" t="s">
        <v>76</v>
      </c>
      <c r="N102" s="185" t="s">
        <v>107</v>
      </c>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1962</v>
      </c>
    </row>
    <row r="103" spans="1:65" s="63" customFormat="1" ht="14.4" customHeight="1">
      <c r="A103" s="59"/>
      <c r="B103" s="176"/>
      <c r="C103" s="177" t="s">
        <v>306</v>
      </c>
      <c r="D103" s="177" t="s">
        <v>299</v>
      </c>
      <c r="E103" s="178"/>
      <c r="F103" s="179" t="s">
        <v>1963</v>
      </c>
      <c r="G103" s="180" t="s">
        <v>301</v>
      </c>
      <c r="H103" s="181">
        <v>7799.5</v>
      </c>
      <c r="I103" s="182"/>
      <c r="J103" s="182">
        <f t="shared" si="0"/>
        <v>0</v>
      </c>
      <c r="K103" s="183"/>
      <c r="L103" s="60"/>
      <c r="M103" s="184" t="s">
        <v>76</v>
      </c>
      <c r="N103" s="185" t="s">
        <v>107</v>
      </c>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1964</v>
      </c>
    </row>
    <row r="104" spans="1:65" s="63" customFormat="1" ht="37.950000000000003" customHeight="1">
      <c r="A104" s="59"/>
      <c r="B104" s="176"/>
      <c r="C104" s="177" t="s">
        <v>302</v>
      </c>
      <c r="D104" s="177" t="s">
        <v>299</v>
      </c>
      <c r="E104" s="178"/>
      <c r="F104" s="179" t="s">
        <v>1965</v>
      </c>
      <c r="G104" s="180" t="s">
        <v>301</v>
      </c>
      <c r="H104" s="181">
        <v>7799.5</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1966</v>
      </c>
    </row>
    <row r="105" spans="1:65" s="63" customFormat="1" ht="37.950000000000003" customHeight="1">
      <c r="A105" s="59"/>
      <c r="B105" s="176"/>
      <c r="C105" s="177" t="s">
        <v>311</v>
      </c>
      <c r="D105" s="177" t="s">
        <v>299</v>
      </c>
      <c r="E105" s="178"/>
      <c r="F105" s="179" t="s">
        <v>1169</v>
      </c>
      <c r="G105" s="180" t="s">
        <v>301</v>
      </c>
      <c r="H105" s="181">
        <v>7799.5</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1967</v>
      </c>
    </row>
    <row r="106" spans="1:65" s="63" customFormat="1" ht="37.950000000000003" customHeight="1">
      <c r="A106" s="59"/>
      <c r="B106" s="176"/>
      <c r="C106" s="177" t="s">
        <v>314</v>
      </c>
      <c r="D106" s="177" t="s">
        <v>299</v>
      </c>
      <c r="E106" s="178"/>
      <c r="F106" s="179" t="s">
        <v>1171</v>
      </c>
      <c r="G106" s="180" t="s">
        <v>301</v>
      </c>
      <c r="H106" s="181">
        <v>54596.5</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1968</v>
      </c>
    </row>
    <row r="107" spans="1:65" s="63" customFormat="1" ht="24.15" customHeight="1">
      <c r="A107" s="59"/>
      <c r="B107" s="176"/>
      <c r="C107" s="177" t="s">
        <v>317</v>
      </c>
      <c r="D107" s="177" t="s">
        <v>299</v>
      </c>
      <c r="E107" s="178"/>
      <c r="F107" s="179" t="s">
        <v>1969</v>
      </c>
      <c r="G107" s="180" t="s">
        <v>301</v>
      </c>
      <c r="H107" s="181">
        <v>15599</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1970</v>
      </c>
    </row>
    <row r="108" spans="1:65" s="63" customFormat="1" ht="14.4" customHeight="1">
      <c r="A108" s="59"/>
      <c r="B108" s="176"/>
      <c r="C108" s="177" t="s">
        <v>320</v>
      </c>
      <c r="D108" s="177" t="s">
        <v>299</v>
      </c>
      <c r="E108" s="178"/>
      <c r="F108" s="179" t="s">
        <v>1971</v>
      </c>
      <c r="G108" s="180" t="s">
        <v>301</v>
      </c>
      <c r="H108" s="181">
        <v>7799.5</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1972</v>
      </c>
    </row>
    <row r="109" spans="1:65" s="63" customFormat="1" ht="14.4" customHeight="1">
      <c r="A109" s="59"/>
      <c r="B109" s="176"/>
      <c r="C109" s="177" t="s">
        <v>323</v>
      </c>
      <c r="D109" s="177" t="s">
        <v>299</v>
      </c>
      <c r="E109" s="178"/>
      <c r="F109" s="179" t="s">
        <v>1053</v>
      </c>
      <c r="G109" s="180" t="s">
        <v>301</v>
      </c>
      <c r="H109" s="181">
        <v>7799.5</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1973</v>
      </c>
    </row>
    <row r="110" spans="1:65" s="63" customFormat="1" ht="24.15" customHeight="1">
      <c r="A110" s="59"/>
      <c r="B110" s="176"/>
      <c r="C110" s="177" t="s">
        <v>328</v>
      </c>
      <c r="D110" s="177" t="s">
        <v>299</v>
      </c>
      <c r="E110" s="178"/>
      <c r="F110" s="179" t="s">
        <v>1055</v>
      </c>
      <c r="G110" s="180" t="s">
        <v>326</v>
      </c>
      <c r="H110" s="181">
        <v>16699.25</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1974</v>
      </c>
    </row>
    <row r="111" spans="1:65" s="63" customFormat="1" ht="14.4" customHeight="1">
      <c r="A111" s="59"/>
      <c r="B111" s="176"/>
      <c r="C111" s="177" t="s">
        <v>331</v>
      </c>
      <c r="D111" s="177" t="s">
        <v>299</v>
      </c>
      <c r="E111" s="178"/>
      <c r="F111" s="179" t="s">
        <v>1975</v>
      </c>
      <c r="G111" s="180" t="s">
        <v>337</v>
      </c>
      <c r="H111" s="181">
        <v>6966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1976</v>
      </c>
    </row>
    <row r="112" spans="1:65" s="63" customFormat="1" ht="24.15" customHeight="1">
      <c r="A112" s="59"/>
      <c r="B112" s="176"/>
      <c r="C112" s="177" t="s">
        <v>335</v>
      </c>
      <c r="D112" s="177" t="s">
        <v>299</v>
      </c>
      <c r="E112" s="178"/>
      <c r="F112" s="179" t="s">
        <v>1065</v>
      </c>
      <c r="G112" s="180" t="s">
        <v>337</v>
      </c>
      <c r="H112" s="181">
        <v>6966</v>
      </c>
      <c r="I112" s="182"/>
      <c r="J112" s="182">
        <f t="shared" si="0"/>
        <v>0</v>
      </c>
      <c r="K112" s="183"/>
      <c r="L112" s="60"/>
      <c r="M112" s="200" t="s">
        <v>76</v>
      </c>
      <c r="N112" s="201" t="s">
        <v>107</v>
      </c>
      <c r="O112" s="202">
        <v>0</v>
      </c>
      <c r="P112" s="202">
        <f t="shared" si="1"/>
        <v>0</v>
      </c>
      <c r="Q112" s="202">
        <v>0</v>
      </c>
      <c r="R112" s="202">
        <f t="shared" si="2"/>
        <v>0</v>
      </c>
      <c r="S112" s="202">
        <v>0</v>
      </c>
      <c r="T112" s="203">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1977</v>
      </c>
    </row>
    <row r="113" spans="1:31" s="63" customFormat="1" ht="6.9" customHeight="1">
      <c r="A113" s="59"/>
      <c r="B113" s="75"/>
      <c r="C113" s="76"/>
      <c r="D113" s="76"/>
      <c r="E113" s="76"/>
      <c r="F113" s="76"/>
      <c r="G113" s="76"/>
      <c r="H113" s="76"/>
      <c r="I113" s="76"/>
      <c r="J113" s="76"/>
      <c r="K113" s="76"/>
      <c r="L113" s="60"/>
      <c r="M113" s="59"/>
      <c r="O113" s="59"/>
      <c r="P113" s="59"/>
      <c r="Q113" s="59"/>
      <c r="R113" s="59"/>
      <c r="S113" s="59"/>
      <c r="T113" s="59"/>
      <c r="U113" s="59"/>
      <c r="V113" s="59"/>
      <c r="W113" s="59"/>
      <c r="X113" s="59"/>
      <c r="Y113" s="59"/>
      <c r="Z113" s="59"/>
      <c r="AA113" s="59"/>
      <c r="AB113" s="59"/>
      <c r="AC113" s="59"/>
      <c r="AD113" s="59"/>
      <c r="AE113" s="59"/>
    </row>
    <row r="116" spans="1:31" ht="49.2" customHeight="1">
      <c r="C116" s="262" t="s">
        <v>392</v>
      </c>
      <c r="D116" s="262"/>
      <c r="E116" s="262"/>
      <c r="F116" s="262"/>
      <c r="G116" s="262"/>
      <c r="H116" s="262"/>
      <c r="I116" s="262"/>
      <c r="J116" s="262"/>
      <c r="K116" s="262"/>
      <c r="L116" s="262"/>
      <c r="M116" s="262"/>
      <c r="N116" s="262"/>
    </row>
    <row r="117" spans="1:31" ht="11.4">
      <c r="C117" s="204"/>
      <c r="D117" s="204"/>
      <c r="E117" s="204"/>
      <c r="F117" s="204"/>
      <c r="G117" s="204"/>
      <c r="H117" s="204"/>
      <c r="I117" s="204"/>
      <c r="J117" s="204"/>
      <c r="K117" s="205"/>
      <c r="L117" s="205"/>
      <c r="M117" s="205"/>
      <c r="N117" s="205"/>
    </row>
    <row r="118" spans="1:31" ht="43.95" customHeight="1">
      <c r="C118" s="262" t="s">
        <v>393</v>
      </c>
      <c r="D118" s="262"/>
      <c r="E118" s="262"/>
      <c r="F118" s="262"/>
      <c r="G118" s="262"/>
      <c r="H118" s="262"/>
      <c r="I118" s="262"/>
      <c r="J118" s="262"/>
      <c r="K118" s="262"/>
      <c r="L118" s="262"/>
      <c r="M118" s="262"/>
      <c r="N118" s="262"/>
    </row>
    <row r="119" spans="1:31" ht="11.4">
      <c r="C119" s="204"/>
      <c r="D119" s="204"/>
      <c r="E119" s="204"/>
      <c r="F119" s="204"/>
      <c r="G119" s="204"/>
      <c r="H119" s="204"/>
      <c r="I119" s="204"/>
      <c r="J119" s="204"/>
      <c r="K119" s="205"/>
      <c r="L119" s="205"/>
      <c r="M119" s="205"/>
      <c r="N119" s="205"/>
    </row>
    <row r="120" spans="1:31" ht="49.95" customHeight="1">
      <c r="C120" s="262" t="s">
        <v>394</v>
      </c>
      <c r="D120" s="262"/>
      <c r="E120" s="262"/>
      <c r="F120" s="262"/>
      <c r="G120" s="262"/>
      <c r="H120" s="262"/>
      <c r="I120" s="262"/>
      <c r="J120" s="262"/>
      <c r="K120" s="262"/>
      <c r="L120" s="262"/>
      <c r="M120" s="262"/>
      <c r="N120" s="262"/>
    </row>
    <row r="121" spans="1:31" ht="11.4">
      <c r="C121" s="206"/>
      <c r="D121" s="206"/>
      <c r="E121" s="206"/>
      <c r="F121" s="206"/>
      <c r="G121" s="206"/>
      <c r="H121" s="206"/>
      <c r="I121" s="206"/>
      <c r="J121" s="206"/>
      <c r="K121" s="207"/>
      <c r="L121" s="207"/>
      <c r="M121" s="207"/>
      <c r="N121" s="207"/>
    </row>
    <row r="122" spans="1:31" ht="11.4">
      <c r="C122" s="262" t="s">
        <v>395</v>
      </c>
      <c r="D122" s="262"/>
      <c r="E122" s="262"/>
      <c r="F122" s="262"/>
      <c r="G122" s="262"/>
      <c r="H122" s="262"/>
      <c r="I122" s="262"/>
      <c r="J122" s="262"/>
      <c r="K122" s="262"/>
      <c r="L122" s="262"/>
      <c r="M122" s="262"/>
      <c r="N122" s="262"/>
    </row>
    <row r="123" spans="1:31" ht="11.4">
      <c r="C123" s="204"/>
      <c r="D123" s="204"/>
      <c r="E123" s="204"/>
      <c r="F123" s="204"/>
      <c r="G123" s="204"/>
      <c r="H123" s="204"/>
      <c r="I123" s="204"/>
      <c r="J123" s="204"/>
      <c r="K123" s="205"/>
      <c r="L123" s="205"/>
      <c r="M123" s="205"/>
      <c r="N123" s="205"/>
    </row>
    <row r="124" spans="1:31" ht="11.4">
      <c r="C124" s="204"/>
      <c r="D124" s="204"/>
      <c r="E124" s="204"/>
      <c r="F124" s="204"/>
      <c r="G124" s="204"/>
      <c r="H124" s="204"/>
      <c r="I124" s="204"/>
      <c r="J124" s="204"/>
      <c r="K124" s="205"/>
      <c r="L124" s="205"/>
      <c r="M124" s="205"/>
      <c r="N124" s="205"/>
    </row>
    <row r="125" spans="1:31" ht="11.4">
      <c r="C125" s="208" t="s">
        <v>396</v>
      </c>
      <c r="D125" s="208"/>
      <c r="E125" s="208"/>
      <c r="F125" s="208"/>
      <c r="G125" s="208"/>
      <c r="H125" s="204"/>
      <c r="I125" s="208"/>
      <c r="J125" s="208"/>
      <c r="K125" s="205"/>
      <c r="L125" s="205"/>
      <c r="M125" s="205"/>
      <c r="N125" s="205"/>
    </row>
    <row r="126" spans="1:31" ht="11.4">
      <c r="C126" s="204"/>
      <c r="D126" s="204"/>
      <c r="E126" s="204"/>
      <c r="F126" s="204"/>
      <c r="G126" s="204"/>
      <c r="H126" s="204" t="s">
        <v>397</v>
      </c>
      <c r="I126" s="204"/>
      <c r="J126" s="204"/>
      <c r="K126" s="205"/>
      <c r="L126" s="205"/>
      <c r="M126" s="205"/>
      <c r="N126" s="205"/>
    </row>
    <row r="127" spans="1:31" ht="11.4">
      <c r="C127" s="204"/>
      <c r="D127" s="204"/>
      <c r="E127" s="204"/>
      <c r="F127" s="204"/>
      <c r="G127" s="204"/>
      <c r="H127" s="204"/>
      <c r="I127" s="204"/>
      <c r="J127" s="204"/>
      <c r="K127" s="205"/>
      <c r="L127" s="205"/>
      <c r="M127" s="205"/>
      <c r="N127" s="205"/>
    </row>
    <row r="128" spans="1:31" ht="11.4">
      <c r="C128" s="204"/>
      <c r="D128" s="204"/>
      <c r="E128" s="204"/>
      <c r="F128" s="204"/>
      <c r="G128" s="204"/>
      <c r="H128" s="204"/>
      <c r="I128" s="204"/>
      <c r="J128" s="208"/>
      <c r="K128" s="205"/>
      <c r="L128" s="205"/>
      <c r="M128" s="205"/>
      <c r="N128" s="205"/>
    </row>
    <row r="129" spans="3:14" ht="11.4">
      <c r="C129" s="208" t="s">
        <v>96</v>
      </c>
      <c r="D129" s="208"/>
      <c r="E129" s="208"/>
      <c r="F129" s="208"/>
      <c r="G129" s="208"/>
      <c r="H129" s="204"/>
      <c r="I129" s="208"/>
      <c r="J129" s="204"/>
      <c r="K129" s="205"/>
      <c r="L129" s="205"/>
      <c r="M129" s="205"/>
      <c r="N129" s="205"/>
    </row>
  </sheetData>
  <autoFilter ref="C97:K112" xr:uid="{00000000-0009-0000-0000-000026000000}"/>
  <mergeCells count="11">
    <mergeCell ref="E88:H88"/>
    <mergeCell ref="L2:V2"/>
    <mergeCell ref="E7:H7"/>
    <mergeCell ref="E9:H9"/>
    <mergeCell ref="E18:H18"/>
    <mergeCell ref="E27:H27"/>
    <mergeCell ref="E90:H90"/>
    <mergeCell ref="C116:N116"/>
    <mergeCell ref="C118:N118"/>
    <mergeCell ref="C120:N120"/>
    <mergeCell ref="C122:N122"/>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M152"/>
  <sheetViews>
    <sheetView showGridLines="0" topLeftCell="A103" workbookViewId="0">
      <selection activeCell="F103" sqref="F103"/>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155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280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ROUND((SUM(BE100:BE135)),  2)</f>
        <v>0</v>
      </c>
      <c r="G35" s="59"/>
      <c r="H35" s="59"/>
      <c r="I35" s="141">
        <v>0.2</v>
      </c>
      <c r="J35" s="140">
        <f>ROUND(((SUM(BE100:BE135))*I35),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ROUND((SUM(BF100:BF135)),  2)</f>
        <v>0</v>
      </c>
      <c r="G36" s="59"/>
      <c r="H36" s="59"/>
      <c r="I36" s="141">
        <v>0.2</v>
      </c>
      <c r="J36" s="140">
        <f>ROUND(((SUM(BF100:BF135))*I36),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8.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01 - FC 01 SO 01 A1 - ASR - Spodná savba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P101+P129</f>
        <v>0</v>
      </c>
      <c r="Q100" s="95"/>
      <c r="R100" s="160">
        <f>R101+R129</f>
        <v>0</v>
      </c>
      <c r="S100" s="95"/>
      <c r="T100" s="161">
        <f>T101+T129</f>
        <v>0</v>
      </c>
      <c r="U100" s="59"/>
      <c r="V100" s="59"/>
      <c r="W100" s="59"/>
      <c r="X100" s="59"/>
      <c r="Y100" s="59"/>
      <c r="Z100" s="59"/>
      <c r="AA100" s="59"/>
      <c r="AB100" s="59"/>
      <c r="AC100" s="59"/>
      <c r="AD100" s="59"/>
      <c r="AE100" s="59"/>
      <c r="AT100" s="48" t="s">
        <v>140</v>
      </c>
      <c r="AU100" s="48" t="s">
        <v>295</v>
      </c>
      <c r="BK100" s="162">
        <f>BK101+BK129</f>
        <v>0</v>
      </c>
    </row>
    <row r="101" spans="1:65" s="163" customFormat="1" ht="25.95" customHeight="1">
      <c r="B101" s="164"/>
      <c r="D101" s="165" t="s">
        <v>140</v>
      </c>
      <c r="E101" s="166"/>
      <c r="F101" s="166" t="s">
        <v>296</v>
      </c>
      <c r="J101" s="167">
        <f>BK101</f>
        <v>0</v>
      </c>
      <c r="L101" s="164"/>
      <c r="M101" s="168"/>
      <c r="N101" s="169"/>
      <c r="O101" s="169"/>
      <c r="P101" s="170">
        <f>P102+P114+P123+P127</f>
        <v>0</v>
      </c>
      <c r="Q101" s="169"/>
      <c r="R101" s="170">
        <f>R102+R114+R123+R127</f>
        <v>0</v>
      </c>
      <c r="S101" s="169"/>
      <c r="T101" s="171">
        <f>T102+T114+T123+T127</f>
        <v>0</v>
      </c>
      <c r="AR101" s="165" t="s">
        <v>148</v>
      </c>
      <c r="AT101" s="172" t="s">
        <v>140</v>
      </c>
      <c r="AU101" s="172" t="s">
        <v>141</v>
      </c>
      <c r="AY101" s="165" t="s">
        <v>297</v>
      </c>
      <c r="BK101" s="173">
        <f>BK102+BK114+BK123+BK127</f>
        <v>0</v>
      </c>
    </row>
    <row r="102" spans="1:65" s="163" customFormat="1" ht="22.95" customHeight="1">
      <c r="B102" s="164"/>
      <c r="D102" s="165" t="s">
        <v>140</v>
      </c>
      <c r="E102" s="174"/>
      <c r="F102" s="174" t="s">
        <v>298</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24.15" customHeight="1">
      <c r="A103" s="59"/>
      <c r="B103" s="176"/>
      <c r="C103" s="177" t="s">
        <v>148</v>
      </c>
      <c r="D103" s="177" t="s">
        <v>299</v>
      </c>
      <c r="E103" s="178"/>
      <c r="F103" s="179" t="s">
        <v>300</v>
      </c>
      <c r="G103" s="180" t="s">
        <v>301</v>
      </c>
      <c r="H103" s="181">
        <v>73.481999999999999</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303</v>
      </c>
    </row>
    <row r="104" spans="1:65" s="63" customFormat="1" ht="24.15" customHeight="1">
      <c r="A104" s="59"/>
      <c r="B104" s="176"/>
      <c r="C104" s="177" t="s">
        <v>154</v>
      </c>
      <c r="D104" s="177" t="s">
        <v>299</v>
      </c>
      <c r="E104" s="178"/>
      <c r="F104" s="179" t="s">
        <v>304</v>
      </c>
      <c r="G104" s="180" t="s">
        <v>301</v>
      </c>
      <c r="H104" s="181">
        <v>24.494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305</v>
      </c>
    </row>
    <row r="105" spans="1:65" s="63" customFormat="1" ht="24.15" customHeight="1">
      <c r="A105" s="59"/>
      <c r="B105" s="176"/>
      <c r="C105" s="177" t="s">
        <v>306</v>
      </c>
      <c r="D105" s="177" t="s">
        <v>299</v>
      </c>
      <c r="E105" s="178"/>
      <c r="F105" s="179" t="s">
        <v>307</v>
      </c>
      <c r="G105" s="180" t="s">
        <v>301</v>
      </c>
      <c r="H105" s="181">
        <v>101.628</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308</v>
      </c>
    </row>
    <row r="106" spans="1:65" s="63" customFormat="1" ht="37.950000000000003" customHeight="1">
      <c r="A106" s="59"/>
      <c r="B106" s="176"/>
      <c r="C106" s="177" t="s">
        <v>302</v>
      </c>
      <c r="D106" s="177" t="s">
        <v>299</v>
      </c>
      <c r="E106" s="178"/>
      <c r="F106" s="179" t="s">
        <v>309</v>
      </c>
      <c r="G106" s="180" t="s">
        <v>301</v>
      </c>
      <c r="H106" s="181">
        <v>33.875999999999998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310</v>
      </c>
    </row>
    <row r="107" spans="1:65" s="63" customFormat="1" ht="24.15" customHeight="1">
      <c r="A107" s="59"/>
      <c r="B107" s="176"/>
      <c r="C107" s="177" t="s">
        <v>311</v>
      </c>
      <c r="D107" s="177" t="s">
        <v>299</v>
      </c>
      <c r="E107" s="178"/>
      <c r="F107" s="179" t="s">
        <v>312</v>
      </c>
      <c r="G107" s="180" t="s">
        <v>301</v>
      </c>
      <c r="H107" s="181">
        <v>175.11</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313</v>
      </c>
    </row>
    <row r="108" spans="1:65" s="63" customFormat="1" ht="24.15" customHeight="1">
      <c r="A108" s="59"/>
      <c r="B108" s="176"/>
      <c r="C108" s="177" t="s">
        <v>314</v>
      </c>
      <c r="D108" s="177" t="s">
        <v>299</v>
      </c>
      <c r="E108" s="178"/>
      <c r="F108" s="179" t="s">
        <v>315</v>
      </c>
      <c r="G108" s="180" t="s">
        <v>301</v>
      </c>
      <c r="H108" s="181">
        <v>35.021999999999998</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316</v>
      </c>
    </row>
    <row r="109" spans="1:65" s="63" customFormat="1" ht="14.4" customHeight="1">
      <c r="A109" s="59"/>
      <c r="B109" s="176"/>
      <c r="C109" s="177" t="s">
        <v>317</v>
      </c>
      <c r="D109" s="177" t="s">
        <v>299</v>
      </c>
      <c r="E109" s="178"/>
      <c r="F109" s="179" t="s">
        <v>318</v>
      </c>
      <c r="G109" s="180" t="s">
        <v>301</v>
      </c>
      <c r="H109" s="181">
        <v>175.11</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319</v>
      </c>
    </row>
    <row r="110" spans="1:65" s="63" customFormat="1" ht="24.15" customHeight="1">
      <c r="A110" s="59"/>
      <c r="B110" s="176"/>
      <c r="C110" s="177" t="s">
        <v>320</v>
      </c>
      <c r="D110" s="177" t="s">
        <v>299</v>
      </c>
      <c r="E110" s="178"/>
      <c r="F110" s="179" t="s">
        <v>321</v>
      </c>
      <c r="G110" s="180" t="s">
        <v>301</v>
      </c>
      <c r="H110" s="181">
        <v>128.964</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322</v>
      </c>
    </row>
    <row r="111" spans="1:65" s="63" customFormat="1" ht="14.4" customHeight="1">
      <c r="A111" s="59"/>
      <c r="B111" s="176"/>
      <c r="C111" s="190" t="s">
        <v>323</v>
      </c>
      <c r="D111" s="190" t="s">
        <v>324</v>
      </c>
      <c r="E111" s="191"/>
      <c r="F111" s="192" t="s">
        <v>325</v>
      </c>
      <c r="G111" s="193" t="s">
        <v>326</v>
      </c>
      <c r="H111" s="194">
        <v>150.30699999999999</v>
      </c>
      <c r="I111" s="195"/>
      <c r="J111" s="195">
        <f t="shared" si="0"/>
        <v>0</v>
      </c>
      <c r="K111" s="196"/>
      <c r="L111" s="197"/>
      <c r="M111" s="198" t="s">
        <v>76</v>
      </c>
      <c r="N111" s="199"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320</v>
      </c>
      <c r="AT111" s="188" t="s">
        <v>324</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327</v>
      </c>
    </row>
    <row r="112" spans="1:65" s="63" customFormat="1" ht="24.15" customHeight="1">
      <c r="A112" s="59"/>
      <c r="B112" s="176"/>
      <c r="C112" s="177" t="s">
        <v>328</v>
      </c>
      <c r="D112" s="177" t="s">
        <v>299</v>
      </c>
      <c r="E112" s="178"/>
      <c r="F112" s="179" t="s">
        <v>329</v>
      </c>
      <c r="G112" s="180" t="s">
        <v>301</v>
      </c>
      <c r="H112" s="181">
        <v>3.5430000000000001</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330</v>
      </c>
    </row>
    <row r="113" spans="1:65" s="63" customFormat="1" ht="14.4" customHeight="1">
      <c r="A113" s="59"/>
      <c r="B113" s="176"/>
      <c r="C113" s="190" t="s">
        <v>331</v>
      </c>
      <c r="D113" s="190" t="s">
        <v>324</v>
      </c>
      <c r="E113" s="191"/>
      <c r="F113" s="192" t="s">
        <v>332</v>
      </c>
      <c r="G113" s="193" t="s">
        <v>326</v>
      </c>
      <c r="H113" s="194">
        <v>5.9870000000000001</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333</v>
      </c>
    </row>
    <row r="114" spans="1:65" s="163" customFormat="1" ht="22.95" customHeight="1">
      <c r="B114" s="164"/>
      <c r="D114" s="165" t="s">
        <v>140</v>
      </c>
      <c r="E114" s="174"/>
      <c r="F114" s="174" t="s">
        <v>334</v>
      </c>
      <c r="J114" s="175">
        <f>BK114</f>
        <v>0</v>
      </c>
      <c r="L114" s="164"/>
      <c r="M114" s="168"/>
      <c r="N114" s="169"/>
      <c r="O114" s="169"/>
      <c r="P114" s="170">
        <f>SUM(P115:P122)</f>
        <v>0</v>
      </c>
      <c r="Q114" s="169"/>
      <c r="R114" s="170">
        <f>SUM(R115:R122)</f>
        <v>0</v>
      </c>
      <c r="S114" s="169"/>
      <c r="T114" s="171">
        <f>SUM(T115:T122)</f>
        <v>0</v>
      </c>
      <c r="AR114" s="165" t="s">
        <v>148</v>
      </c>
      <c r="AT114" s="172" t="s">
        <v>140</v>
      </c>
      <c r="AU114" s="172" t="s">
        <v>148</v>
      </c>
      <c r="AY114" s="165" t="s">
        <v>297</v>
      </c>
      <c r="BK114" s="173">
        <f>SUM(BK115:BK122)</f>
        <v>0</v>
      </c>
    </row>
    <row r="115" spans="1:65" s="63" customFormat="1" ht="34.950000000000003" customHeight="1">
      <c r="A115" s="59"/>
      <c r="B115" s="176"/>
      <c r="C115" s="177" t="s">
        <v>335</v>
      </c>
      <c r="D115" s="177" t="s">
        <v>299</v>
      </c>
      <c r="E115" s="178"/>
      <c r="F115" s="179" t="s">
        <v>336</v>
      </c>
      <c r="G115" s="180" t="s">
        <v>337</v>
      </c>
      <c r="H115" s="181">
        <v>489.88299999999998</v>
      </c>
      <c r="I115" s="182"/>
      <c r="J115" s="182">
        <f t="shared" ref="J115:J122" si="10">ROUND(I115*H115,2)</f>
        <v>0</v>
      </c>
      <c r="K115" s="183"/>
      <c r="L115" s="60"/>
      <c r="M115" s="184" t="s">
        <v>76</v>
      </c>
      <c r="N115" s="185" t="s">
        <v>107</v>
      </c>
      <c r="O115" s="186">
        <v>0</v>
      </c>
      <c r="P115" s="186">
        <f t="shared" ref="P115:P122" si="11">O115*H115</f>
        <v>0</v>
      </c>
      <c r="Q115" s="186">
        <v>0</v>
      </c>
      <c r="R115" s="186">
        <f t="shared" ref="R115:R122" si="12">Q115*H115</f>
        <v>0</v>
      </c>
      <c r="S115" s="186">
        <v>0</v>
      </c>
      <c r="T115" s="187">
        <f t="shared" ref="T115:T12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22" si="14">IF(N115="základná",J115,0)</f>
        <v>0</v>
      </c>
      <c r="BF115" s="189">
        <f t="shared" ref="BF115:BF122" si="15">IF(N115="znížená",J115,0)</f>
        <v>0</v>
      </c>
      <c r="BG115" s="189">
        <f t="shared" ref="BG115:BG122" si="16">IF(N115="zákl. prenesená",J115,0)</f>
        <v>0</v>
      </c>
      <c r="BH115" s="189">
        <f t="shared" ref="BH115:BH122" si="17">IF(N115="zníž. prenesená",J115,0)</f>
        <v>0</v>
      </c>
      <c r="BI115" s="189">
        <f t="shared" ref="BI115:BI122" si="18">IF(N115="nulová",J115,0)</f>
        <v>0</v>
      </c>
      <c r="BJ115" s="48" t="s">
        <v>154</v>
      </c>
      <c r="BK115" s="189">
        <f t="shared" ref="BK115:BK122" si="19">ROUND(I115*H115,2)</f>
        <v>0</v>
      </c>
      <c r="BL115" s="48" t="s">
        <v>302</v>
      </c>
      <c r="BM115" s="188" t="s">
        <v>338</v>
      </c>
    </row>
    <row r="116" spans="1:65" s="63" customFormat="1" ht="24.15" customHeight="1">
      <c r="A116" s="59"/>
      <c r="B116" s="176"/>
      <c r="C116" s="177" t="s">
        <v>339</v>
      </c>
      <c r="D116" s="177" t="s">
        <v>299</v>
      </c>
      <c r="E116" s="178"/>
      <c r="F116" s="179" t="s">
        <v>340</v>
      </c>
      <c r="G116" s="180" t="s">
        <v>301</v>
      </c>
      <c r="H116" s="181">
        <v>73.481999999999999</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341</v>
      </c>
    </row>
    <row r="117" spans="1:65" s="63" customFormat="1" ht="24.15" customHeight="1">
      <c r="A117" s="59"/>
      <c r="B117" s="176"/>
      <c r="C117" s="177" t="s">
        <v>342</v>
      </c>
      <c r="D117" s="177" t="s">
        <v>299</v>
      </c>
      <c r="E117" s="178"/>
      <c r="F117" s="179" t="s">
        <v>343</v>
      </c>
      <c r="G117" s="180" t="s">
        <v>301</v>
      </c>
      <c r="H117" s="181">
        <v>5.0629999999999997</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344</v>
      </c>
    </row>
    <row r="118" spans="1:65" s="63" customFormat="1" ht="24.15" customHeight="1">
      <c r="A118" s="59"/>
      <c r="B118" s="176"/>
      <c r="C118" s="177" t="s">
        <v>345</v>
      </c>
      <c r="D118" s="177" t="s">
        <v>299</v>
      </c>
      <c r="E118" s="178"/>
      <c r="F118" s="179" t="s">
        <v>346</v>
      </c>
      <c r="G118" s="180" t="s">
        <v>301</v>
      </c>
      <c r="H118" s="181">
        <v>7.5970000000000004</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347</v>
      </c>
    </row>
    <row r="119" spans="1:65" s="63" customFormat="1" ht="14.4" customHeight="1">
      <c r="A119" s="59"/>
      <c r="B119" s="176"/>
      <c r="C119" s="177" t="s">
        <v>348</v>
      </c>
      <c r="D119" s="177" t="s">
        <v>299</v>
      </c>
      <c r="E119" s="178"/>
      <c r="F119" s="179" t="s">
        <v>349</v>
      </c>
      <c r="G119" s="180" t="s">
        <v>301</v>
      </c>
      <c r="H119" s="181">
        <v>73.311999999999998</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350</v>
      </c>
    </row>
    <row r="120" spans="1:65" s="63" customFormat="1" ht="22.2" customHeight="1">
      <c r="A120" s="59"/>
      <c r="B120" s="176"/>
      <c r="C120" s="177" t="s">
        <v>351</v>
      </c>
      <c r="D120" s="177" t="s">
        <v>299</v>
      </c>
      <c r="E120" s="178"/>
      <c r="F120" s="179" t="s">
        <v>352</v>
      </c>
      <c r="G120" s="180" t="s">
        <v>337</v>
      </c>
      <c r="H120" s="181">
        <v>77.3</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353</v>
      </c>
    </row>
    <row r="121" spans="1:65" s="63" customFormat="1" ht="24.15" customHeight="1">
      <c r="A121" s="59"/>
      <c r="B121" s="176"/>
      <c r="C121" s="177" t="s">
        <v>354</v>
      </c>
      <c r="D121" s="177" t="s">
        <v>299</v>
      </c>
      <c r="E121" s="178"/>
      <c r="F121" s="179" t="s">
        <v>355</v>
      </c>
      <c r="G121" s="180" t="s">
        <v>337</v>
      </c>
      <c r="H121" s="181">
        <v>77.3</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356</v>
      </c>
    </row>
    <row r="122" spans="1:65" s="63" customFormat="1" ht="24.15" customHeight="1">
      <c r="A122" s="59"/>
      <c r="B122" s="176"/>
      <c r="C122" s="177" t="s">
        <v>357</v>
      </c>
      <c r="D122" s="177" t="s">
        <v>299</v>
      </c>
      <c r="E122" s="178"/>
      <c r="F122" s="179" t="s">
        <v>358</v>
      </c>
      <c r="G122" s="180" t="s">
        <v>326</v>
      </c>
      <c r="H122" s="181">
        <v>0.189</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359</v>
      </c>
    </row>
    <row r="123" spans="1:65" s="163" customFormat="1" ht="22.95" customHeight="1">
      <c r="B123" s="164"/>
      <c r="D123" s="165" t="s">
        <v>140</v>
      </c>
      <c r="E123" s="174"/>
      <c r="F123" s="174" t="s">
        <v>360</v>
      </c>
      <c r="J123" s="175">
        <f>BK123</f>
        <v>0</v>
      </c>
      <c r="L123" s="164"/>
      <c r="M123" s="168"/>
      <c r="N123" s="169"/>
      <c r="O123" s="169"/>
      <c r="P123" s="170">
        <f>SUM(P124:P126)</f>
        <v>0</v>
      </c>
      <c r="Q123" s="169"/>
      <c r="R123" s="170">
        <f>SUM(R124:R126)</f>
        <v>0</v>
      </c>
      <c r="S123" s="169"/>
      <c r="T123" s="171">
        <f>SUM(T124:T126)</f>
        <v>0</v>
      </c>
      <c r="AR123" s="165" t="s">
        <v>148</v>
      </c>
      <c r="AT123" s="172" t="s">
        <v>140</v>
      </c>
      <c r="AU123" s="172" t="s">
        <v>148</v>
      </c>
      <c r="AY123" s="165" t="s">
        <v>297</v>
      </c>
      <c r="BK123" s="173">
        <f>SUM(BK124:BK126)</f>
        <v>0</v>
      </c>
    </row>
    <row r="124" spans="1:65" s="63" customFormat="1" ht="24.15" customHeight="1">
      <c r="A124" s="59"/>
      <c r="B124" s="176"/>
      <c r="C124" s="177" t="s">
        <v>361</v>
      </c>
      <c r="D124" s="177" t="s">
        <v>299</v>
      </c>
      <c r="E124" s="178"/>
      <c r="F124" s="179" t="s">
        <v>362</v>
      </c>
      <c r="G124" s="180" t="s">
        <v>301</v>
      </c>
      <c r="H124" s="181">
        <v>64.959000000000003</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302</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302</v>
      </c>
      <c r="BM124" s="188" t="s">
        <v>363</v>
      </c>
    </row>
    <row r="125" spans="1:65" s="63" customFormat="1" ht="24.15" customHeight="1">
      <c r="A125" s="59"/>
      <c r="B125" s="176"/>
      <c r="C125" s="177" t="s">
        <v>364</v>
      </c>
      <c r="D125" s="177" t="s">
        <v>299</v>
      </c>
      <c r="E125" s="178"/>
      <c r="F125" s="179" t="s">
        <v>365</v>
      </c>
      <c r="G125" s="180" t="s">
        <v>301</v>
      </c>
      <c r="H125" s="181">
        <v>64.959000000000003</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366</v>
      </c>
    </row>
    <row r="126" spans="1:65" s="63" customFormat="1" ht="24.15" customHeight="1">
      <c r="A126" s="59"/>
      <c r="B126" s="176"/>
      <c r="C126" s="177" t="s">
        <v>367</v>
      </c>
      <c r="D126" s="177" t="s">
        <v>299</v>
      </c>
      <c r="E126" s="178"/>
      <c r="F126" s="179" t="s">
        <v>368</v>
      </c>
      <c r="G126" s="180" t="s">
        <v>326</v>
      </c>
      <c r="H126" s="181">
        <v>3.8450000000000002</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369</v>
      </c>
    </row>
    <row r="127" spans="1:65" s="163" customFormat="1" ht="22.95" customHeight="1">
      <c r="B127" s="164"/>
      <c r="D127" s="165" t="s">
        <v>140</v>
      </c>
      <c r="E127" s="174"/>
      <c r="F127" s="174" t="s">
        <v>370</v>
      </c>
      <c r="J127" s="175">
        <f>BK127</f>
        <v>0</v>
      </c>
      <c r="L127" s="164"/>
      <c r="M127" s="168"/>
      <c r="N127" s="169"/>
      <c r="O127" s="169"/>
      <c r="P127" s="170">
        <f>P128</f>
        <v>0</v>
      </c>
      <c r="Q127" s="169"/>
      <c r="R127" s="170">
        <f>R128</f>
        <v>0</v>
      </c>
      <c r="S127" s="169"/>
      <c r="T127" s="171">
        <f>T128</f>
        <v>0</v>
      </c>
      <c r="AR127" s="165" t="s">
        <v>148</v>
      </c>
      <c r="AT127" s="172" t="s">
        <v>140</v>
      </c>
      <c r="AU127" s="172" t="s">
        <v>148</v>
      </c>
      <c r="AY127" s="165" t="s">
        <v>297</v>
      </c>
      <c r="BK127" s="173">
        <f>BK128</f>
        <v>0</v>
      </c>
    </row>
    <row r="128" spans="1:65" s="63" customFormat="1" ht="24.15" customHeight="1">
      <c r="A128" s="59"/>
      <c r="B128" s="176"/>
      <c r="C128" s="177" t="s">
        <v>371</v>
      </c>
      <c r="D128" s="177" t="s">
        <v>299</v>
      </c>
      <c r="E128" s="178"/>
      <c r="F128" s="179" t="s">
        <v>372</v>
      </c>
      <c r="G128" s="180" t="s">
        <v>326</v>
      </c>
      <c r="H128" s="181">
        <v>127.226</v>
      </c>
      <c r="I128" s="182"/>
      <c r="J128" s="182">
        <f>ROUND(I128*H128,2)</f>
        <v>0</v>
      </c>
      <c r="K128" s="183"/>
      <c r="L128" s="60"/>
      <c r="M128" s="184" t="s">
        <v>76</v>
      </c>
      <c r="N128" s="185"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302</v>
      </c>
      <c r="AT128" s="188" t="s">
        <v>299</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373</v>
      </c>
    </row>
    <row r="129" spans="1:65" s="163" customFormat="1" ht="25.95" customHeight="1">
      <c r="B129" s="164"/>
      <c r="D129" s="165" t="s">
        <v>140</v>
      </c>
      <c r="E129" s="166"/>
      <c r="F129" s="166" t="s">
        <v>374</v>
      </c>
      <c r="J129" s="167">
        <f>BK129</f>
        <v>0</v>
      </c>
      <c r="L129" s="164"/>
      <c r="M129" s="168"/>
      <c r="N129" s="169"/>
      <c r="O129" s="169"/>
      <c r="P129" s="170">
        <f>P130</f>
        <v>0</v>
      </c>
      <c r="Q129" s="169"/>
      <c r="R129" s="170">
        <f>R130</f>
        <v>0</v>
      </c>
      <c r="S129" s="169"/>
      <c r="T129" s="171">
        <f>T130</f>
        <v>0</v>
      </c>
      <c r="AR129" s="165" t="s">
        <v>154</v>
      </c>
      <c r="AT129" s="172" t="s">
        <v>140</v>
      </c>
      <c r="AU129" s="172" t="s">
        <v>141</v>
      </c>
      <c r="AY129" s="165" t="s">
        <v>297</v>
      </c>
      <c r="BK129" s="173">
        <f>BK130</f>
        <v>0</v>
      </c>
    </row>
    <row r="130" spans="1:65" s="163" customFormat="1" ht="22.95" customHeight="1">
      <c r="B130" s="164"/>
      <c r="D130" s="165" t="s">
        <v>140</v>
      </c>
      <c r="E130" s="174"/>
      <c r="F130" s="174" t="s">
        <v>375</v>
      </c>
      <c r="J130" s="175">
        <f>BK130</f>
        <v>0</v>
      </c>
      <c r="L130" s="164"/>
      <c r="M130" s="168"/>
      <c r="N130" s="169"/>
      <c r="O130" s="169"/>
      <c r="P130" s="170">
        <f>SUM(P131:P135)</f>
        <v>0</v>
      </c>
      <c r="Q130" s="169"/>
      <c r="R130" s="170">
        <f>SUM(R131:R135)</f>
        <v>0</v>
      </c>
      <c r="S130" s="169"/>
      <c r="T130" s="171">
        <f>SUM(T131:T135)</f>
        <v>0</v>
      </c>
      <c r="AR130" s="165" t="s">
        <v>154</v>
      </c>
      <c r="AT130" s="172" t="s">
        <v>140</v>
      </c>
      <c r="AU130" s="172" t="s">
        <v>148</v>
      </c>
      <c r="AY130" s="165" t="s">
        <v>297</v>
      </c>
      <c r="BK130" s="173">
        <f>SUM(BK131:BK135)</f>
        <v>0</v>
      </c>
    </row>
    <row r="131" spans="1:65" s="63" customFormat="1" ht="24.15" customHeight="1">
      <c r="A131" s="59"/>
      <c r="B131" s="176"/>
      <c r="C131" s="177" t="s">
        <v>376</v>
      </c>
      <c r="D131" s="177" t="s">
        <v>299</v>
      </c>
      <c r="E131" s="178"/>
      <c r="F131" s="179" t="s">
        <v>377</v>
      </c>
      <c r="G131" s="180" t="s">
        <v>337</v>
      </c>
      <c r="H131" s="181">
        <v>762.18399999999997</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378</v>
      </c>
    </row>
    <row r="132" spans="1:65" s="63" customFormat="1" ht="28.95" customHeight="1">
      <c r="A132" s="59"/>
      <c r="B132" s="176"/>
      <c r="C132" s="190" t="s">
        <v>379</v>
      </c>
      <c r="D132" s="190" t="s">
        <v>324</v>
      </c>
      <c r="E132" s="191"/>
      <c r="F132" s="192" t="s">
        <v>380</v>
      </c>
      <c r="G132" s="193" t="s">
        <v>326</v>
      </c>
      <c r="H132" s="194">
        <v>0.22900000000000001</v>
      </c>
      <c r="I132" s="195"/>
      <c r="J132" s="195">
        <f>ROUND(I132*H132,2)</f>
        <v>0</v>
      </c>
      <c r="K132" s="196"/>
      <c r="L132" s="197"/>
      <c r="M132" s="198" t="s">
        <v>76</v>
      </c>
      <c r="N132" s="199"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381</v>
      </c>
      <c r="AT132" s="188" t="s">
        <v>324</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382</v>
      </c>
    </row>
    <row r="133" spans="1:65" s="63" customFormat="1" ht="24.15" customHeight="1">
      <c r="A133" s="59"/>
      <c r="B133" s="176"/>
      <c r="C133" s="177" t="s">
        <v>383</v>
      </c>
      <c r="D133" s="177" t="s">
        <v>299</v>
      </c>
      <c r="E133" s="178"/>
      <c r="F133" s="179" t="s">
        <v>384</v>
      </c>
      <c r="G133" s="180" t="s">
        <v>337</v>
      </c>
      <c r="H133" s="181">
        <v>762.18399999999997</v>
      </c>
      <c r="I133" s="182"/>
      <c r="J133" s="182">
        <f>ROUND(I133*H133,2)</f>
        <v>0</v>
      </c>
      <c r="K133" s="183"/>
      <c r="L133" s="60"/>
      <c r="M133" s="184" t="s">
        <v>76</v>
      </c>
      <c r="N133" s="185" t="s">
        <v>107</v>
      </c>
      <c r="O133" s="186">
        <v>0</v>
      </c>
      <c r="P133" s="186">
        <f>O133*H133</f>
        <v>0</v>
      </c>
      <c r="Q133" s="186">
        <v>0</v>
      </c>
      <c r="R133" s="186">
        <f>Q133*H133</f>
        <v>0</v>
      </c>
      <c r="S133" s="186">
        <v>0</v>
      </c>
      <c r="T133" s="187">
        <f>S133*H133</f>
        <v>0</v>
      </c>
      <c r="U133" s="59"/>
      <c r="V133" s="59"/>
      <c r="W133" s="59"/>
      <c r="X133" s="59"/>
      <c r="Y133" s="59"/>
      <c r="Z133" s="59"/>
      <c r="AA133" s="59"/>
      <c r="AB133" s="59"/>
      <c r="AC133" s="59"/>
      <c r="AD133" s="59"/>
      <c r="AE133" s="59"/>
      <c r="AR133" s="188" t="s">
        <v>348</v>
      </c>
      <c r="AT133" s="188" t="s">
        <v>299</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385</v>
      </c>
    </row>
    <row r="134" spans="1:65" s="63" customFormat="1" ht="24.15" customHeight="1">
      <c r="A134" s="59"/>
      <c r="B134" s="176"/>
      <c r="C134" s="190" t="s">
        <v>386</v>
      </c>
      <c r="D134" s="190" t="s">
        <v>324</v>
      </c>
      <c r="E134" s="191"/>
      <c r="F134" s="192" t="s">
        <v>387</v>
      </c>
      <c r="G134" s="193" t="s">
        <v>337</v>
      </c>
      <c r="H134" s="194">
        <v>876.51199999999994</v>
      </c>
      <c r="I134" s="195"/>
      <c r="J134" s="195">
        <f>ROUND(I134*H134,2)</f>
        <v>0</v>
      </c>
      <c r="K134" s="196"/>
      <c r="L134" s="197"/>
      <c r="M134" s="198" t="s">
        <v>76</v>
      </c>
      <c r="N134" s="199"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381</v>
      </c>
      <c r="AT134" s="188" t="s">
        <v>324</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348</v>
      </c>
      <c r="BM134" s="188" t="s">
        <v>388</v>
      </c>
    </row>
    <row r="135" spans="1:65" s="63" customFormat="1" ht="14.4" customHeight="1">
      <c r="A135" s="59"/>
      <c r="B135" s="176"/>
      <c r="C135" s="177" t="s">
        <v>389</v>
      </c>
      <c r="D135" s="177" t="s">
        <v>299</v>
      </c>
      <c r="E135" s="178"/>
      <c r="F135" s="179" t="s">
        <v>390</v>
      </c>
      <c r="G135" s="180" t="s">
        <v>337</v>
      </c>
      <c r="H135" s="181">
        <v>90.18</v>
      </c>
      <c r="I135" s="182"/>
      <c r="J135" s="182">
        <f>ROUND(I135*H135,2)</f>
        <v>0</v>
      </c>
      <c r="K135" s="183"/>
      <c r="L135" s="60"/>
      <c r="M135" s="200" t="s">
        <v>76</v>
      </c>
      <c r="N135" s="201" t="s">
        <v>107</v>
      </c>
      <c r="O135" s="202">
        <v>0</v>
      </c>
      <c r="P135" s="202">
        <f>O135*H135</f>
        <v>0</v>
      </c>
      <c r="Q135" s="202">
        <v>0</v>
      </c>
      <c r="R135" s="202">
        <f>Q135*H135</f>
        <v>0</v>
      </c>
      <c r="S135" s="202">
        <v>0</v>
      </c>
      <c r="T135" s="203">
        <f>S135*H135</f>
        <v>0</v>
      </c>
      <c r="U135" s="59"/>
      <c r="V135" s="59"/>
      <c r="W135" s="59"/>
      <c r="X135" s="59"/>
      <c r="Y135" s="59"/>
      <c r="Z135" s="59"/>
      <c r="AA135" s="59"/>
      <c r="AB135" s="59"/>
      <c r="AC135" s="59"/>
      <c r="AD135" s="59"/>
      <c r="AE135" s="59"/>
      <c r="AR135" s="188" t="s">
        <v>348</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348</v>
      </c>
      <c r="BM135" s="188" t="s">
        <v>391</v>
      </c>
    </row>
    <row r="136" spans="1:65" s="63" customFormat="1" ht="6.9" customHeight="1">
      <c r="A136" s="59"/>
      <c r="B136" s="75"/>
      <c r="C136" s="76"/>
      <c r="D136" s="76"/>
      <c r="E136" s="76"/>
      <c r="F136" s="76"/>
      <c r="G136" s="76"/>
      <c r="H136" s="76"/>
      <c r="I136" s="76"/>
      <c r="J136" s="76"/>
      <c r="K136" s="76"/>
      <c r="L136" s="60"/>
      <c r="M136" s="59"/>
      <c r="O136" s="59"/>
      <c r="P136" s="59"/>
      <c r="Q136" s="59"/>
      <c r="R136" s="59"/>
      <c r="S136" s="59"/>
      <c r="T136" s="59"/>
      <c r="U136" s="59"/>
      <c r="V136" s="59"/>
      <c r="W136" s="59"/>
      <c r="X136" s="59"/>
      <c r="Y136" s="59"/>
      <c r="Z136" s="59"/>
      <c r="AA136" s="59"/>
      <c r="AB136" s="59"/>
      <c r="AC136" s="59"/>
      <c r="AD136" s="59"/>
      <c r="AE136" s="59"/>
    </row>
    <row r="139" spans="1:65" ht="52.2" customHeight="1">
      <c r="C139" s="262" t="s">
        <v>392</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46.2" customHeight="1">
      <c r="C141" s="262" t="s">
        <v>393</v>
      </c>
      <c r="D141" s="262"/>
      <c r="E141" s="262"/>
      <c r="F141" s="262"/>
      <c r="G141" s="262"/>
      <c r="H141" s="262"/>
      <c r="I141" s="262"/>
      <c r="J141" s="262"/>
      <c r="K141" s="262"/>
      <c r="L141" s="262"/>
      <c r="M141" s="262"/>
      <c r="N141" s="262"/>
    </row>
    <row r="142" spans="1:65" ht="11.4">
      <c r="C142" s="204"/>
      <c r="D142" s="204"/>
      <c r="E142" s="204"/>
      <c r="F142" s="204"/>
      <c r="G142" s="204"/>
      <c r="H142" s="204"/>
      <c r="I142" s="204"/>
      <c r="J142" s="204"/>
      <c r="K142" s="205"/>
      <c r="L142" s="205"/>
      <c r="M142" s="205"/>
      <c r="N142" s="205"/>
    </row>
    <row r="143" spans="1:65" ht="51.6" customHeight="1">
      <c r="C143" s="262" t="s">
        <v>394</v>
      </c>
      <c r="D143" s="262"/>
      <c r="E143" s="262"/>
      <c r="F143" s="262"/>
      <c r="G143" s="262"/>
      <c r="H143" s="262"/>
      <c r="I143" s="262"/>
      <c r="J143" s="262"/>
      <c r="K143" s="262"/>
      <c r="L143" s="262"/>
      <c r="M143" s="262"/>
      <c r="N143" s="262"/>
    </row>
    <row r="144" spans="1:65" ht="11.4">
      <c r="C144" s="206"/>
      <c r="D144" s="206"/>
      <c r="E144" s="206"/>
      <c r="F144" s="206"/>
      <c r="G144" s="206"/>
      <c r="H144" s="206"/>
      <c r="I144" s="206"/>
      <c r="J144" s="206"/>
      <c r="K144" s="207"/>
      <c r="L144" s="207"/>
      <c r="M144" s="207"/>
      <c r="N144" s="207"/>
    </row>
    <row r="145" spans="3:14" ht="11.4">
      <c r="C145" s="262" t="s">
        <v>395</v>
      </c>
      <c r="D145" s="262"/>
      <c r="E145" s="262"/>
      <c r="F145" s="262"/>
      <c r="G145" s="262"/>
      <c r="H145" s="262"/>
      <c r="I145" s="262"/>
      <c r="J145" s="262"/>
      <c r="K145" s="262"/>
      <c r="L145" s="262"/>
      <c r="M145" s="262"/>
      <c r="N145" s="262"/>
    </row>
    <row r="146" spans="3:14" ht="11.4">
      <c r="C146" s="204"/>
      <c r="D146" s="204"/>
      <c r="E146" s="204"/>
      <c r="F146" s="204"/>
      <c r="G146" s="204"/>
      <c r="H146" s="204"/>
      <c r="I146" s="204"/>
      <c r="J146" s="204"/>
      <c r="K146" s="205"/>
      <c r="L146" s="205"/>
      <c r="M146" s="205"/>
      <c r="N146" s="205"/>
    </row>
    <row r="147" spans="3:14" ht="11.4">
      <c r="C147" s="204"/>
      <c r="D147" s="204"/>
      <c r="E147" s="204"/>
      <c r="F147" s="204"/>
      <c r="G147" s="204"/>
      <c r="H147" s="204"/>
      <c r="I147" s="204"/>
      <c r="J147" s="204"/>
      <c r="K147" s="205"/>
      <c r="L147" s="205"/>
      <c r="M147" s="205"/>
      <c r="N147" s="205"/>
    </row>
    <row r="148" spans="3:14" ht="11.4">
      <c r="C148" s="208" t="s">
        <v>396</v>
      </c>
      <c r="D148" s="208"/>
      <c r="E148" s="208"/>
      <c r="F148" s="208"/>
      <c r="G148" s="208"/>
      <c r="H148" s="204"/>
      <c r="I148" s="208"/>
      <c r="J148" s="208"/>
      <c r="K148" s="205"/>
      <c r="L148" s="205"/>
      <c r="M148" s="205"/>
      <c r="N148" s="205"/>
    </row>
    <row r="149" spans="3:14" ht="11.4">
      <c r="C149" s="204"/>
      <c r="D149" s="204"/>
      <c r="E149" s="204"/>
      <c r="F149" s="204"/>
      <c r="G149" s="204"/>
      <c r="H149" s="204" t="s">
        <v>397</v>
      </c>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4"/>
      <c r="D151" s="204"/>
      <c r="E151" s="204"/>
      <c r="F151" s="204"/>
      <c r="G151" s="204"/>
      <c r="H151" s="204"/>
      <c r="I151" s="204"/>
      <c r="J151" s="208"/>
      <c r="K151" s="205"/>
      <c r="L151" s="205"/>
      <c r="M151" s="205"/>
      <c r="N151" s="205"/>
    </row>
    <row r="152" spans="3:14" ht="11.4">
      <c r="C152" s="208" t="s">
        <v>96</v>
      </c>
      <c r="D152" s="208"/>
      <c r="E152" s="208"/>
      <c r="F152" s="208"/>
      <c r="G152" s="208"/>
      <c r="H152" s="204"/>
      <c r="I152" s="208"/>
      <c r="J152" s="204"/>
      <c r="K152" s="205"/>
      <c r="L152" s="205"/>
      <c r="M152" s="205"/>
      <c r="N152" s="205"/>
    </row>
  </sheetData>
  <autoFilter ref="C99:K135" xr:uid="{00000000-0009-0000-0000-000003000000}"/>
  <mergeCells count="13">
    <mergeCell ref="E29:H29"/>
    <mergeCell ref="L2:V2"/>
    <mergeCell ref="E7:H7"/>
    <mergeCell ref="E9:H9"/>
    <mergeCell ref="E11:H11"/>
    <mergeCell ref="E20:H20"/>
    <mergeCell ref="C145:N145"/>
    <mergeCell ref="E88:H88"/>
    <mergeCell ref="E90:H90"/>
    <mergeCell ref="E92:H92"/>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4"/>
  <sheetViews>
    <sheetView zoomScaleNormal="100" zoomScaleSheetLayoutView="80" workbookViewId="0">
      <pane ySplit="5" topLeftCell="A6" activePane="bottomLeft" state="frozen"/>
      <selection activeCell="D6" sqref="D6"/>
      <selection pane="bottomLeft" activeCell="D6" sqref="D6"/>
    </sheetView>
  </sheetViews>
  <sheetFormatPr defaultColWidth="7.88671875" defaultRowHeight="14.4"/>
  <cols>
    <col min="1" max="1" width="7.88671875" style="2"/>
    <col min="2" max="2" width="29.88671875" style="2" customWidth="1"/>
    <col min="3" max="3" width="50.109375" style="2" customWidth="1"/>
    <col min="4" max="4" width="11.6640625" style="3" customWidth="1"/>
    <col min="5" max="5" width="16.109375" style="2" customWidth="1"/>
    <col min="6" max="6" width="12.109375" style="2" customWidth="1"/>
    <col min="7" max="7" width="16.88671875" style="2" customWidth="1"/>
    <col min="8" max="16384" width="7.88671875" style="2"/>
  </cols>
  <sheetData>
    <row r="1" spans="1:7" s="29" customFormat="1" ht="16.2" customHeight="1">
      <c r="A1" s="223" t="s">
        <v>1978</v>
      </c>
      <c r="B1" s="223"/>
      <c r="C1" s="223"/>
      <c r="D1" s="223"/>
      <c r="E1" s="223"/>
      <c r="F1" s="223"/>
      <c r="G1" s="223"/>
    </row>
    <row r="2" spans="1:7" ht="6.6" customHeight="1"/>
    <row r="3" spans="1:7" ht="15.6" customHeight="1">
      <c r="A3" s="30" t="s">
        <v>15</v>
      </c>
    </row>
    <row r="4" spans="1:7" ht="5.4" customHeight="1" thickBot="1"/>
    <row r="5" spans="1:7" s="32" customFormat="1" ht="39" customHeight="1">
      <c r="A5" s="6" t="s">
        <v>2</v>
      </c>
      <c r="B5" s="31" t="s">
        <v>16</v>
      </c>
      <c r="C5" s="31" t="s">
        <v>17</v>
      </c>
      <c r="D5" s="7" t="s">
        <v>4</v>
      </c>
      <c r="E5" s="8" t="s">
        <v>5</v>
      </c>
      <c r="F5" s="8" t="s">
        <v>6</v>
      </c>
      <c r="G5" s="9" t="s">
        <v>7</v>
      </c>
    </row>
    <row r="6" spans="1:7" ht="99.9" customHeight="1">
      <c r="A6" s="10">
        <v>1</v>
      </c>
      <c r="B6" s="33" t="s">
        <v>18</v>
      </c>
      <c r="C6" s="34" t="s">
        <v>19</v>
      </c>
      <c r="D6" s="12">
        <v>1</v>
      </c>
      <c r="E6" s="35"/>
      <c r="F6" s="14">
        <f t="shared" ref="F6:F19" si="0">ROUND(E6*0.2,2)</f>
        <v>0</v>
      </c>
      <c r="G6" s="15">
        <f t="shared" ref="G6:G18" si="1">E6+F6</f>
        <v>0</v>
      </c>
    </row>
    <row r="7" spans="1:7" ht="99.9" customHeight="1">
      <c r="A7" s="10">
        <v>2</v>
      </c>
      <c r="B7" s="33" t="s">
        <v>20</v>
      </c>
      <c r="C7" s="34" t="s">
        <v>21</v>
      </c>
      <c r="D7" s="12">
        <v>1</v>
      </c>
      <c r="E7" s="35"/>
      <c r="F7" s="14">
        <f t="shared" si="0"/>
        <v>0</v>
      </c>
      <c r="G7" s="15">
        <f t="shared" si="1"/>
        <v>0</v>
      </c>
    </row>
    <row r="8" spans="1:7" ht="99.9" customHeight="1">
      <c r="A8" s="10">
        <v>3</v>
      </c>
      <c r="B8" s="33" t="s">
        <v>22</v>
      </c>
      <c r="C8" s="34" t="s">
        <v>23</v>
      </c>
      <c r="D8" s="12">
        <v>1</v>
      </c>
      <c r="E8" s="35"/>
      <c r="F8" s="14">
        <f t="shared" si="0"/>
        <v>0</v>
      </c>
      <c r="G8" s="15">
        <f t="shared" si="1"/>
        <v>0</v>
      </c>
    </row>
    <row r="9" spans="1:7" ht="99.9" customHeight="1">
      <c r="A9" s="10">
        <v>4</v>
      </c>
      <c r="B9" s="33" t="s">
        <v>24</v>
      </c>
      <c r="C9" s="34" t="s">
        <v>25</v>
      </c>
      <c r="D9" s="12">
        <v>1</v>
      </c>
      <c r="E9" s="35"/>
      <c r="F9" s="14">
        <f t="shared" si="0"/>
        <v>0</v>
      </c>
      <c r="G9" s="15">
        <f t="shared" si="1"/>
        <v>0</v>
      </c>
    </row>
    <row r="10" spans="1:7" ht="99.9" customHeight="1">
      <c r="A10" s="10">
        <v>5</v>
      </c>
      <c r="B10" s="33" t="s">
        <v>26</v>
      </c>
      <c r="C10" s="34" t="s">
        <v>27</v>
      </c>
      <c r="D10" s="12">
        <v>1</v>
      </c>
      <c r="E10" s="35"/>
      <c r="F10" s="14">
        <f t="shared" si="0"/>
        <v>0</v>
      </c>
      <c r="G10" s="15">
        <f t="shared" si="1"/>
        <v>0</v>
      </c>
    </row>
    <row r="11" spans="1:7" ht="99.9" customHeight="1">
      <c r="A11" s="10">
        <v>6</v>
      </c>
      <c r="B11" s="33" t="s">
        <v>28</v>
      </c>
      <c r="C11" s="34" t="s">
        <v>29</v>
      </c>
      <c r="D11" s="12">
        <v>1</v>
      </c>
      <c r="E11" s="35"/>
      <c r="F11" s="14">
        <f t="shared" si="0"/>
        <v>0</v>
      </c>
      <c r="G11" s="15">
        <f t="shared" si="1"/>
        <v>0</v>
      </c>
    </row>
    <row r="12" spans="1:7" ht="99.9" customHeight="1">
      <c r="A12" s="10">
        <v>7</v>
      </c>
      <c r="B12" s="33" t="s">
        <v>30</v>
      </c>
      <c r="C12" s="34" t="s">
        <v>31</v>
      </c>
      <c r="D12" s="12">
        <v>1</v>
      </c>
      <c r="E12" s="35"/>
      <c r="F12" s="14">
        <f t="shared" si="0"/>
        <v>0</v>
      </c>
      <c r="G12" s="15">
        <f t="shared" si="1"/>
        <v>0</v>
      </c>
    </row>
    <row r="13" spans="1:7" ht="112.5" customHeight="1">
      <c r="A13" s="10">
        <v>8</v>
      </c>
      <c r="B13" s="33" t="s">
        <v>32</v>
      </c>
      <c r="C13" s="34" t="s">
        <v>1979</v>
      </c>
      <c r="D13" s="12">
        <v>1</v>
      </c>
      <c r="E13" s="35"/>
      <c r="F13" s="14">
        <f t="shared" si="0"/>
        <v>0</v>
      </c>
      <c r="G13" s="15">
        <f t="shared" si="1"/>
        <v>0</v>
      </c>
    </row>
    <row r="14" spans="1:7" ht="99.9" customHeight="1">
      <c r="A14" s="10">
        <v>9</v>
      </c>
      <c r="B14" s="33" t="s">
        <v>34</v>
      </c>
      <c r="C14" s="34" t="s">
        <v>1980</v>
      </c>
      <c r="D14" s="12">
        <v>1</v>
      </c>
      <c r="E14" s="35"/>
      <c r="F14" s="14">
        <f t="shared" si="0"/>
        <v>0</v>
      </c>
      <c r="G14" s="15">
        <f t="shared" si="1"/>
        <v>0</v>
      </c>
    </row>
    <row r="15" spans="1:7" ht="99.9" customHeight="1">
      <c r="A15" s="10">
        <v>10</v>
      </c>
      <c r="B15" s="33" t="s">
        <v>36</v>
      </c>
      <c r="C15" s="34" t="s">
        <v>1981</v>
      </c>
      <c r="D15" s="12">
        <v>1</v>
      </c>
      <c r="E15" s="35"/>
      <c r="F15" s="14">
        <f t="shared" si="0"/>
        <v>0</v>
      </c>
      <c r="G15" s="15">
        <f t="shared" si="1"/>
        <v>0</v>
      </c>
    </row>
    <row r="16" spans="1:7" ht="99.9" customHeight="1">
      <c r="A16" s="10">
        <v>11</v>
      </c>
      <c r="B16" s="33" t="s">
        <v>38</v>
      </c>
      <c r="C16" s="34" t="s">
        <v>1982</v>
      </c>
      <c r="D16" s="12">
        <v>1</v>
      </c>
      <c r="E16" s="35"/>
      <c r="F16" s="14">
        <f t="shared" si="0"/>
        <v>0</v>
      </c>
      <c r="G16" s="15">
        <f t="shared" si="1"/>
        <v>0</v>
      </c>
    </row>
    <row r="17" spans="1:7" ht="99.9" customHeight="1">
      <c r="A17" s="10">
        <v>12</v>
      </c>
      <c r="B17" s="33" t="s">
        <v>40</v>
      </c>
      <c r="C17" s="34" t="s">
        <v>1983</v>
      </c>
      <c r="D17" s="12">
        <v>1</v>
      </c>
      <c r="E17" s="35"/>
      <c r="F17" s="14">
        <f t="shared" si="0"/>
        <v>0</v>
      </c>
      <c r="G17" s="15">
        <f t="shared" si="1"/>
        <v>0</v>
      </c>
    </row>
    <row r="18" spans="1:7" ht="99.9" customHeight="1" thickBot="1">
      <c r="A18" s="10">
        <v>13</v>
      </c>
      <c r="B18" s="33" t="s">
        <v>42</v>
      </c>
      <c r="C18" s="34" t="s">
        <v>1984</v>
      </c>
      <c r="D18" s="12">
        <v>1</v>
      </c>
      <c r="E18" s="35"/>
      <c r="F18" s="14">
        <f t="shared" si="0"/>
        <v>0</v>
      </c>
      <c r="G18" s="15">
        <f t="shared" si="1"/>
        <v>0</v>
      </c>
    </row>
    <row r="19" spans="1:7" s="46" customFormat="1" ht="21.6" thickBot="1">
      <c r="A19" s="39"/>
      <c r="B19" s="40" t="s">
        <v>74</v>
      </c>
      <c r="C19" s="41"/>
      <c r="D19" s="42"/>
      <c r="E19" s="43">
        <f>SUM(E6:E18)</f>
        <v>0</v>
      </c>
      <c r="F19" s="44">
        <f t="shared" si="0"/>
        <v>0</v>
      </c>
      <c r="G19" s="45">
        <f>SUM(E19:F19)</f>
        <v>0</v>
      </c>
    </row>
    <row r="20" spans="1:7">
      <c r="F20" s="29"/>
    </row>
    <row r="21" spans="1:7" ht="28.2" customHeight="1"/>
    <row r="22" spans="1:7">
      <c r="A22" s="2" t="s">
        <v>11</v>
      </c>
    </row>
    <row r="24" spans="1:7">
      <c r="A24" s="2" t="s">
        <v>12</v>
      </c>
      <c r="B24" s="28"/>
      <c r="D24" s="3" t="s">
        <v>13</v>
      </c>
    </row>
  </sheetData>
  <mergeCells count="1">
    <mergeCell ref="A1:G1"/>
  </mergeCells>
  <pageMargins left="0.51181102362204722" right="0.51181102362204722" top="0.35433070866141736" bottom="0.15748031496062992" header="0.31496062992125984" footer="0.31496062992125984"/>
  <pageSetup paperSize="9"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CM113"/>
  <sheetViews>
    <sheetView showGridLines="0" topLeftCell="A73" workbookViewId="0">
      <selection activeCell="D6" sqref="D6"/>
    </sheetView>
  </sheetViews>
  <sheetFormatPr defaultColWidth="7.88671875" defaultRowHeight="10.199999999999999"/>
  <cols>
    <col min="1" max="1" width="7.109375" style="4" customWidth="1"/>
    <col min="2" max="2" width="1.44140625" style="4" customWidth="1"/>
    <col min="3" max="3" width="3.5546875" style="4" customWidth="1"/>
    <col min="4" max="33" width="2.33203125" style="4" customWidth="1"/>
    <col min="34" max="34" width="2.88671875" style="4" customWidth="1"/>
    <col min="35" max="35" width="27.109375" style="4" customWidth="1"/>
    <col min="36" max="37" width="2.109375" style="4" customWidth="1"/>
    <col min="38" max="38" width="7.109375" style="4" customWidth="1"/>
    <col min="39" max="39" width="2.88671875" style="4" customWidth="1"/>
    <col min="40" max="40" width="11.44140625" style="4" customWidth="1"/>
    <col min="41" max="41" width="6.44140625" style="4" customWidth="1"/>
    <col min="42" max="42" width="3.5546875" style="4" customWidth="1"/>
    <col min="43" max="43" width="13.44140625" style="4" hidden="1" customWidth="1"/>
    <col min="44" max="44" width="11.6640625" style="4" customWidth="1"/>
    <col min="45" max="47" width="22.109375" style="4" hidden="1" customWidth="1"/>
    <col min="48" max="49" width="18.5546875" style="4" hidden="1" customWidth="1"/>
    <col min="50" max="51" width="21.44140625" style="4" hidden="1" customWidth="1"/>
    <col min="52" max="52" width="18.5546875" style="4" hidden="1" customWidth="1"/>
    <col min="53" max="53" width="16.44140625" style="4" hidden="1" customWidth="1"/>
    <col min="54" max="54" width="21.44140625" style="4" hidden="1" customWidth="1"/>
    <col min="55" max="55" width="18.5546875" style="4" hidden="1" customWidth="1"/>
    <col min="56" max="56" width="16.44140625" style="4" hidden="1" customWidth="1"/>
    <col min="57" max="57" width="57" style="4" customWidth="1"/>
    <col min="58" max="16384" width="7.88671875" style="4"/>
  </cols>
  <sheetData>
    <row r="1" spans="1:74">
      <c r="A1" s="47" t="s">
        <v>75</v>
      </c>
      <c r="AZ1" s="47" t="s">
        <v>76</v>
      </c>
      <c r="BA1" s="47" t="s">
        <v>77</v>
      </c>
      <c r="BB1" s="47" t="s">
        <v>76</v>
      </c>
      <c r="BT1" s="47" t="s">
        <v>78</v>
      </c>
      <c r="BU1" s="47" t="s">
        <v>78</v>
      </c>
      <c r="BV1" s="47" t="s">
        <v>1985</v>
      </c>
    </row>
    <row r="2" spans="1:74" ht="36.9" customHeight="1">
      <c r="AR2" s="254" t="s">
        <v>80</v>
      </c>
      <c r="AS2" s="255"/>
      <c r="AT2" s="255"/>
      <c r="AU2" s="255"/>
      <c r="AV2" s="255"/>
      <c r="AW2" s="255"/>
      <c r="AX2" s="255"/>
      <c r="AY2" s="255"/>
      <c r="AZ2" s="255"/>
      <c r="BA2" s="255"/>
      <c r="BB2" s="255"/>
      <c r="BC2" s="255"/>
      <c r="BD2" s="255"/>
      <c r="BE2" s="255"/>
      <c r="BS2" s="48" t="s">
        <v>81</v>
      </c>
      <c r="BT2" s="48" t="s">
        <v>82</v>
      </c>
    </row>
    <row r="3" spans="1:74" ht="6.9" customHeight="1">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1"/>
      <c r="BS3" s="48" t="s">
        <v>81</v>
      </c>
      <c r="BT3" s="48" t="s">
        <v>82</v>
      </c>
    </row>
    <row r="4" spans="1:74" ht="24.9" customHeight="1">
      <c r="B4" s="51"/>
      <c r="D4" s="52" t="s">
        <v>83</v>
      </c>
      <c r="AR4" s="51"/>
      <c r="AS4" s="53" t="s">
        <v>84</v>
      </c>
      <c r="BS4" s="48" t="s">
        <v>85</v>
      </c>
    </row>
    <row r="5" spans="1:74" ht="12" customHeight="1">
      <c r="B5" s="51"/>
      <c r="D5" s="54" t="s">
        <v>86</v>
      </c>
      <c r="K5" s="256"/>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R5" s="51"/>
      <c r="BS5" s="48" t="s">
        <v>81</v>
      </c>
    </row>
    <row r="6" spans="1:74" ht="36.9" customHeight="1">
      <c r="B6" s="51"/>
      <c r="D6" s="55" t="s">
        <v>87</v>
      </c>
      <c r="K6" s="257" t="s">
        <v>1986</v>
      </c>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R6" s="51"/>
      <c r="BS6" s="48" t="s">
        <v>81</v>
      </c>
    </row>
    <row r="7" spans="1:74" ht="12" customHeight="1">
      <c r="B7" s="51"/>
      <c r="D7" s="56" t="s">
        <v>88</v>
      </c>
      <c r="K7" s="57" t="s">
        <v>76</v>
      </c>
      <c r="AK7" s="56" t="s">
        <v>89</v>
      </c>
      <c r="AN7" s="57" t="s">
        <v>76</v>
      </c>
      <c r="AR7" s="51"/>
      <c r="BS7" s="48" t="s">
        <v>81</v>
      </c>
    </row>
    <row r="8" spans="1:74" ht="12" customHeight="1">
      <c r="B8" s="51"/>
      <c r="D8" s="56" t="s">
        <v>90</v>
      </c>
      <c r="K8" s="57" t="s">
        <v>91</v>
      </c>
      <c r="AK8" s="56" t="s">
        <v>92</v>
      </c>
      <c r="AN8" s="57"/>
      <c r="AR8" s="51"/>
      <c r="BS8" s="48" t="s">
        <v>81</v>
      </c>
    </row>
    <row r="9" spans="1:74" ht="14.4" customHeight="1">
      <c r="B9" s="51"/>
      <c r="AR9" s="51"/>
      <c r="BS9" s="48" t="s">
        <v>81</v>
      </c>
    </row>
    <row r="10" spans="1:74" ht="12" customHeight="1">
      <c r="B10" s="51"/>
      <c r="D10" s="56" t="s">
        <v>93</v>
      </c>
      <c r="AK10" s="56" t="s">
        <v>94</v>
      </c>
      <c r="AN10" s="57" t="s">
        <v>76</v>
      </c>
      <c r="AR10" s="51"/>
      <c r="BS10" s="48" t="s">
        <v>81</v>
      </c>
    </row>
    <row r="11" spans="1:74" ht="18.45" customHeight="1">
      <c r="B11" s="51"/>
      <c r="E11" s="57" t="s">
        <v>91</v>
      </c>
      <c r="AK11" s="56" t="s">
        <v>95</v>
      </c>
      <c r="AN11" s="57" t="s">
        <v>76</v>
      </c>
      <c r="AR11" s="51"/>
      <c r="BS11" s="48" t="s">
        <v>81</v>
      </c>
    </row>
    <row r="12" spans="1:74" ht="6.9" customHeight="1">
      <c r="B12" s="51"/>
      <c r="AR12" s="51"/>
      <c r="BS12" s="48" t="s">
        <v>81</v>
      </c>
    </row>
    <row r="13" spans="1:74" ht="12" customHeight="1">
      <c r="B13" s="51"/>
      <c r="D13" s="56" t="s">
        <v>96</v>
      </c>
      <c r="AK13" s="56" t="s">
        <v>94</v>
      </c>
      <c r="AN13" s="57" t="s">
        <v>76</v>
      </c>
      <c r="AR13" s="51"/>
      <c r="BS13" s="48" t="s">
        <v>81</v>
      </c>
    </row>
    <row r="14" spans="1:74" ht="13.2">
      <c r="B14" s="51"/>
      <c r="E14" s="57" t="s">
        <v>91</v>
      </c>
      <c r="AK14" s="56" t="s">
        <v>95</v>
      </c>
      <c r="AN14" s="57" t="s">
        <v>76</v>
      </c>
      <c r="AR14" s="51"/>
      <c r="BS14" s="48" t="s">
        <v>81</v>
      </c>
    </row>
    <row r="15" spans="1:74" ht="6.9" customHeight="1">
      <c r="B15" s="51"/>
      <c r="AR15" s="51"/>
      <c r="BS15" s="48" t="s">
        <v>78</v>
      </c>
    </row>
    <row r="16" spans="1:74" ht="12" customHeight="1">
      <c r="B16" s="51"/>
      <c r="D16" s="56" t="s">
        <v>97</v>
      </c>
      <c r="AK16" s="56" t="s">
        <v>94</v>
      </c>
      <c r="AN16" s="57" t="s">
        <v>76</v>
      </c>
      <c r="AR16" s="51"/>
      <c r="BS16" s="48" t="s">
        <v>78</v>
      </c>
    </row>
    <row r="17" spans="1:71" ht="18.45" customHeight="1">
      <c r="B17" s="51"/>
      <c r="E17" s="57" t="s">
        <v>91</v>
      </c>
      <c r="AK17" s="56" t="s">
        <v>95</v>
      </c>
      <c r="AN17" s="57" t="s">
        <v>76</v>
      </c>
      <c r="AR17" s="51"/>
      <c r="BS17" s="48" t="s">
        <v>98</v>
      </c>
    </row>
    <row r="18" spans="1:71" ht="6.9" customHeight="1">
      <c r="B18" s="51"/>
      <c r="AR18" s="51"/>
      <c r="BS18" s="48" t="s">
        <v>81</v>
      </c>
    </row>
    <row r="19" spans="1:71" ht="12" customHeight="1">
      <c r="B19" s="51"/>
      <c r="D19" s="56" t="s">
        <v>99</v>
      </c>
      <c r="AK19" s="56" t="s">
        <v>94</v>
      </c>
      <c r="AN19" s="57" t="s">
        <v>76</v>
      </c>
      <c r="AR19" s="51"/>
      <c r="BS19" s="48" t="s">
        <v>81</v>
      </c>
    </row>
    <row r="20" spans="1:71" ht="18.45" customHeight="1">
      <c r="B20" s="51"/>
      <c r="E20" s="57" t="s">
        <v>91</v>
      </c>
      <c r="AK20" s="56" t="s">
        <v>95</v>
      </c>
      <c r="AN20" s="57" t="s">
        <v>76</v>
      </c>
      <c r="AR20" s="51"/>
      <c r="BS20" s="48" t="s">
        <v>98</v>
      </c>
    </row>
    <row r="21" spans="1:71" ht="6.9" customHeight="1">
      <c r="B21" s="51"/>
      <c r="AR21" s="51"/>
    </row>
    <row r="22" spans="1:71" ht="12" customHeight="1">
      <c r="B22" s="51"/>
      <c r="D22" s="56" t="s">
        <v>100</v>
      </c>
      <c r="AR22" s="51"/>
    </row>
    <row r="23" spans="1:71" ht="16.5" customHeight="1">
      <c r="B23" s="51"/>
      <c r="E23" s="258" t="s">
        <v>76</v>
      </c>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R23" s="51"/>
    </row>
    <row r="24" spans="1:71" ht="6.9" customHeight="1">
      <c r="B24" s="51"/>
      <c r="AR24" s="51"/>
    </row>
    <row r="25" spans="1:71" ht="6.9" customHeight="1">
      <c r="B25" s="51"/>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R25" s="51"/>
    </row>
    <row r="26" spans="1:71" s="63" customFormat="1" ht="25.95" customHeight="1">
      <c r="A26" s="59"/>
      <c r="B26" s="60"/>
      <c r="C26" s="59"/>
      <c r="D26" s="61" t="s">
        <v>101</v>
      </c>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259">
        <f>ROUND(AG94,2)</f>
        <v>0</v>
      </c>
      <c r="AL26" s="260"/>
      <c r="AM26" s="260"/>
      <c r="AN26" s="260"/>
      <c r="AO26" s="260"/>
      <c r="AP26" s="59"/>
      <c r="AQ26" s="59"/>
      <c r="AR26" s="60"/>
      <c r="BE26" s="59"/>
    </row>
    <row r="27" spans="1:71" s="63" customFormat="1" ht="6.9" customHeight="1">
      <c r="A27" s="59"/>
      <c r="B27" s="60"/>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60"/>
      <c r="BE27" s="59"/>
    </row>
    <row r="28" spans="1:71" s="63" customFormat="1" ht="13.2">
      <c r="A28" s="59"/>
      <c r="B28" s="60"/>
      <c r="C28" s="59"/>
      <c r="D28" s="59"/>
      <c r="E28" s="59"/>
      <c r="F28" s="59"/>
      <c r="G28" s="59"/>
      <c r="H28" s="59"/>
      <c r="I28" s="59"/>
      <c r="J28" s="59"/>
      <c r="K28" s="59"/>
      <c r="L28" s="261" t="s">
        <v>102</v>
      </c>
      <c r="M28" s="261"/>
      <c r="N28" s="261"/>
      <c r="O28" s="261"/>
      <c r="P28" s="261"/>
      <c r="Q28" s="59"/>
      <c r="R28" s="59"/>
      <c r="S28" s="59"/>
      <c r="T28" s="59"/>
      <c r="U28" s="59"/>
      <c r="V28" s="59"/>
      <c r="W28" s="261" t="s">
        <v>103</v>
      </c>
      <c r="X28" s="261"/>
      <c r="Y28" s="261"/>
      <c r="Z28" s="261"/>
      <c r="AA28" s="261"/>
      <c r="AB28" s="261"/>
      <c r="AC28" s="261"/>
      <c r="AD28" s="261"/>
      <c r="AE28" s="261"/>
      <c r="AF28" s="59"/>
      <c r="AG28" s="59"/>
      <c r="AH28" s="59"/>
      <c r="AI28" s="59"/>
      <c r="AJ28" s="59"/>
      <c r="AK28" s="261" t="s">
        <v>104</v>
      </c>
      <c r="AL28" s="261"/>
      <c r="AM28" s="261"/>
      <c r="AN28" s="261"/>
      <c r="AO28" s="261"/>
      <c r="AP28" s="59"/>
      <c r="AQ28" s="59"/>
      <c r="AR28" s="60"/>
      <c r="BE28" s="59"/>
    </row>
    <row r="29" spans="1:71" s="64" customFormat="1" ht="14.4" customHeight="1">
      <c r="B29" s="65"/>
      <c r="D29" s="56" t="s">
        <v>105</v>
      </c>
      <c r="F29" s="56" t="s">
        <v>106</v>
      </c>
      <c r="L29" s="245">
        <v>0.2</v>
      </c>
      <c r="M29" s="246"/>
      <c r="N29" s="246"/>
      <c r="O29" s="246"/>
      <c r="P29" s="246"/>
      <c r="W29" s="247">
        <f>ROUND(AZ94, 2)</f>
        <v>0</v>
      </c>
      <c r="X29" s="246"/>
      <c r="Y29" s="246"/>
      <c r="Z29" s="246"/>
      <c r="AA29" s="246"/>
      <c r="AB29" s="246"/>
      <c r="AC29" s="246"/>
      <c r="AD29" s="246"/>
      <c r="AE29" s="246"/>
      <c r="AK29" s="247">
        <f>ROUND(AV94, 2)</f>
        <v>0</v>
      </c>
      <c r="AL29" s="246"/>
      <c r="AM29" s="246"/>
      <c r="AN29" s="246"/>
      <c r="AO29" s="246"/>
      <c r="AR29" s="65"/>
    </row>
    <row r="30" spans="1:71" s="64" customFormat="1" ht="14.4" customHeight="1">
      <c r="B30" s="65"/>
      <c r="F30" s="56" t="s">
        <v>107</v>
      </c>
      <c r="L30" s="245">
        <v>0.2</v>
      </c>
      <c r="M30" s="246"/>
      <c r="N30" s="246"/>
      <c r="O30" s="246"/>
      <c r="P30" s="246"/>
      <c r="W30" s="247">
        <f>ROUND(BA94, 2)</f>
        <v>0</v>
      </c>
      <c r="X30" s="246"/>
      <c r="Y30" s="246"/>
      <c r="Z30" s="246"/>
      <c r="AA30" s="246"/>
      <c r="AB30" s="246"/>
      <c r="AC30" s="246"/>
      <c r="AD30" s="246"/>
      <c r="AE30" s="246"/>
      <c r="AK30" s="247">
        <f>ROUND(AW94, 2)</f>
        <v>0</v>
      </c>
      <c r="AL30" s="246"/>
      <c r="AM30" s="246"/>
      <c r="AN30" s="246"/>
      <c r="AO30" s="246"/>
      <c r="AR30" s="65"/>
    </row>
    <row r="31" spans="1:71" s="64" customFormat="1" ht="14.4" hidden="1" customHeight="1">
      <c r="B31" s="65"/>
      <c r="F31" s="56" t="s">
        <v>108</v>
      </c>
      <c r="L31" s="245">
        <v>0.2</v>
      </c>
      <c r="M31" s="246"/>
      <c r="N31" s="246"/>
      <c r="O31" s="246"/>
      <c r="P31" s="246"/>
      <c r="W31" s="247">
        <f>ROUND(BB94, 2)</f>
        <v>0</v>
      </c>
      <c r="X31" s="246"/>
      <c r="Y31" s="246"/>
      <c r="Z31" s="246"/>
      <c r="AA31" s="246"/>
      <c r="AB31" s="246"/>
      <c r="AC31" s="246"/>
      <c r="AD31" s="246"/>
      <c r="AE31" s="246"/>
      <c r="AK31" s="247">
        <v>0</v>
      </c>
      <c r="AL31" s="246"/>
      <c r="AM31" s="246"/>
      <c r="AN31" s="246"/>
      <c r="AO31" s="246"/>
      <c r="AR31" s="65"/>
    </row>
    <row r="32" spans="1:71" s="64" customFormat="1" ht="14.4" hidden="1" customHeight="1">
      <c r="B32" s="65"/>
      <c r="F32" s="56" t="s">
        <v>109</v>
      </c>
      <c r="L32" s="245">
        <v>0.2</v>
      </c>
      <c r="M32" s="246"/>
      <c r="N32" s="246"/>
      <c r="O32" s="246"/>
      <c r="P32" s="246"/>
      <c r="W32" s="247">
        <f>ROUND(BC94, 2)</f>
        <v>0</v>
      </c>
      <c r="X32" s="246"/>
      <c r="Y32" s="246"/>
      <c r="Z32" s="246"/>
      <c r="AA32" s="246"/>
      <c r="AB32" s="246"/>
      <c r="AC32" s="246"/>
      <c r="AD32" s="246"/>
      <c r="AE32" s="246"/>
      <c r="AK32" s="247">
        <v>0</v>
      </c>
      <c r="AL32" s="246"/>
      <c r="AM32" s="246"/>
      <c r="AN32" s="246"/>
      <c r="AO32" s="246"/>
      <c r="AR32" s="65"/>
    </row>
    <row r="33" spans="1:57" s="64" customFormat="1" ht="14.4" hidden="1" customHeight="1">
      <c r="B33" s="65"/>
      <c r="F33" s="56" t="s">
        <v>110</v>
      </c>
      <c r="L33" s="245">
        <v>0</v>
      </c>
      <c r="M33" s="246"/>
      <c r="N33" s="246"/>
      <c r="O33" s="246"/>
      <c r="P33" s="246"/>
      <c r="W33" s="247">
        <f>ROUND(BD94, 2)</f>
        <v>0</v>
      </c>
      <c r="X33" s="246"/>
      <c r="Y33" s="246"/>
      <c r="Z33" s="246"/>
      <c r="AA33" s="246"/>
      <c r="AB33" s="246"/>
      <c r="AC33" s="246"/>
      <c r="AD33" s="246"/>
      <c r="AE33" s="246"/>
      <c r="AK33" s="247">
        <v>0</v>
      </c>
      <c r="AL33" s="246"/>
      <c r="AM33" s="246"/>
      <c r="AN33" s="246"/>
      <c r="AO33" s="246"/>
      <c r="AR33" s="65"/>
    </row>
    <row r="34" spans="1:57" s="63" customFormat="1" ht="6.9" customHeight="1">
      <c r="A34" s="59"/>
      <c r="B34" s="60"/>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60"/>
      <c r="BE34" s="59"/>
    </row>
    <row r="35" spans="1:57" s="63" customFormat="1" ht="25.95" customHeight="1">
      <c r="A35" s="59"/>
      <c r="B35" s="60"/>
      <c r="C35" s="66"/>
      <c r="D35" s="67" t="s">
        <v>111</v>
      </c>
      <c r="E35" s="68"/>
      <c r="F35" s="68"/>
      <c r="G35" s="68"/>
      <c r="H35" s="68"/>
      <c r="I35" s="68"/>
      <c r="J35" s="68"/>
      <c r="K35" s="68"/>
      <c r="L35" s="68"/>
      <c r="M35" s="68"/>
      <c r="N35" s="68"/>
      <c r="O35" s="68"/>
      <c r="P35" s="68"/>
      <c r="Q35" s="68"/>
      <c r="R35" s="68"/>
      <c r="S35" s="68"/>
      <c r="T35" s="69" t="s">
        <v>112</v>
      </c>
      <c r="U35" s="68"/>
      <c r="V35" s="68"/>
      <c r="W35" s="68"/>
      <c r="X35" s="248" t="s">
        <v>113</v>
      </c>
      <c r="Y35" s="249"/>
      <c r="Z35" s="249"/>
      <c r="AA35" s="249"/>
      <c r="AB35" s="249"/>
      <c r="AC35" s="68"/>
      <c r="AD35" s="68"/>
      <c r="AE35" s="68"/>
      <c r="AF35" s="68"/>
      <c r="AG35" s="68"/>
      <c r="AH35" s="68"/>
      <c r="AI35" s="68"/>
      <c r="AJ35" s="68"/>
      <c r="AK35" s="250">
        <f>SUM(AK26:AK33)</f>
        <v>0</v>
      </c>
      <c r="AL35" s="249"/>
      <c r="AM35" s="249"/>
      <c r="AN35" s="249"/>
      <c r="AO35" s="251"/>
      <c r="AP35" s="66"/>
      <c r="AQ35" s="66"/>
      <c r="AR35" s="60"/>
      <c r="BE35" s="59"/>
    </row>
    <row r="36" spans="1:57" s="63" customFormat="1" ht="6.9" customHeight="1">
      <c r="A36" s="59"/>
      <c r="B36" s="60"/>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60"/>
      <c r="BE36" s="59"/>
    </row>
    <row r="37" spans="1:57" s="63" customFormat="1" ht="14.4" customHeight="1">
      <c r="A37" s="59"/>
      <c r="B37" s="60"/>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60"/>
      <c r="BE37" s="59"/>
    </row>
    <row r="38" spans="1:57" ht="14.4" customHeight="1">
      <c r="B38" s="51"/>
      <c r="AR38" s="51"/>
    </row>
    <row r="39" spans="1:57" ht="14.4" customHeight="1">
      <c r="B39" s="51"/>
      <c r="AR39" s="51"/>
    </row>
    <row r="40" spans="1:57" ht="14.4" customHeight="1">
      <c r="B40" s="51"/>
      <c r="AR40" s="51"/>
    </row>
    <row r="41" spans="1:57" ht="14.4" customHeight="1">
      <c r="B41" s="51"/>
      <c r="AR41" s="51"/>
    </row>
    <row r="42" spans="1:57" ht="14.4" customHeight="1">
      <c r="B42" s="51"/>
      <c r="AR42" s="51"/>
    </row>
    <row r="43" spans="1:57" ht="14.4" customHeight="1">
      <c r="B43" s="51"/>
      <c r="AR43" s="51"/>
    </row>
    <row r="44" spans="1:57" ht="14.4" customHeight="1">
      <c r="B44" s="51"/>
      <c r="AR44" s="51"/>
    </row>
    <row r="45" spans="1:57" ht="14.4" customHeight="1">
      <c r="B45" s="51"/>
      <c r="AR45" s="51"/>
    </row>
    <row r="46" spans="1:57" ht="14.4" customHeight="1">
      <c r="B46" s="51"/>
      <c r="AR46" s="51"/>
    </row>
    <row r="47" spans="1:57" ht="14.4" customHeight="1">
      <c r="B47" s="51"/>
      <c r="AR47" s="51"/>
    </row>
    <row r="48" spans="1:57" ht="14.4" customHeight="1">
      <c r="B48" s="51"/>
      <c r="AR48" s="51"/>
    </row>
    <row r="49" spans="1:57" s="63" customFormat="1" ht="14.4" customHeight="1">
      <c r="B49" s="70"/>
      <c r="D49" s="71" t="s">
        <v>114</v>
      </c>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1" t="s">
        <v>115</v>
      </c>
      <c r="AI49" s="72"/>
      <c r="AJ49" s="72"/>
      <c r="AK49" s="72"/>
      <c r="AL49" s="72"/>
      <c r="AM49" s="72"/>
      <c r="AN49" s="72"/>
      <c r="AO49" s="72"/>
      <c r="AR49" s="70"/>
    </row>
    <row r="50" spans="1:57">
      <c r="B50" s="51"/>
      <c r="AR50" s="51"/>
    </row>
    <row r="51" spans="1:57">
      <c r="B51" s="51"/>
      <c r="AR51" s="51"/>
    </row>
    <row r="52" spans="1:57">
      <c r="B52" s="51"/>
      <c r="AR52" s="51"/>
    </row>
    <row r="53" spans="1:57">
      <c r="B53" s="51"/>
      <c r="AR53" s="51"/>
    </row>
    <row r="54" spans="1:57">
      <c r="B54" s="51"/>
      <c r="AR54" s="51"/>
    </row>
    <row r="55" spans="1:57">
      <c r="B55" s="51"/>
      <c r="AR55" s="51"/>
    </row>
    <row r="56" spans="1:57">
      <c r="B56" s="51"/>
      <c r="AR56" s="51"/>
    </row>
    <row r="57" spans="1:57">
      <c r="B57" s="51"/>
      <c r="AR57" s="51"/>
    </row>
    <row r="58" spans="1:57">
      <c r="B58" s="51"/>
      <c r="AR58" s="51"/>
    </row>
    <row r="59" spans="1:57">
      <c r="B59" s="51"/>
      <c r="AR59" s="51"/>
    </row>
    <row r="60" spans="1:57" s="63" customFormat="1" ht="13.2">
      <c r="A60" s="59"/>
      <c r="B60" s="60"/>
      <c r="C60" s="59"/>
      <c r="D60" s="73" t="s">
        <v>116</v>
      </c>
      <c r="E60" s="62"/>
      <c r="F60" s="62"/>
      <c r="G60" s="62"/>
      <c r="H60" s="62"/>
      <c r="I60" s="62"/>
      <c r="J60" s="62"/>
      <c r="K60" s="62"/>
      <c r="L60" s="62"/>
      <c r="M60" s="62"/>
      <c r="N60" s="62"/>
      <c r="O60" s="62"/>
      <c r="P60" s="62"/>
      <c r="Q60" s="62"/>
      <c r="R60" s="62"/>
      <c r="S60" s="62"/>
      <c r="T60" s="62"/>
      <c r="U60" s="62"/>
      <c r="V60" s="73" t="s">
        <v>117</v>
      </c>
      <c r="W60" s="62"/>
      <c r="X60" s="62"/>
      <c r="Y60" s="62"/>
      <c r="Z60" s="62"/>
      <c r="AA60" s="62"/>
      <c r="AB60" s="62"/>
      <c r="AC60" s="62"/>
      <c r="AD60" s="62"/>
      <c r="AE60" s="62"/>
      <c r="AF60" s="62"/>
      <c r="AG60" s="62"/>
      <c r="AH60" s="73" t="s">
        <v>116</v>
      </c>
      <c r="AI60" s="62"/>
      <c r="AJ60" s="62"/>
      <c r="AK60" s="62"/>
      <c r="AL60" s="62"/>
      <c r="AM60" s="73" t="s">
        <v>117</v>
      </c>
      <c r="AN60" s="62"/>
      <c r="AO60" s="62"/>
      <c r="AP60" s="59"/>
      <c r="AQ60" s="59"/>
      <c r="AR60" s="60"/>
      <c r="BE60" s="59"/>
    </row>
    <row r="61" spans="1:57">
      <c r="B61" s="51"/>
      <c r="AR61" s="51"/>
    </row>
    <row r="62" spans="1:57">
      <c r="B62" s="51"/>
      <c r="AR62" s="51"/>
    </row>
    <row r="63" spans="1:57">
      <c r="B63" s="51"/>
      <c r="AR63" s="51"/>
    </row>
    <row r="64" spans="1:57" s="63" customFormat="1" ht="13.2">
      <c r="A64" s="59"/>
      <c r="B64" s="60"/>
      <c r="C64" s="59"/>
      <c r="D64" s="71" t="s">
        <v>118</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1" t="s">
        <v>119</v>
      </c>
      <c r="AI64" s="74"/>
      <c r="AJ64" s="74"/>
      <c r="AK64" s="74"/>
      <c r="AL64" s="74"/>
      <c r="AM64" s="74"/>
      <c r="AN64" s="74"/>
      <c r="AO64" s="74"/>
      <c r="AP64" s="59"/>
      <c r="AQ64" s="59"/>
      <c r="AR64" s="60"/>
      <c r="BE64" s="59"/>
    </row>
    <row r="65" spans="1:57">
      <c r="B65" s="51"/>
      <c r="AR65" s="51"/>
    </row>
    <row r="66" spans="1:57">
      <c r="B66" s="51"/>
      <c r="AR66" s="51"/>
    </row>
    <row r="67" spans="1:57">
      <c r="B67" s="51"/>
      <c r="AR67" s="51"/>
    </row>
    <row r="68" spans="1:57">
      <c r="B68" s="51"/>
      <c r="AR68" s="51"/>
    </row>
    <row r="69" spans="1:57">
      <c r="B69" s="51"/>
      <c r="AR69" s="51"/>
    </row>
    <row r="70" spans="1:57">
      <c r="B70" s="51"/>
      <c r="AR70" s="51"/>
    </row>
    <row r="71" spans="1:57">
      <c r="B71" s="51"/>
      <c r="AR71" s="51"/>
    </row>
    <row r="72" spans="1:57">
      <c r="B72" s="51"/>
      <c r="AR72" s="51"/>
    </row>
    <row r="73" spans="1:57">
      <c r="B73" s="51"/>
      <c r="AR73" s="51"/>
    </row>
    <row r="74" spans="1:57">
      <c r="B74" s="51"/>
      <c r="AR74" s="51"/>
    </row>
    <row r="75" spans="1:57" s="63" customFormat="1" ht="13.2">
      <c r="A75" s="59"/>
      <c r="B75" s="60"/>
      <c r="C75" s="59"/>
      <c r="D75" s="73" t="s">
        <v>116</v>
      </c>
      <c r="E75" s="62"/>
      <c r="F75" s="62"/>
      <c r="G75" s="62"/>
      <c r="H75" s="62"/>
      <c r="I75" s="62"/>
      <c r="J75" s="62"/>
      <c r="K75" s="62"/>
      <c r="L75" s="62"/>
      <c r="M75" s="62"/>
      <c r="N75" s="62"/>
      <c r="O75" s="62"/>
      <c r="P75" s="62"/>
      <c r="Q75" s="62"/>
      <c r="R75" s="62"/>
      <c r="S75" s="62"/>
      <c r="T75" s="62"/>
      <c r="U75" s="62"/>
      <c r="V75" s="73" t="s">
        <v>117</v>
      </c>
      <c r="W75" s="62"/>
      <c r="X75" s="62"/>
      <c r="Y75" s="62"/>
      <c r="Z75" s="62"/>
      <c r="AA75" s="62"/>
      <c r="AB75" s="62"/>
      <c r="AC75" s="62"/>
      <c r="AD75" s="62"/>
      <c r="AE75" s="62"/>
      <c r="AF75" s="62"/>
      <c r="AG75" s="62"/>
      <c r="AH75" s="73" t="s">
        <v>116</v>
      </c>
      <c r="AI75" s="62"/>
      <c r="AJ75" s="62"/>
      <c r="AK75" s="62"/>
      <c r="AL75" s="62"/>
      <c r="AM75" s="73" t="s">
        <v>117</v>
      </c>
      <c r="AN75" s="62"/>
      <c r="AO75" s="62"/>
      <c r="AP75" s="59"/>
      <c r="AQ75" s="59"/>
      <c r="AR75" s="60"/>
      <c r="BE75" s="59"/>
    </row>
    <row r="76" spans="1:57" s="63" customFormat="1">
      <c r="A76" s="59"/>
      <c r="B76" s="60"/>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60"/>
      <c r="BE76" s="59"/>
    </row>
    <row r="77" spans="1:57" s="63" customFormat="1" ht="6.9" customHeight="1">
      <c r="A77" s="59"/>
      <c r="B77" s="75"/>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60"/>
      <c r="BE77" s="59"/>
    </row>
    <row r="81" spans="1:91" s="63" customFormat="1" ht="6.9" customHeight="1">
      <c r="A81" s="59"/>
      <c r="B81" s="77"/>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60"/>
      <c r="BE81" s="59"/>
    </row>
    <row r="82" spans="1:91" s="63" customFormat="1" ht="24.9" customHeight="1">
      <c r="A82" s="59"/>
      <c r="B82" s="60"/>
      <c r="C82" s="52" t="s">
        <v>120</v>
      </c>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60"/>
      <c r="BE82" s="59"/>
    </row>
    <row r="83" spans="1:91" s="63" customFormat="1" ht="6.9" customHeight="1">
      <c r="A83" s="59"/>
      <c r="B83" s="60"/>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60"/>
      <c r="BE83" s="59"/>
    </row>
    <row r="84" spans="1:91" s="79" customFormat="1" ht="12" customHeight="1">
      <c r="B84" s="80"/>
      <c r="C84" s="56" t="s">
        <v>86</v>
      </c>
      <c r="L84" s="79">
        <f>K5</f>
        <v>0</v>
      </c>
      <c r="AR84" s="80"/>
    </row>
    <row r="85" spans="1:91" s="81" customFormat="1" ht="36.9" customHeight="1">
      <c r="B85" s="82"/>
      <c r="C85" s="83" t="s">
        <v>87</v>
      </c>
      <c r="L85" s="252" t="str">
        <f>K6</f>
        <v>Prestupné bývanie v obci Jarovnice časť  Močidľany 1x12 b.j.</v>
      </c>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R85" s="82"/>
    </row>
    <row r="86" spans="1:91" s="63" customFormat="1" ht="6.9" customHeight="1">
      <c r="A86" s="59"/>
      <c r="B86" s="60"/>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60"/>
      <c r="BE86" s="59"/>
    </row>
    <row r="87" spans="1:91" s="63" customFormat="1" ht="12" customHeight="1">
      <c r="A87" s="59"/>
      <c r="B87" s="60"/>
      <c r="C87" s="56" t="s">
        <v>90</v>
      </c>
      <c r="D87" s="59"/>
      <c r="E87" s="59"/>
      <c r="F87" s="59"/>
      <c r="G87" s="59"/>
      <c r="H87" s="59"/>
      <c r="I87" s="59"/>
      <c r="J87" s="59"/>
      <c r="K87" s="59"/>
      <c r="L87" s="84" t="str">
        <f>IF(K8="","",K8)</f>
        <v xml:space="preserve"> </v>
      </c>
      <c r="M87" s="59"/>
      <c r="N87" s="59"/>
      <c r="O87" s="59"/>
      <c r="P87" s="59"/>
      <c r="Q87" s="59"/>
      <c r="R87" s="59"/>
      <c r="S87" s="59"/>
      <c r="T87" s="59"/>
      <c r="U87" s="59"/>
      <c r="V87" s="59"/>
      <c r="W87" s="59"/>
      <c r="X87" s="59"/>
      <c r="Y87" s="59"/>
      <c r="Z87" s="59"/>
      <c r="AA87" s="59"/>
      <c r="AB87" s="59"/>
      <c r="AC87" s="59"/>
      <c r="AD87" s="59"/>
      <c r="AE87" s="59"/>
      <c r="AF87" s="59"/>
      <c r="AG87" s="59"/>
      <c r="AH87" s="59"/>
      <c r="AI87" s="56" t="s">
        <v>92</v>
      </c>
      <c r="AJ87" s="59"/>
      <c r="AK87" s="59"/>
      <c r="AL87" s="59"/>
      <c r="AM87" s="233" t="str">
        <f>IF(AN8= "","",AN8)</f>
        <v/>
      </c>
      <c r="AN87" s="233"/>
      <c r="AO87" s="59"/>
      <c r="AP87" s="59"/>
      <c r="AQ87" s="59"/>
      <c r="AR87" s="60"/>
      <c r="BE87" s="59"/>
    </row>
    <row r="88" spans="1:91" s="63" customFormat="1" ht="6.9" customHeight="1">
      <c r="A88" s="59"/>
      <c r="B88" s="60"/>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60"/>
      <c r="BE88" s="59"/>
    </row>
    <row r="89" spans="1:91" s="63" customFormat="1" ht="15.15" customHeight="1">
      <c r="A89" s="59"/>
      <c r="B89" s="60"/>
      <c r="C89" s="56" t="s">
        <v>93</v>
      </c>
      <c r="D89" s="59"/>
      <c r="E89" s="59"/>
      <c r="F89" s="59"/>
      <c r="G89" s="59"/>
      <c r="H89" s="59"/>
      <c r="I89" s="59"/>
      <c r="J89" s="59"/>
      <c r="K89" s="59"/>
      <c r="L89" s="79" t="str">
        <f>IF(E11= "","",E11)</f>
        <v xml:space="preserve"> </v>
      </c>
      <c r="M89" s="59"/>
      <c r="N89" s="59"/>
      <c r="O89" s="59"/>
      <c r="P89" s="59"/>
      <c r="Q89" s="59"/>
      <c r="R89" s="59"/>
      <c r="S89" s="59"/>
      <c r="T89" s="59"/>
      <c r="U89" s="59"/>
      <c r="V89" s="59"/>
      <c r="W89" s="59"/>
      <c r="X89" s="59"/>
      <c r="Y89" s="59"/>
      <c r="Z89" s="59"/>
      <c r="AA89" s="59"/>
      <c r="AB89" s="59"/>
      <c r="AC89" s="59"/>
      <c r="AD89" s="59"/>
      <c r="AE89" s="59"/>
      <c r="AF89" s="59"/>
      <c r="AG89" s="59"/>
      <c r="AH89" s="59"/>
      <c r="AI89" s="56" t="s">
        <v>97</v>
      </c>
      <c r="AJ89" s="59"/>
      <c r="AK89" s="59"/>
      <c r="AL89" s="59"/>
      <c r="AM89" s="234" t="str">
        <f>IF(E17="","",E17)</f>
        <v xml:space="preserve"> </v>
      </c>
      <c r="AN89" s="235"/>
      <c r="AO89" s="235"/>
      <c r="AP89" s="235"/>
      <c r="AQ89" s="59"/>
      <c r="AR89" s="60"/>
      <c r="AS89" s="236" t="s">
        <v>121</v>
      </c>
      <c r="AT89" s="237"/>
      <c r="AU89" s="85"/>
      <c r="AV89" s="85"/>
      <c r="AW89" s="85"/>
      <c r="AX89" s="85"/>
      <c r="AY89" s="85"/>
      <c r="AZ89" s="85"/>
      <c r="BA89" s="85"/>
      <c r="BB89" s="85"/>
      <c r="BC89" s="85"/>
      <c r="BD89" s="86"/>
      <c r="BE89" s="59"/>
    </row>
    <row r="90" spans="1:91" s="63" customFormat="1" ht="15.15" customHeight="1">
      <c r="A90" s="59"/>
      <c r="B90" s="60"/>
      <c r="C90" s="56" t="s">
        <v>96</v>
      </c>
      <c r="D90" s="59"/>
      <c r="E90" s="59"/>
      <c r="F90" s="59"/>
      <c r="G90" s="59"/>
      <c r="H90" s="59"/>
      <c r="I90" s="59"/>
      <c r="J90" s="59"/>
      <c r="K90" s="59"/>
      <c r="L90" s="79" t="str">
        <f>IF(E14="","",E14)</f>
        <v xml:space="preserve"> </v>
      </c>
      <c r="M90" s="59"/>
      <c r="N90" s="59"/>
      <c r="O90" s="59"/>
      <c r="P90" s="59"/>
      <c r="Q90" s="59"/>
      <c r="R90" s="59"/>
      <c r="S90" s="59"/>
      <c r="T90" s="59"/>
      <c r="U90" s="59"/>
      <c r="V90" s="59"/>
      <c r="W90" s="59"/>
      <c r="X90" s="59"/>
      <c r="Y90" s="59"/>
      <c r="Z90" s="59"/>
      <c r="AA90" s="59"/>
      <c r="AB90" s="59"/>
      <c r="AC90" s="59"/>
      <c r="AD90" s="59"/>
      <c r="AE90" s="59"/>
      <c r="AF90" s="59"/>
      <c r="AG90" s="59"/>
      <c r="AH90" s="59"/>
      <c r="AI90" s="56" t="s">
        <v>99</v>
      </c>
      <c r="AJ90" s="59"/>
      <c r="AK90" s="59"/>
      <c r="AL90" s="59"/>
      <c r="AM90" s="234" t="str">
        <f>IF(E20="","",E20)</f>
        <v xml:space="preserve"> </v>
      </c>
      <c r="AN90" s="235"/>
      <c r="AO90" s="235"/>
      <c r="AP90" s="235"/>
      <c r="AQ90" s="59"/>
      <c r="AR90" s="60"/>
      <c r="AS90" s="238"/>
      <c r="AT90" s="239"/>
      <c r="AU90" s="87"/>
      <c r="AV90" s="87"/>
      <c r="AW90" s="87"/>
      <c r="AX90" s="87"/>
      <c r="AY90" s="87"/>
      <c r="AZ90" s="87"/>
      <c r="BA90" s="87"/>
      <c r="BB90" s="87"/>
      <c r="BC90" s="87"/>
      <c r="BD90" s="88"/>
      <c r="BE90" s="59"/>
    </row>
    <row r="91" spans="1:91" s="63" customFormat="1" ht="10.95" customHeight="1">
      <c r="A91" s="59"/>
      <c r="B91" s="60"/>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60"/>
      <c r="AS91" s="238"/>
      <c r="AT91" s="239"/>
      <c r="AU91" s="87"/>
      <c r="AV91" s="87"/>
      <c r="AW91" s="87"/>
      <c r="AX91" s="87"/>
      <c r="AY91" s="87"/>
      <c r="AZ91" s="87"/>
      <c r="BA91" s="87"/>
      <c r="BB91" s="87"/>
      <c r="BC91" s="87"/>
      <c r="BD91" s="88"/>
      <c r="BE91" s="59"/>
    </row>
    <row r="92" spans="1:91" s="63" customFormat="1" ht="29.25" customHeight="1">
      <c r="A92" s="59"/>
      <c r="B92" s="60"/>
      <c r="C92" s="240" t="s">
        <v>122</v>
      </c>
      <c r="D92" s="241"/>
      <c r="E92" s="241"/>
      <c r="F92" s="241"/>
      <c r="G92" s="241"/>
      <c r="H92" s="89"/>
      <c r="I92" s="242" t="s">
        <v>123</v>
      </c>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3" t="s">
        <v>124</v>
      </c>
      <c r="AH92" s="241"/>
      <c r="AI92" s="241"/>
      <c r="AJ92" s="241"/>
      <c r="AK92" s="241"/>
      <c r="AL92" s="241"/>
      <c r="AM92" s="241"/>
      <c r="AN92" s="242" t="s">
        <v>125</v>
      </c>
      <c r="AO92" s="241"/>
      <c r="AP92" s="244"/>
      <c r="AQ92" s="90" t="s">
        <v>126</v>
      </c>
      <c r="AR92" s="60"/>
      <c r="AS92" s="91" t="s">
        <v>127</v>
      </c>
      <c r="AT92" s="92" t="s">
        <v>128</v>
      </c>
      <c r="AU92" s="92" t="s">
        <v>129</v>
      </c>
      <c r="AV92" s="92" t="s">
        <v>130</v>
      </c>
      <c r="AW92" s="92" t="s">
        <v>131</v>
      </c>
      <c r="AX92" s="92" t="s">
        <v>132</v>
      </c>
      <c r="AY92" s="92" t="s">
        <v>133</v>
      </c>
      <c r="AZ92" s="92" t="s">
        <v>134</v>
      </c>
      <c r="BA92" s="92" t="s">
        <v>135</v>
      </c>
      <c r="BB92" s="92" t="s">
        <v>136</v>
      </c>
      <c r="BC92" s="92" t="s">
        <v>137</v>
      </c>
      <c r="BD92" s="93" t="s">
        <v>138</v>
      </c>
      <c r="BE92" s="59"/>
    </row>
    <row r="93" spans="1:91" s="63" customFormat="1" ht="10.95" customHeight="1">
      <c r="A93" s="59"/>
      <c r="B93" s="60"/>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60"/>
      <c r="AS93" s="94"/>
      <c r="AT93" s="95"/>
      <c r="AU93" s="95"/>
      <c r="AV93" s="95"/>
      <c r="AW93" s="95"/>
      <c r="AX93" s="95"/>
      <c r="AY93" s="95"/>
      <c r="AZ93" s="95"/>
      <c r="BA93" s="95"/>
      <c r="BB93" s="95"/>
      <c r="BC93" s="95"/>
      <c r="BD93" s="96"/>
      <c r="BE93" s="59"/>
    </row>
    <row r="94" spans="1:91" s="97" customFormat="1" ht="32.4" customHeight="1">
      <c r="B94" s="98"/>
      <c r="C94" s="99" t="s">
        <v>139</v>
      </c>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231">
        <f>ROUND(AG95+AG103+SUM(AG107:AG111),2)</f>
        <v>0</v>
      </c>
      <c r="AH94" s="231"/>
      <c r="AI94" s="231"/>
      <c r="AJ94" s="231"/>
      <c r="AK94" s="231"/>
      <c r="AL94" s="231"/>
      <c r="AM94" s="231"/>
      <c r="AN94" s="232">
        <f t="shared" ref="AN94:AN111" si="0">SUM(AG94,AT94)</f>
        <v>0</v>
      </c>
      <c r="AO94" s="232"/>
      <c r="AP94" s="232"/>
      <c r="AQ94" s="101" t="s">
        <v>76</v>
      </c>
      <c r="AR94" s="98"/>
      <c r="AS94" s="102">
        <f>ROUND(AS95+AS103+SUM(AS107:AS111),2)</f>
        <v>0</v>
      </c>
      <c r="AT94" s="103">
        <f t="shared" ref="AT94:AT111" si="1">ROUND(SUM(AV94:AW94),2)</f>
        <v>0</v>
      </c>
      <c r="AU94" s="104">
        <f>ROUND(AU95+AU103+SUM(AU107:AU111),5)</f>
        <v>0</v>
      </c>
      <c r="AV94" s="103">
        <f>ROUND(AZ94*L29,2)</f>
        <v>0</v>
      </c>
      <c r="AW94" s="103">
        <f>ROUND(BA94*L30,2)</f>
        <v>0</v>
      </c>
      <c r="AX94" s="103">
        <f>ROUND(BB94*L29,2)</f>
        <v>0</v>
      </c>
      <c r="AY94" s="103">
        <f>ROUND(BC94*L30,2)</f>
        <v>0</v>
      </c>
      <c r="AZ94" s="103">
        <f>ROUND(AZ95+AZ103+SUM(AZ107:AZ111),2)</f>
        <v>0</v>
      </c>
      <c r="BA94" s="103">
        <f>ROUND(BA95+BA103+SUM(BA107:BA111),2)</f>
        <v>0</v>
      </c>
      <c r="BB94" s="103">
        <f>ROUND(BB95+BB103+SUM(BB107:BB111),2)</f>
        <v>0</v>
      </c>
      <c r="BC94" s="103">
        <f>ROUND(BC95+BC103+SUM(BC107:BC111),2)</f>
        <v>0</v>
      </c>
      <c r="BD94" s="105">
        <f>ROUND(BD95+BD103+SUM(BD107:BD111),2)</f>
        <v>0</v>
      </c>
      <c r="BS94" s="106" t="s">
        <v>140</v>
      </c>
      <c r="BT94" s="106" t="s">
        <v>141</v>
      </c>
      <c r="BU94" s="107" t="s">
        <v>142</v>
      </c>
      <c r="BV94" s="106" t="s">
        <v>143</v>
      </c>
      <c r="BW94" s="106" t="s">
        <v>1985</v>
      </c>
      <c r="BX94" s="106" t="s">
        <v>144</v>
      </c>
      <c r="CL94" s="106" t="s">
        <v>76</v>
      </c>
    </row>
    <row r="95" spans="1:91" s="108" customFormat="1" ht="24.75" customHeight="1">
      <c r="B95" s="109"/>
      <c r="C95" s="110"/>
      <c r="D95" s="224" t="s">
        <v>1987</v>
      </c>
      <c r="E95" s="224"/>
      <c r="F95" s="224"/>
      <c r="G95" s="224"/>
      <c r="H95" s="224"/>
      <c r="I95" s="111"/>
      <c r="J95" s="224" t="s">
        <v>1988</v>
      </c>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30">
        <f>ROUND(SUM(AG96:AG102),2)</f>
        <v>0</v>
      </c>
      <c r="AH95" s="226"/>
      <c r="AI95" s="226"/>
      <c r="AJ95" s="226"/>
      <c r="AK95" s="226"/>
      <c r="AL95" s="226"/>
      <c r="AM95" s="226"/>
      <c r="AN95" s="225">
        <f t="shared" si="0"/>
        <v>0</v>
      </c>
      <c r="AO95" s="226"/>
      <c r="AP95" s="226"/>
      <c r="AQ95" s="112" t="s">
        <v>147</v>
      </c>
      <c r="AR95" s="109"/>
      <c r="AS95" s="113">
        <f>ROUND(SUM(AS96:AS102),2)</f>
        <v>0</v>
      </c>
      <c r="AT95" s="114">
        <f t="shared" si="1"/>
        <v>0</v>
      </c>
      <c r="AU95" s="115">
        <f>ROUND(SUM(AU96:AU102),5)</f>
        <v>0</v>
      </c>
      <c r="AV95" s="114">
        <f>ROUND(AZ95*L29,2)</f>
        <v>0</v>
      </c>
      <c r="AW95" s="114">
        <f>ROUND(BA95*L30,2)</f>
        <v>0</v>
      </c>
      <c r="AX95" s="114">
        <f>ROUND(BB95*L29,2)</f>
        <v>0</v>
      </c>
      <c r="AY95" s="114">
        <f>ROUND(BC95*L30,2)</f>
        <v>0</v>
      </c>
      <c r="AZ95" s="114">
        <f>ROUND(SUM(AZ96:AZ102),2)</f>
        <v>0</v>
      </c>
      <c r="BA95" s="114">
        <f>ROUND(SUM(BA96:BA102),2)</f>
        <v>0</v>
      </c>
      <c r="BB95" s="114">
        <f>ROUND(SUM(BB96:BB102),2)</f>
        <v>0</v>
      </c>
      <c r="BC95" s="114">
        <f>ROUND(SUM(BC96:BC102),2)</f>
        <v>0</v>
      </c>
      <c r="BD95" s="116">
        <f>ROUND(SUM(BD96:BD102),2)</f>
        <v>0</v>
      </c>
      <c r="BS95" s="117" t="s">
        <v>140</v>
      </c>
      <c r="BT95" s="117" t="s">
        <v>148</v>
      </c>
      <c r="BU95" s="117" t="s">
        <v>142</v>
      </c>
      <c r="BV95" s="117" t="s">
        <v>143</v>
      </c>
      <c r="BW95" s="117" t="s">
        <v>1989</v>
      </c>
      <c r="BX95" s="117" t="s">
        <v>1985</v>
      </c>
      <c r="CL95" s="117" t="s">
        <v>76</v>
      </c>
      <c r="CM95" s="117" t="s">
        <v>141</v>
      </c>
    </row>
    <row r="96" spans="1:91" s="79" customFormat="1" ht="23.25" customHeight="1">
      <c r="A96" s="118" t="s">
        <v>150</v>
      </c>
      <c r="B96" s="80"/>
      <c r="C96" s="119"/>
      <c r="D96" s="119"/>
      <c r="E96" s="227" t="s">
        <v>151</v>
      </c>
      <c r="F96" s="227"/>
      <c r="G96" s="227"/>
      <c r="H96" s="227"/>
      <c r="I96" s="227"/>
      <c r="J96" s="119"/>
      <c r="K96" s="227" t="s">
        <v>1990</v>
      </c>
      <c r="L96" s="227"/>
      <c r="M96" s="227"/>
      <c r="N96" s="227"/>
      <c r="O96" s="227"/>
      <c r="P96" s="227"/>
      <c r="Q96" s="227"/>
      <c r="R96" s="227"/>
      <c r="S96" s="227"/>
      <c r="T96" s="227"/>
      <c r="U96" s="227"/>
      <c r="V96" s="227"/>
      <c r="W96" s="227"/>
      <c r="X96" s="227"/>
      <c r="Y96" s="227"/>
      <c r="Z96" s="227"/>
      <c r="AA96" s="227"/>
      <c r="AB96" s="227"/>
      <c r="AC96" s="227"/>
      <c r="AD96" s="227"/>
      <c r="AE96" s="227"/>
      <c r="AF96" s="227"/>
      <c r="AG96" s="228">
        <f>'FC 01 - FC 01 SO 01 B1 - ...'!J32</f>
        <v>0</v>
      </c>
      <c r="AH96" s="229"/>
      <c r="AI96" s="229"/>
      <c r="AJ96" s="229"/>
      <c r="AK96" s="229"/>
      <c r="AL96" s="229"/>
      <c r="AM96" s="229"/>
      <c r="AN96" s="228">
        <f t="shared" si="0"/>
        <v>0</v>
      </c>
      <c r="AO96" s="229"/>
      <c r="AP96" s="229"/>
      <c r="AQ96" s="120" t="s">
        <v>153</v>
      </c>
      <c r="AR96" s="80"/>
      <c r="AS96" s="121">
        <v>0</v>
      </c>
      <c r="AT96" s="122">
        <f t="shared" si="1"/>
        <v>0</v>
      </c>
      <c r="AU96" s="123">
        <f>'FC 01 - FC 01 SO 01 B1 - ...'!P100</f>
        <v>0</v>
      </c>
      <c r="AV96" s="122">
        <f>'FC 01 - FC 01 SO 01 B1 - ...'!J35</f>
        <v>0</v>
      </c>
      <c r="AW96" s="122">
        <f>'FC 01 - FC 01 SO 01 B1 - ...'!J36</f>
        <v>0</v>
      </c>
      <c r="AX96" s="122">
        <f>'FC 01 - FC 01 SO 01 B1 - ...'!J37</f>
        <v>0</v>
      </c>
      <c r="AY96" s="122">
        <f>'FC 01 - FC 01 SO 01 B1 - ...'!J38</f>
        <v>0</v>
      </c>
      <c r="AZ96" s="122">
        <f>'FC 01 - FC 01 SO 01 B1 - ...'!F35</f>
        <v>0</v>
      </c>
      <c r="BA96" s="122">
        <f>'FC 01 - FC 01 SO 01 B1 - ...'!F36</f>
        <v>0</v>
      </c>
      <c r="BB96" s="122">
        <f>'FC 01 - FC 01 SO 01 B1 - ...'!F37</f>
        <v>0</v>
      </c>
      <c r="BC96" s="122">
        <f>'FC 01 - FC 01 SO 01 B1 - ...'!F38</f>
        <v>0</v>
      </c>
      <c r="BD96" s="124">
        <f>'FC 01 - FC 01 SO 01 B1 - ...'!F39</f>
        <v>0</v>
      </c>
      <c r="BT96" s="57" t="s">
        <v>154</v>
      </c>
      <c r="BV96" s="57" t="s">
        <v>143</v>
      </c>
      <c r="BW96" s="57" t="s">
        <v>1991</v>
      </c>
      <c r="BX96" s="57" t="s">
        <v>1989</v>
      </c>
      <c r="CL96" s="57" t="s">
        <v>76</v>
      </c>
    </row>
    <row r="97" spans="1:91" s="79" customFormat="1" ht="23.25" customHeight="1">
      <c r="A97" s="118" t="s">
        <v>150</v>
      </c>
      <c r="B97" s="80"/>
      <c r="C97" s="119"/>
      <c r="D97" s="119"/>
      <c r="E97" s="227" t="s">
        <v>156</v>
      </c>
      <c r="F97" s="227"/>
      <c r="G97" s="227"/>
      <c r="H97" s="227"/>
      <c r="I97" s="227"/>
      <c r="J97" s="119"/>
      <c r="K97" s="227" t="s">
        <v>1992</v>
      </c>
      <c r="L97" s="227"/>
      <c r="M97" s="227"/>
      <c r="N97" s="227"/>
      <c r="O97" s="227"/>
      <c r="P97" s="227"/>
      <c r="Q97" s="227"/>
      <c r="R97" s="227"/>
      <c r="S97" s="227"/>
      <c r="T97" s="227"/>
      <c r="U97" s="227"/>
      <c r="V97" s="227"/>
      <c r="W97" s="227"/>
      <c r="X97" s="227"/>
      <c r="Y97" s="227"/>
      <c r="Z97" s="227"/>
      <c r="AA97" s="227"/>
      <c r="AB97" s="227"/>
      <c r="AC97" s="227"/>
      <c r="AD97" s="227"/>
      <c r="AE97" s="227"/>
      <c r="AF97" s="227"/>
      <c r="AG97" s="228">
        <f>'FC 02 - FC 02 SO 01 B1 - ...'!J32</f>
        <v>0</v>
      </c>
      <c r="AH97" s="229"/>
      <c r="AI97" s="229"/>
      <c r="AJ97" s="229"/>
      <c r="AK97" s="229"/>
      <c r="AL97" s="229"/>
      <c r="AM97" s="229"/>
      <c r="AN97" s="228">
        <f t="shared" si="0"/>
        <v>0</v>
      </c>
      <c r="AO97" s="229"/>
      <c r="AP97" s="229"/>
      <c r="AQ97" s="120" t="s">
        <v>153</v>
      </c>
      <c r="AR97" s="80"/>
      <c r="AS97" s="121">
        <v>0</v>
      </c>
      <c r="AT97" s="122">
        <f t="shared" si="1"/>
        <v>0</v>
      </c>
      <c r="AU97" s="123">
        <f>'FC 02 - FC 02 SO 01 B1 - ...'!P100</f>
        <v>0</v>
      </c>
      <c r="AV97" s="122">
        <f>'FC 02 - FC 02 SO 01 B1 - ...'!J35</f>
        <v>0</v>
      </c>
      <c r="AW97" s="122">
        <f>'FC 02 - FC 02 SO 01 B1 - ...'!J36</f>
        <v>0</v>
      </c>
      <c r="AX97" s="122">
        <f>'FC 02 - FC 02 SO 01 B1 - ...'!J37</f>
        <v>0</v>
      </c>
      <c r="AY97" s="122">
        <f>'FC 02 - FC 02 SO 01 B1 - ...'!J38</f>
        <v>0</v>
      </c>
      <c r="AZ97" s="122">
        <f>'FC 02 - FC 02 SO 01 B1 - ...'!F35</f>
        <v>0</v>
      </c>
      <c r="BA97" s="122">
        <f>'FC 02 - FC 02 SO 01 B1 - ...'!F36</f>
        <v>0</v>
      </c>
      <c r="BB97" s="122">
        <f>'FC 02 - FC 02 SO 01 B1 - ...'!F37</f>
        <v>0</v>
      </c>
      <c r="BC97" s="122">
        <f>'FC 02 - FC 02 SO 01 B1 - ...'!F38</f>
        <v>0</v>
      </c>
      <c r="BD97" s="124">
        <f>'FC 02 - FC 02 SO 01 B1 - ...'!F39</f>
        <v>0</v>
      </c>
      <c r="BT97" s="57" t="s">
        <v>154</v>
      </c>
      <c r="BV97" s="57" t="s">
        <v>143</v>
      </c>
      <c r="BW97" s="57" t="s">
        <v>1993</v>
      </c>
      <c r="BX97" s="57" t="s">
        <v>1989</v>
      </c>
      <c r="CL97" s="57" t="s">
        <v>76</v>
      </c>
    </row>
    <row r="98" spans="1:91" s="79" customFormat="1" ht="16.5" customHeight="1">
      <c r="A98" s="118" t="s">
        <v>150</v>
      </c>
      <c r="B98" s="80"/>
      <c r="C98" s="119"/>
      <c r="D98" s="119"/>
      <c r="E98" s="227" t="s">
        <v>159</v>
      </c>
      <c r="F98" s="227"/>
      <c r="G98" s="227"/>
      <c r="H98" s="227"/>
      <c r="I98" s="227"/>
      <c r="J98" s="119"/>
      <c r="K98" s="227" t="s">
        <v>1994</v>
      </c>
      <c r="L98" s="227"/>
      <c r="M98" s="227"/>
      <c r="N98" s="227"/>
      <c r="O98" s="227"/>
      <c r="P98" s="227"/>
      <c r="Q98" s="227"/>
      <c r="R98" s="227"/>
      <c r="S98" s="227"/>
      <c r="T98" s="227"/>
      <c r="U98" s="227"/>
      <c r="V98" s="227"/>
      <c r="W98" s="227"/>
      <c r="X98" s="227"/>
      <c r="Y98" s="227"/>
      <c r="Z98" s="227"/>
      <c r="AA98" s="227"/>
      <c r="AB98" s="227"/>
      <c r="AC98" s="227"/>
      <c r="AD98" s="227"/>
      <c r="AE98" s="227"/>
      <c r="AF98" s="227"/>
      <c r="AG98" s="228">
        <f>'FC 03 - FC 03 SO 01 B1 - ...'!J32</f>
        <v>0</v>
      </c>
      <c r="AH98" s="229"/>
      <c r="AI98" s="229"/>
      <c r="AJ98" s="229"/>
      <c r="AK98" s="229"/>
      <c r="AL98" s="229"/>
      <c r="AM98" s="229"/>
      <c r="AN98" s="228">
        <f t="shared" si="0"/>
        <v>0</v>
      </c>
      <c r="AO98" s="229"/>
      <c r="AP98" s="229"/>
      <c r="AQ98" s="120" t="s">
        <v>153</v>
      </c>
      <c r="AR98" s="80"/>
      <c r="AS98" s="121">
        <v>0</v>
      </c>
      <c r="AT98" s="122">
        <f t="shared" si="1"/>
        <v>0</v>
      </c>
      <c r="AU98" s="123">
        <f>'FC 03 - FC 03 SO 01 B1 - ...'!P99</f>
        <v>0</v>
      </c>
      <c r="AV98" s="122">
        <f>'FC 03 - FC 03 SO 01 B1 - ...'!J35</f>
        <v>0</v>
      </c>
      <c r="AW98" s="122">
        <f>'FC 03 - FC 03 SO 01 B1 - ...'!J36</f>
        <v>0</v>
      </c>
      <c r="AX98" s="122">
        <f>'FC 03 - FC 03 SO 01 B1 - ...'!J37</f>
        <v>0</v>
      </c>
      <c r="AY98" s="122">
        <f>'FC 03 - FC 03 SO 01 B1 - ...'!J38</f>
        <v>0</v>
      </c>
      <c r="AZ98" s="122">
        <f>'FC 03 - FC 03 SO 01 B1 - ...'!F35</f>
        <v>0</v>
      </c>
      <c r="BA98" s="122">
        <f>'FC 03 - FC 03 SO 01 B1 - ...'!F36</f>
        <v>0</v>
      </c>
      <c r="BB98" s="122">
        <f>'FC 03 - FC 03 SO 01 B1 - ...'!F37</f>
        <v>0</v>
      </c>
      <c r="BC98" s="122">
        <f>'FC 03 - FC 03 SO 01 B1 - ...'!F38</f>
        <v>0</v>
      </c>
      <c r="BD98" s="124">
        <f>'FC 03 - FC 03 SO 01 B1 - ...'!F39</f>
        <v>0</v>
      </c>
      <c r="BT98" s="57" t="s">
        <v>154</v>
      </c>
      <c r="BV98" s="57" t="s">
        <v>143</v>
      </c>
      <c r="BW98" s="57" t="s">
        <v>1995</v>
      </c>
      <c r="BX98" s="57" t="s">
        <v>1989</v>
      </c>
      <c r="CL98" s="57" t="s">
        <v>76</v>
      </c>
    </row>
    <row r="99" spans="1:91" s="79" customFormat="1" ht="23.25" customHeight="1">
      <c r="A99" s="118" t="s">
        <v>150</v>
      </c>
      <c r="B99" s="80"/>
      <c r="C99" s="119"/>
      <c r="D99" s="119"/>
      <c r="E99" s="227" t="s">
        <v>162</v>
      </c>
      <c r="F99" s="227"/>
      <c r="G99" s="227"/>
      <c r="H99" s="227"/>
      <c r="I99" s="227"/>
      <c r="J99" s="119"/>
      <c r="K99" s="227" t="s">
        <v>1996</v>
      </c>
      <c r="L99" s="227"/>
      <c r="M99" s="227"/>
      <c r="N99" s="227"/>
      <c r="O99" s="227"/>
      <c r="P99" s="227"/>
      <c r="Q99" s="227"/>
      <c r="R99" s="227"/>
      <c r="S99" s="227"/>
      <c r="T99" s="227"/>
      <c r="U99" s="227"/>
      <c r="V99" s="227"/>
      <c r="W99" s="227"/>
      <c r="X99" s="227"/>
      <c r="Y99" s="227"/>
      <c r="Z99" s="227"/>
      <c r="AA99" s="227"/>
      <c r="AB99" s="227"/>
      <c r="AC99" s="227"/>
      <c r="AD99" s="227"/>
      <c r="AE99" s="227"/>
      <c r="AF99" s="227"/>
      <c r="AG99" s="228">
        <f>'FC 04 - FC 04 SO 01 B1 - ...'!J32</f>
        <v>0</v>
      </c>
      <c r="AH99" s="229"/>
      <c r="AI99" s="229"/>
      <c r="AJ99" s="229"/>
      <c r="AK99" s="229"/>
      <c r="AL99" s="229"/>
      <c r="AM99" s="229"/>
      <c r="AN99" s="228">
        <f t="shared" si="0"/>
        <v>0</v>
      </c>
      <c r="AO99" s="229"/>
      <c r="AP99" s="229"/>
      <c r="AQ99" s="120" t="s">
        <v>153</v>
      </c>
      <c r="AR99" s="80"/>
      <c r="AS99" s="121">
        <v>0</v>
      </c>
      <c r="AT99" s="122">
        <f t="shared" si="1"/>
        <v>0</v>
      </c>
      <c r="AU99" s="123">
        <f>'FC 04 - FC 04 SO 01 B1 - ...'!P100</f>
        <v>0</v>
      </c>
      <c r="AV99" s="122">
        <f>'FC 04 - FC 04 SO 01 B1 - ...'!J35</f>
        <v>0</v>
      </c>
      <c r="AW99" s="122">
        <f>'FC 04 - FC 04 SO 01 B1 - ...'!J36</f>
        <v>0</v>
      </c>
      <c r="AX99" s="122">
        <f>'FC 04 - FC 04 SO 01 B1 - ...'!J37</f>
        <v>0</v>
      </c>
      <c r="AY99" s="122">
        <f>'FC 04 - FC 04 SO 01 B1 - ...'!J38</f>
        <v>0</v>
      </c>
      <c r="AZ99" s="122">
        <f>'FC 04 - FC 04 SO 01 B1 - ...'!F35</f>
        <v>0</v>
      </c>
      <c r="BA99" s="122">
        <f>'FC 04 - FC 04 SO 01 B1 - ...'!F36</f>
        <v>0</v>
      </c>
      <c r="BB99" s="122">
        <f>'FC 04 - FC 04 SO 01 B1 - ...'!F37</f>
        <v>0</v>
      </c>
      <c r="BC99" s="122">
        <f>'FC 04 - FC 04 SO 01 B1 - ...'!F38</f>
        <v>0</v>
      </c>
      <c r="BD99" s="124">
        <f>'FC 04 - FC 04 SO 01 B1 - ...'!F39</f>
        <v>0</v>
      </c>
      <c r="BT99" s="57" t="s">
        <v>154</v>
      </c>
      <c r="BV99" s="57" t="s">
        <v>143</v>
      </c>
      <c r="BW99" s="57" t="s">
        <v>1997</v>
      </c>
      <c r="BX99" s="57" t="s">
        <v>1989</v>
      </c>
      <c r="CL99" s="57" t="s">
        <v>76</v>
      </c>
    </row>
    <row r="100" spans="1:91" s="79" customFormat="1" ht="16.5" customHeight="1">
      <c r="A100" s="118" t="s">
        <v>150</v>
      </c>
      <c r="B100" s="80"/>
      <c r="C100" s="119"/>
      <c r="D100" s="119"/>
      <c r="E100" s="227" t="s">
        <v>165</v>
      </c>
      <c r="F100" s="227"/>
      <c r="G100" s="227"/>
      <c r="H100" s="227"/>
      <c r="I100" s="227"/>
      <c r="J100" s="119"/>
      <c r="K100" s="227" t="s">
        <v>1998</v>
      </c>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8">
        <f>'FC 05 - FC 05 SO 01 B1 - ...'!J32</f>
        <v>0</v>
      </c>
      <c r="AH100" s="229"/>
      <c r="AI100" s="229"/>
      <c r="AJ100" s="229"/>
      <c r="AK100" s="229"/>
      <c r="AL100" s="229"/>
      <c r="AM100" s="229"/>
      <c r="AN100" s="228">
        <f t="shared" si="0"/>
        <v>0</v>
      </c>
      <c r="AO100" s="229"/>
      <c r="AP100" s="229"/>
      <c r="AQ100" s="120" t="s">
        <v>153</v>
      </c>
      <c r="AR100" s="80"/>
      <c r="AS100" s="121">
        <v>0</v>
      </c>
      <c r="AT100" s="122">
        <f t="shared" si="1"/>
        <v>0</v>
      </c>
      <c r="AU100" s="123">
        <f>'FC 05 - FC 05 SO 01 B1 - ...'!P100</f>
        <v>0</v>
      </c>
      <c r="AV100" s="122">
        <f>'FC 05 - FC 05 SO 01 B1 - ...'!J35</f>
        <v>0</v>
      </c>
      <c r="AW100" s="122">
        <f>'FC 05 - FC 05 SO 01 B1 - ...'!J36</f>
        <v>0</v>
      </c>
      <c r="AX100" s="122">
        <f>'FC 05 - FC 05 SO 01 B1 - ...'!J37</f>
        <v>0</v>
      </c>
      <c r="AY100" s="122">
        <f>'FC 05 - FC 05 SO 01 B1 - ...'!J38</f>
        <v>0</v>
      </c>
      <c r="AZ100" s="122">
        <f>'FC 05 - FC 05 SO 01 B1 - ...'!F35</f>
        <v>0</v>
      </c>
      <c r="BA100" s="122">
        <f>'FC 05 - FC 05 SO 01 B1 - ...'!F36</f>
        <v>0</v>
      </c>
      <c r="BB100" s="122">
        <f>'FC 05 - FC 05 SO 01 B1 - ...'!F37</f>
        <v>0</v>
      </c>
      <c r="BC100" s="122">
        <f>'FC 05 - FC 05 SO 01 B1 - ...'!F38</f>
        <v>0</v>
      </c>
      <c r="BD100" s="124">
        <f>'FC 05 - FC 05 SO 01 B1 - ...'!F39</f>
        <v>0</v>
      </c>
      <c r="BT100" s="57" t="s">
        <v>154</v>
      </c>
      <c r="BV100" s="57" t="s">
        <v>143</v>
      </c>
      <c r="BW100" s="57" t="s">
        <v>1999</v>
      </c>
      <c r="BX100" s="57" t="s">
        <v>1989</v>
      </c>
      <c r="CL100" s="57" t="s">
        <v>76</v>
      </c>
    </row>
    <row r="101" spans="1:91" s="79" customFormat="1" ht="16.5" customHeight="1">
      <c r="A101" s="118" t="s">
        <v>150</v>
      </c>
      <c r="B101" s="80"/>
      <c r="C101" s="119"/>
      <c r="D101" s="119"/>
      <c r="E101" s="227" t="s">
        <v>168</v>
      </c>
      <c r="F101" s="227"/>
      <c r="G101" s="227"/>
      <c r="H101" s="227"/>
      <c r="I101" s="227"/>
      <c r="J101" s="119"/>
      <c r="K101" s="227" t="s">
        <v>2000</v>
      </c>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8">
        <f>'FC 06 - FC 06 SO 01 B1 - ...'!J32</f>
        <v>0</v>
      </c>
      <c r="AH101" s="229"/>
      <c r="AI101" s="229"/>
      <c r="AJ101" s="229"/>
      <c r="AK101" s="229"/>
      <c r="AL101" s="229"/>
      <c r="AM101" s="229"/>
      <c r="AN101" s="228">
        <f t="shared" si="0"/>
        <v>0</v>
      </c>
      <c r="AO101" s="229"/>
      <c r="AP101" s="229"/>
      <c r="AQ101" s="120" t="s">
        <v>153</v>
      </c>
      <c r="AR101" s="80"/>
      <c r="AS101" s="121">
        <v>0</v>
      </c>
      <c r="AT101" s="122">
        <f t="shared" si="1"/>
        <v>0</v>
      </c>
      <c r="AU101" s="123">
        <f>'FC 06 - FC 06 SO 01 B1 - ...'!P100</f>
        <v>0</v>
      </c>
      <c r="AV101" s="122">
        <f>'FC 06 - FC 06 SO 01 B1 - ...'!J35</f>
        <v>0</v>
      </c>
      <c r="AW101" s="122">
        <f>'FC 06 - FC 06 SO 01 B1 - ...'!J36</f>
        <v>0</v>
      </c>
      <c r="AX101" s="122">
        <f>'FC 06 - FC 06 SO 01 B1 - ...'!J37</f>
        <v>0</v>
      </c>
      <c r="AY101" s="122">
        <f>'FC 06 - FC 06 SO 01 B1 - ...'!J38</f>
        <v>0</v>
      </c>
      <c r="AZ101" s="122">
        <f>'FC 06 - FC 06 SO 01 B1 - ...'!F35</f>
        <v>0</v>
      </c>
      <c r="BA101" s="122">
        <f>'FC 06 - FC 06 SO 01 B1 - ...'!F36</f>
        <v>0</v>
      </c>
      <c r="BB101" s="122">
        <f>'FC 06 - FC 06 SO 01 B1 - ...'!F37</f>
        <v>0</v>
      </c>
      <c r="BC101" s="122">
        <f>'FC 06 - FC 06 SO 01 B1 - ...'!F38</f>
        <v>0</v>
      </c>
      <c r="BD101" s="124">
        <f>'FC 06 - FC 06 SO 01 B1 - ...'!F39</f>
        <v>0</v>
      </c>
      <c r="BT101" s="57" t="s">
        <v>154</v>
      </c>
      <c r="BV101" s="57" t="s">
        <v>143</v>
      </c>
      <c r="BW101" s="57" t="s">
        <v>2001</v>
      </c>
      <c r="BX101" s="57" t="s">
        <v>1989</v>
      </c>
      <c r="CL101" s="57" t="s">
        <v>76</v>
      </c>
    </row>
    <row r="102" spans="1:91" s="79" customFormat="1" ht="16.5" customHeight="1">
      <c r="A102" s="118" t="s">
        <v>150</v>
      </c>
      <c r="B102" s="80"/>
      <c r="C102" s="119"/>
      <c r="D102" s="119"/>
      <c r="E102" s="227" t="s">
        <v>171</v>
      </c>
      <c r="F102" s="227"/>
      <c r="G102" s="227"/>
      <c r="H102" s="227"/>
      <c r="I102" s="227"/>
      <c r="J102" s="119"/>
      <c r="K102" s="227" t="s">
        <v>2002</v>
      </c>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8">
        <f>'FC 07 - FC 07 SO 01 B1 - ELI'!J32</f>
        <v>0</v>
      </c>
      <c r="AH102" s="229"/>
      <c r="AI102" s="229"/>
      <c r="AJ102" s="229"/>
      <c r="AK102" s="229"/>
      <c r="AL102" s="229"/>
      <c r="AM102" s="229"/>
      <c r="AN102" s="228">
        <f t="shared" si="0"/>
        <v>0</v>
      </c>
      <c r="AO102" s="229"/>
      <c r="AP102" s="229"/>
      <c r="AQ102" s="120" t="s">
        <v>153</v>
      </c>
      <c r="AR102" s="80"/>
      <c r="AS102" s="121">
        <v>0</v>
      </c>
      <c r="AT102" s="122">
        <f t="shared" si="1"/>
        <v>0</v>
      </c>
      <c r="AU102" s="123">
        <f>'FC 07 - FC 07 SO 01 B1 - ELI'!P100</f>
        <v>0</v>
      </c>
      <c r="AV102" s="122">
        <f>'FC 07 - FC 07 SO 01 B1 - ELI'!J35</f>
        <v>0</v>
      </c>
      <c r="AW102" s="122">
        <f>'FC 07 - FC 07 SO 01 B1 - ELI'!J36</f>
        <v>0</v>
      </c>
      <c r="AX102" s="122">
        <f>'FC 07 - FC 07 SO 01 B1 - ELI'!J37</f>
        <v>0</v>
      </c>
      <c r="AY102" s="122">
        <f>'FC 07 - FC 07 SO 01 B1 - ELI'!J38</f>
        <v>0</v>
      </c>
      <c r="AZ102" s="122">
        <f>'FC 07 - FC 07 SO 01 B1 - ELI'!F35</f>
        <v>0</v>
      </c>
      <c r="BA102" s="122">
        <f>'FC 07 - FC 07 SO 01 B1 - ELI'!F36</f>
        <v>0</v>
      </c>
      <c r="BB102" s="122">
        <f>'FC 07 - FC 07 SO 01 B1 - ELI'!F37</f>
        <v>0</v>
      </c>
      <c r="BC102" s="122">
        <f>'FC 07 - FC 07 SO 01 B1 - ELI'!F38</f>
        <v>0</v>
      </c>
      <c r="BD102" s="124">
        <f>'FC 07 - FC 07 SO 01 B1 - ELI'!F39</f>
        <v>0</v>
      </c>
      <c r="BT102" s="57" t="s">
        <v>154</v>
      </c>
      <c r="BV102" s="57" t="s">
        <v>143</v>
      </c>
      <c r="BW102" s="57" t="s">
        <v>2003</v>
      </c>
      <c r="BX102" s="57" t="s">
        <v>1989</v>
      </c>
      <c r="CL102" s="57" t="s">
        <v>76</v>
      </c>
    </row>
    <row r="103" spans="1:91" s="108" customFormat="1" ht="36.6" customHeight="1">
      <c r="B103" s="109"/>
      <c r="C103" s="110"/>
      <c r="D103" s="224" t="s">
        <v>222</v>
      </c>
      <c r="E103" s="224"/>
      <c r="F103" s="224"/>
      <c r="G103" s="224"/>
      <c r="H103" s="224"/>
      <c r="I103" s="111"/>
      <c r="J103" s="224" t="s">
        <v>2004</v>
      </c>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30">
        <f>ROUND(SUM(AG104:AG106),2)</f>
        <v>0</v>
      </c>
      <c r="AH103" s="226"/>
      <c r="AI103" s="226"/>
      <c r="AJ103" s="226"/>
      <c r="AK103" s="226"/>
      <c r="AL103" s="226"/>
      <c r="AM103" s="226"/>
      <c r="AN103" s="225">
        <f t="shared" si="0"/>
        <v>0</v>
      </c>
      <c r="AO103" s="226"/>
      <c r="AP103" s="226"/>
      <c r="AQ103" s="112" t="s">
        <v>147</v>
      </c>
      <c r="AR103" s="109"/>
      <c r="AS103" s="113">
        <f>ROUND(SUM(AS104:AS106),2)</f>
        <v>0</v>
      </c>
      <c r="AT103" s="114">
        <f t="shared" si="1"/>
        <v>0</v>
      </c>
      <c r="AU103" s="115">
        <f>ROUND(SUM(AU104:AU106),5)</f>
        <v>0</v>
      </c>
      <c r="AV103" s="114">
        <f>ROUND(AZ103*L29,2)</f>
        <v>0</v>
      </c>
      <c r="AW103" s="114">
        <f>ROUND(BA103*L30,2)</f>
        <v>0</v>
      </c>
      <c r="AX103" s="114">
        <f>ROUND(BB103*L29,2)</f>
        <v>0</v>
      </c>
      <c r="AY103" s="114">
        <f>ROUND(BC103*L30,2)</f>
        <v>0</v>
      </c>
      <c r="AZ103" s="114">
        <f>ROUND(SUM(AZ104:AZ106),2)</f>
        <v>0</v>
      </c>
      <c r="BA103" s="114">
        <f>ROUND(SUM(BA104:BA106),2)</f>
        <v>0</v>
      </c>
      <c r="BB103" s="114">
        <f>ROUND(SUM(BB104:BB106),2)</f>
        <v>0</v>
      </c>
      <c r="BC103" s="114">
        <f>ROUND(SUM(BC104:BC106),2)</f>
        <v>0</v>
      </c>
      <c r="BD103" s="116">
        <f>ROUND(SUM(BD104:BD106),2)</f>
        <v>0</v>
      </c>
      <c r="BS103" s="117" t="s">
        <v>140</v>
      </c>
      <c r="BT103" s="117" t="s">
        <v>148</v>
      </c>
      <c r="BU103" s="117" t="s">
        <v>142</v>
      </c>
      <c r="BV103" s="117" t="s">
        <v>143</v>
      </c>
      <c r="BW103" s="117" t="s">
        <v>2005</v>
      </c>
      <c r="BX103" s="117" t="s">
        <v>1985</v>
      </c>
      <c r="CL103" s="117" t="s">
        <v>76</v>
      </c>
      <c r="CM103" s="117" t="s">
        <v>141</v>
      </c>
    </row>
    <row r="104" spans="1:91" s="79" customFormat="1" ht="16.5" customHeight="1">
      <c r="A104" s="118" t="s">
        <v>150</v>
      </c>
      <c r="B104" s="80"/>
      <c r="C104" s="119"/>
      <c r="D104" s="119"/>
      <c r="E104" s="227" t="s">
        <v>225</v>
      </c>
      <c r="F104" s="227"/>
      <c r="G104" s="227"/>
      <c r="H104" s="227"/>
      <c r="I104" s="227"/>
      <c r="J104" s="119"/>
      <c r="K104" s="227" t="s">
        <v>2006</v>
      </c>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8">
        <f>'SO 02 - FC 08 SO 02 Príst...'!J32</f>
        <v>0</v>
      </c>
      <c r="AH104" s="229"/>
      <c r="AI104" s="229"/>
      <c r="AJ104" s="229"/>
      <c r="AK104" s="229"/>
      <c r="AL104" s="229"/>
      <c r="AM104" s="229"/>
      <c r="AN104" s="228">
        <f t="shared" si="0"/>
        <v>0</v>
      </c>
      <c r="AO104" s="229"/>
      <c r="AP104" s="229"/>
      <c r="AQ104" s="120" t="s">
        <v>153</v>
      </c>
      <c r="AR104" s="80"/>
      <c r="AS104" s="121">
        <v>0</v>
      </c>
      <c r="AT104" s="122">
        <f t="shared" si="1"/>
        <v>0</v>
      </c>
      <c r="AU104" s="123">
        <f>'SO 02 - FC 08 SO 02 Príst...'!P98</f>
        <v>0</v>
      </c>
      <c r="AV104" s="122">
        <f>'SO 02 - FC 08 SO 02 Príst...'!J35</f>
        <v>0</v>
      </c>
      <c r="AW104" s="122">
        <f>'SO 02 - FC 08 SO 02 Príst...'!J36</f>
        <v>0</v>
      </c>
      <c r="AX104" s="122">
        <f>'SO 02 - FC 08 SO 02 Príst...'!J37</f>
        <v>0</v>
      </c>
      <c r="AY104" s="122">
        <f>'SO 02 - FC 08 SO 02 Príst...'!J38</f>
        <v>0</v>
      </c>
      <c r="AZ104" s="122">
        <f>'SO 02 - FC 08 SO 02 Príst...'!F35</f>
        <v>0</v>
      </c>
      <c r="BA104" s="122">
        <f>'SO 02 - FC 08 SO 02 Príst...'!F36</f>
        <v>0</v>
      </c>
      <c r="BB104" s="122">
        <f>'SO 02 - FC 08 SO 02 Príst...'!F37</f>
        <v>0</v>
      </c>
      <c r="BC104" s="122">
        <f>'SO 02 - FC 08 SO 02 Príst...'!F38</f>
        <v>0</v>
      </c>
      <c r="BD104" s="124">
        <f>'SO 02 - FC 08 SO 02 Príst...'!F39</f>
        <v>0</v>
      </c>
      <c r="BT104" s="57" t="s">
        <v>154</v>
      </c>
      <c r="BV104" s="57" t="s">
        <v>143</v>
      </c>
      <c r="BW104" s="57" t="s">
        <v>2007</v>
      </c>
      <c r="BX104" s="57" t="s">
        <v>2005</v>
      </c>
      <c r="CL104" s="57" t="s">
        <v>76</v>
      </c>
    </row>
    <row r="105" spans="1:91" s="79" customFormat="1" ht="16.5" customHeight="1">
      <c r="A105" s="118" t="s">
        <v>150</v>
      </c>
      <c r="B105" s="80"/>
      <c r="C105" s="119"/>
      <c r="D105" s="119"/>
      <c r="E105" s="227" t="s">
        <v>228</v>
      </c>
      <c r="F105" s="227"/>
      <c r="G105" s="227"/>
      <c r="H105" s="227"/>
      <c r="I105" s="227"/>
      <c r="J105" s="119"/>
      <c r="K105" s="227" t="s">
        <v>2008</v>
      </c>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8">
        <f>'SO 03 - FC 08 SO 03 Parko...'!J32</f>
        <v>0</v>
      </c>
      <c r="AH105" s="229"/>
      <c r="AI105" s="229"/>
      <c r="AJ105" s="229"/>
      <c r="AK105" s="229"/>
      <c r="AL105" s="229"/>
      <c r="AM105" s="229"/>
      <c r="AN105" s="228">
        <f t="shared" si="0"/>
        <v>0</v>
      </c>
      <c r="AO105" s="229"/>
      <c r="AP105" s="229"/>
      <c r="AQ105" s="120" t="s">
        <v>153</v>
      </c>
      <c r="AR105" s="80"/>
      <c r="AS105" s="121">
        <v>0</v>
      </c>
      <c r="AT105" s="122">
        <f t="shared" si="1"/>
        <v>0</v>
      </c>
      <c r="AU105" s="123">
        <f>'SO 03 - FC 08 SO 03 Parko...'!P98</f>
        <v>0</v>
      </c>
      <c r="AV105" s="122">
        <f>'SO 03 - FC 08 SO 03 Parko...'!J35</f>
        <v>0</v>
      </c>
      <c r="AW105" s="122">
        <f>'SO 03 - FC 08 SO 03 Parko...'!J36</f>
        <v>0</v>
      </c>
      <c r="AX105" s="122">
        <f>'SO 03 - FC 08 SO 03 Parko...'!J37</f>
        <v>0</v>
      </c>
      <c r="AY105" s="122">
        <f>'SO 03 - FC 08 SO 03 Parko...'!J38</f>
        <v>0</v>
      </c>
      <c r="AZ105" s="122">
        <f>'SO 03 - FC 08 SO 03 Parko...'!F35</f>
        <v>0</v>
      </c>
      <c r="BA105" s="122">
        <f>'SO 03 - FC 08 SO 03 Parko...'!F36</f>
        <v>0</v>
      </c>
      <c r="BB105" s="122">
        <f>'SO 03 - FC 08 SO 03 Parko...'!F37</f>
        <v>0</v>
      </c>
      <c r="BC105" s="122">
        <f>'SO 03 - FC 08 SO 03 Parko...'!F38</f>
        <v>0</v>
      </c>
      <c r="BD105" s="124">
        <f>'SO 03 - FC 08 SO 03 Parko...'!F39</f>
        <v>0</v>
      </c>
      <c r="BT105" s="57" t="s">
        <v>154</v>
      </c>
      <c r="BV105" s="57" t="s">
        <v>143</v>
      </c>
      <c r="BW105" s="57" t="s">
        <v>2009</v>
      </c>
      <c r="BX105" s="57" t="s">
        <v>2005</v>
      </c>
      <c r="CL105" s="57" t="s">
        <v>76</v>
      </c>
    </row>
    <row r="106" spans="1:91" s="79" customFormat="1" ht="16.5" customHeight="1">
      <c r="A106" s="118" t="s">
        <v>150</v>
      </c>
      <c r="B106" s="80"/>
      <c r="C106" s="119"/>
      <c r="D106" s="119"/>
      <c r="E106" s="227" t="s">
        <v>231</v>
      </c>
      <c r="F106" s="227"/>
      <c r="G106" s="227"/>
      <c r="H106" s="227"/>
      <c r="I106" s="227"/>
      <c r="J106" s="119"/>
      <c r="K106" s="227" t="s">
        <v>2010</v>
      </c>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8">
        <f>'SO 04 - FC 08 SO 04 Komun...'!J32</f>
        <v>0</v>
      </c>
      <c r="AH106" s="229"/>
      <c r="AI106" s="229"/>
      <c r="AJ106" s="229"/>
      <c r="AK106" s="229"/>
      <c r="AL106" s="229"/>
      <c r="AM106" s="229"/>
      <c r="AN106" s="228">
        <f t="shared" si="0"/>
        <v>0</v>
      </c>
      <c r="AO106" s="229"/>
      <c r="AP106" s="229"/>
      <c r="AQ106" s="120" t="s">
        <v>153</v>
      </c>
      <c r="AR106" s="80"/>
      <c r="AS106" s="121">
        <v>0</v>
      </c>
      <c r="AT106" s="122">
        <f t="shared" si="1"/>
        <v>0</v>
      </c>
      <c r="AU106" s="123">
        <f>'SO 04 - FC 08 SO 04 Komun...'!P102</f>
        <v>0</v>
      </c>
      <c r="AV106" s="122">
        <f>'SO 04 - FC 08 SO 04 Komun...'!J35</f>
        <v>0</v>
      </c>
      <c r="AW106" s="122">
        <f>'SO 04 - FC 08 SO 04 Komun...'!J36</f>
        <v>0</v>
      </c>
      <c r="AX106" s="122">
        <f>'SO 04 - FC 08 SO 04 Komun...'!J37</f>
        <v>0</v>
      </c>
      <c r="AY106" s="122">
        <f>'SO 04 - FC 08 SO 04 Komun...'!J38</f>
        <v>0</v>
      </c>
      <c r="AZ106" s="122">
        <f>'SO 04 - FC 08 SO 04 Komun...'!F35</f>
        <v>0</v>
      </c>
      <c r="BA106" s="122">
        <f>'SO 04 - FC 08 SO 04 Komun...'!F36</f>
        <v>0</v>
      </c>
      <c r="BB106" s="122">
        <f>'SO 04 - FC 08 SO 04 Komun...'!F37</f>
        <v>0</v>
      </c>
      <c r="BC106" s="122">
        <f>'SO 04 - FC 08 SO 04 Komun...'!F38</f>
        <v>0</v>
      </c>
      <c r="BD106" s="124">
        <f>'SO 04 - FC 08 SO 04 Komun...'!F39</f>
        <v>0</v>
      </c>
      <c r="BT106" s="57" t="s">
        <v>154</v>
      </c>
      <c r="BV106" s="57" t="s">
        <v>143</v>
      </c>
      <c r="BW106" s="57" t="s">
        <v>2011</v>
      </c>
      <c r="BX106" s="57" t="s">
        <v>2005</v>
      </c>
      <c r="CL106" s="57" t="s">
        <v>76</v>
      </c>
    </row>
    <row r="107" spans="1:91" s="108" customFormat="1" ht="16.5" customHeight="1">
      <c r="A107" s="118" t="s">
        <v>150</v>
      </c>
      <c r="B107" s="109"/>
      <c r="C107" s="110"/>
      <c r="D107" s="224" t="s">
        <v>234</v>
      </c>
      <c r="E107" s="224"/>
      <c r="F107" s="224"/>
      <c r="G107" s="224"/>
      <c r="H107" s="224"/>
      <c r="I107" s="111"/>
      <c r="J107" s="224" t="s">
        <v>2012</v>
      </c>
      <c r="K107" s="224"/>
      <c r="L107" s="224"/>
      <c r="M107" s="224"/>
      <c r="N107" s="224"/>
      <c r="O107" s="224"/>
      <c r="P107" s="224"/>
      <c r="Q107" s="224"/>
      <c r="R107" s="224"/>
      <c r="S107" s="224"/>
      <c r="T107" s="224"/>
      <c r="U107" s="224"/>
      <c r="V107" s="224"/>
      <c r="W107" s="224"/>
      <c r="X107" s="224"/>
      <c r="Y107" s="224"/>
      <c r="Z107" s="224"/>
      <c r="AA107" s="224"/>
      <c r="AB107" s="224"/>
      <c r="AC107" s="224"/>
      <c r="AD107" s="224"/>
      <c r="AE107" s="224"/>
      <c r="AF107" s="224"/>
      <c r="AG107" s="225">
        <f>'SO 05 - FC 09 SO 05 Kanal...'!J30</f>
        <v>0</v>
      </c>
      <c r="AH107" s="226"/>
      <c r="AI107" s="226"/>
      <c r="AJ107" s="226"/>
      <c r="AK107" s="226"/>
      <c r="AL107" s="226"/>
      <c r="AM107" s="226"/>
      <c r="AN107" s="225">
        <f t="shared" si="0"/>
        <v>0</v>
      </c>
      <c r="AO107" s="226"/>
      <c r="AP107" s="226"/>
      <c r="AQ107" s="112" t="s">
        <v>147</v>
      </c>
      <c r="AR107" s="109"/>
      <c r="AS107" s="113">
        <v>0</v>
      </c>
      <c r="AT107" s="114">
        <f t="shared" si="1"/>
        <v>0</v>
      </c>
      <c r="AU107" s="115">
        <f>'SO 05 - FC 09 SO 05 Kanal...'!P98</f>
        <v>0</v>
      </c>
      <c r="AV107" s="114">
        <f>'SO 05 - FC 09 SO 05 Kanal...'!J33</f>
        <v>0</v>
      </c>
      <c r="AW107" s="114">
        <f>'SO 05 - FC 09 SO 05 Kanal...'!J34</f>
        <v>0</v>
      </c>
      <c r="AX107" s="114">
        <f>'SO 05 - FC 09 SO 05 Kanal...'!J35</f>
        <v>0</v>
      </c>
      <c r="AY107" s="114">
        <f>'SO 05 - FC 09 SO 05 Kanal...'!J36</f>
        <v>0</v>
      </c>
      <c r="AZ107" s="114">
        <f>'SO 05 - FC 09 SO 05 Kanal...'!F33</f>
        <v>0</v>
      </c>
      <c r="BA107" s="114">
        <f>'SO 05 - FC 09 SO 05 Kanal...'!F34</f>
        <v>0</v>
      </c>
      <c r="BB107" s="114">
        <f>'SO 05 - FC 09 SO 05 Kanal...'!F35</f>
        <v>0</v>
      </c>
      <c r="BC107" s="114">
        <f>'SO 05 - FC 09 SO 05 Kanal...'!F36</f>
        <v>0</v>
      </c>
      <c r="BD107" s="116">
        <f>'SO 05 - FC 09 SO 05 Kanal...'!F37</f>
        <v>0</v>
      </c>
      <c r="BT107" s="117" t="s">
        <v>148</v>
      </c>
      <c r="BV107" s="117" t="s">
        <v>143</v>
      </c>
      <c r="BW107" s="117" t="s">
        <v>2013</v>
      </c>
      <c r="BX107" s="117" t="s">
        <v>1985</v>
      </c>
      <c r="CL107" s="117" t="s">
        <v>76</v>
      </c>
      <c r="CM107" s="117" t="s">
        <v>141</v>
      </c>
    </row>
    <row r="108" spans="1:91" s="108" customFormat="1" ht="16.5" customHeight="1">
      <c r="A108" s="118" t="s">
        <v>150</v>
      </c>
      <c r="B108" s="109"/>
      <c r="C108" s="110"/>
      <c r="D108" s="224" t="s">
        <v>237</v>
      </c>
      <c r="E108" s="224"/>
      <c r="F108" s="224"/>
      <c r="G108" s="224"/>
      <c r="H108" s="224"/>
      <c r="I108" s="111"/>
      <c r="J108" s="224" t="s">
        <v>2014</v>
      </c>
      <c r="K108" s="224"/>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5">
        <f>'SO 06 - FC 10 SO 06 Verej...'!J30</f>
        <v>0</v>
      </c>
      <c r="AH108" s="226"/>
      <c r="AI108" s="226"/>
      <c r="AJ108" s="226"/>
      <c r="AK108" s="226"/>
      <c r="AL108" s="226"/>
      <c r="AM108" s="226"/>
      <c r="AN108" s="225">
        <f t="shared" si="0"/>
        <v>0</v>
      </c>
      <c r="AO108" s="226"/>
      <c r="AP108" s="226"/>
      <c r="AQ108" s="112" t="s">
        <v>147</v>
      </c>
      <c r="AR108" s="109"/>
      <c r="AS108" s="113">
        <v>0</v>
      </c>
      <c r="AT108" s="114">
        <f t="shared" si="1"/>
        <v>0</v>
      </c>
      <c r="AU108" s="115">
        <f>'SO 06 - FC 10 SO 06 Verej...'!P98</f>
        <v>0</v>
      </c>
      <c r="AV108" s="114">
        <f>'SO 06 - FC 10 SO 06 Verej...'!J33</f>
        <v>0</v>
      </c>
      <c r="AW108" s="114">
        <f>'SO 06 - FC 10 SO 06 Verej...'!J34</f>
        <v>0</v>
      </c>
      <c r="AX108" s="114">
        <f>'SO 06 - FC 10 SO 06 Verej...'!J35</f>
        <v>0</v>
      </c>
      <c r="AY108" s="114">
        <f>'SO 06 - FC 10 SO 06 Verej...'!J36</f>
        <v>0</v>
      </c>
      <c r="AZ108" s="114">
        <f>'SO 06 - FC 10 SO 06 Verej...'!F33</f>
        <v>0</v>
      </c>
      <c r="BA108" s="114">
        <f>'SO 06 - FC 10 SO 06 Verej...'!F34</f>
        <v>0</v>
      </c>
      <c r="BB108" s="114">
        <f>'SO 06 - FC 10 SO 06 Verej...'!F35</f>
        <v>0</v>
      </c>
      <c r="BC108" s="114">
        <f>'SO 06 - FC 10 SO 06 Verej...'!F36</f>
        <v>0</v>
      </c>
      <c r="BD108" s="116">
        <f>'SO 06 - FC 10 SO 06 Verej...'!F37</f>
        <v>0</v>
      </c>
      <c r="BT108" s="117" t="s">
        <v>148</v>
      </c>
      <c r="BV108" s="117" t="s">
        <v>143</v>
      </c>
      <c r="BW108" s="117" t="s">
        <v>2015</v>
      </c>
      <c r="BX108" s="117" t="s">
        <v>1985</v>
      </c>
      <c r="CL108" s="117" t="s">
        <v>76</v>
      </c>
      <c r="CM108" s="117" t="s">
        <v>141</v>
      </c>
    </row>
    <row r="109" spans="1:91" s="108" customFormat="1" ht="16.5" customHeight="1">
      <c r="A109" s="118" t="s">
        <v>150</v>
      </c>
      <c r="B109" s="109"/>
      <c r="C109" s="110"/>
      <c r="D109" s="224" t="s">
        <v>240</v>
      </c>
      <c r="E109" s="224"/>
      <c r="F109" s="224"/>
      <c r="G109" s="224"/>
      <c r="H109" s="224"/>
      <c r="I109" s="111"/>
      <c r="J109" s="224" t="s">
        <v>2016</v>
      </c>
      <c r="K109" s="224"/>
      <c r="L109" s="224"/>
      <c r="M109" s="224"/>
      <c r="N109" s="224"/>
      <c r="O109" s="224"/>
      <c r="P109" s="224"/>
      <c r="Q109" s="224"/>
      <c r="R109" s="224"/>
      <c r="S109" s="224"/>
      <c r="T109" s="224"/>
      <c r="U109" s="224"/>
      <c r="V109" s="224"/>
      <c r="W109" s="224"/>
      <c r="X109" s="224"/>
      <c r="Y109" s="224"/>
      <c r="Z109" s="224"/>
      <c r="AA109" s="224"/>
      <c r="AB109" s="224"/>
      <c r="AC109" s="224"/>
      <c r="AD109" s="224"/>
      <c r="AE109" s="224"/>
      <c r="AF109" s="224"/>
      <c r="AG109" s="225">
        <f>'SO 07 - FC 11 SO 07 Vodov...'!J30</f>
        <v>0</v>
      </c>
      <c r="AH109" s="226"/>
      <c r="AI109" s="226"/>
      <c r="AJ109" s="226"/>
      <c r="AK109" s="226"/>
      <c r="AL109" s="226"/>
      <c r="AM109" s="226"/>
      <c r="AN109" s="225">
        <f t="shared" si="0"/>
        <v>0</v>
      </c>
      <c r="AO109" s="226"/>
      <c r="AP109" s="226"/>
      <c r="AQ109" s="112" t="s">
        <v>147</v>
      </c>
      <c r="AR109" s="109"/>
      <c r="AS109" s="113">
        <v>0</v>
      </c>
      <c r="AT109" s="114">
        <f t="shared" si="1"/>
        <v>0</v>
      </c>
      <c r="AU109" s="115">
        <f>'SO 07 - FC 11 SO 07 Vodov...'!P98</f>
        <v>0</v>
      </c>
      <c r="AV109" s="114">
        <f>'SO 07 - FC 11 SO 07 Vodov...'!J33</f>
        <v>0</v>
      </c>
      <c r="AW109" s="114">
        <f>'SO 07 - FC 11 SO 07 Vodov...'!J34</f>
        <v>0</v>
      </c>
      <c r="AX109" s="114">
        <f>'SO 07 - FC 11 SO 07 Vodov...'!J35</f>
        <v>0</v>
      </c>
      <c r="AY109" s="114">
        <f>'SO 07 - FC 11 SO 07 Vodov...'!J36</f>
        <v>0</v>
      </c>
      <c r="AZ109" s="114">
        <f>'SO 07 - FC 11 SO 07 Vodov...'!F33</f>
        <v>0</v>
      </c>
      <c r="BA109" s="114">
        <f>'SO 07 - FC 11 SO 07 Vodov...'!F34</f>
        <v>0</v>
      </c>
      <c r="BB109" s="114">
        <f>'SO 07 - FC 11 SO 07 Vodov...'!F35</f>
        <v>0</v>
      </c>
      <c r="BC109" s="114">
        <f>'SO 07 - FC 11 SO 07 Vodov...'!F36</f>
        <v>0</v>
      </c>
      <c r="BD109" s="116">
        <f>'SO 07 - FC 11 SO 07 Vodov...'!F37</f>
        <v>0</v>
      </c>
      <c r="BT109" s="117" t="s">
        <v>148</v>
      </c>
      <c r="BV109" s="117" t="s">
        <v>143</v>
      </c>
      <c r="BW109" s="117" t="s">
        <v>2017</v>
      </c>
      <c r="BX109" s="117" t="s">
        <v>1985</v>
      </c>
      <c r="CL109" s="117" t="s">
        <v>76</v>
      </c>
      <c r="CM109" s="117" t="s">
        <v>141</v>
      </c>
    </row>
    <row r="110" spans="1:91" s="108" customFormat="1" ht="16.5" customHeight="1">
      <c r="A110" s="118" t="s">
        <v>150</v>
      </c>
      <c r="B110" s="109"/>
      <c r="C110" s="110"/>
      <c r="D110" s="224" t="s">
        <v>255</v>
      </c>
      <c r="E110" s="224"/>
      <c r="F110" s="224"/>
      <c r="G110" s="224"/>
      <c r="H110" s="224"/>
      <c r="I110" s="111"/>
      <c r="J110" s="224" t="s">
        <v>2018</v>
      </c>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5">
        <f>'SO 08 - FC 12 SO 08 Kanal...'!J30</f>
        <v>0</v>
      </c>
      <c r="AH110" s="226"/>
      <c r="AI110" s="226"/>
      <c r="AJ110" s="226"/>
      <c r="AK110" s="226"/>
      <c r="AL110" s="226"/>
      <c r="AM110" s="226"/>
      <c r="AN110" s="225">
        <f t="shared" si="0"/>
        <v>0</v>
      </c>
      <c r="AO110" s="226"/>
      <c r="AP110" s="226"/>
      <c r="AQ110" s="112" t="s">
        <v>147</v>
      </c>
      <c r="AR110" s="109"/>
      <c r="AS110" s="113">
        <v>0</v>
      </c>
      <c r="AT110" s="114">
        <f t="shared" si="1"/>
        <v>0</v>
      </c>
      <c r="AU110" s="115">
        <f>'SO 08 - FC 12 SO 08 Kanal...'!P98</f>
        <v>0</v>
      </c>
      <c r="AV110" s="114">
        <f>'SO 08 - FC 12 SO 08 Kanal...'!J33</f>
        <v>0</v>
      </c>
      <c r="AW110" s="114">
        <f>'SO 08 - FC 12 SO 08 Kanal...'!J34</f>
        <v>0</v>
      </c>
      <c r="AX110" s="114">
        <f>'SO 08 - FC 12 SO 08 Kanal...'!J35</f>
        <v>0</v>
      </c>
      <c r="AY110" s="114">
        <f>'SO 08 - FC 12 SO 08 Kanal...'!J36</f>
        <v>0</v>
      </c>
      <c r="AZ110" s="114">
        <f>'SO 08 - FC 12 SO 08 Kanal...'!F33</f>
        <v>0</v>
      </c>
      <c r="BA110" s="114">
        <f>'SO 08 - FC 12 SO 08 Kanal...'!F34</f>
        <v>0</v>
      </c>
      <c r="BB110" s="114">
        <f>'SO 08 - FC 12 SO 08 Kanal...'!F35</f>
        <v>0</v>
      </c>
      <c r="BC110" s="114">
        <f>'SO 08 - FC 12 SO 08 Kanal...'!F36</f>
        <v>0</v>
      </c>
      <c r="BD110" s="116">
        <f>'SO 08 - FC 12 SO 08 Kanal...'!F37</f>
        <v>0</v>
      </c>
      <c r="BT110" s="117" t="s">
        <v>148</v>
      </c>
      <c r="BV110" s="117" t="s">
        <v>143</v>
      </c>
      <c r="BW110" s="117" t="s">
        <v>2019</v>
      </c>
      <c r="BX110" s="117" t="s">
        <v>1985</v>
      </c>
      <c r="CL110" s="117" t="s">
        <v>76</v>
      </c>
      <c r="CM110" s="117" t="s">
        <v>141</v>
      </c>
    </row>
    <row r="111" spans="1:91" s="108" customFormat="1" ht="16.5" customHeight="1">
      <c r="A111" s="118" t="s">
        <v>150</v>
      </c>
      <c r="B111" s="109"/>
      <c r="C111" s="110"/>
      <c r="D111" s="224" t="s">
        <v>270</v>
      </c>
      <c r="E111" s="224"/>
      <c r="F111" s="224"/>
      <c r="G111" s="224"/>
      <c r="H111" s="224"/>
      <c r="I111" s="111"/>
      <c r="J111" s="224" t="s">
        <v>2020</v>
      </c>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5">
        <f>'SO 09 - FC 13 SO 09 NN pr...'!J30</f>
        <v>0</v>
      </c>
      <c r="AH111" s="226"/>
      <c r="AI111" s="226"/>
      <c r="AJ111" s="226"/>
      <c r="AK111" s="226"/>
      <c r="AL111" s="226"/>
      <c r="AM111" s="226"/>
      <c r="AN111" s="225">
        <f t="shared" si="0"/>
        <v>0</v>
      </c>
      <c r="AO111" s="226"/>
      <c r="AP111" s="226"/>
      <c r="AQ111" s="112" t="s">
        <v>147</v>
      </c>
      <c r="AR111" s="109"/>
      <c r="AS111" s="125">
        <v>0</v>
      </c>
      <c r="AT111" s="126">
        <f t="shared" si="1"/>
        <v>0</v>
      </c>
      <c r="AU111" s="127">
        <f>'SO 09 - FC 13 SO 09 NN pr...'!P98</f>
        <v>0</v>
      </c>
      <c r="AV111" s="126">
        <f>'SO 09 - FC 13 SO 09 NN pr...'!J33</f>
        <v>0</v>
      </c>
      <c r="AW111" s="126">
        <f>'SO 09 - FC 13 SO 09 NN pr...'!J34</f>
        <v>0</v>
      </c>
      <c r="AX111" s="126">
        <f>'SO 09 - FC 13 SO 09 NN pr...'!J35</f>
        <v>0</v>
      </c>
      <c r="AY111" s="126">
        <f>'SO 09 - FC 13 SO 09 NN pr...'!J36</f>
        <v>0</v>
      </c>
      <c r="AZ111" s="126">
        <f>'SO 09 - FC 13 SO 09 NN pr...'!F33</f>
        <v>0</v>
      </c>
      <c r="BA111" s="126">
        <f>'SO 09 - FC 13 SO 09 NN pr...'!F34</f>
        <v>0</v>
      </c>
      <c r="BB111" s="126">
        <f>'SO 09 - FC 13 SO 09 NN pr...'!F35</f>
        <v>0</v>
      </c>
      <c r="BC111" s="126">
        <f>'SO 09 - FC 13 SO 09 NN pr...'!F36</f>
        <v>0</v>
      </c>
      <c r="BD111" s="128">
        <f>'SO 09 - FC 13 SO 09 NN pr...'!F37</f>
        <v>0</v>
      </c>
      <c r="BT111" s="117" t="s">
        <v>148</v>
      </c>
      <c r="BV111" s="117" t="s">
        <v>143</v>
      </c>
      <c r="BW111" s="117" t="s">
        <v>2021</v>
      </c>
      <c r="BX111" s="117" t="s">
        <v>1985</v>
      </c>
      <c r="CL111" s="117" t="s">
        <v>76</v>
      </c>
      <c r="CM111" s="117" t="s">
        <v>141</v>
      </c>
    </row>
    <row r="112" spans="1:91" s="63" customFormat="1" ht="30" customHeight="1">
      <c r="A112" s="59"/>
      <c r="B112" s="60"/>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60"/>
      <c r="AS112" s="59"/>
      <c r="AT112" s="59"/>
      <c r="AU112" s="59"/>
      <c r="AV112" s="59"/>
      <c r="AW112" s="59"/>
      <c r="AX112" s="59"/>
      <c r="AY112" s="59"/>
      <c r="AZ112" s="59"/>
      <c r="BA112" s="59"/>
      <c r="BB112" s="59"/>
      <c r="BC112" s="59"/>
      <c r="BD112" s="59"/>
      <c r="BE112" s="59"/>
    </row>
    <row r="113" spans="1:57" s="63" customFormat="1" ht="6.9" customHeight="1">
      <c r="A113" s="59"/>
      <c r="B113" s="75"/>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60"/>
      <c r="AS113" s="59"/>
      <c r="AT113" s="59"/>
      <c r="AU113" s="59"/>
      <c r="AV113" s="59"/>
      <c r="AW113" s="59"/>
      <c r="AX113" s="59"/>
      <c r="AY113" s="59"/>
      <c r="AZ113" s="59"/>
      <c r="BA113" s="59"/>
      <c r="BB113" s="59"/>
      <c r="BC113" s="59"/>
      <c r="BD113" s="59"/>
      <c r="BE113" s="59"/>
    </row>
  </sheetData>
  <mergeCells count="104">
    <mergeCell ref="L29:P29"/>
    <mergeCell ref="W29:AE29"/>
    <mergeCell ref="AK29:AO29"/>
    <mergeCell ref="L30:P30"/>
    <mergeCell ref="W30:AE30"/>
    <mergeCell ref="AK30:AO30"/>
    <mergeCell ref="AR2:BE2"/>
    <mergeCell ref="K5:AO5"/>
    <mergeCell ref="K6:AO6"/>
    <mergeCell ref="E23:AN23"/>
    <mergeCell ref="AK26:AO26"/>
    <mergeCell ref="L28:P28"/>
    <mergeCell ref="W28:AE28"/>
    <mergeCell ref="AK28:AO28"/>
    <mergeCell ref="L33:P33"/>
    <mergeCell ref="W33:AE33"/>
    <mergeCell ref="AK33:AO33"/>
    <mergeCell ref="X35:AB35"/>
    <mergeCell ref="AK35:AO35"/>
    <mergeCell ref="L85:AO85"/>
    <mergeCell ref="L31:P31"/>
    <mergeCell ref="W31:AE31"/>
    <mergeCell ref="AK31:AO31"/>
    <mergeCell ref="L32:P32"/>
    <mergeCell ref="W32:AE32"/>
    <mergeCell ref="AK32:AO32"/>
    <mergeCell ref="AG94:AM94"/>
    <mergeCell ref="AN94:AP94"/>
    <mergeCell ref="D95:H95"/>
    <mergeCell ref="J95:AF95"/>
    <mergeCell ref="AG95:AM95"/>
    <mergeCell ref="AN95:AP95"/>
    <mergeCell ref="AM87:AN87"/>
    <mergeCell ref="AM89:AP89"/>
    <mergeCell ref="AS89:AT91"/>
    <mergeCell ref="AM90:AP90"/>
    <mergeCell ref="C92:G92"/>
    <mergeCell ref="I92:AF92"/>
    <mergeCell ref="AG92:AM92"/>
    <mergeCell ref="AN92:AP92"/>
    <mergeCell ref="E98:I98"/>
    <mergeCell ref="K98:AF98"/>
    <mergeCell ref="AG98:AM98"/>
    <mergeCell ref="AN98:AP98"/>
    <mergeCell ref="E99:I99"/>
    <mergeCell ref="K99:AF99"/>
    <mergeCell ref="AG99:AM99"/>
    <mergeCell ref="AN99:AP99"/>
    <mergeCell ref="E96:I96"/>
    <mergeCell ref="K96:AF96"/>
    <mergeCell ref="AG96:AM96"/>
    <mergeCell ref="AN96:AP96"/>
    <mergeCell ref="E97:I97"/>
    <mergeCell ref="K97:AF97"/>
    <mergeCell ref="AG97:AM97"/>
    <mergeCell ref="AN97:AP97"/>
    <mergeCell ref="E102:I102"/>
    <mergeCell ref="K102:AF102"/>
    <mergeCell ref="AG102:AM102"/>
    <mergeCell ref="AN102:AP102"/>
    <mergeCell ref="D103:H103"/>
    <mergeCell ref="J103:AF103"/>
    <mergeCell ref="AG103:AM103"/>
    <mergeCell ref="AN103:AP103"/>
    <mergeCell ref="E100:I100"/>
    <mergeCell ref="K100:AF100"/>
    <mergeCell ref="AG100:AM100"/>
    <mergeCell ref="AN100:AP100"/>
    <mergeCell ref="E101:I101"/>
    <mergeCell ref="K101:AF101"/>
    <mergeCell ref="AG101:AM101"/>
    <mergeCell ref="AN101:AP101"/>
    <mergeCell ref="E106:I106"/>
    <mergeCell ref="K106:AF106"/>
    <mergeCell ref="AG106:AM106"/>
    <mergeCell ref="AN106:AP106"/>
    <mergeCell ref="D107:H107"/>
    <mergeCell ref="J107:AF107"/>
    <mergeCell ref="AG107:AM107"/>
    <mergeCell ref="AN107:AP107"/>
    <mergeCell ref="E104:I104"/>
    <mergeCell ref="K104:AF104"/>
    <mergeCell ref="AG104:AM104"/>
    <mergeCell ref="AN104:AP104"/>
    <mergeCell ref="E105:I105"/>
    <mergeCell ref="K105:AF105"/>
    <mergeCell ref="AG105:AM105"/>
    <mergeCell ref="AN105:AP105"/>
    <mergeCell ref="D110:H110"/>
    <mergeCell ref="J110:AF110"/>
    <mergeCell ref="AG110:AM110"/>
    <mergeCell ref="AN110:AP110"/>
    <mergeCell ref="D111:H111"/>
    <mergeCell ref="J111:AF111"/>
    <mergeCell ref="AG111:AM111"/>
    <mergeCell ref="AN111:AP111"/>
    <mergeCell ref="D108:H108"/>
    <mergeCell ref="J108:AF108"/>
    <mergeCell ref="AG108:AM108"/>
    <mergeCell ref="AN108:AP108"/>
    <mergeCell ref="D109:H109"/>
    <mergeCell ref="J109:AF109"/>
    <mergeCell ref="AG109:AM109"/>
    <mergeCell ref="AN109:AP109"/>
  </mergeCells>
  <hyperlinks>
    <hyperlink ref="A96" location="'FC 01 - FC 01 SO 01 B1 - ...'!C2" display="/" xr:uid="{00000000-0004-0000-2800-000000000000}"/>
    <hyperlink ref="A97" location="'FC 02 - FC 02 SO 01 B1 - ...'!C2" display="/" xr:uid="{00000000-0004-0000-2800-000001000000}"/>
    <hyperlink ref="A98" location="'FC 03 - FC 03 SO 01 B1 - ...'!C2" display="/" xr:uid="{00000000-0004-0000-2800-000002000000}"/>
    <hyperlink ref="A99" location="'FC 04 - FC 04 SO 01 B1 - ...'!C2" display="/" xr:uid="{00000000-0004-0000-2800-000003000000}"/>
    <hyperlink ref="A100" location="'FC 05 - FC 05 SO 01 B1 - ...'!C2" display="/" xr:uid="{00000000-0004-0000-2800-000004000000}"/>
    <hyperlink ref="A101" location="'FC 06 - FC 06 SO 01 B1 - ...'!C2" display="/" xr:uid="{00000000-0004-0000-2800-000005000000}"/>
    <hyperlink ref="A102" location="'FC 07 - FC 07 SO 01 B1 - ELI'!C2" display="/" xr:uid="{00000000-0004-0000-2800-000006000000}"/>
    <hyperlink ref="A104" location="'SO 02 - FC 08 SO 02 Príst...'!C2" display="/" xr:uid="{00000000-0004-0000-2800-000007000000}"/>
    <hyperlink ref="A105" location="'SO 03 - FC 08 SO 03 Parko...'!C2" display="/" xr:uid="{00000000-0004-0000-2800-000008000000}"/>
    <hyperlink ref="A106" location="'SO 04 - FC 08 SO 04 Komun...'!C2" display="/" xr:uid="{00000000-0004-0000-2800-000009000000}"/>
    <hyperlink ref="A107" location="'SO 05 - FC 09 SO 05 Kanal...'!C2" display="/" xr:uid="{00000000-0004-0000-2800-00000A000000}"/>
    <hyperlink ref="A108" location="'SO 06 - FC 10 SO 06 Verej...'!C2" display="/" xr:uid="{00000000-0004-0000-2800-00000B000000}"/>
    <hyperlink ref="A109" location="'SO 07 - FC 11 SO 07 Vodov...'!C2" display="/" xr:uid="{00000000-0004-0000-2800-00000C000000}"/>
    <hyperlink ref="A110" location="'SO 08 - FC 12 SO 08 Kanal...'!C2" display="/" xr:uid="{00000000-0004-0000-2800-00000D000000}"/>
    <hyperlink ref="A111" location="'SO 09 - FC 13 SO 09 NN pr...'!C2" display="/" xr:uid="{00000000-0004-0000-2800-00000E000000}"/>
  </hyperlinks>
  <pageMargins left="0.39374999999999999" right="0.39374999999999999" top="0.39374999999999999" bottom="0.39374999999999999" header="0" footer="0"/>
  <pageSetup paperSize="9" scale="74" fitToHeight="100" orientation="portrait" blackAndWhite="1" r:id="rId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M152"/>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1991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2023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2024</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ROUND((SUM(BE100:BE135)),  2)</f>
        <v>0</v>
      </c>
      <c r="G35" s="59"/>
      <c r="H35" s="59"/>
      <c r="I35" s="141">
        <v>0.2</v>
      </c>
      <c r="J35" s="140">
        <f>ROUND(((SUM(BE100:BE135))*I35),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ROUND((SUM(BF100:BF135)),  2)</f>
        <v>0</v>
      </c>
      <c r="G36" s="59"/>
      <c r="H36" s="59"/>
      <c r="I36" s="141">
        <v>0.2</v>
      </c>
      <c r="J36" s="140">
        <f>ROUND(((SUM(BF100:BF135))*I36),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1.2"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01 - FC 01 SO 01 B1 - ASR - Spodná savba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P101+P129</f>
        <v>0</v>
      </c>
      <c r="Q100" s="95"/>
      <c r="R100" s="160">
        <f>R101+R129</f>
        <v>0</v>
      </c>
      <c r="S100" s="95"/>
      <c r="T100" s="161">
        <f>T101+T129</f>
        <v>0</v>
      </c>
      <c r="U100" s="59"/>
      <c r="V100" s="59"/>
      <c r="W100" s="59"/>
      <c r="X100" s="59"/>
      <c r="Y100" s="59"/>
      <c r="Z100" s="59"/>
      <c r="AA100" s="59"/>
      <c r="AB100" s="59"/>
      <c r="AC100" s="59"/>
      <c r="AD100" s="59"/>
      <c r="AE100" s="59"/>
      <c r="AT100" s="48" t="s">
        <v>140</v>
      </c>
      <c r="AU100" s="48" t="s">
        <v>295</v>
      </c>
      <c r="BK100" s="162">
        <f>BK101+BK129</f>
        <v>0</v>
      </c>
    </row>
    <row r="101" spans="1:65" s="163" customFormat="1" ht="25.95" customHeight="1">
      <c r="B101" s="164"/>
      <c r="D101" s="165" t="s">
        <v>140</v>
      </c>
      <c r="E101" s="166"/>
      <c r="F101" s="166" t="s">
        <v>296</v>
      </c>
      <c r="J101" s="167">
        <f>BK101</f>
        <v>0</v>
      </c>
      <c r="L101" s="164"/>
      <c r="M101" s="168"/>
      <c r="N101" s="169"/>
      <c r="O101" s="169"/>
      <c r="P101" s="170">
        <f>P102+P114+P123+P127</f>
        <v>0</v>
      </c>
      <c r="Q101" s="169"/>
      <c r="R101" s="170">
        <f>R102+R114+R123+R127</f>
        <v>0</v>
      </c>
      <c r="S101" s="169"/>
      <c r="T101" s="171">
        <f>T102+T114+T123+T127</f>
        <v>0</v>
      </c>
      <c r="AR101" s="165" t="s">
        <v>148</v>
      </c>
      <c r="AT101" s="172" t="s">
        <v>140</v>
      </c>
      <c r="AU101" s="172" t="s">
        <v>141</v>
      </c>
      <c r="AY101" s="165" t="s">
        <v>297</v>
      </c>
      <c r="BK101" s="173">
        <f>BK102+BK114+BK123+BK127</f>
        <v>0</v>
      </c>
    </row>
    <row r="102" spans="1:65" s="163" customFormat="1" ht="22.95" customHeight="1">
      <c r="B102" s="164"/>
      <c r="D102" s="165" t="s">
        <v>140</v>
      </c>
      <c r="E102" s="174"/>
      <c r="F102" s="174" t="s">
        <v>298</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24.15" customHeight="1">
      <c r="A103" s="59"/>
      <c r="B103" s="176"/>
      <c r="C103" s="177" t="s">
        <v>148</v>
      </c>
      <c r="D103" s="177" t="s">
        <v>299</v>
      </c>
      <c r="E103" s="178"/>
      <c r="F103" s="179" t="s">
        <v>300</v>
      </c>
      <c r="G103" s="180" t="s">
        <v>301</v>
      </c>
      <c r="H103" s="181">
        <v>73.481999999999999</v>
      </c>
      <c r="I103" s="182"/>
      <c r="J103" s="182">
        <f t="shared" ref="J103:J113" si="0">ROUND(I103*H103,2)</f>
        <v>0</v>
      </c>
      <c r="K103" s="183"/>
      <c r="L103" s="60"/>
      <c r="M103" s="184" t="s">
        <v>76</v>
      </c>
      <c r="N103" s="185"/>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2025</v>
      </c>
    </row>
    <row r="104" spans="1:65" s="63" customFormat="1" ht="24.15" customHeight="1">
      <c r="A104" s="59"/>
      <c r="B104" s="176"/>
      <c r="C104" s="177" t="s">
        <v>154</v>
      </c>
      <c r="D104" s="177" t="s">
        <v>299</v>
      </c>
      <c r="E104" s="178"/>
      <c r="F104" s="179" t="s">
        <v>304</v>
      </c>
      <c r="G104" s="180" t="s">
        <v>301</v>
      </c>
      <c r="H104" s="181">
        <v>24.494</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2026</v>
      </c>
    </row>
    <row r="105" spans="1:65" s="63" customFormat="1" ht="24.15" customHeight="1">
      <c r="A105" s="59"/>
      <c r="B105" s="176"/>
      <c r="C105" s="177" t="s">
        <v>306</v>
      </c>
      <c r="D105" s="177" t="s">
        <v>299</v>
      </c>
      <c r="E105" s="178"/>
      <c r="F105" s="179" t="s">
        <v>307</v>
      </c>
      <c r="G105" s="180" t="s">
        <v>301</v>
      </c>
      <c r="H105" s="181">
        <v>101.628</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2027</v>
      </c>
    </row>
    <row r="106" spans="1:65" s="63" customFormat="1" ht="37.950000000000003" customHeight="1">
      <c r="A106" s="59"/>
      <c r="B106" s="176"/>
      <c r="C106" s="177" t="s">
        <v>302</v>
      </c>
      <c r="D106" s="177" t="s">
        <v>299</v>
      </c>
      <c r="E106" s="178"/>
      <c r="F106" s="179" t="s">
        <v>309</v>
      </c>
      <c r="G106" s="180" t="s">
        <v>301</v>
      </c>
      <c r="H106" s="181">
        <v>33.875999999999998</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2028</v>
      </c>
    </row>
    <row r="107" spans="1:65" s="63" customFormat="1" ht="24.15" customHeight="1">
      <c r="A107" s="59"/>
      <c r="B107" s="176"/>
      <c r="C107" s="177" t="s">
        <v>311</v>
      </c>
      <c r="D107" s="177" t="s">
        <v>299</v>
      </c>
      <c r="E107" s="178"/>
      <c r="F107" s="179" t="s">
        <v>312</v>
      </c>
      <c r="G107" s="180" t="s">
        <v>301</v>
      </c>
      <c r="H107" s="181">
        <v>175.11</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2029</v>
      </c>
    </row>
    <row r="108" spans="1:65" s="63" customFormat="1" ht="24.15" customHeight="1">
      <c r="A108" s="59"/>
      <c r="B108" s="176"/>
      <c r="C108" s="177" t="s">
        <v>314</v>
      </c>
      <c r="D108" s="177" t="s">
        <v>299</v>
      </c>
      <c r="E108" s="178"/>
      <c r="F108" s="179" t="s">
        <v>315</v>
      </c>
      <c r="G108" s="180" t="s">
        <v>301</v>
      </c>
      <c r="H108" s="181">
        <v>35.021999999999998</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2030</v>
      </c>
    </row>
    <row r="109" spans="1:65" s="63" customFormat="1" ht="14.4" customHeight="1">
      <c r="A109" s="59"/>
      <c r="B109" s="176"/>
      <c r="C109" s="177" t="s">
        <v>317</v>
      </c>
      <c r="D109" s="177" t="s">
        <v>299</v>
      </c>
      <c r="E109" s="178"/>
      <c r="F109" s="179" t="s">
        <v>318</v>
      </c>
      <c r="G109" s="180" t="s">
        <v>301</v>
      </c>
      <c r="H109" s="181">
        <v>175.11</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2031</v>
      </c>
    </row>
    <row r="110" spans="1:65" s="63" customFormat="1" ht="24.15" customHeight="1">
      <c r="A110" s="59"/>
      <c r="B110" s="176"/>
      <c r="C110" s="177" t="s">
        <v>320</v>
      </c>
      <c r="D110" s="177" t="s">
        <v>299</v>
      </c>
      <c r="E110" s="178"/>
      <c r="F110" s="179" t="s">
        <v>321</v>
      </c>
      <c r="G110" s="180" t="s">
        <v>301</v>
      </c>
      <c r="H110" s="181">
        <v>128.964</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2032</v>
      </c>
    </row>
    <row r="111" spans="1:65" s="63" customFormat="1" ht="14.4" customHeight="1">
      <c r="A111" s="59"/>
      <c r="B111" s="176"/>
      <c r="C111" s="190" t="s">
        <v>323</v>
      </c>
      <c r="D111" s="190" t="s">
        <v>324</v>
      </c>
      <c r="E111" s="191"/>
      <c r="F111" s="192" t="s">
        <v>325</v>
      </c>
      <c r="G111" s="193" t="s">
        <v>326</v>
      </c>
      <c r="H111" s="194">
        <v>150.30699999999999</v>
      </c>
      <c r="I111" s="195"/>
      <c r="J111" s="195">
        <f t="shared" si="0"/>
        <v>0</v>
      </c>
      <c r="K111" s="196"/>
      <c r="L111" s="197"/>
      <c r="M111" s="198" t="s">
        <v>76</v>
      </c>
      <c r="N111" s="199"/>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320</v>
      </c>
      <c r="AT111" s="188" t="s">
        <v>324</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2033</v>
      </c>
    </row>
    <row r="112" spans="1:65" s="63" customFormat="1" ht="24.15" customHeight="1">
      <c r="A112" s="59"/>
      <c r="B112" s="176"/>
      <c r="C112" s="177" t="s">
        <v>328</v>
      </c>
      <c r="D112" s="177" t="s">
        <v>299</v>
      </c>
      <c r="E112" s="178"/>
      <c r="F112" s="179" t="s">
        <v>329</v>
      </c>
      <c r="G112" s="180" t="s">
        <v>301</v>
      </c>
      <c r="H112" s="181">
        <v>3.5430000000000001</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2034</v>
      </c>
    </row>
    <row r="113" spans="1:65" s="63" customFormat="1" ht="14.4" customHeight="1">
      <c r="A113" s="59"/>
      <c r="B113" s="176"/>
      <c r="C113" s="190" t="s">
        <v>331</v>
      </c>
      <c r="D113" s="190" t="s">
        <v>324</v>
      </c>
      <c r="E113" s="191"/>
      <c r="F113" s="192" t="s">
        <v>332</v>
      </c>
      <c r="G113" s="193" t="s">
        <v>326</v>
      </c>
      <c r="H113" s="194">
        <v>5.9870000000000001</v>
      </c>
      <c r="I113" s="195"/>
      <c r="J113" s="195">
        <f t="shared" si="0"/>
        <v>0</v>
      </c>
      <c r="K113" s="196"/>
      <c r="L113" s="197"/>
      <c r="M113" s="198" t="s">
        <v>76</v>
      </c>
      <c r="N113" s="199"/>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2035</v>
      </c>
    </row>
    <row r="114" spans="1:65" s="163" customFormat="1" ht="22.95" customHeight="1">
      <c r="B114" s="164"/>
      <c r="D114" s="165" t="s">
        <v>140</v>
      </c>
      <c r="E114" s="174"/>
      <c r="F114" s="174" t="s">
        <v>334</v>
      </c>
      <c r="J114" s="175">
        <f>BK114</f>
        <v>0</v>
      </c>
      <c r="L114" s="164"/>
      <c r="M114" s="168"/>
      <c r="N114" s="169"/>
      <c r="O114" s="169"/>
      <c r="P114" s="170">
        <f>SUM(P115:P122)</f>
        <v>0</v>
      </c>
      <c r="Q114" s="169"/>
      <c r="R114" s="170">
        <f>SUM(R115:R122)</f>
        <v>0</v>
      </c>
      <c r="S114" s="169"/>
      <c r="T114" s="171">
        <f>SUM(T115:T122)</f>
        <v>0</v>
      </c>
      <c r="AR114" s="165" t="s">
        <v>148</v>
      </c>
      <c r="AT114" s="172" t="s">
        <v>140</v>
      </c>
      <c r="AU114" s="172" t="s">
        <v>148</v>
      </c>
      <c r="AY114" s="165" t="s">
        <v>297</v>
      </c>
      <c r="BK114" s="173">
        <f>SUM(BK115:BK122)</f>
        <v>0</v>
      </c>
    </row>
    <row r="115" spans="1:65" s="63" customFormat="1" ht="33" customHeight="1">
      <c r="A115" s="59"/>
      <c r="B115" s="176"/>
      <c r="C115" s="177" t="s">
        <v>335</v>
      </c>
      <c r="D115" s="177" t="s">
        <v>299</v>
      </c>
      <c r="E115" s="178"/>
      <c r="F115" s="179" t="s">
        <v>336</v>
      </c>
      <c r="G115" s="180" t="s">
        <v>337</v>
      </c>
      <c r="H115" s="181">
        <v>489.88299999999998</v>
      </c>
      <c r="I115" s="182"/>
      <c r="J115" s="182">
        <f t="shared" ref="J115:J122" si="10">ROUND(I115*H115,2)</f>
        <v>0</v>
      </c>
      <c r="K115" s="183"/>
      <c r="L115" s="60"/>
      <c r="M115" s="184" t="s">
        <v>76</v>
      </c>
      <c r="N115" s="185"/>
      <c r="O115" s="186">
        <v>0</v>
      </c>
      <c r="P115" s="186">
        <f t="shared" ref="P115:P122" si="11">O115*H115</f>
        <v>0</v>
      </c>
      <c r="Q115" s="186">
        <v>0</v>
      </c>
      <c r="R115" s="186">
        <f t="shared" ref="R115:R122" si="12">Q115*H115</f>
        <v>0</v>
      </c>
      <c r="S115" s="186">
        <v>0</v>
      </c>
      <c r="T115" s="187">
        <f t="shared" ref="T115:T12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22" si="14">IF(N115="základná",J115,0)</f>
        <v>0</v>
      </c>
      <c r="BF115" s="189">
        <f t="shared" ref="BF115:BF122" si="15">IF(N115="znížená",J115,0)</f>
        <v>0</v>
      </c>
      <c r="BG115" s="189">
        <f t="shared" ref="BG115:BG122" si="16">IF(N115="zákl. prenesená",J115,0)</f>
        <v>0</v>
      </c>
      <c r="BH115" s="189">
        <f t="shared" ref="BH115:BH122" si="17">IF(N115="zníž. prenesená",J115,0)</f>
        <v>0</v>
      </c>
      <c r="BI115" s="189">
        <f t="shared" ref="BI115:BI122" si="18">IF(N115="nulová",J115,0)</f>
        <v>0</v>
      </c>
      <c r="BJ115" s="48" t="s">
        <v>154</v>
      </c>
      <c r="BK115" s="189">
        <f t="shared" ref="BK115:BK122" si="19">ROUND(I115*H115,2)</f>
        <v>0</v>
      </c>
      <c r="BL115" s="48" t="s">
        <v>302</v>
      </c>
      <c r="BM115" s="188" t="s">
        <v>2036</v>
      </c>
    </row>
    <row r="116" spans="1:65" s="63" customFormat="1" ht="24.15" customHeight="1">
      <c r="A116" s="59"/>
      <c r="B116" s="176"/>
      <c r="C116" s="177" t="s">
        <v>339</v>
      </c>
      <c r="D116" s="177" t="s">
        <v>299</v>
      </c>
      <c r="E116" s="178"/>
      <c r="F116" s="179" t="s">
        <v>340</v>
      </c>
      <c r="G116" s="180" t="s">
        <v>301</v>
      </c>
      <c r="H116" s="181">
        <v>73.481999999999999</v>
      </c>
      <c r="I116" s="182"/>
      <c r="J116" s="182">
        <f t="shared" si="10"/>
        <v>0</v>
      </c>
      <c r="K116" s="183"/>
      <c r="L116" s="60"/>
      <c r="M116" s="184" t="s">
        <v>76</v>
      </c>
      <c r="N116" s="185"/>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2037</v>
      </c>
    </row>
    <row r="117" spans="1:65" s="63" customFormat="1" ht="24.15" customHeight="1">
      <c r="A117" s="59"/>
      <c r="B117" s="176"/>
      <c r="C117" s="177" t="s">
        <v>342</v>
      </c>
      <c r="D117" s="177" t="s">
        <v>299</v>
      </c>
      <c r="E117" s="178"/>
      <c r="F117" s="179" t="s">
        <v>343</v>
      </c>
      <c r="G117" s="180" t="s">
        <v>301</v>
      </c>
      <c r="H117" s="181">
        <v>5.0629999999999997</v>
      </c>
      <c r="I117" s="182"/>
      <c r="J117" s="182">
        <f t="shared" si="10"/>
        <v>0</v>
      </c>
      <c r="K117" s="183"/>
      <c r="L117" s="60"/>
      <c r="M117" s="184" t="s">
        <v>76</v>
      </c>
      <c r="N117" s="185"/>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2038</v>
      </c>
    </row>
    <row r="118" spans="1:65" s="63" customFormat="1" ht="24.15" customHeight="1">
      <c r="A118" s="59"/>
      <c r="B118" s="176"/>
      <c r="C118" s="177" t="s">
        <v>345</v>
      </c>
      <c r="D118" s="177" t="s">
        <v>299</v>
      </c>
      <c r="E118" s="178"/>
      <c r="F118" s="179" t="s">
        <v>346</v>
      </c>
      <c r="G118" s="180" t="s">
        <v>301</v>
      </c>
      <c r="H118" s="181">
        <v>7.5970000000000004</v>
      </c>
      <c r="I118" s="182"/>
      <c r="J118" s="182">
        <f t="shared" si="10"/>
        <v>0</v>
      </c>
      <c r="K118" s="183"/>
      <c r="L118" s="60"/>
      <c r="M118" s="184" t="s">
        <v>76</v>
      </c>
      <c r="N118" s="185"/>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2039</v>
      </c>
    </row>
    <row r="119" spans="1:65" s="63" customFormat="1" ht="14.4" customHeight="1">
      <c r="A119" s="59"/>
      <c r="B119" s="176"/>
      <c r="C119" s="177" t="s">
        <v>348</v>
      </c>
      <c r="D119" s="177" t="s">
        <v>299</v>
      </c>
      <c r="E119" s="178"/>
      <c r="F119" s="179" t="s">
        <v>349</v>
      </c>
      <c r="G119" s="180" t="s">
        <v>301</v>
      </c>
      <c r="H119" s="181">
        <v>73.311999999999998</v>
      </c>
      <c r="I119" s="182"/>
      <c r="J119" s="182">
        <f t="shared" si="10"/>
        <v>0</v>
      </c>
      <c r="K119" s="183"/>
      <c r="L119" s="60"/>
      <c r="M119" s="184" t="s">
        <v>76</v>
      </c>
      <c r="N119" s="185"/>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2040</v>
      </c>
    </row>
    <row r="120" spans="1:65" s="63" customFormat="1" ht="23.4" customHeight="1">
      <c r="A120" s="59"/>
      <c r="B120" s="176"/>
      <c r="C120" s="177" t="s">
        <v>351</v>
      </c>
      <c r="D120" s="177" t="s">
        <v>299</v>
      </c>
      <c r="E120" s="178"/>
      <c r="F120" s="179" t="s">
        <v>352</v>
      </c>
      <c r="G120" s="180" t="s">
        <v>337</v>
      </c>
      <c r="H120" s="181">
        <v>77.3</v>
      </c>
      <c r="I120" s="182"/>
      <c r="J120" s="182">
        <f t="shared" si="10"/>
        <v>0</v>
      </c>
      <c r="K120" s="183"/>
      <c r="L120" s="60"/>
      <c r="M120" s="184" t="s">
        <v>76</v>
      </c>
      <c r="N120" s="185"/>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2041</v>
      </c>
    </row>
    <row r="121" spans="1:65" s="63" customFormat="1" ht="24.15" customHeight="1">
      <c r="A121" s="59"/>
      <c r="B121" s="176"/>
      <c r="C121" s="177" t="s">
        <v>354</v>
      </c>
      <c r="D121" s="177" t="s">
        <v>299</v>
      </c>
      <c r="E121" s="178"/>
      <c r="F121" s="179" t="s">
        <v>355</v>
      </c>
      <c r="G121" s="180" t="s">
        <v>337</v>
      </c>
      <c r="H121" s="181">
        <v>77.3</v>
      </c>
      <c r="I121" s="182"/>
      <c r="J121" s="182">
        <f t="shared" si="10"/>
        <v>0</v>
      </c>
      <c r="K121" s="183"/>
      <c r="L121" s="60"/>
      <c r="M121" s="184" t="s">
        <v>76</v>
      </c>
      <c r="N121" s="185"/>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2042</v>
      </c>
    </row>
    <row r="122" spans="1:65" s="63" customFormat="1" ht="24.15" customHeight="1">
      <c r="A122" s="59"/>
      <c r="B122" s="176"/>
      <c r="C122" s="177" t="s">
        <v>357</v>
      </c>
      <c r="D122" s="177" t="s">
        <v>299</v>
      </c>
      <c r="E122" s="178"/>
      <c r="F122" s="179" t="s">
        <v>358</v>
      </c>
      <c r="G122" s="180" t="s">
        <v>326</v>
      </c>
      <c r="H122" s="181">
        <v>0.189</v>
      </c>
      <c r="I122" s="182"/>
      <c r="J122" s="182">
        <f t="shared" si="10"/>
        <v>0</v>
      </c>
      <c r="K122" s="183"/>
      <c r="L122" s="60"/>
      <c r="M122" s="184" t="s">
        <v>76</v>
      </c>
      <c r="N122" s="185"/>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2043</v>
      </c>
    </row>
    <row r="123" spans="1:65" s="163" customFormat="1" ht="22.95" customHeight="1">
      <c r="B123" s="164"/>
      <c r="D123" s="165" t="s">
        <v>140</v>
      </c>
      <c r="E123" s="174"/>
      <c r="F123" s="174" t="s">
        <v>360</v>
      </c>
      <c r="J123" s="175">
        <f>BK123</f>
        <v>0</v>
      </c>
      <c r="L123" s="164"/>
      <c r="M123" s="168"/>
      <c r="N123" s="169"/>
      <c r="O123" s="169"/>
      <c r="P123" s="170">
        <f>SUM(P124:P126)</f>
        <v>0</v>
      </c>
      <c r="Q123" s="169"/>
      <c r="R123" s="170">
        <f>SUM(R124:R126)</f>
        <v>0</v>
      </c>
      <c r="S123" s="169"/>
      <c r="T123" s="171">
        <f>SUM(T124:T126)</f>
        <v>0</v>
      </c>
      <c r="AR123" s="165" t="s">
        <v>148</v>
      </c>
      <c r="AT123" s="172" t="s">
        <v>140</v>
      </c>
      <c r="AU123" s="172" t="s">
        <v>148</v>
      </c>
      <c r="AY123" s="165" t="s">
        <v>297</v>
      </c>
      <c r="BK123" s="173">
        <f>SUM(BK124:BK126)</f>
        <v>0</v>
      </c>
    </row>
    <row r="124" spans="1:65" s="63" customFormat="1" ht="24.15" customHeight="1">
      <c r="A124" s="59"/>
      <c r="B124" s="176"/>
      <c r="C124" s="177" t="s">
        <v>361</v>
      </c>
      <c r="D124" s="177" t="s">
        <v>299</v>
      </c>
      <c r="E124" s="178"/>
      <c r="F124" s="179" t="s">
        <v>362</v>
      </c>
      <c r="G124" s="180" t="s">
        <v>301</v>
      </c>
      <c r="H124" s="181">
        <v>64.959000000000003</v>
      </c>
      <c r="I124" s="182"/>
      <c r="J124" s="182">
        <f>ROUND(I124*H124,2)</f>
        <v>0</v>
      </c>
      <c r="K124" s="183"/>
      <c r="L124" s="60"/>
      <c r="M124" s="184" t="s">
        <v>76</v>
      </c>
      <c r="N124" s="185"/>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302</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302</v>
      </c>
      <c r="BM124" s="188" t="s">
        <v>2044</v>
      </c>
    </row>
    <row r="125" spans="1:65" s="63" customFormat="1" ht="24.15" customHeight="1">
      <c r="A125" s="59"/>
      <c r="B125" s="176"/>
      <c r="C125" s="177" t="s">
        <v>364</v>
      </c>
      <c r="D125" s="177" t="s">
        <v>299</v>
      </c>
      <c r="E125" s="178"/>
      <c r="F125" s="179" t="s">
        <v>365</v>
      </c>
      <c r="G125" s="180" t="s">
        <v>301</v>
      </c>
      <c r="H125" s="181">
        <v>64.959000000000003</v>
      </c>
      <c r="I125" s="182"/>
      <c r="J125" s="182">
        <f>ROUND(I125*H125,2)</f>
        <v>0</v>
      </c>
      <c r="K125" s="183"/>
      <c r="L125" s="60"/>
      <c r="M125" s="184" t="s">
        <v>76</v>
      </c>
      <c r="N125" s="185"/>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2045</v>
      </c>
    </row>
    <row r="126" spans="1:65" s="63" customFormat="1" ht="24.15" customHeight="1">
      <c r="A126" s="59"/>
      <c r="B126" s="176"/>
      <c r="C126" s="177" t="s">
        <v>367</v>
      </c>
      <c r="D126" s="177" t="s">
        <v>299</v>
      </c>
      <c r="E126" s="178"/>
      <c r="F126" s="179" t="s">
        <v>368</v>
      </c>
      <c r="G126" s="180" t="s">
        <v>326</v>
      </c>
      <c r="H126" s="181">
        <v>3.8450000000000002</v>
      </c>
      <c r="I126" s="182"/>
      <c r="J126" s="182">
        <f>ROUND(I126*H126,2)</f>
        <v>0</v>
      </c>
      <c r="K126" s="183"/>
      <c r="L126" s="60"/>
      <c r="M126" s="184" t="s">
        <v>76</v>
      </c>
      <c r="N126" s="185"/>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2046</v>
      </c>
    </row>
    <row r="127" spans="1:65" s="163" customFormat="1" ht="22.95" customHeight="1">
      <c r="B127" s="164"/>
      <c r="D127" s="165" t="s">
        <v>140</v>
      </c>
      <c r="E127" s="174"/>
      <c r="F127" s="174" t="s">
        <v>370</v>
      </c>
      <c r="J127" s="175">
        <f>BK127</f>
        <v>0</v>
      </c>
      <c r="L127" s="164"/>
      <c r="M127" s="168"/>
      <c r="N127" s="169"/>
      <c r="O127" s="169"/>
      <c r="P127" s="170">
        <f>P128</f>
        <v>0</v>
      </c>
      <c r="Q127" s="169"/>
      <c r="R127" s="170">
        <f>R128</f>
        <v>0</v>
      </c>
      <c r="S127" s="169"/>
      <c r="T127" s="171">
        <f>T128</f>
        <v>0</v>
      </c>
      <c r="AR127" s="165" t="s">
        <v>148</v>
      </c>
      <c r="AT127" s="172" t="s">
        <v>140</v>
      </c>
      <c r="AU127" s="172" t="s">
        <v>148</v>
      </c>
      <c r="AY127" s="165" t="s">
        <v>297</v>
      </c>
      <c r="BK127" s="173">
        <f>BK128</f>
        <v>0</v>
      </c>
    </row>
    <row r="128" spans="1:65" s="63" customFormat="1" ht="24.15" customHeight="1">
      <c r="A128" s="59"/>
      <c r="B128" s="176"/>
      <c r="C128" s="177" t="s">
        <v>371</v>
      </c>
      <c r="D128" s="177" t="s">
        <v>299</v>
      </c>
      <c r="E128" s="178"/>
      <c r="F128" s="179" t="s">
        <v>372</v>
      </c>
      <c r="G128" s="180" t="s">
        <v>326</v>
      </c>
      <c r="H128" s="181">
        <v>127.226</v>
      </c>
      <c r="I128" s="182"/>
      <c r="J128" s="182">
        <f>ROUND(I128*H128,2)</f>
        <v>0</v>
      </c>
      <c r="K128" s="183"/>
      <c r="L128" s="60"/>
      <c r="M128" s="184" t="s">
        <v>76</v>
      </c>
      <c r="N128" s="185"/>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302</v>
      </c>
      <c r="AT128" s="188" t="s">
        <v>299</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2047</v>
      </c>
    </row>
    <row r="129" spans="1:65" s="163" customFormat="1" ht="25.95" customHeight="1">
      <c r="B129" s="164"/>
      <c r="D129" s="165" t="s">
        <v>140</v>
      </c>
      <c r="E129" s="166"/>
      <c r="F129" s="166" t="s">
        <v>374</v>
      </c>
      <c r="J129" s="167">
        <f>BK129</f>
        <v>0</v>
      </c>
      <c r="L129" s="164"/>
      <c r="M129" s="168"/>
      <c r="N129" s="169"/>
      <c r="O129" s="169"/>
      <c r="P129" s="170">
        <f>P130</f>
        <v>0</v>
      </c>
      <c r="Q129" s="169"/>
      <c r="R129" s="170">
        <f>R130</f>
        <v>0</v>
      </c>
      <c r="S129" s="169"/>
      <c r="T129" s="171">
        <f>T130</f>
        <v>0</v>
      </c>
      <c r="AR129" s="165" t="s">
        <v>154</v>
      </c>
      <c r="AT129" s="172" t="s">
        <v>140</v>
      </c>
      <c r="AU129" s="172" t="s">
        <v>141</v>
      </c>
      <c r="AY129" s="165" t="s">
        <v>297</v>
      </c>
      <c r="BK129" s="173">
        <f>BK130</f>
        <v>0</v>
      </c>
    </row>
    <row r="130" spans="1:65" s="163" customFormat="1" ht="22.95" customHeight="1">
      <c r="B130" s="164"/>
      <c r="D130" s="165" t="s">
        <v>140</v>
      </c>
      <c r="E130" s="174"/>
      <c r="F130" s="174" t="s">
        <v>375</v>
      </c>
      <c r="J130" s="175">
        <f>BK130</f>
        <v>0</v>
      </c>
      <c r="L130" s="164"/>
      <c r="M130" s="168"/>
      <c r="N130" s="169"/>
      <c r="O130" s="169"/>
      <c r="P130" s="170">
        <f>SUM(P131:P135)</f>
        <v>0</v>
      </c>
      <c r="Q130" s="169"/>
      <c r="R130" s="170">
        <f>SUM(R131:R135)</f>
        <v>0</v>
      </c>
      <c r="S130" s="169"/>
      <c r="T130" s="171">
        <f>SUM(T131:T135)</f>
        <v>0</v>
      </c>
      <c r="AR130" s="165" t="s">
        <v>154</v>
      </c>
      <c r="AT130" s="172" t="s">
        <v>140</v>
      </c>
      <c r="AU130" s="172" t="s">
        <v>148</v>
      </c>
      <c r="AY130" s="165" t="s">
        <v>297</v>
      </c>
      <c r="BK130" s="173">
        <f>SUM(BK131:BK135)</f>
        <v>0</v>
      </c>
    </row>
    <row r="131" spans="1:65" s="63" customFormat="1" ht="24.15" customHeight="1">
      <c r="A131" s="59"/>
      <c r="B131" s="176"/>
      <c r="C131" s="177" t="s">
        <v>376</v>
      </c>
      <c r="D131" s="177" t="s">
        <v>299</v>
      </c>
      <c r="E131" s="178"/>
      <c r="F131" s="179" t="s">
        <v>377</v>
      </c>
      <c r="G131" s="180" t="s">
        <v>337</v>
      </c>
      <c r="H131" s="181">
        <v>762.18399999999997</v>
      </c>
      <c r="I131" s="182"/>
      <c r="J131" s="182">
        <f>ROUND(I131*H131,2)</f>
        <v>0</v>
      </c>
      <c r="K131" s="183"/>
      <c r="L131" s="60"/>
      <c r="M131" s="184" t="s">
        <v>76</v>
      </c>
      <c r="N131" s="185"/>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2048</v>
      </c>
    </row>
    <row r="132" spans="1:65" s="63" customFormat="1" ht="26.4" customHeight="1">
      <c r="A132" s="59"/>
      <c r="B132" s="176"/>
      <c r="C132" s="190" t="s">
        <v>379</v>
      </c>
      <c r="D132" s="190" t="s">
        <v>324</v>
      </c>
      <c r="E132" s="191"/>
      <c r="F132" s="192" t="s">
        <v>380</v>
      </c>
      <c r="G132" s="193" t="s">
        <v>326</v>
      </c>
      <c r="H132" s="194">
        <v>0.22900000000000001</v>
      </c>
      <c r="I132" s="195"/>
      <c r="J132" s="195">
        <f>ROUND(I132*H132,2)</f>
        <v>0</v>
      </c>
      <c r="K132" s="196"/>
      <c r="L132" s="197"/>
      <c r="M132" s="198" t="s">
        <v>76</v>
      </c>
      <c r="N132" s="199"/>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381</v>
      </c>
      <c r="AT132" s="188" t="s">
        <v>324</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2049</v>
      </c>
    </row>
    <row r="133" spans="1:65" s="63" customFormat="1" ht="24.15" customHeight="1">
      <c r="A133" s="59"/>
      <c r="B133" s="176"/>
      <c r="C133" s="177" t="s">
        <v>383</v>
      </c>
      <c r="D133" s="177" t="s">
        <v>299</v>
      </c>
      <c r="E133" s="178"/>
      <c r="F133" s="179" t="s">
        <v>384</v>
      </c>
      <c r="G133" s="180" t="s">
        <v>337</v>
      </c>
      <c r="H133" s="181">
        <v>762.18399999999997</v>
      </c>
      <c r="I133" s="182"/>
      <c r="J133" s="182">
        <f>ROUND(I133*H133,2)</f>
        <v>0</v>
      </c>
      <c r="K133" s="183"/>
      <c r="L133" s="60"/>
      <c r="M133" s="184" t="s">
        <v>76</v>
      </c>
      <c r="N133" s="185"/>
      <c r="O133" s="186">
        <v>0</v>
      </c>
      <c r="P133" s="186">
        <f>O133*H133</f>
        <v>0</v>
      </c>
      <c r="Q133" s="186">
        <v>0</v>
      </c>
      <c r="R133" s="186">
        <f>Q133*H133</f>
        <v>0</v>
      </c>
      <c r="S133" s="186">
        <v>0</v>
      </c>
      <c r="T133" s="187">
        <f>S133*H133</f>
        <v>0</v>
      </c>
      <c r="U133" s="59"/>
      <c r="V133" s="59"/>
      <c r="W133" s="59"/>
      <c r="X133" s="59"/>
      <c r="Y133" s="59"/>
      <c r="Z133" s="59"/>
      <c r="AA133" s="59"/>
      <c r="AB133" s="59"/>
      <c r="AC133" s="59"/>
      <c r="AD133" s="59"/>
      <c r="AE133" s="59"/>
      <c r="AR133" s="188" t="s">
        <v>348</v>
      </c>
      <c r="AT133" s="188" t="s">
        <v>299</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2050</v>
      </c>
    </row>
    <row r="134" spans="1:65" s="63" customFormat="1" ht="24.15" customHeight="1">
      <c r="A134" s="59"/>
      <c r="B134" s="176"/>
      <c r="C134" s="190" t="s">
        <v>386</v>
      </c>
      <c r="D134" s="190" t="s">
        <v>324</v>
      </c>
      <c r="E134" s="191"/>
      <c r="F134" s="192" t="s">
        <v>387</v>
      </c>
      <c r="G134" s="193" t="s">
        <v>337</v>
      </c>
      <c r="H134" s="194">
        <v>876.51199999999994</v>
      </c>
      <c r="I134" s="195"/>
      <c r="J134" s="195">
        <f>ROUND(I134*H134,2)</f>
        <v>0</v>
      </c>
      <c r="K134" s="196"/>
      <c r="L134" s="197"/>
      <c r="M134" s="198" t="s">
        <v>76</v>
      </c>
      <c r="N134" s="199"/>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381</v>
      </c>
      <c r="AT134" s="188" t="s">
        <v>324</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348</v>
      </c>
      <c r="BM134" s="188" t="s">
        <v>2051</v>
      </c>
    </row>
    <row r="135" spans="1:65" s="63" customFormat="1" ht="14.4" customHeight="1">
      <c r="A135" s="59"/>
      <c r="B135" s="176"/>
      <c r="C135" s="177" t="s">
        <v>389</v>
      </c>
      <c r="D135" s="177" t="s">
        <v>299</v>
      </c>
      <c r="E135" s="178"/>
      <c r="F135" s="179" t="s">
        <v>390</v>
      </c>
      <c r="G135" s="180" t="s">
        <v>337</v>
      </c>
      <c r="H135" s="181">
        <v>90.18</v>
      </c>
      <c r="I135" s="182"/>
      <c r="J135" s="182">
        <f>ROUND(I135*H135,2)</f>
        <v>0</v>
      </c>
      <c r="K135" s="183"/>
      <c r="L135" s="60"/>
      <c r="M135" s="200" t="s">
        <v>76</v>
      </c>
      <c r="N135" s="201"/>
      <c r="O135" s="202">
        <v>0</v>
      </c>
      <c r="P135" s="202">
        <f>O135*H135</f>
        <v>0</v>
      </c>
      <c r="Q135" s="202">
        <v>0</v>
      </c>
      <c r="R135" s="202">
        <f>Q135*H135</f>
        <v>0</v>
      </c>
      <c r="S135" s="202">
        <v>0</v>
      </c>
      <c r="T135" s="203">
        <f>S135*H135</f>
        <v>0</v>
      </c>
      <c r="U135" s="59"/>
      <c r="V135" s="59"/>
      <c r="W135" s="59"/>
      <c r="X135" s="59"/>
      <c r="Y135" s="59"/>
      <c r="Z135" s="59"/>
      <c r="AA135" s="59"/>
      <c r="AB135" s="59"/>
      <c r="AC135" s="59"/>
      <c r="AD135" s="59"/>
      <c r="AE135" s="59"/>
      <c r="AR135" s="188" t="s">
        <v>348</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348</v>
      </c>
      <c r="BM135" s="188" t="s">
        <v>2052</v>
      </c>
    </row>
    <row r="136" spans="1:65" s="63" customFormat="1" ht="6.9" customHeight="1">
      <c r="A136" s="59"/>
      <c r="B136" s="75"/>
      <c r="C136" s="76"/>
      <c r="D136" s="76"/>
      <c r="E136" s="76"/>
      <c r="F136" s="76"/>
      <c r="G136" s="76"/>
      <c r="H136" s="76"/>
      <c r="I136" s="76"/>
      <c r="J136" s="76"/>
      <c r="K136" s="76"/>
      <c r="L136" s="60"/>
      <c r="M136" s="59"/>
      <c r="O136" s="59"/>
      <c r="P136" s="59"/>
      <c r="Q136" s="59"/>
      <c r="R136" s="59"/>
      <c r="S136" s="59"/>
      <c r="T136" s="59"/>
      <c r="U136" s="59"/>
      <c r="V136" s="59"/>
      <c r="W136" s="59"/>
      <c r="X136" s="59"/>
      <c r="Y136" s="59"/>
      <c r="Z136" s="59"/>
      <c r="AA136" s="59"/>
      <c r="AB136" s="59"/>
      <c r="AC136" s="59"/>
      <c r="AD136" s="59"/>
      <c r="AE136" s="59"/>
    </row>
    <row r="139" spans="1:65" ht="33" customHeight="1">
      <c r="C139" s="262" t="s">
        <v>392</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30.6" customHeight="1">
      <c r="C141" s="262" t="s">
        <v>393</v>
      </c>
      <c r="D141" s="262"/>
      <c r="E141" s="262"/>
      <c r="F141" s="262"/>
      <c r="G141" s="262"/>
      <c r="H141" s="262"/>
      <c r="I141" s="262"/>
      <c r="J141" s="262"/>
      <c r="K141" s="262"/>
      <c r="L141" s="262"/>
      <c r="M141" s="262"/>
      <c r="N141" s="262"/>
    </row>
    <row r="142" spans="1:65" ht="11.4">
      <c r="C142" s="204"/>
      <c r="D142" s="204"/>
      <c r="E142" s="204"/>
      <c r="F142" s="204"/>
      <c r="G142" s="204"/>
      <c r="H142" s="204"/>
      <c r="I142" s="204"/>
      <c r="J142" s="204"/>
      <c r="K142" s="205"/>
      <c r="L142" s="205"/>
      <c r="M142" s="205"/>
      <c r="N142" s="205"/>
    </row>
    <row r="143" spans="1:65" ht="45.6" customHeight="1">
      <c r="C143" s="262" t="s">
        <v>394</v>
      </c>
      <c r="D143" s="262"/>
      <c r="E143" s="262"/>
      <c r="F143" s="262"/>
      <c r="G143" s="262"/>
      <c r="H143" s="262"/>
      <c r="I143" s="262"/>
      <c r="J143" s="262"/>
      <c r="K143" s="262"/>
      <c r="L143" s="262"/>
      <c r="M143" s="262"/>
      <c r="N143" s="262"/>
    </row>
    <row r="144" spans="1:65" ht="11.4">
      <c r="C144" s="206"/>
      <c r="D144" s="206"/>
      <c r="E144" s="206"/>
      <c r="F144" s="206"/>
      <c r="G144" s="206"/>
      <c r="H144" s="206"/>
      <c r="I144" s="206"/>
      <c r="J144" s="206"/>
      <c r="K144" s="207"/>
      <c r="L144" s="207"/>
      <c r="M144" s="207"/>
      <c r="N144" s="207"/>
    </row>
    <row r="145" spans="3:14" ht="11.4">
      <c r="C145" s="262" t="s">
        <v>395</v>
      </c>
      <c r="D145" s="262"/>
      <c r="E145" s="262"/>
      <c r="F145" s="262"/>
      <c r="G145" s="262"/>
      <c r="H145" s="262"/>
      <c r="I145" s="262"/>
      <c r="J145" s="262"/>
      <c r="K145" s="262"/>
      <c r="L145" s="262"/>
      <c r="M145" s="262"/>
      <c r="N145" s="262"/>
    </row>
    <row r="146" spans="3:14" ht="11.4">
      <c r="C146" s="204"/>
      <c r="D146" s="204"/>
      <c r="E146" s="204"/>
      <c r="F146" s="204"/>
      <c r="G146" s="204"/>
      <c r="H146" s="204"/>
      <c r="I146" s="204"/>
      <c r="J146" s="204"/>
      <c r="K146" s="205"/>
      <c r="L146" s="205"/>
      <c r="M146" s="205"/>
      <c r="N146" s="205"/>
    </row>
    <row r="147" spans="3:14" ht="11.4">
      <c r="C147" s="204"/>
      <c r="D147" s="204"/>
      <c r="E147" s="204"/>
      <c r="F147" s="204"/>
      <c r="G147" s="204"/>
      <c r="H147" s="204"/>
      <c r="I147" s="204"/>
      <c r="J147" s="204"/>
      <c r="K147" s="205"/>
      <c r="L147" s="205"/>
      <c r="M147" s="205"/>
      <c r="N147" s="205"/>
    </row>
    <row r="148" spans="3:14" ht="11.4">
      <c r="C148" s="208" t="s">
        <v>396</v>
      </c>
      <c r="D148" s="208"/>
      <c r="E148" s="208"/>
      <c r="F148" s="208"/>
      <c r="G148" s="208"/>
      <c r="H148" s="204"/>
      <c r="I148" s="208"/>
      <c r="J148" s="208"/>
      <c r="K148" s="205"/>
      <c r="L148" s="205"/>
      <c r="M148" s="205"/>
      <c r="N148" s="205"/>
    </row>
    <row r="149" spans="3:14" ht="11.4">
      <c r="C149" s="204"/>
      <c r="D149" s="204"/>
      <c r="E149" s="204"/>
      <c r="F149" s="204"/>
      <c r="G149" s="204"/>
      <c r="H149" s="204" t="s">
        <v>397</v>
      </c>
      <c r="I149" s="204"/>
      <c r="J149" s="204"/>
      <c r="K149" s="205"/>
      <c r="L149" s="205"/>
      <c r="M149" s="205"/>
      <c r="N149" s="205"/>
    </row>
    <row r="150" spans="3:14" ht="11.4">
      <c r="C150" s="204"/>
      <c r="D150" s="204"/>
      <c r="E150" s="204"/>
      <c r="F150" s="204"/>
      <c r="G150" s="204"/>
      <c r="H150" s="204"/>
      <c r="I150" s="204"/>
      <c r="J150" s="204"/>
      <c r="K150" s="205"/>
      <c r="L150" s="205"/>
      <c r="M150" s="205"/>
      <c r="N150" s="205"/>
    </row>
    <row r="151" spans="3:14" ht="11.4">
      <c r="C151" s="204"/>
      <c r="D151" s="204"/>
      <c r="E151" s="204"/>
      <c r="F151" s="204"/>
      <c r="G151" s="204"/>
      <c r="H151" s="204"/>
      <c r="I151" s="204"/>
      <c r="J151" s="208"/>
      <c r="K151" s="205"/>
      <c r="L151" s="205"/>
      <c r="M151" s="205"/>
      <c r="N151" s="205"/>
    </row>
    <row r="152" spans="3:14" ht="11.4">
      <c r="C152" s="208" t="s">
        <v>96</v>
      </c>
      <c r="D152" s="208"/>
      <c r="E152" s="208"/>
      <c r="F152" s="208"/>
      <c r="G152" s="208"/>
      <c r="H152" s="204"/>
      <c r="I152" s="208"/>
      <c r="J152" s="204"/>
      <c r="K152" s="205"/>
      <c r="L152" s="205"/>
      <c r="M152" s="205"/>
      <c r="N152" s="205"/>
    </row>
  </sheetData>
  <autoFilter ref="C99:K135" xr:uid="{00000000-0009-0000-0000-000029000000}"/>
  <mergeCells count="13">
    <mergeCell ref="E29:H29"/>
    <mergeCell ref="L2:V2"/>
    <mergeCell ref="E7:H7"/>
    <mergeCell ref="E9:H9"/>
    <mergeCell ref="E11:H11"/>
    <mergeCell ref="E20:H20"/>
    <mergeCell ref="C145:N145"/>
    <mergeCell ref="E88:H88"/>
    <mergeCell ref="E90:H90"/>
    <mergeCell ref="E92:H92"/>
    <mergeCell ref="C139:N139"/>
    <mergeCell ref="C141:N141"/>
    <mergeCell ref="C143:N14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M159"/>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1993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2053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ROUND((SUM(BE100:BE142)),  2)</f>
        <v>0</v>
      </c>
      <c r="G35" s="59"/>
      <c r="H35" s="59"/>
      <c r="I35" s="141">
        <v>0.2</v>
      </c>
      <c r="J35" s="140">
        <f>ROUND(((SUM(BE100:BE142))*I35),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ROUND((SUM(BF100:BF142)),  2)</f>
        <v>0</v>
      </c>
      <c r="G36" s="59"/>
      <c r="H36" s="59"/>
      <c r="I36" s="141">
        <v>0.2</v>
      </c>
      <c r="J36" s="140">
        <f>ROUND(((SUM(BF100:BF142))*I36),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ROUND((SUM(BG100:BG142)),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ROUND((SUM(BH100:BH142)),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ROUND((SUM(BI100:BI142)),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4.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02 - FC 02 SO 01 B1 - ASR - Hrubá stavba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296</v>
      </c>
      <c r="J101" s="167">
        <f>BK101</f>
        <v>0</v>
      </c>
      <c r="L101" s="164"/>
      <c r="M101" s="168"/>
      <c r="N101" s="169"/>
      <c r="O101" s="169"/>
      <c r="P101" s="170">
        <f>P102+P114+P133+P139+P141</f>
        <v>0</v>
      </c>
      <c r="Q101" s="169"/>
      <c r="R101" s="170">
        <f>R102+R114+R133+R139+R141</f>
        <v>0</v>
      </c>
      <c r="S101" s="169"/>
      <c r="T101" s="171">
        <f>T102+T114+T133+T139+T141</f>
        <v>0</v>
      </c>
      <c r="AR101" s="165" t="s">
        <v>148</v>
      </c>
      <c r="AT101" s="172" t="s">
        <v>140</v>
      </c>
      <c r="AU101" s="172" t="s">
        <v>141</v>
      </c>
      <c r="AY101" s="165" t="s">
        <v>297</v>
      </c>
      <c r="BK101" s="173">
        <f>BK102+BK114+BK133+BK139+BK141</f>
        <v>0</v>
      </c>
    </row>
    <row r="102" spans="1:65" s="163" customFormat="1" ht="22.95" customHeight="1">
      <c r="B102" s="164"/>
      <c r="D102" s="165" t="s">
        <v>140</v>
      </c>
      <c r="E102" s="174"/>
      <c r="F102" s="174" t="s">
        <v>399</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14.4" customHeight="1">
      <c r="A103" s="59"/>
      <c r="B103" s="176"/>
      <c r="C103" s="177" t="s">
        <v>82</v>
      </c>
      <c r="D103" s="177" t="s">
        <v>299</v>
      </c>
      <c r="E103" s="178"/>
      <c r="F103" s="179" t="s">
        <v>400</v>
      </c>
      <c r="G103" s="180" t="s">
        <v>301</v>
      </c>
      <c r="H103" s="181">
        <v>117.51300000000001</v>
      </c>
      <c r="I103" s="182"/>
      <c r="J103" s="182">
        <f t="shared" ref="J103:J113" si="0">ROUND(I103*H103,2)</f>
        <v>0</v>
      </c>
      <c r="K103" s="183"/>
      <c r="L103" s="60"/>
      <c r="M103" s="184" t="s">
        <v>76</v>
      </c>
      <c r="N103" s="185"/>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2054</v>
      </c>
    </row>
    <row r="104" spans="1:65" s="63" customFormat="1" ht="14.4" customHeight="1">
      <c r="A104" s="59"/>
      <c r="B104" s="176"/>
      <c r="C104" s="177" t="s">
        <v>402</v>
      </c>
      <c r="D104" s="177" t="s">
        <v>299</v>
      </c>
      <c r="E104" s="178"/>
      <c r="F104" s="179" t="s">
        <v>403</v>
      </c>
      <c r="G104" s="180" t="s">
        <v>301</v>
      </c>
      <c r="H104" s="181">
        <v>142.148</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2055</v>
      </c>
    </row>
    <row r="105" spans="1:65" s="63" customFormat="1" ht="24.15" customHeight="1">
      <c r="A105" s="59"/>
      <c r="B105" s="176"/>
      <c r="C105" s="177" t="s">
        <v>405</v>
      </c>
      <c r="D105" s="177" t="s">
        <v>299</v>
      </c>
      <c r="E105" s="178"/>
      <c r="F105" s="179" t="s">
        <v>406</v>
      </c>
      <c r="G105" s="180" t="s">
        <v>407</v>
      </c>
      <c r="H105" s="181">
        <v>6</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2056</v>
      </c>
    </row>
    <row r="106" spans="1:65" s="63" customFormat="1" ht="24.15" customHeight="1">
      <c r="A106" s="59"/>
      <c r="B106" s="176"/>
      <c r="C106" s="177" t="s">
        <v>409</v>
      </c>
      <c r="D106" s="177" t="s">
        <v>299</v>
      </c>
      <c r="E106" s="178"/>
      <c r="F106" s="179" t="s">
        <v>410</v>
      </c>
      <c r="G106" s="180" t="s">
        <v>407</v>
      </c>
      <c r="H106" s="181">
        <v>12</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2057</v>
      </c>
    </row>
    <row r="107" spans="1:65" s="63" customFormat="1" ht="24.15" customHeight="1">
      <c r="A107" s="59"/>
      <c r="B107" s="176"/>
      <c r="C107" s="177" t="s">
        <v>412</v>
      </c>
      <c r="D107" s="177" t="s">
        <v>299</v>
      </c>
      <c r="E107" s="178"/>
      <c r="F107" s="179" t="s">
        <v>413</v>
      </c>
      <c r="G107" s="180" t="s">
        <v>407</v>
      </c>
      <c r="H107" s="181">
        <v>16</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2058</v>
      </c>
    </row>
    <row r="108" spans="1:65" s="63" customFormat="1" ht="24.15" customHeight="1">
      <c r="A108" s="59"/>
      <c r="B108" s="176"/>
      <c r="C108" s="177" t="s">
        <v>415</v>
      </c>
      <c r="D108" s="177" t="s">
        <v>299</v>
      </c>
      <c r="E108" s="178"/>
      <c r="F108" s="179" t="s">
        <v>416</v>
      </c>
      <c r="G108" s="180" t="s">
        <v>407</v>
      </c>
      <c r="H108" s="181">
        <v>12</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2059</v>
      </c>
    </row>
    <row r="109" spans="1:65" s="63" customFormat="1" ht="24.15" customHeight="1">
      <c r="A109" s="59"/>
      <c r="B109" s="176"/>
      <c r="C109" s="177" t="s">
        <v>418</v>
      </c>
      <c r="D109" s="177" t="s">
        <v>299</v>
      </c>
      <c r="E109" s="178"/>
      <c r="F109" s="179" t="s">
        <v>419</v>
      </c>
      <c r="G109" s="180" t="s">
        <v>407</v>
      </c>
      <c r="H109" s="181">
        <v>6</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2060</v>
      </c>
    </row>
    <row r="110" spans="1:65" s="63" customFormat="1" ht="24.15" customHeight="1">
      <c r="A110" s="59"/>
      <c r="B110" s="176"/>
      <c r="C110" s="177" t="s">
        <v>421</v>
      </c>
      <c r="D110" s="177" t="s">
        <v>299</v>
      </c>
      <c r="E110" s="178"/>
      <c r="F110" s="179" t="s">
        <v>422</v>
      </c>
      <c r="G110" s="180" t="s">
        <v>407</v>
      </c>
      <c r="H110" s="181">
        <v>18</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2061</v>
      </c>
    </row>
    <row r="111" spans="1:65" s="63" customFormat="1" ht="14.4" customHeight="1">
      <c r="A111" s="59"/>
      <c r="B111" s="176"/>
      <c r="C111" s="177" t="s">
        <v>424</v>
      </c>
      <c r="D111" s="177" t="s">
        <v>299</v>
      </c>
      <c r="E111" s="178"/>
      <c r="F111" s="179" t="s">
        <v>425</v>
      </c>
      <c r="G111" s="180" t="s">
        <v>337</v>
      </c>
      <c r="H111" s="181">
        <v>55.427999999999997</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2062</v>
      </c>
    </row>
    <row r="112" spans="1:65" s="63" customFormat="1" ht="14.4" customHeight="1">
      <c r="A112" s="59"/>
      <c r="B112" s="176"/>
      <c r="C112" s="177" t="s">
        <v>427</v>
      </c>
      <c r="D112" s="177" t="s">
        <v>299</v>
      </c>
      <c r="E112" s="178"/>
      <c r="F112" s="179" t="s">
        <v>428</v>
      </c>
      <c r="G112" s="180" t="s">
        <v>337</v>
      </c>
      <c r="H112" s="181">
        <v>69.147000000000006</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2063</v>
      </c>
    </row>
    <row r="113" spans="1:65" s="63" customFormat="1" ht="14.4" customHeight="1">
      <c r="A113" s="59"/>
      <c r="B113" s="176"/>
      <c r="C113" s="177" t="s">
        <v>430</v>
      </c>
      <c r="D113" s="177" t="s">
        <v>299</v>
      </c>
      <c r="E113" s="178"/>
      <c r="F113" s="179" t="s">
        <v>431</v>
      </c>
      <c r="G113" s="180" t="s">
        <v>337</v>
      </c>
      <c r="H113" s="181">
        <v>76.988</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2064</v>
      </c>
    </row>
    <row r="114" spans="1:65" s="163" customFormat="1" ht="22.95" customHeight="1">
      <c r="B114" s="164"/>
      <c r="D114" s="165" t="s">
        <v>140</v>
      </c>
      <c r="E114" s="174"/>
      <c r="F114" s="174" t="s">
        <v>433</v>
      </c>
      <c r="J114" s="175">
        <f>BK114</f>
        <v>0</v>
      </c>
      <c r="L114" s="164"/>
      <c r="M114" s="168"/>
      <c r="N114" s="169"/>
      <c r="O114" s="169"/>
      <c r="P114" s="170">
        <f>SUM(P115:P132)</f>
        <v>0</v>
      </c>
      <c r="Q114" s="169"/>
      <c r="R114" s="170">
        <f>SUM(R115:R132)</f>
        <v>0</v>
      </c>
      <c r="S114" s="169"/>
      <c r="T114" s="171">
        <f>SUM(T115:T132)</f>
        <v>0</v>
      </c>
      <c r="AR114" s="165" t="s">
        <v>148</v>
      </c>
      <c r="AT114" s="172" t="s">
        <v>140</v>
      </c>
      <c r="AU114" s="172" t="s">
        <v>148</v>
      </c>
      <c r="AY114" s="165" t="s">
        <v>297</v>
      </c>
      <c r="BK114" s="173">
        <f>SUM(BK115:BK132)</f>
        <v>0</v>
      </c>
    </row>
    <row r="115" spans="1:65" s="63" customFormat="1" ht="24.15" customHeight="1">
      <c r="A115" s="59"/>
      <c r="B115" s="176"/>
      <c r="C115" s="177" t="s">
        <v>434</v>
      </c>
      <c r="D115" s="177" t="s">
        <v>299</v>
      </c>
      <c r="E115" s="178"/>
      <c r="F115" s="179" t="s">
        <v>435</v>
      </c>
      <c r="G115" s="180" t="s">
        <v>301</v>
      </c>
      <c r="H115" s="181">
        <v>66.896000000000001</v>
      </c>
      <c r="I115" s="182"/>
      <c r="J115" s="182">
        <f t="shared" ref="J115:J132" si="10">ROUND(I115*H115,2)</f>
        <v>0</v>
      </c>
      <c r="K115" s="183"/>
      <c r="L115" s="60"/>
      <c r="M115" s="184" t="s">
        <v>76</v>
      </c>
      <c r="N115" s="185"/>
      <c r="O115" s="186">
        <v>0</v>
      </c>
      <c r="P115" s="186">
        <f t="shared" ref="P115:P132" si="11">O115*H115</f>
        <v>0</v>
      </c>
      <c r="Q115" s="186">
        <v>0</v>
      </c>
      <c r="R115" s="186">
        <f t="shared" ref="R115:R132" si="12">Q115*H115</f>
        <v>0</v>
      </c>
      <c r="S115" s="186">
        <v>0</v>
      </c>
      <c r="T115" s="187">
        <f t="shared" ref="T115:T13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32" si="14">IF(N115="základná",J115,0)</f>
        <v>0</v>
      </c>
      <c r="BF115" s="189">
        <f t="shared" ref="BF115:BF132" si="15">IF(N115="znížená",J115,0)</f>
        <v>0</v>
      </c>
      <c r="BG115" s="189">
        <f t="shared" ref="BG115:BG132" si="16">IF(N115="zákl. prenesená",J115,0)</f>
        <v>0</v>
      </c>
      <c r="BH115" s="189">
        <f t="shared" ref="BH115:BH132" si="17">IF(N115="zníž. prenesená",J115,0)</f>
        <v>0</v>
      </c>
      <c r="BI115" s="189">
        <f t="shared" ref="BI115:BI132" si="18">IF(N115="nulová",J115,0)</f>
        <v>0</v>
      </c>
      <c r="BJ115" s="48" t="s">
        <v>154</v>
      </c>
      <c r="BK115" s="189">
        <f t="shared" ref="BK115:BK132" si="19">ROUND(I115*H115,2)</f>
        <v>0</v>
      </c>
      <c r="BL115" s="48" t="s">
        <v>302</v>
      </c>
      <c r="BM115" s="188" t="s">
        <v>2065</v>
      </c>
    </row>
    <row r="116" spans="1:65" s="63" customFormat="1" ht="14.4" customHeight="1">
      <c r="A116" s="59"/>
      <c r="B116" s="176"/>
      <c r="C116" s="177" t="s">
        <v>381</v>
      </c>
      <c r="D116" s="177" t="s">
        <v>299</v>
      </c>
      <c r="E116" s="178"/>
      <c r="F116" s="179" t="s">
        <v>437</v>
      </c>
      <c r="G116" s="180" t="s">
        <v>337</v>
      </c>
      <c r="H116" s="181">
        <v>445.97300000000001</v>
      </c>
      <c r="I116" s="182"/>
      <c r="J116" s="182">
        <f t="shared" si="10"/>
        <v>0</v>
      </c>
      <c r="K116" s="183"/>
      <c r="L116" s="60"/>
      <c r="M116" s="184" t="s">
        <v>76</v>
      </c>
      <c r="N116" s="185"/>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2066</v>
      </c>
    </row>
    <row r="117" spans="1:65" s="63" customFormat="1" ht="14.4" customHeight="1">
      <c r="A117" s="59"/>
      <c r="B117" s="176"/>
      <c r="C117" s="177" t="s">
        <v>439</v>
      </c>
      <c r="D117" s="177" t="s">
        <v>299</v>
      </c>
      <c r="E117" s="178"/>
      <c r="F117" s="179" t="s">
        <v>440</v>
      </c>
      <c r="G117" s="180" t="s">
        <v>337</v>
      </c>
      <c r="H117" s="181">
        <v>445.97300000000001</v>
      </c>
      <c r="I117" s="182"/>
      <c r="J117" s="182">
        <f t="shared" si="10"/>
        <v>0</v>
      </c>
      <c r="K117" s="183"/>
      <c r="L117" s="60"/>
      <c r="M117" s="184" t="s">
        <v>76</v>
      </c>
      <c r="N117" s="185"/>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2067</v>
      </c>
    </row>
    <row r="118" spans="1:65" s="63" customFormat="1" ht="24.15" customHeight="1">
      <c r="A118" s="59"/>
      <c r="B118" s="176"/>
      <c r="C118" s="177" t="s">
        <v>442</v>
      </c>
      <c r="D118" s="177" t="s">
        <v>299</v>
      </c>
      <c r="E118" s="178"/>
      <c r="F118" s="179" t="s">
        <v>443</v>
      </c>
      <c r="G118" s="180" t="s">
        <v>337</v>
      </c>
      <c r="H118" s="181">
        <v>445.97300000000001</v>
      </c>
      <c r="I118" s="182"/>
      <c r="J118" s="182">
        <f t="shared" si="10"/>
        <v>0</v>
      </c>
      <c r="K118" s="183"/>
      <c r="L118" s="60"/>
      <c r="M118" s="184" t="s">
        <v>76</v>
      </c>
      <c r="N118" s="185"/>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2068</v>
      </c>
    </row>
    <row r="119" spans="1:65" s="63" customFormat="1" ht="24.15" customHeight="1">
      <c r="A119" s="59"/>
      <c r="B119" s="176"/>
      <c r="C119" s="177" t="s">
        <v>445</v>
      </c>
      <c r="D119" s="177" t="s">
        <v>299</v>
      </c>
      <c r="E119" s="178"/>
      <c r="F119" s="179" t="s">
        <v>446</v>
      </c>
      <c r="G119" s="180" t="s">
        <v>337</v>
      </c>
      <c r="H119" s="181">
        <v>445.97300000000001</v>
      </c>
      <c r="I119" s="182"/>
      <c r="J119" s="182">
        <f t="shared" si="10"/>
        <v>0</v>
      </c>
      <c r="K119" s="183"/>
      <c r="L119" s="60"/>
      <c r="M119" s="184" t="s">
        <v>76</v>
      </c>
      <c r="N119" s="185"/>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2069</v>
      </c>
    </row>
    <row r="120" spans="1:65" s="63" customFormat="1" ht="24.15" customHeight="1">
      <c r="A120" s="59"/>
      <c r="B120" s="176"/>
      <c r="C120" s="177" t="s">
        <v>448</v>
      </c>
      <c r="D120" s="177" t="s">
        <v>299</v>
      </c>
      <c r="E120" s="178"/>
      <c r="F120" s="179" t="s">
        <v>449</v>
      </c>
      <c r="G120" s="180" t="s">
        <v>326</v>
      </c>
      <c r="H120" s="181">
        <v>3.7050000000000001</v>
      </c>
      <c r="I120" s="182"/>
      <c r="J120" s="182">
        <f t="shared" si="10"/>
        <v>0</v>
      </c>
      <c r="K120" s="183"/>
      <c r="L120" s="60"/>
      <c r="M120" s="184" t="s">
        <v>76</v>
      </c>
      <c r="N120" s="185"/>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2070</v>
      </c>
    </row>
    <row r="121" spans="1:65" s="63" customFormat="1" ht="21.6" customHeight="1">
      <c r="A121" s="59"/>
      <c r="B121" s="176"/>
      <c r="C121" s="177" t="s">
        <v>451</v>
      </c>
      <c r="D121" s="177" t="s">
        <v>299</v>
      </c>
      <c r="E121" s="178"/>
      <c r="F121" s="179" t="s">
        <v>452</v>
      </c>
      <c r="G121" s="180" t="s">
        <v>301</v>
      </c>
      <c r="H121" s="181">
        <v>13.12</v>
      </c>
      <c r="I121" s="182"/>
      <c r="J121" s="182">
        <f t="shared" si="10"/>
        <v>0</v>
      </c>
      <c r="K121" s="183"/>
      <c r="L121" s="60"/>
      <c r="M121" s="184" t="s">
        <v>76</v>
      </c>
      <c r="N121" s="185"/>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2071</v>
      </c>
    </row>
    <row r="122" spans="1:65" s="63" customFormat="1" ht="24.15" customHeight="1">
      <c r="A122" s="59"/>
      <c r="B122" s="176"/>
      <c r="C122" s="177" t="s">
        <v>454</v>
      </c>
      <c r="D122" s="177" t="s">
        <v>299</v>
      </c>
      <c r="E122" s="178"/>
      <c r="F122" s="179" t="s">
        <v>455</v>
      </c>
      <c r="G122" s="180" t="s">
        <v>337</v>
      </c>
      <c r="H122" s="181">
        <v>104.97</v>
      </c>
      <c r="I122" s="182"/>
      <c r="J122" s="182">
        <f t="shared" si="10"/>
        <v>0</v>
      </c>
      <c r="K122" s="183"/>
      <c r="L122" s="60"/>
      <c r="M122" s="184" t="s">
        <v>76</v>
      </c>
      <c r="N122" s="185"/>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2072</v>
      </c>
    </row>
    <row r="123" spans="1:65" s="63" customFormat="1" ht="24.15" customHeight="1">
      <c r="A123" s="59"/>
      <c r="B123" s="176"/>
      <c r="C123" s="177" t="s">
        <v>457</v>
      </c>
      <c r="D123" s="177" t="s">
        <v>299</v>
      </c>
      <c r="E123" s="178"/>
      <c r="F123" s="179" t="s">
        <v>458</v>
      </c>
      <c r="G123" s="180" t="s">
        <v>337</v>
      </c>
      <c r="H123" s="181">
        <v>104.97</v>
      </c>
      <c r="I123" s="182"/>
      <c r="J123" s="182">
        <f t="shared" si="10"/>
        <v>0</v>
      </c>
      <c r="K123" s="183"/>
      <c r="L123" s="60"/>
      <c r="M123" s="184" t="s">
        <v>76</v>
      </c>
      <c r="N123" s="185"/>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302</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2073</v>
      </c>
    </row>
    <row r="124" spans="1:65" s="63" customFormat="1" ht="24.15" customHeight="1">
      <c r="A124" s="59"/>
      <c r="B124" s="176"/>
      <c r="C124" s="177" t="s">
        <v>460</v>
      </c>
      <c r="D124" s="177" t="s">
        <v>299</v>
      </c>
      <c r="E124" s="178"/>
      <c r="F124" s="179" t="s">
        <v>461</v>
      </c>
      <c r="G124" s="180" t="s">
        <v>326</v>
      </c>
      <c r="H124" s="181">
        <v>1.0720000000000001</v>
      </c>
      <c r="I124" s="182"/>
      <c r="J124" s="182">
        <f t="shared" si="10"/>
        <v>0</v>
      </c>
      <c r="K124" s="183"/>
      <c r="L124" s="60"/>
      <c r="M124" s="184" t="s">
        <v>76</v>
      </c>
      <c r="N124" s="185"/>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2074</v>
      </c>
    </row>
    <row r="125" spans="1:65" s="63" customFormat="1" ht="24.15" customHeight="1">
      <c r="A125" s="59"/>
      <c r="B125" s="176"/>
      <c r="C125" s="177" t="s">
        <v>463</v>
      </c>
      <c r="D125" s="177" t="s">
        <v>299</v>
      </c>
      <c r="E125" s="178"/>
      <c r="F125" s="179" t="s">
        <v>464</v>
      </c>
      <c r="G125" s="180" t="s">
        <v>337</v>
      </c>
      <c r="H125" s="181">
        <v>46.328000000000003</v>
      </c>
      <c r="I125" s="182"/>
      <c r="J125" s="182">
        <f t="shared" si="10"/>
        <v>0</v>
      </c>
      <c r="K125" s="183"/>
      <c r="L125" s="60"/>
      <c r="M125" s="184" t="s">
        <v>76</v>
      </c>
      <c r="N125" s="185"/>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2075</v>
      </c>
    </row>
    <row r="126" spans="1:65" s="63" customFormat="1" ht="14.4" customHeight="1">
      <c r="A126" s="59"/>
      <c r="B126" s="176"/>
      <c r="C126" s="190" t="s">
        <v>466</v>
      </c>
      <c r="D126" s="190" t="s">
        <v>324</v>
      </c>
      <c r="E126" s="191"/>
      <c r="F126" s="192" t="s">
        <v>467</v>
      </c>
      <c r="G126" s="193" t="s">
        <v>337</v>
      </c>
      <c r="H126" s="194">
        <v>48.643999999999998</v>
      </c>
      <c r="I126" s="195"/>
      <c r="J126" s="195">
        <f t="shared" si="10"/>
        <v>0</v>
      </c>
      <c r="K126" s="196"/>
      <c r="L126" s="197"/>
      <c r="M126" s="198" t="s">
        <v>76</v>
      </c>
      <c r="N126" s="199"/>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2076</v>
      </c>
    </row>
    <row r="127" spans="1:65" s="63" customFormat="1" ht="14.4" customHeight="1">
      <c r="A127" s="59"/>
      <c r="B127" s="176"/>
      <c r="C127" s="177" t="s">
        <v>469</v>
      </c>
      <c r="D127" s="177" t="s">
        <v>299</v>
      </c>
      <c r="E127" s="178"/>
      <c r="F127" s="179" t="s">
        <v>470</v>
      </c>
      <c r="G127" s="180" t="s">
        <v>301</v>
      </c>
      <c r="H127" s="181">
        <v>2.8170000000000002</v>
      </c>
      <c r="I127" s="182"/>
      <c r="J127" s="182">
        <f t="shared" si="10"/>
        <v>0</v>
      </c>
      <c r="K127" s="183"/>
      <c r="L127" s="60"/>
      <c r="M127" s="184" t="s">
        <v>76</v>
      </c>
      <c r="N127" s="185"/>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2077</v>
      </c>
    </row>
    <row r="128" spans="1:65" s="63" customFormat="1" ht="24.15" customHeight="1">
      <c r="A128" s="59"/>
      <c r="B128" s="176"/>
      <c r="C128" s="177" t="s">
        <v>472</v>
      </c>
      <c r="D128" s="177" t="s">
        <v>299</v>
      </c>
      <c r="E128" s="178"/>
      <c r="F128" s="179" t="s">
        <v>473</v>
      </c>
      <c r="G128" s="180" t="s">
        <v>326</v>
      </c>
      <c r="H128" s="181">
        <v>0.13800000000000001</v>
      </c>
      <c r="I128" s="182"/>
      <c r="J128" s="182">
        <f t="shared" si="10"/>
        <v>0</v>
      </c>
      <c r="K128" s="183"/>
      <c r="L128" s="60"/>
      <c r="M128" s="184" t="s">
        <v>76</v>
      </c>
      <c r="N128" s="185"/>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2078</v>
      </c>
    </row>
    <row r="129" spans="1:65" s="63" customFormat="1" ht="24.15" customHeight="1">
      <c r="A129" s="59"/>
      <c r="B129" s="176"/>
      <c r="C129" s="177" t="s">
        <v>475</v>
      </c>
      <c r="D129" s="177" t="s">
        <v>299</v>
      </c>
      <c r="E129" s="178"/>
      <c r="F129" s="179" t="s">
        <v>476</v>
      </c>
      <c r="G129" s="180" t="s">
        <v>337</v>
      </c>
      <c r="H129" s="181">
        <v>11.64</v>
      </c>
      <c r="I129" s="182"/>
      <c r="J129" s="182">
        <f t="shared" si="10"/>
        <v>0</v>
      </c>
      <c r="K129" s="183"/>
      <c r="L129" s="60"/>
      <c r="M129" s="184" t="s">
        <v>76</v>
      </c>
      <c r="N129" s="185"/>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2079</v>
      </c>
    </row>
    <row r="130" spans="1:65" s="63" customFormat="1" ht="24.15" customHeight="1">
      <c r="A130" s="59"/>
      <c r="B130" s="176"/>
      <c r="C130" s="177" t="s">
        <v>478</v>
      </c>
      <c r="D130" s="177" t="s">
        <v>299</v>
      </c>
      <c r="E130" s="178"/>
      <c r="F130" s="179" t="s">
        <v>479</v>
      </c>
      <c r="G130" s="180" t="s">
        <v>337</v>
      </c>
      <c r="H130" s="181">
        <v>10.64</v>
      </c>
      <c r="I130" s="182"/>
      <c r="J130" s="182">
        <f t="shared" si="10"/>
        <v>0</v>
      </c>
      <c r="K130" s="183"/>
      <c r="L130" s="60"/>
      <c r="M130" s="184" t="s">
        <v>76</v>
      </c>
      <c r="N130" s="185"/>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2080</v>
      </c>
    </row>
    <row r="131" spans="1:65" s="63" customFormat="1" ht="24.15" customHeight="1">
      <c r="A131" s="59"/>
      <c r="B131" s="176"/>
      <c r="C131" s="177" t="s">
        <v>481</v>
      </c>
      <c r="D131" s="177" t="s">
        <v>299</v>
      </c>
      <c r="E131" s="178"/>
      <c r="F131" s="179" t="s">
        <v>482</v>
      </c>
      <c r="G131" s="180" t="s">
        <v>337</v>
      </c>
      <c r="H131" s="181">
        <v>13.04</v>
      </c>
      <c r="I131" s="182"/>
      <c r="J131" s="182">
        <f t="shared" si="10"/>
        <v>0</v>
      </c>
      <c r="K131" s="183"/>
      <c r="L131" s="60"/>
      <c r="M131" s="184" t="s">
        <v>76</v>
      </c>
      <c r="N131" s="185"/>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2081</v>
      </c>
    </row>
    <row r="132" spans="1:65" s="63" customFormat="1" ht="24.15" customHeight="1">
      <c r="A132" s="59"/>
      <c r="B132" s="176"/>
      <c r="C132" s="177" t="s">
        <v>484</v>
      </c>
      <c r="D132" s="177" t="s">
        <v>299</v>
      </c>
      <c r="E132" s="178"/>
      <c r="F132" s="179" t="s">
        <v>485</v>
      </c>
      <c r="G132" s="180" t="s">
        <v>337</v>
      </c>
      <c r="H132" s="181">
        <v>13.04</v>
      </c>
      <c r="I132" s="182"/>
      <c r="J132" s="182">
        <f t="shared" si="10"/>
        <v>0</v>
      </c>
      <c r="K132" s="183"/>
      <c r="L132" s="60"/>
      <c r="M132" s="184" t="s">
        <v>76</v>
      </c>
      <c r="N132" s="185"/>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2082</v>
      </c>
    </row>
    <row r="133" spans="1:65" s="163" customFormat="1" ht="22.95" customHeight="1">
      <c r="B133" s="164"/>
      <c r="D133" s="165" t="s">
        <v>140</v>
      </c>
      <c r="E133" s="174"/>
      <c r="F133" s="174" t="s">
        <v>360</v>
      </c>
      <c r="J133" s="175">
        <f>BK133</f>
        <v>0</v>
      </c>
      <c r="L133" s="164"/>
      <c r="M133" s="168"/>
      <c r="N133" s="169"/>
      <c r="O133" s="169"/>
      <c r="P133" s="170">
        <f>SUM(P134:P138)</f>
        <v>0</v>
      </c>
      <c r="Q133" s="169"/>
      <c r="R133" s="170">
        <f>SUM(R134:R138)</f>
        <v>0</v>
      </c>
      <c r="S133" s="169"/>
      <c r="T133" s="171">
        <f>SUM(T134:T138)</f>
        <v>0</v>
      </c>
      <c r="AR133" s="165" t="s">
        <v>148</v>
      </c>
      <c r="AT133" s="172" t="s">
        <v>140</v>
      </c>
      <c r="AU133" s="172" t="s">
        <v>148</v>
      </c>
      <c r="AY133" s="165" t="s">
        <v>297</v>
      </c>
      <c r="BK133" s="173">
        <f>SUM(BK134:BK138)</f>
        <v>0</v>
      </c>
    </row>
    <row r="134" spans="1:65" s="63" customFormat="1" ht="14.4" customHeight="1">
      <c r="A134" s="59"/>
      <c r="B134" s="176"/>
      <c r="C134" s="177" t="s">
        <v>487</v>
      </c>
      <c r="D134" s="177" t="s">
        <v>299</v>
      </c>
      <c r="E134" s="178"/>
      <c r="F134" s="179" t="s">
        <v>488</v>
      </c>
      <c r="G134" s="180" t="s">
        <v>337</v>
      </c>
      <c r="H134" s="181">
        <v>36.738</v>
      </c>
      <c r="I134" s="182"/>
      <c r="J134" s="182">
        <f>ROUND(I134*H134,2)</f>
        <v>0</v>
      </c>
      <c r="K134" s="183"/>
      <c r="L134" s="60"/>
      <c r="M134" s="184" t="s">
        <v>76</v>
      </c>
      <c r="N134" s="185"/>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302</v>
      </c>
      <c r="AT134" s="188" t="s">
        <v>299</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302</v>
      </c>
      <c r="BM134" s="188" t="s">
        <v>2083</v>
      </c>
    </row>
    <row r="135" spans="1:65" s="63" customFormat="1" ht="14.4" customHeight="1">
      <c r="A135" s="59"/>
      <c r="B135" s="176"/>
      <c r="C135" s="177" t="s">
        <v>490</v>
      </c>
      <c r="D135" s="177" t="s">
        <v>299</v>
      </c>
      <c r="E135" s="178"/>
      <c r="F135" s="179" t="s">
        <v>491</v>
      </c>
      <c r="G135" s="180" t="s">
        <v>337</v>
      </c>
      <c r="H135" s="181">
        <v>36.738</v>
      </c>
      <c r="I135" s="182"/>
      <c r="J135" s="182">
        <f>ROUND(I135*H135,2)</f>
        <v>0</v>
      </c>
      <c r="K135" s="183"/>
      <c r="L135" s="60"/>
      <c r="M135" s="184" t="s">
        <v>76</v>
      </c>
      <c r="N135" s="185"/>
      <c r="O135" s="186">
        <v>0</v>
      </c>
      <c r="P135" s="186">
        <f>O135*H135</f>
        <v>0</v>
      </c>
      <c r="Q135" s="186">
        <v>0</v>
      </c>
      <c r="R135" s="186">
        <f>Q135*H135</f>
        <v>0</v>
      </c>
      <c r="S135" s="186">
        <v>0</v>
      </c>
      <c r="T135" s="187">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2084</v>
      </c>
    </row>
    <row r="136" spans="1:65" s="63" customFormat="1" ht="24.15" customHeight="1">
      <c r="A136" s="59"/>
      <c r="B136" s="176"/>
      <c r="C136" s="177" t="s">
        <v>493</v>
      </c>
      <c r="D136" s="177" t="s">
        <v>299</v>
      </c>
      <c r="E136" s="178"/>
      <c r="F136" s="179" t="s">
        <v>494</v>
      </c>
      <c r="G136" s="180" t="s">
        <v>407</v>
      </c>
      <c r="H136" s="181">
        <v>40</v>
      </c>
      <c r="I136" s="182"/>
      <c r="J136" s="182">
        <f>ROUND(I136*H136,2)</f>
        <v>0</v>
      </c>
      <c r="K136" s="183"/>
      <c r="L136" s="60"/>
      <c r="M136" s="184" t="s">
        <v>76</v>
      </c>
      <c r="N136" s="185"/>
      <c r="O136" s="186">
        <v>0</v>
      </c>
      <c r="P136" s="186">
        <f>O136*H136</f>
        <v>0</v>
      </c>
      <c r="Q136" s="186">
        <v>0</v>
      </c>
      <c r="R136" s="186">
        <f>Q136*H136</f>
        <v>0</v>
      </c>
      <c r="S136" s="186">
        <v>0</v>
      </c>
      <c r="T136" s="187">
        <f>S136*H136</f>
        <v>0</v>
      </c>
      <c r="U136" s="59"/>
      <c r="V136" s="59"/>
      <c r="W136" s="59"/>
      <c r="X136" s="59"/>
      <c r="Y136" s="59"/>
      <c r="Z136" s="59"/>
      <c r="AA136" s="59"/>
      <c r="AB136" s="59"/>
      <c r="AC136" s="59"/>
      <c r="AD136" s="59"/>
      <c r="AE136" s="59"/>
      <c r="AR136" s="188" t="s">
        <v>302</v>
      </c>
      <c r="AT136" s="188" t="s">
        <v>299</v>
      </c>
      <c r="AU136" s="188" t="s">
        <v>154</v>
      </c>
      <c r="AY136" s="48" t="s">
        <v>297</v>
      </c>
      <c r="BE136" s="189">
        <f>IF(N136="základná",J136,0)</f>
        <v>0</v>
      </c>
      <c r="BF136" s="189">
        <f>IF(N136="znížená",J136,0)</f>
        <v>0</v>
      </c>
      <c r="BG136" s="189">
        <f>IF(N136="zákl. prenesená",J136,0)</f>
        <v>0</v>
      </c>
      <c r="BH136" s="189">
        <f>IF(N136="zníž. prenesená",J136,0)</f>
        <v>0</v>
      </c>
      <c r="BI136" s="189">
        <f>IF(N136="nulová",J136,0)</f>
        <v>0</v>
      </c>
      <c r="BJ136" s="48" t="s">
        <v>154</v>
      </c>
      <c r="BK136" s="189">
        <f>ROUND(I136*H136,2)</f>
        <v>0</v>
      </c>
      <c r="BL136" s="48" t="s">
        <v>302</v>
      </c>
      <c r="BM136" s="188" t="s">
        <v>2085</v>
      </c>
    </row>
    <row r="137" spans="1:65" s="63" customFormat="1" ht="14.4" customHeight="1">
      <c r="A137" s="59"/>
      <c r="B137" s="176"/>
      <c r="C137" s="190" t="s">
        <v>496</v>
      </c>
      <c r="D137" s="190" t="s">
        <v>324</v>
      </c>
      <c r="E137" s="191"/>
      <c r="F137" s="192" t="s">
        <v>497</v>
      </c>
      <c r="G137" s="193" t="s">
        <v>407</v>
      </c>
      <c r="H137" s="194">
        <v>12</v>
      </c>
      <c r="I137" s="195"/>
      <c r="J137" s="195">
        <f>ROUND(I137*H137,2)</f>
        <v>0</v>
      </c>
      <c r="K137" s="196"/>
      <c r="L137" s="197"/>
      <c r="M137" s="198" t="s">
        <v>76</v>
      </c>
      <c r="N137" s="199"/>
      <c r="O137" s="186">
        <v>0</v>
      </c>
      <c r="P137" s="186">
        <f>O137*H137</f>
        <v>0</v>
      </c>
      <c r="Q137" s="186">
        <v>0</v>
      </c>
      <c r="R137" s="186">
        <f>Q137*H137</f>
        <v>0</v>
      </c>
      <c r="S137" s="186">
        <v>0</v>
      </c>
      <c r="T137" s="187">
        <f>S137*H137</f>
        <v>0</v>
      </c>
      <c r="U137" s="59"/>
      <c r="V137" s="59"/>
      <c r="W137" s="59"/>
      <c r="X137" s="59"/>
      <c r="Y137" s="59"/>
      <c r="Z137" s="59"/>
      <c r="AA137" s="59"/>
      <c r="AB137" s="59"/>
      <c r="AC137" s="59"/>
      <c r="AD137" s="59"/>
      <c r="AE137" s="59"/>
      <c r="AR137" s="188" t="s">
        <v>320</v>
      </c>
      <c r="AT137" s="188" t="s">
        <v>324</v>
      </c>
      <c r="AU137" s="188" t="s">
        <v>154</v>
      </c>
      <c r="AY137" s="48" t="s">
        <v>297</v>
      </c>
      <c r="BE137" s="189">
        <f>IF(N137="základná",J137,0)</f>
        <v>0</v>
      </c>
      <c r="BF137" s="189">
        <f>IF(N137="znížená",J137,0)</f>
        <v>0</v>
      </c>
      <c r="BG137" s="189">
        <f>IF(N137="zákl. prenesená",J137,0)</f>
        <v>0</v>
      </c>
      <c r="BH137" s="189">
        <f>IF(N137="zníž. prenesená",J137,0)</f>
        <v>0</v>
      </c>
      <c r="BI137" s="189">
        <f>IF(N137="nulová",J137,0)</f>
        <v>0</v>
      </c>
      <c r="BJ137" s="48" t="s">
        <v>154</v>
      </c>
      <c r="BK137" s="189">
        <f>ROUND(I137*H137,2)</f>
        <v>0</v>
      </c>
      <c r="BL137" s="48" t="s">
        <v>302</v>
      </c>
      <c r="BM137" s="188" t="s">
        <v>2086</v>
      </c>
    </row>
    <row r="138" spans="1:65" s="63" customFormat="1" ht="14.4" customHeight="1">
      <c r="A138" s="59"/>
      <c r="B138" s="176"/>
      <c r="C138" s="190" t="s">
        <v>499</v>
      </c>
      <c r="D138" s="190" t="s">
        <v>324</v>
      </c>
      <c r="E138" s="191"/>
      <c r="F138" s="192" t="s">
        <v>500</v>
      </c>
      <c r="G138" s="193" t="s">
        <v>407</v>
      </c>
      <c r="H138" s="194">
        <v>28</v>
      </c>
      <c r="I138" s="195"/>
      <c r="J138" s="195">
        <f>ROUND(I138*H138,2)</f>
        <v>0</v>
      </c>
      <c r="K138" s="196"/>
      <c r="L138" s="197"/>
      <c r="M138" s="198" t="s">
        <v>76</v>
      </c>
      <c r="N138" s="199"/>
      <c r="O138" s="186">
        <v>0</v>
      </c>
      <c r="P138" s="186">
        <f>O138*H138</f>
        <v>0</v>
      </c>
      <c r="Q138" s="186">
        <v>0</v>
      </c>
      <c r="R138" s="186">
        <f>Q138*H138</f>
        <v>0</v>
      </c>
      <c r="S138" s="186">
        <v>0</v>
      </c>
      <c r="T138" s="187">
        <f>S138*H138</f>
        <v>0</v>
      </c>
      <c r="U138" s="59"/>
      <c r="V138" s="59"/>
      <c r="W138" s="59"/>
      <c r="X138" s="59"/>
      <c r="Y138" s="59"/>
      <c r="Z138" s="59"/>
      <c r="AA138" s="59"/>
      <c r="AB138" s="59"/>
      <c r="AC138" s="59"/>
      <c r="AD138" s="59"/>
      <c r="AE138" s="59"/>
      <c r="AR138" s="188" t="s">
        <v>320</v>
      </c>
      <c r="AT138" s="188" t="s">
        <v>324</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2087</v>
      </c>
    </row>
    <row r="139" spans="1:65" s="163" customFormat="1" ht="22.95" customHeight="1">
      <c r="B139" s="164"/>
      <c r="D139" s="165" t="s">
        <v>140</v>
      </c>
      <c r="E139" s="174"/>
      <c r="F139" s="174" t="s">
        <v>502</v>
      </c>
      <c r="J139" s="175">
        <f>BK139</f>
        <v>0</v>
      </c>
      <c r="L139" s="164"/>
      <c r="M139" s="168"/>
      <c r="N139" s="169"/>
      <c r="O139" s="169"/>
      <c r="P139" s="170">
        <f>P140</f>
        <v>0</v>
      </c>
      <c r="Q139" s="169"/>
      <c r="R139" s="170">
        <f>R140</f>
        <v>0</v>
      </c>
      <c r="S139" s="169"/>
      <c r="T139" s="171">
        <f>T140</f>
        <v>0</v>
      </c>
      <c r="AR139" s="165" t="s">
        <v>148</v>
      </c>
      <c r="AT139" s="172" t="s">
        <v>140</v>
      </c>
      <c r="AU139" s="172" t="s">
        <v>148</v>
      </c>
      <c r="AY139" s="165" t="s">
        <v>297</v>
      </c>
      <c r="BK139" s="173">
        <f>BK140</f>
        <v>0</v>
      </c>
    </row>
    <row r="140" spans="1:65" s="63" customFormat="1" ht="24.15" customHeight="1">
      <c r="A140" s="59"/>
      <c r="B140" s="176"/>
      <c r="C140" s="177" t="s">
        <v>503</v>
      </c>
      <c r="D140" s="177" t="s">
        <v>299</v>
      </c>
      <c r="E140" s="178"/>
      <c r="F140" s="179" t="s">
        <v>504</v>
      </c>
      <c r="G140" s="180" t="s">
        <v>337</v>
      </c>
      <c r="H140" s="181">
        <v>221.054</v>
      </c>
      <c r="I140" s="182"/>
      <c r="J140" s="182">
        <f>ROUND(I140*H140,2)</f>
        <v>0</v>
      </c>
      <c r="K140" s="183"/>
      <c r="L140" s="60"/>
      <c r="M140" s="184" t="s">
        <v>76</v>
      </c>
      <c r="N140" s="185"/>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2088</v>
      </c>
    </row>
    <row r="141" spans="1:65" s="163" customFormat="1" ht="22.95" customHeight="1">
      <c r="B141" s="164"/>
      <c r="D141" s="165" t="s">
        <v>140</v>
      </c>
      <c r="E141" s="174"/>
      <c r="F141" s="174" t="s">
        <v>370</v>
      </c>
      <c r="J141" s="175">
        <f>BK141</f>
        <v>0</v>
      </c>
      <c r="L141" s="164"/>
      <c r="M141" s="168"/>
      <c r="N141" s="169"/>
      <c r="O141" s="169"/>
      <c r="P141" s="170">
        <f>P142</f>
        <v>0</v>
      </c>
      <c r="Q141" s="169"/>
      <c r="R141" s="170">
        <f>R142</f>
        <v>0</v>
      </c>
      <c r="S141" s="169"/>
      <c r="T141" s="171">
        <f>T142</f>
        <v>0</v>
      </c>
      <c r="AR141" s="165" t="s">
        <v>148</v>
      </c>
      <c r="AT141" s="172" t="s">
        <v>140</v>
      </c>
      <c r="AU141" s="172" t="s">
        <v>148</v>
      </c>
      <c r="AY141" s="165" t="s">
        <v>297</v>
      </c>
      <c r="BK141" s="173">
        <f>BK142</f>
        <v>0</v>
      </c>
    </row>
    <row r="142" spans="1:65" s="63" customFormat="1" ht="24.15" customHeight="1">
      <c r="A142" s="59"/>
      <c r="B142" s="176"/>
      <c r="C142" s="177" t="s">
        <v>371</v>
      </c>
      <c r="D142" s="177" t="s">
        <v>299</v>
      </c>
      <c r="E142" s="178"/>
      <c r="F142" s="179" t="s">
        <v>372</v>
      </c>
      <c r="G142" s="180" t="s">
        <v>326</v>
      </c>
      <c r="H142" s="181">
        <v>658.952</v>
      </c>
      <c r="I142" s="182"/>
      <c r="J142" s="182">
        <f>ROUND(I142*H142,2)</f>
        <v>0</v>
      </c>
      <c r="K142" s="183"/>
      <c r="L142" s="60"/>
      <c r="M142" s="200" t="s">
        <v>76</v>
      </c>
      <c r="N142" s="201"/>
      <c r="O142" s="202">
        <v>0</v>
      </c>
      <c r="P142" s="202">
        <f>O142*H142</f>
        <v>0</v>
      </c>
      <c r="Q142" s="202">
        <v>0</v>
      </c>
      <c r="R142" s="202">
        <f>Q142*H142</f>
        <v>0</v>
      </c>
      <c r="S142" s="202">
        <v>0</v>
      </c>
      <c r="T142" s="203">
        <f>S142*H142</f>
        <v>0</v>
      </c>
      <c r="U142" s="59"/>
      <c r="V142" s="59"/>
      <c r="W142" s="59"/>
      <c r="X142" s="59"/>
      <c r="Y142" s="59"/>
      <c r="Z142" s="59"/>
      <c r="AA142" s="59"/>
      <c r="AB142" s="59"/>
      <c r="AC142" s="59"/>
      <c r="AD142" s="59"/>
      <c r="AE142" s="59"/>
      <c r="AR142" s="188" t="s">
        <v>302</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302</v>
      </c>
      <c r="BM142" s="188" t="s">
        <v>2089</v>
      </c>
    </row>
    <row r="143" spans="1:65" s="63" customFormat="1" ht="6.9" customHeight="1">
      <c r="A143" s="59"/>
      <c r="B143" s="75"/>
      <c r="C143" s="76"/>
      <c r="D143" s="76"/>
      <c r="E143" s="76"/>
      <c r="F143" s="76"/>
      <c r="G143" s="76"/>
      <c r="H143" s="76"/>
      <c r="I143" s="76"/>
      <c r="J143" s="76"/>
      <c r="K143" s="76"/>
      <c r="L143" s="60"/>
      <c r="M143" s="59"/>
      <c r="O143" s="59"/>
      <c r="P143" s="59"/>
      <c r="Q143" s="59"/>
      <c r="R143" s="59"/>
      <c r="S143" s="59"/>
      <c r="T143" s="59"/>
      <c r="U143" s="59"/>
      <c r="V143" s="59"/>
      <c r="W143" s="59"/>
      <c r="X143" s="59"/>
      <c r="Y143" s="59"/>
      <c r="Z143" s="59"/>
      <c r="AA143" s="59"/>
      <c r="AB143" s="59"/>
      <c r="AC143" s="59"/>
      <c r="AD143" s="59"/>
      <c r="AE143" s="59"/>
    </row>
    <row r="146" spans="3:14" ht="54" customHeight="1">
      <c r="C146" s="262" t="s">
        <v>392</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35.4" customHeight="1">
      <c r="C148" s="262" t="s">
        <v>393</v>
      </c>
      <c r="D148" s="262"/>
      <c r="E148" s="262"/>
      <c r="F148" s="262"/>
      <c r="G148" s="262"/>
      <c r="H148" s="262"/>
      <c r="I148" s="262"/>
      <c r="J148" s="262"/>
      <c r="K148" s="262"/>
      <c r="L148" s="262"/>
      <c r="M148" s="262"/>
      <c r="N148" s="262"/>
    </row>
    <row r="149" spans="3:14" ht="11.4">
      <c r="C149" s="204"/>
      <c r="D149" s="204"/>
      <c r="E149" s="204"/>
      <c r="F149" s="204"/>
      <c r="G149" s="204"/>
      <c r="H149" s="204"/>
      <c r="I149" s="204"/>
      <c r="J149" s="204"/>
      <c r="K149" s="205"/>
      <c r="L149" s="205"/>
      <c r="M149" s="205"/>
      <c r="N149" s="205"/>
    </row>
    <row r="150" spans="3:14" ht="43.95" customHeight="1">
      <c r="C150" s="262" t="s">
        <v>394</v>
      </c>
      <c r="D150" s="262"/>
      <c r="E150" s="262"/>
      <c r="F150" s="262"/>
      <c r="G150" s="262"/>
      <c r="H150" s="262"/>
      <c r="I150" s="262"/>
      <c r="J150" s="262"/>
      <c r="K150" s="262"/>
      <c r="L150" s="262"/>
      <c r="M150" s="262"/>
      <c r="N150" s="262"/>
    </row>
    <row r="151" spans="3:14" ht="11.4">
      <c r="C151" s="206"/>
      <c r="D151" s="206"/>
      <c r="E151" s="206"/>
      <c r="F151" s="206"/>
      <c r="G151" s="206"/>
      <c r="H151" s="206"/>
      <c r="I151" s="206"/>
      <c r="J151" s="206"/>
      <c r="K151" s="207"/>
      <c r="L151" s="207"/>
      <c r="M151" s="207"/>
      <c r="N151" s="207"/>
    </row>
    <row r="152" spans="3:14" ht="11.4">
      <c r="C152" s="262" t="s">
        <v>395</v>
      </c>
      <c r="D152" s="262"/>
      <c r="E152" s="262"/>
      <c r="F152" s="262"/>
      <c r="G152" s="262"/>
      <c r="H152" s="262"/>
      <c r="I152" s="262"/>
      <c r="J152" s="262"/>
      <c r="K152" s="262"/>
      <c r="L152" s="262"/>
      <c r="M152" s="262"/>
      <c r="N152" s="262"/>
    </row>
    <row r="153" spans="3:14" ht="11.4">
      <c r="C153" s="204"/>
      <c r="D153" s="204"/>
      <c r="E153" s="204"/>
      <c r="F153" s="204"/>
      <c r="G153" s="204"/>
      <c r="H153" s="204"/>
      <c r="I153" s="204"/>
      <c r="J153" s="204"/>
      <c r="K153" s="205"/>
      <c r="L153" s="205"/>
      <c r="M153" s="205"/>
      <c r="N153" s="205"/>
    </row>
    <row r="154" spans="3:14" ht="11.4">
      <c r="C154" s="204"/>
      <c r="D154" s="204"/>
      <c r="E154" s="204"/>
      <c r="F154" s="204"/>
      <c r="G154" s="204"/>
      <c r="H154" s="204"/>
      <c r="I154" s="204"/>
      <c r="J154" s="204"/>
      <c r="K154" s="205"/>
      <c r="L154" s="205"/>
      <c r="M154" s="205"/>
      <c r="N154" s="205"/>
    </row>
    <row r="155" spans="3:14" ht="11.4">
      <c r="C155" s="208" t="s">
        <v>396</v>
      </c>
      <c r="D155" s="208"/>
      <c r="E155" s="208"/>
      <c r="F155" s="208"/>
      <c r="G155" s="208"/>
      <c r="H155" s="204"/>
      <c r="I155" s="208"/>
      <c r="J155" s="208"/>
      <c r="K155" s="205"/>
      <c r="L155" s="205"/>
      <c r="M155" s="205"/>
      <c r="N155" s="205"/>
    </row>
    <row r="156" spans="3:14" ht="11.4">
      <c r="C156" s="204"/>
      <c r="D156" s="204"/>
      <c r="E156" s="204"/>
      <c r="F156" s="204"/>
      <c r="G156" s="204"/>
      <c r="H156" s="204" t="s">
        <v>397</v>
      </c>
      <c r="I156" s="204"/>
      <c r="J156" s="204"/>
      <c r="K156" s="205"/>
      <c r="L156" s="205"/>
      <c r="M156" s="205"/>
      <c r="N156" s="205"/>
    </row>
    <row r="157" spans="3:14" ht="11.4">
      <c r="C157" s="204"/>
      <c r="D157" s="204"/>
      <c r="E157" s="204"/>
      <c r="F157" s="204"/>
      <c r="G157" s="204"/>
      <c r="H157" s="204"/>
      <c r="I157" s="204"/>
      <c r="J157" s="204"/>
      <c r="K157" s="205"/>
      <c r="L157" s="205"/>
      <c r="M157" s="205"/>
      <c r="N157" s="205"/>
    </row>
    <row r="158" spans="3:14" ht="11.4">
      <c r="C158" s="204"/>
      <c r="D158" s="204"/>
      <c r="E158" s="204"/>
      <c r="F158" s="204"/>
      <c r="G158" s="204"/>
      <c r="H158" s="204"/>
      <c r="I158" s="204"/>
      <c r="J158" s="208"/>
      <c r="K158" s="205"/>
      <c r="L158" s="205"/>
      <c r="M158" s="205"/>
      <c r="N158" s="205"/>
    </row>
    <row r="159" spans="3:14" ht="11.4">
      <c r="C159" s="208" t="s">
        <v>96</v>
      </c>
      <c r="D159" s="208"/>
      <c r="E159" s="208"/>
      <c r="F159" s="208"/>
      <c r="G159" s="208"/>
      <c r="H159" s="204"/>
      <c r="I159" s="208"/>
      <c r="J159" s="204"/>
      <c r="K159" s="205"/>
      <c r="L159" s="205"/>
      <c r="M159" s="205"/>
      <c r="N159" s="205"/>
    </row>
  </sheetData>
  <autoFilter ref="C99:K142" xr:uid="{00000000-0009-0000-0000-00002A000000}"/>
  <mergeCells count="13">
    <mergeCell ref="E29:H29"/>
    <mergeCell ref="L2:V2"/>
    <mergeCell ref="E7:H7"/>
    <mergeCell ref="E9:H9"/>
    <mergeCell ref="E11:H11"/>
    <mergeCell ref="E20:H20"/>
    <mergeCell ref="C152:N152"/>
    <mergeCell ref="E88:H88"/>
    <mergeCell ref="E90:H90"/>
    <mergeCell ref="E92:H92"/>
    <mergeCell ref="C146:N146"/>
    <mergeCell ref="C148:N148"/>
    <mergeCell ref="C150:N150"/>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M142"/>
  <sheetViews>
    <sheetView showGridLines="0" topLeftCell="A89"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1995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2090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ROUND(J99,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ROUND((SUM(BE99:BE125)),  2)</f>
        <v>0</v>
      </c>
      <c r="G35" s="59"/>
      <c r="H35" s="59"/>
      <c r="I35" s="141">
        <v>0.2</v>
      </c>
      <c r="J35" s="140">
        <f>ROUND(((SUM(BE99:BE125))*I35),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ROUND((SUM(BF99:BF125)),  2)</f>
        <v>0</v>
      </c>
      <c r="G36" s="59"/>
      <c r="H36" s="59"/>
      <c r="I36" s="141">
        <v>0.2</v>
      </c>
      <c r="J36" s="140">
        <f>ROUND(((SUM(BF99:BF125))*I36),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ROUND((SUM(BG99:BG125)),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ROUND((SUM(BH99:BH125)),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ROUND((SUM(BI99:BI125)),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2" customHeight="1"/>
    <row r="83" spans="1:31" s="63" customFormat="1" ht="6.9" customHeight="1">
      <c r="A83" s="59"/>
      <c r="B83" s="77"/>
      <c r="C83" s="78"/>
      <c r="D83" s="78"/>
      <c r="E83" s="78"/>
      <c r="F83" s="78"/>
      <c r="G83" s="78"/>
      <c r="H83" s="78"/>
      <c r="I83" s="78"/>
      <c r="J83" s="78"/>
      <c r="K83" s="78"/>
      <c r="L83" s="70"/>
      <c r="S83" s="59"/>
      <c r="T83" s="59"/>
      <c r="U83" s="59"/>
      <c r="V83" s="59"/>
      <c r="W83" s="59"/>
      <c r="X83" s="59"/>
      <c r="Y83" s="59"/>
      <c r="Z83" s="59"/>
      <c r="AA83" s="59"/>
      <c r="AB83" s="59"/>
      <c r="AC83" s="59"/>
      <c r="AD83" s="59"/>
      <c r="AE83" s="59"/>
    </row>
    <row r="84" spans="1:31" s="63" customFormat="1" ht="24.9" customHeight="1">
      <c r="A84" s="59"/>
      <c r="B84" s="60"/>
      <c r="C84" s="52" t="s">
        <v>281</v>
      </c>
      <c r="D84" s="59"/>
      <c r="E84" s="59"/>
      <c r="F84" s="59"/>
      <c r="G84" s="59"/>
      <c r="H84" s="59"/>
      <c r="I84" s="59"/>
      <c r="J84" s="59"/>
      <c r="K84" s="59"/>
      <c r="L84" s="70"/>
      <c r="S84" s="59"/>
      <c r="T84" s="59"/>
      <c r="U84" s="59"/>
      <c r="V84" s="59"/>
      <c r="W84" s="59"/>
      <c r="X84" s="59"/>
      <c r="Y84" s="59"/>
      <c r="Z84" s="59"/>
      <c r="AA84" s="59"/>
      <c r="AB84" s="59"/>
      <c r="AC84" s="59"/>
      <c r="AD84" s="59"/>
      <c r="AE84" s="59"/>
    </row>
    <row r="85" spans="1:31" s="63" customFormat="1" ht="6.9" customHeight="1">
      <c r="A85" s="59"/>
      <c r="B85" s="60"/>
      <c r="C85" s="59"/>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12" customHeight="1">
      <c r="A86" s="59"/>
      <c r="B86" s="60"/>
      <c r="C86" s="56" t="s">
        <v>87</v>
      </c>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6.5" customHeight="1">
      <c r="A87" s="59"/>
      <c r="B87" s="60"/>
      <c r="C87" s="59"/>
      <c r="D87" s="59"/>
      <c r="E87" s="263" t="str">
        <f>E7</f>
        <v>Prestupné bývanie v obci Jarovnice časť  Močidľany 1x12 b.j.</v>
      </c>
      <c r="F87" s="264"/>
      <c r="G87" s="264"/>
      <c r="H87" s="264"/>
      <c r="I87" s="59"/>
      <c r="J87" s="59"/>
      <c r="K87" s="59"/>
      <c r="L87" s="70"/>
      <c r="S87" s="59"/>
      <c r="T87" s="59"/>
      <c r="U87" s="59"/>
      <c r="V87" s="59"/>
      <c r="W87" s="59"/>
      <c r="X87" s="59"/>
      <c r="Y87" s="59"/>
      <c r="Z87" s="59"/>
      <c r="AA87" s="59"/>
      <c r="AB87" s="59"/>
      <c r="AC87" s="59"/>
      <c r="AD87" s="59"/>
      <c r="AE87" s="59"/>
    </row>
    <row r="88" spans="1:31" ht="12" customHeight="1">
      <c r="B88" s="51"/>
      <c r="C88" s="56" t="s">
        <v>277</v>
      </c>
      <c r="L88" s="51"/>
    </row>
    <row r="89" spans="1:31" s="63" customFormat="1" ht="16.5" customHeight="1">
      <c r="A89" s="59"/>
      <c r="B89" s="60"/>
      <c r="C89" s="59"/>
      <c r="D89" s="59"/>
      <c r="E89" s="263" t="s">
        <v>2022</v>
      </c>
      <c r="F89" s="265"/>
      <c r="G89" s="265"/>
      <c r="H89" s="265"/>
      <c r="I89" s="59"/>
      <c r="J89" s="59"/>
      <c r="K89" s="59"/>
      <c r="L89" s="70"/>
      <c r="S89" s="59"/>
      <c r="T89" s="59"/>
      <c r="U89" s="59"/>
      <c r="V89" s="59"/>
      <c r="W89" s="59"/>
      <c r="X89" s="59"/>
      <c r="Y89" s="59"/>
      <c r="Z89" s="59"/>
      <c r="AA89" s="59"/>
      <c r="AB89" s="59"/>
      <c r="AC89" s="59"/>
      <c r="AD89" s="59"/>
      <c r="AE89" s="59"/>
    </row>
    <row r="90" spans="1:31" s="63" customFormat="1" ht="12" customHeight="1">
      <c r="A90" s="59"/>
      <c r="B90" s="60"/>
      <c r="C90" s="56" t="s">
        <v>279</v>
      </c>
      <c r="D90" s="59"/>
      <c r="E90" s="59"/>
      <c r="F90" s="59"/>
      <c r="G90" s="59"/>
      <c r="H90" s="59"/>
      <c r="I90" s="59"/>
      <c r="J90" s="59"/>
      <c r="K90" s="59"/>
      <c r="L90" s="70"/>
      <c r="S90" s="59"/>
      <c r="T90" s="59"/>
      <c r="U90" s="59"/>
      <c r="V90" s="59"/>
      <c r="W90" s="59"/>
      <c r="X90" s="59"/>
      <c r="Y90" s="59"/>
      <c r="Z90" s="59"/>
      <c r="AA90" s="59"/>
      <c r="AB90" s="59"/>
      <c r="AC90" s="59"/>
      <c r="AD90" s="59"/>
      <c r="AE90" s="59"/>
    </row>
    <row r="91" spans="1:31" s="63" customFormat="1" ht="16.5" customHeight="1">
      <c r="A91" s="59"/>
      <c r="B91" s="60"/>
      <c r="C91" s="59"/>
      <c r="D91" s="59"/>
      <c r="E91" s="252" t="str">
        <f>E11</f>
        <v>FC 03 - FC 03 SO 01 B1 - ASR Strecha</v>
      </c>
      <c r="F91" s="265"/>
      <c r="G91" s="265"/>
      <c r="H91" s="265"/>
      <c r="I91" s="59"/>
      <c r="J91" s="59"/>
      <c r="K91" s="59"/>
      <c r="L91" s="70"/>
      <c r="S91" s="59"/>
      <c r="T91" s="59"/>
      <c r="U91" s="59"/>
      <c r="V91" s="59"/>
      <c r="W91" s="59"/>
      <c r="X91" s="59"/>
      <c r="Y91" s="59"/>
      <c r="Z91" s="59"/>
      <c r="AA91" s="59"/>
      <c r="AB91" s="59"/>
      <c r="AC91" s="59"/>
      <c r="AD91" s="59"/>
      <c r="AE91" s="59"/>
    </row>
    <row r="92" spans="1:31" s="63" customFormat="1" ht="6.9" customHeight="1">
      <c r="A92" s="59"/>
      <c r="B92" s="60"/>
      <c r="C92" s="59"/>
      <c r="D92" s="59"/>
      <c r="E92" s="59"/>
      <c r="F92" s="59"/>
      <c r="G92" s="59"/>
      <c r="H92" s="59"/>
      <c r="I92" s="59"/>
      <c r="J92" s="59"/>
      <c r="K92" s="59"/>
      <c r="L92" s="70"/>
      <c r="S92" s="59"/>
      <c r="T92" s="59"/>
      <c r="U92" s="59"/>
      <c r="V92" s="59"/>
      <c r="W92" s="59"/>
      <c r="X92" s="59"/>
      <c r="Y92" s="59"/>
      <c r="Z92" s="59"/>
      <c r="AA92" s="59"/>
      <c r="AB92" s="59"/>
      <c r="AC92" s="59"/>
      <c r="AD92" s="59"/>
      <c r="AE92" s="59"/>
    </row>
    <row r="93" spans="1:31" s="63" customFormat="1" ht="12" customHeight="1">
      <c r="A93" s="59"/>
      <c r="B93" s="60"/>
      <c r="C93" s="56" t="s">
        <v>90</v>
      </c>
      <c r="D93" s="59"/>
      <c r="E93" s="59"/>
      <c r="F93" s="57" t="str">
        <f>F14</f>
        <v xml:space="preserve"> </v>
      </c>
      <c r="G93" s="59"/>
      <c r="H93" s="59"/>
      <c r="I93" s="56" t="s">
        <v>92</v>
      </c>
      <c r="J93" s="131" t="str">
        <f>IF(J14="","",J14)</f>
        <v xml:space="preserve"> </v>
      </c>
      <c r="K93" s="59"/>
      <c r="L93" s="70"/>
      <c r="S93" s="59"/>
      <c r="T93" s="59"/>
      <c r="U93" s="59"/>
      <c r="V93" s="59"/>
      <c r="W93" s="59"/>
      <c r="X93" s="59"/>
      <c r="Y93" s="59"/>
      <c r="Z93" s="59"/>
      <c r="AA93" s="59"/>
      <c r="AB93" s="59"/>
      <c r="AC93" s="59"/>
      <c r="AD93" s="59"/>
      <c r="AE93" s="59"/>
    </row>
    <row r="94" spans="1:31" s="63" customFormat="1" ht="6.9" customHeight="1">
      <c r="A94" s="59"/>
      <c r="B94" s="60"/>
      <c r="C94" s="59"/>
      <c r="D94" s="59"/>
      <c r="E94" s="59"/>
      <c r="F94" s="59"/>
      <c r="G94" s="59"/>
      <c r="H94" s="59"/>
      <c r="I94" s="59"/>
      <c r="J94" s="59"/>
      <c r="K94" s="59"/>
      <c r="L94" s="70"/>
      <c r="S94" s="59"/>
      <c r="T94" s="59"/>
      <c r="U94" s="59"/>
      <c r="V94" s="59"/>
      <c r="W94" s="59"/>
      <c r="X94" s="59"/>
      <c r="Y94" s="59"/>
      <c r="Z94" s="59"/>
      <c r="AA94" s="59"/>
      <c r="AB94" s="59"/>
      <c r="AC94" s="59"/>
      <c r="AD94" s="59"/>
      <c r="AE94" s="59"/>
    </row>
    <row r="95" spans="1:31" s="63" customFormat="1" ht="15.15" customHeight="1">
      <c r="A95" s="59"/>
      <c r="B95" s="60"/>
      <c r="C95" s="56" t="s">
        <v>93</v>
      </c>
      <c r="D95" s="59"/>
      <c r="E95" s="59"/>
      <c r="F95" s="57" t="str">
        <f>E17</f>
        <v xml:space="preserve"> </v>
      </c>
      <c r="G95" s="59"/>
      <c r="H95" s="59"/>
      <c r="I95" s="56" t="s">
        <v>97</v>
      </c>
      <c r="J95" s="150" t="str">
        <f>E23</f>
        <v xml:space="preserve"> </v>
      </c>
      <c r="K95" s="59"/>
      <c r="L95" s="70"/>
      <c r="S95" s="59"/>
      <c r="T95" s="59"/>
      <c r="U95" s="59"/>
      <c r="V95" s="59"/>
      <c r="W95" s="59"/>
      <c r="X95" s="59"/>
      <c r="Y95" s="59"/>
      <c r="Z95" s="59"/>
      <c r="AA95" s="59"/>
      <c r="AB95" s="59"/>
      <c r="AC95" s="59"/>
      <c r="AD95" s="59"/>
      <c r="AE95" s="59"/>
    </row>
    <row r="96" spans="1:31" s="63" customFormat="1" ht="15.15" customHeight="1">
      <c r="A96" s="59"/>
      <c r="B96" s="60"/>
      <c r="C96" s="56" t="s">
        <v>96</v>
      </c>
      <c r="D96" s="59"/>
      <c r="E96" s="59"/>
      <c r="F96" s="57" t="str">
        <f>IF(E20="","",E20)</f>
        <v xml:space="preserve"> </v>
      </c>
      <c r="G96" s="59"/>
      <c r="H96" s="59"/>
      <c r="I96" s="56" t="s">
        <v>99</v>
      </c>
      <c r="J96" s="150" t="str">
        <f>E26</f>
        <v xml:space="preserve"> </v>
      </c>
      <c r="K96" s="59"/>
      <c r="L96" s="70"/>
      <c r="S96" s="59"/>
      <c r="T96" s="59"/>
      <c r="U96" s="59"/>
      <c r="V96" s="59"/>
      <c r="W96" s="59"/>
      <c r="X96" s="59"/>
      <c r="Y96" s="59"/>
      <c r="Z96" s="59"/>
      <c r="AA96" s="59"/>
      <c r="AB96" s="59"/>
      <c r="AC96" s="59"/>
      <c r="AD96" s="59"/>
      <c r="AE96" s="59"/>
    </row>
    <row r="97" spans="1:65" s="63" customFormat="1" ht="10.35" customHeight="1">
      <c r="A97" s="59"/>
      <c r="B97" s="60"/>
      <c r="C97" s="59"/>
      <c r="D97" s="59"/>
      <c r="E97" s="59"/>
      <c r="F97" s="59"/>
      <c r="G97" s="59"/>
      <c r="H97" s="59"/>
      <c r="I97" s="59"/>
      <c r="J97" s="59"/>
      <c r="K97" s="59"/>
      <c r="L97" s="70"/>
      <c r="S97" s="59"/>
      <c r="T97" s="59"/>
      <c r="U97" s="59"/>
      <c r="V97" s="59"/>
      <c r="W97" s="59"/>
      <c r="X97" s="59"/>
      <c r="Y97" s="59"/>
      <c r="Z97" s="59"/>
      <c r="AA97" s="59"/>
      <c r="AB97" s="59"/>
      <c r="AC97" s="59"/>
      <c r="AD97" s="59"/>
      <c r="AE97" s="59"/>
    </row>
    <row r="98" spans="1:65" s="158" customFormat="1" ht="29.25" customHeight="1">
      <c r="A98" s="151"/>
      <c r="B98" s="152"/>
      <c r="C98" s="153" t="s">
        <v>282</v>
      </c>
      <c r="D98" s="154" t="s">
        <v>126</v>
      </c>
      <c r="E98" s="154" t="s">
        <v>122</v>
      </c>
      <c r="F98" s="154" t="s">
        <v>123</v>
      </c>
      <c r="G98" s="154" t="s">
        <v>283</v>
      </c>
      <c r="H98" s="154" t="s">
        <v>284</v>
      </c>
      <c r="I98" s="154" t="s">
        <v>285</v>
      </c>
      <c r="J98" s="155" t="s">
        <v>286</v>
      </c>
      <c r="K98" s="156" t="s">
        <v>287</v>
      </c>
      <c r="L98" s="157"/>
      <c r="M98" s="91" t="s">
        <v>76</v>
      </c>
      <c r="N98" s="92"/>
      <c r="O98" s="92" t="s">
        <v>288</v>
      </c>
      <c r="P98" s="92" t="s">
        <v>289</v>
      </c>
      <c r="Q98" s="92" t="s">
        <v>290</v>
      </c>
      <c r="R98" s="92" t="s">
        <v>291</v>
      </c>
      <c r="S98" s="92" t="s">
        <v>292</v>
      </c>
      <c r="T98" s="93" t="s">
        <v>293</v>
      </c>
      <c r="U98" s="151"/>
      <c r="V98" s="151"/>
      <c r="W98" s="151"/>
      <c r="X98" s="151"/>
      <c r="Y98" s="151"/>
      <c r="Z98" s="151"/>
      <c r="AA98" s="151"/>
      <c r="AB98" s="151"/>
      <c r="AC98" s="151"/>
      <c r="AD98" s="151"/>
      <c r="AE98" s="151"/>
    </row>
    <row r="99" spans="1:65" s="63" customFormat="1" ht="22.95" customHeight="1">
      <c r="A99" s="59"/>
      <c r="B99" s="60"/>
      <c r="C99" s="99" t="s">
        <v>294</v>
      </c>
      <c r="D99" s="59"/>
      <c r="E99" s="59"/>
      <c r="F99" s="59"/>
      <c r="G99" s="59"/>
      <c r="H99" s="59"/>
      <c r="I99" s="59"/>
      <c r="J99" s="159">
        <f>BK99</f>
        <v>0</v>
      </c>
      <c r="K99" s="59"/>
      <c r="L99" s="60"/>
      <c r="M99" s="94"/>
      <c r="N99" s="85"/>
      <c r="O99" s="95"/>
      <c r="P99" s="160">
        <f>P100</f>
        <v>0</v>
      </c>
      <c r="Q99" s="95"/>
      <c r="R99" s="160">
        <f>R100</f>
        <v>0</v>
      </c>
      <c r="S99" s="95"/>
      <c r="T99" s="161">
        <f>T100</f>
        <v>0</v>
      </c>
      <c r="U99" s="59"/>
      <c r="V99" s="59"/>
      <c r="W99" s="59"/>
      <c r="X99" s="59"/>
      <c r="Y99" s="59"/>
      <c r="Z99" s="59"/>
      <c r="AA99" s="59"/>
      <c r="AB99" s="59"/>
      <c r="AC99" s="59"/>
      <c r="AD99" s="59"/>
      <c r="AE99" s="59"/>
      <c r="AT99" s="48" t="s">
        <v>140</v>
      </c>
      <c r="AU99" s="48" t="s">
        <v>295</v>
      </c>
      <c r="BK99" s="162">
        <f>BK100</f>
        <v>0</v>
      </c>
    </row>
    <row r="100" spans="1:65" s="163" customFormat="1" ht="25.95" customHeight="1">
      <c r="B100" s="164"/>
      <c r="D100" s="165" t="s">
        <v>140</v>
      </c>
      <c r="E100" s="166"/>
      <c r="F100" s="166" t="s">
        <v>374</v>
      </c>
      <c r="J100" s="167">
        <f>BK100</f>
        <v>0</v>
      </c>
      <c r="L100" s="164"/>
      <c r="M100" s="168"/>
      <c r="N100" s="169"/>
      <c r="O100" s="169"/>
      <c r="P100" s="170">
        <f>P101+P105+P114+P120+P123</f>
        <v>0</v>
      </c>
      <c r="Q100" s="169"/>
      <c r="R100" s="170">
        <f>R101+R105+R114+R120+R123</f>
        <v>0</v>
      </c>
      <c r="S100" s="169"/>
      <c r="T100" s="171">
        <f>T101+T105+T114+T120+T123</f>
        <v>0</v>
      </c>
      <c r="AR100" s="165" t="s">
        <v>154</v>
      </c>
      <c r="AT100" s="172" t="s">
        <v>140</v>
      </c>
      <c r="AU100" s="172" t="s">
        <v>141</v>
      </c>
      <c r="AY100" s="165" t="s">
        <v>297</v>
      </c>
      <c r="BK100" s="173">
        <f>BK101+BK105+BK114+BK120+BK123</f>
        <v>0</v>
      </c>
    </row>
    <row r="101" spans="1:65" s="163" customFormat="1" ht="22.95" customHeight="1">
      <c r="B101" s="164"/>
      <c r="D101" s="165" t="s">
        <v>140</v>
      </c>
      <c r="E101" s="174"/>
      <c r="F101" s="174" t="s">
        <v>509</v>
      </c>
      <c r="J101" s="175">
        <f>BK101</f>
        <v>0</v>
      </c>
      <c r="L101" s="164"/>
      <c r="M101" s="168"/>
      <c r="N101" s="169"/>
      <c r="O101" s="169"/>
      <c r="P101" s="170">
        <f>SUM(P102:P104)</f>
        <v>0</v>
      </c>
      <c r="Q101" s="169"/>
      <c r="R101" s="170">
        <f>SUM(R102:R104)</f>
        <v>0</v>
      </c>
      <c r="S101" s="169"/>
      <c r="T101" s="171">
        <f>SUM(T102:T104)</f>
        <v>0</v>
      </c>
      <c r="AR101" s="165" t="s">
        <v>154</v>
      </c>
      <c r="AT101" s="172" t="s">
        <v>140</v>
      </c>
      <c r="AU101" s="172" t="s">
        <v>148</v>
      </c>
      <c r="AY101" s="165" t="s">
        <v>297</v>
      </c>
      <c r="BK101" s="173">
        <f>SUM(BK102:BK104)</f>
        <v>0</v>
      </c>
    </row>
    <row r="102" spans="1:65" s="63" customFormat="1" ht="14.4" customHeight="1">
      <c r="A102" s="59"/>
      <c r="B102" s="176"/>
      <c r="C102" s="177" t="s">
        <v>510</v>
      </c>
      <c r="D102" s="177" t="s">
        <v>299</v>
      </c>
      <c r="E102" s="178"/>
      <c r="F102" s="179" t="s">
        <v>511</v>
      </c>
      <c r="G102" s="180" t="s">
        <v>337</v>
      </c>
      <c r="H102" s="181">
        <v>382.99</v>
      </c>
      <c r="I102" s="182"/>
      <c r="J102" s="182">
        <f>ROUND(I102*H102,2)</f>
        <v>0</v>
      </c>
      <c r="K102" s="183"/>
      <c r="L102" s="60"/>
      <c r="M102" s="184" t="s">
        <v>76</v>
      </c>
      <c r="N102" s="185"/>
      <c r="O102" s="186">
        <v>0</v>
      </c>
      <c r="P102" s="186">
        <f>O102*H102</f>
        <v>0</v>
      </c>
      <c r="Q102" s="186">
        <v>0</v>
      </c>
      <c r="R102" s="186">
        <f>Q102*H102</f>
        <v>0</v>
      </c>
      <c r="S102" s="186">
        <v>0</v>
      </c>
      <c r="T102" s="187">
        <f>S102*H102</f>
        <v>0</v>
      </c>
      <c r="U102" s="59"/>
      <c r="V102" s="59"/>
      <c r="W102" s="59"/>
      <c r="X102" s="59"/>
      <c r="Y102" s="59"/>
      <c r="Z102" s="59"/>
      <c r="AA102" s="59"/>
      <c r="AB102" s="59"/>
      <c r="AC102" s="59"/>
      <c r="AD102" s="59"/>
      <c r="AE102" s="59"/>
      <c r="AR102" s="188" t="s">
        <v>348</v>
      </c>
      <c r="AT102" s="188" t="s">
        <v>299</v>
      </c>
      <c r="AU102" s="188" t="s">
        <v>154</v>
      </c>
      <c r="AY102" s="48" t="s">
        <v>297</v>
      </c>
      <c r="BE102" s="189">
        <f>IF(N102="základná",J102,0)</f>
        <v>0</v>
      </c>
      <c r="BF102" s="189">
        <f>IF(N102="znížená",J102,0)</f>
        <v>0</v>
      </c>
      <c r="BG102" s="189">
        <f>IF(N102="zákl. prenesená",J102,0)</f>
        <v>0</v>
      </c>
      <c r="BH102" s="189">
        <f>IF(N102="zníž. prenesená",J102,0)</f>
        <v>0</v>
      </c>
      <c r="BI102" s="189">
        <f>IF(N102="nulová",J102,0)</f>
        <v>0</v>
      </c>
      <c r="BJ102" s="48" t="s">
        <v>154</v>
      </c>
      <c r="BK102" s="189">
        <f>ROUND(I102*H102,2)</f>
        <v>0</v>
      </c>
      <c r="BL102" s="48" t="s">
        <v>348</v>
      </c>
      <c r="BM102" s="188" t="s">
        <v>2091</v>
      </c>
    </row>
    <row r="103" spans="1:65" s="63" customFormat="1" ht="14.4" customHeight="1">
      <c r="A103" s="59"/>
      <c r="B103" s="176"/>
      <c r="C103" s="190" t="s">
        <v>513</v>
      </c>
      <c r="D103" s="190" t="s">
        <v>324</v>
      </c>
      <c r="E103" s="191"/>
      <c r="F103" s="192" t="s">
        <v>514</v>
      </c>
      <c r="G103" s="193" t="s">
        <v>337</v>
      </c>
      <c r="H103" s="194">
        <v>382.99</v>
      </c>
      <c r="I103" s="195"/>
      <c r="J103" s="195">
        <f>ROUND(I103*H103,2)</f>
        <v>0</v>
      </c>
      <c r="K103" s="196"/>
      <c r="L103" s="197"/>
      <c r="M103" s="198" t="s">
        <v>76</v>
      </c>
      <c r="N103" s="199"/>
      <c r="O103" s="186">
        <v>0</v>
      </c>
      <c r="P103" s="186">
        <f>O103*H103</f>
        <v>0</v>
      </c>
      <c r="Q103" s="186">
        <v>0</v>
      </c>
      <c r="R103" s="186">
        <f>Q103*H103</f>
        <v>0</v>
      </c>
      <c r="S103" s="186">
        <v>0</v>
      </c>
      <c r="T103" s="187">
        <f>S103*H103</f>
        <v>0</v>
      </c>
      <c r="U103" s="59"/>
      <c r="V103" s="59"/>
      <c r="W103" s="59"/>
      <c r="X103" s="59"/>
      <c r="Y103" s="59"/>
      <c r="Z103" s="59"/>
      <c r="AA103" s="59"/>
      <c r="AB103" s="59"/>
      <c r="AC103" s="59"/>
      <c r="AD103" s="59"/>
      <c r="AE103" s="59"/>
      <c r="AR103" s="188" t="s">
        <v>381</v>
      </c>
      <c r="AT103" s="188" t="s">
        <v>324</v>
      </c>
      <c r="AU103" s="188" t="s">
        <v>154</v>
      </c>
      <c r="AY103" s="48" t="s">
        <v>297</v>
      </c>
      <c r="BE103" s="189">
        <f>IF(N103="základná",J103,0)</f>
        <v>0</v>
      </c>
      <c r="BF103" s="189">
        <f>IF(N103="znížená",J103,0)</f>
        <v>0</v>
      </c>
      <c r="BG103" s="189">
        <f>IF(N103="zákl. prenesená",J103,0)</f>
        <v>0</v>
      </c>
      <c r="BH103" s="189">
        <f>IF(N103="zníž. prenesená",J103,0)</f>
        <v>0</v>
      </c>
      <c r="BI103" s="189">
        <f>IF(N103="nulová",J103,0)</f>
        <v>0</v>
      </c>
      <c r="BJ103" s="48" t="s">
        <v>154</v>
      </c>
      <c r="BK103" s="189">
        <f>ROUND(I103*H103,2)</f>
        <v>0</v>
      </c>
      <c r="BL103" s="48" t="s">
        <v>348</v>
      </c>
      <c r="BM103" s="188" t="s">
        <v>2092</v>
      </c>
    </row>
    <row r="104" spans="1:65" s="63" customFormat="1" ht="14.4" customHeight="1">
      <c r="A104" s="59"/>
      <c r="B104" s="176"/>
      <c r="C104" s="177" t="s">
        <v>516</v>
      </c>
      <c r="D104" s="177" t="s">
        <v>299</v>
      </c>
      <c r="E104" s="178"/>
      <c r="F104" s="179" t="s">
        <v>517</v>
      </c>
      <c r="G104" s="180" t="s">
        <v>337</v>
      </c>
      <c r="H104" s="181">
        <v>475.47500000000002</v>
      </c>
      <c r="I104" s="182"/>
      <c r="J104" s="182">
        <f>ROUND(I104*H104,2)</f>
        <v>0</v>
      </c>
      <c r="K104" s="183"/>
      <c r="L104" s="60"/>
      <c r="M104" s="184" t="s">
        <v>76</v>
      </c>
      <c r="N104" s="185"/>
      <c r="O104" s="186">
        <v>0</v>
      </c>
      <c r="P104" s="186">
        <f>O104*H104</f>
        <v>0</v>
      </c>
      <c r="Q104" s="186">
        <v>0</v>
      </c>
      <c r="R104" s="186">
        <f>Q104*H104</f>
        <v>0</v>
      </c>
      <c r="S104" s="186">
        <v>0</v>
      </c>
      <c r="T104" s="187">
        <f>S104*H104</f>
        <v>0</v>
      </c>
      <c r="U104" s="59"/>
      <c r="V104" s="59"/>
      <c r="W104" s="59"/>
      <c r="X104" s="59"/>
      <c r="Y104" s="59"/>
      <c r="Z104" s="59"/>
      <c r="AA104" s="59"/>
      <c r="AB104" s="59"/>
      <c r="AC104" s="59"/>
      <c r="AD104" s="59"/>
      <c r="AE104" s="59"/>
      <c r="AR104" s="188" t="s">
        <v>348</v>
      </c>
      <c r="AT104" s="188" t="s">
        <v>299</v>
      </c>
      <c r="AU104" s="188" t="s">
        <v>154</v>
      </c>
      <c r="AY104" s="48" t="s">
        <v>297</v>
      </c>
      <c r="BE104" s="189">
        <f>IF(N104="základná",J104,0)</f>
        <v>0</v>
      </c>
      <c r="BF104" s="189">
        <f>IF(N104="znížená",J104,0)</f>
        <v>0</v>
      </c>
      <c r="BG104" s="189">
        <f>IF(N104="zákl. prenesená",J104,0)</f>
        <v>0</v>
      </c>
      <c r="BH104" s="189">
        <f>IF(N104="zníž. prenesená",J104,0)</f>
        <v>0</v>
      </c>
      <c r="BI104" s="189">
        <f>IF(N104="nulová",J104,0)</f>
        <v>0</v>
      </c>
      <c r="BJ104" s="48" t="s">
        <v>154</v>
      </c>
      <c r="BK104" s="189">
        <f>ROUND(I104*H104,2)</f>
        <v>0</v>
      </c>
      <c r="BL104" s="48" t="s">
        <v>348</v>
      </c>
      <c r="BM104" s="188" t="s">
        <v>2093</v>
      </c>
    </row>
    <row r="105" spans="1:65" s="163" customFormat="1" ht="22.95" customHeight="1">
      <c r="B105" s="164"/>
      <c r="D105" s="165" t="s">
        <v>140</v>
      </c>
      <c r="E105" s="174"/>
      <c r="F105" s="174" t="s">
        <v>519</v>
      </c>
      <c r="J105" s="175">
        <f>BK105</f>
        <v>0</v>
      </c>
      <c r="L105" s="164"/>
      <c r="M105" s="168"/>
      <c r="N105" s="169"/>
      <c r="O105" s="169"/>
      <c r="P105" s="170">
        <f>SUM(P106:P113)</f>
        <v>0</v>
      </c>
      <c r="Q105" s="169"/>
      <c r="R105" s="170">
        <f>SUM(R106:R113)</f>
        <v>0</v>
      </c>
      <c r="S105" s="169"/>
      <c r="T105" s="171">
        <f>SUM(T106:T113)</f>
        <v>0</v>
      </c>
      <c r="AR105" s="165" t="s">
        <v>154</v>
      </c>
      <c r="AT105" s="172" t="s">
        <v>140</v>
      </c>
      <c r="AU105" s="172" t="s">
        <v>148</v>
      </c>
      <c r="AY105" s="165" t="s">
        <v>297</v>
      </c>
      <c r="BK105" s="173">
        <f>SUM(BK106:BK113)</f>
        <v>0</v>
      </c>
    </row>
    <row r="106" spans="1:65" s="63" customFormat="1" ht="24.15" customHeight="1">
      <c r="A106" s="59"/>
      <c r="B106" s="176"/>
      <c r="C106" s="177" t="s">
        <v>520</v>
      </c>
      <c r="D106" s="177" t="s">
        <v>299</v>
      </c>
      <c r="E106" s="178"/>
      <c r="F106" s="179" t="s">
        <v>521</v>
      </c>
      <c r="G106" s="180" t="s">
        <v>522</v>
      </c>
      <c r="H106" s="181">
        <v>812.8</v>
      </c>
      <c r="I106" s="182"/>
      <c r="J106" s="182">
        <f t="shared" ref="J106:J113" si="0">ROUND(I106*H106,2)</f>
        <v>0</v>
      </c>
      <c r="K106" s="183"/>
      <c r="L106" s="60"/>
      <c r="M106" s="184" t="s">
        <v>76</v>
      </c>
      <c r="N106" s="185"/>
      <c r="O106" s="186">
        <v>0</v>
      </c>
      <c r="P106" s="186">
        <f t="shared" ref="P106:P113" si="1">O106*H106</f>
        <v>0</v>
      </c>
      <c r="Q106" s="186">
        <v>0</v>
      </c>
      <c r="R106" s="186">
        <f t="shared" ref="R106:R113" si="2">Q106*H106</f>
        <v>0</v>
      </c>
      <c r="S106" s="186">
        <v>0</v>
      </c>
      <c r="T106" s="187">
        <f t="shared" ref="T106:T113" si="3">S106*H106</f>
        <v>0</v>
      </c>
      <c r="U106" s="59"/>
      <c r="V106" s="59"/>
      <c r="W106" s="59"/>
      <c r="X106" s="59"/>
      <c r="Y106" s="59"/>
      <c r="Z106" s="59"/>
      <c r="AA106" s="59"/>
      <c r="AB106" s="59"/>
      <c r="AC106" s="59"/>
      <c r="AD106" s="59"/>
      <c r="AE106" s="59"/>
      <c r="AR106" s="188" t="s">
        <v>348</v>
      </c>
      <c r="AT106" s="188" t="s">
        <v>299</v>
      </c>
      <c r="AU106" s="188" t="s">
        <v>154</v>
      </c>
      <c r="AY106" s="48" t="s">
        <v>297</v>
      </c>
      <c r="BE106" s="189">
        <f t="shared" ref="BE106:BE113" si="4">IF(N106="základná",J106,0)</f>
        <v>0</v>
      </c>
      <c r="BF106" s="189">
        <f t="shared" ref="BF106:BF113" si="5">IF(N106="znížená",J106,0)</f>
        <v>0</v>
      </c>
      <c r="BG106" s="189">
        <f t="shared" ref="BG106:BG113" si="6">IF(N106="zákl. prenesená",J106,0)</f>
        <v>0</v>
      </c>
      <c r="BH106" s="189">
        <f t="shared" ref="BH106:BH113" si="7">IF(N106="zníž. prenesená",J106,0)</f>
        <v>0</v>
      </c>
      <c r="BI106" s="189">
        <f t="shared" ref="BI106:BI113" si="8">IF(N106="nulová",J106,0)</f>
        <v>0</v>
      </c>
      <c r="BJ106" s="48" t="s">
        <v>154</v>
      </c>
      <c r="BK106" s="189">
        <f t="shared" ref="BK106:BK113" si="9">ROUND(I106*H106,2)</f>
        <v>0</v>
      </c>
      <c r="BL106" s="48" t="s">
        <v>348</v>
      </c>
      <c r="BM106" s="188" t="s">
        <v>2094</v>
      </c>
    </row>
    <row r="107" spans="1:65" s="63" customFormat="1" ht="24.15" customHeight="1">
      <c r="A107" s="59"/>
      <c r="B107" s="176"/>
      <c r="C107" s="177" t="s">
        <v>524</v>
      </c>
      <c r="D107" s="177" t="s">
        <v>299</v>
      </c>
      <c r="E107" s="178"/>
      <c r="F107" s="179" t="s">
        <v>525</v>
      </c>
      <c r="G107" s="180" t="s">
        <v>522</v>
      </c>
      <c r="H107" s="181">
        <v>1420</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348</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348</v>
      </c>
      <c r="BM107" s="188" t="s">
        <v>2095</v>
      </c>
    </row>
    <row r="108" spans="1:65" s="63" customFormat="1" ht="14.4" customHeight="1">
      <c r="A108" s="59"/>
      <c r="B108" s="176"/>
      <c r="C108" s="177" t="s">
        <v>527</v>
      </c>
      <c r="D108" s="177" t="s">
        <v>299</v>
      </c>
      <c r="E108" s="178"/>
      <c r="F108" s="179" t="s">
        <v>528</v>
      </c>
      <c r="G108" s="180" t="s">
        <v>522</v>
      </c>
      <c r="H108" s="181">
        <v>676</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2096</v>
      </c>
    </row>
    <row r="109" spans="1:65" s="63" customFormat="1" ht="14.4" customHeight="1">
      <c r="A109" s="59"/>
      <c r="B109" s="176"/>
      <c r="C109" s="190" t="s">
        <v>530</v>
      </c>
      <c r="D109" s="190" t="s">
        <v>324</v>
      </c>
      <c r="E109" s="191"/>
      <c r="F109" s="192" t="s">
        <v>531</v>
      </c>
      <c r="G109" s="193" t="s">
        <v>301</v>
      </c>
      <c r="H109" s="194">
        <v>28.16</v>
      </c>
      <c r="I109" s="195"/>
      <c r="J109" s="195">
        <f t="shared" si="0"/>
        <v>0</v>
      </c>
      <c r="K109" s="196"/>
      <c r="L109" s="197"/>
      <c r="M109" s="198" t="s">
        <v>76</v>
      </c>
      <c r="N109" s="199"/>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381</v>
      </c>
      <c r="AT109" s="188" t="s">
        <v>324</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2097</v>
      </c>
    </row>
    <row r="110" spans="1:65" s="63" customFormat="1" ht="45" customHeight="1">
      <c r="A110" s="59"/>
      <c r="B110" s="176"/>
      <c r="C110" s="177" t="s">
        <v>533</v>
      </c>
      <c r="D110" s="177" t="s">
        <v>299</v>
      </c>
      <c r="E110" s="178"/>
      <c r="F110" s="179" t="s">
        <v>534</v>
      </c>
      <c r="G110" s="180" t="s">
        <v>301</v>
      </c>
      <c r="H110" s="181">
        <v>25.6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348</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2098</v>
      </c>
    </row>
    <row r="111" spans="1:65" s="63" customFormat="1" ht="14.4" customHeight="1">
      <c r="A111" s="59"/>
      <c r="B111" s="176"/>
      <c r="C111" s="177" t="s">
        <v>536</v>
      </c>
      <c r="D111" s="177" t="s">
        <v>299</v>
      </c>
      <c r="E111" s="178"/>
      <c r="F111" s="179" t="s">
        <v>537</v>
      </c>
      <c r="G111" s="180" t="s">
        <v>337</v>
      </c>
      <c r="H111" s="181">
        <v>130.768</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2099</v>
      </c>
    </row>
    <row r="112" spans="1:65" s="63" customFormat="1" ht="14.4" customHeight="1">
      <c r="A112" s="59"/>
      <c r="B112" s="176"/>
      <c r="C112" s="190" t="s">
        <v>539</v>
      </c>
      <c r="D112" s="190" t="s">
        <v>324</v>
      </c>
      <c r="E112" s="191"/>
      <c r="F112" s="192" t="s">
        <v>540</v>
      </c>
      <c r="G112" s="193" t="s">
        <v>337</v>
      </c>
      <c r="H112" s="194">
        <v>143.845</v>
      </c>
      <c r="I112" s="195"/>
      <c r="J112" s="195">
        <f t="shared" si="0"/>
        <v>0</v>
      </c>
      <c r="K112" s="196"/>
      <c r="L112" s="197"/>
      <c r="M112" s="198" t="s">
        <v>76</v>
      </c>
      <c r="N112" s="199"/>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381</v>
      </c>
      <c r="AT112" s="188" t="s">
        <v>324</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2100</v>
      </c>
    </row>
    <row r="113" spans="1:65" s="63" customFormat="1" ht="24.15" customHeight="1">
      <c r="A113" s="59"/>
      <c r="B113" s="176"/>
      <c r="C113" s="177" t="s">
        <v>542</v>
      </c>
      <c r="D113" s="177" t="s">
        <v>299</v>
      </c>
      <c r="E113" s="178"/>
      <c r="F113" s="179" t="s">
        <v>543</v>
      </c>
      <c r="G113" s="180" t="s">
        <v>337</v>
      </c>
      <c r="H113" s="181">
        <v>130.768</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348</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2101</v>
      </c>
    </row>
    <row r="114" spans="1:65" s="163" customFormat="1" ht="22.95" customHeight="1">
      <c r="B114" s="164"/>
      <c r="D114" s="165" t="s">
        <v>140</v>
      </c>
      <c r="E114" s="174"/>
      <c r="F114" s="174" t="s">
        <v>545</v>
      </c>
      <c r="J114" s="175">
        <f>BK114</f>
        <v>0</v>
      </c>
      <c r="L114" s="164"/>
      <c r="M114" s="168"/>
      <c r="N114" s="169"/>
      <c r="O114" s="169"/>
      <c r="P114" s="170">
        <f>SUM(P115:P119)</f>
        <v>0</v>
      </c>
      <c r="Q114" s="169"/>
      <c r="R114" s="170">
        <f>SUM(R115:R119)</f>
        <v>0</v>
      </c>
      <c r="S114" s="169"/>
      <c r="T114" s="171">
        <f>SUM(T115:T119)</f>
        <v>0</v>
      </c>
      <c r="AR114" s="165" t="s">
        <v>154</v>
      </c>
      <c r="AT114" s="172" t="s">
        <v>140</v>
      </c>
      <c r="AU114" s="172" t="s">
        <v>148</v>
      </c>
      <c r="AY114" s="165" t="s">
        <v>297</v>
      </c>
      <c r="BK114" s="173">
        <f>SUM(BK115:BK119)</f>
        <v>0</v>
      </c>
    </row>
    <row r="115" spans="1:65" s="63" customFormat="1" ht="24.15" customHeight="1">
      <c r="A115" s="59"/>
      <c r="B115" s="176"/>
      <c r="C115" s="177" t="s">
        <v>546</v>
      </c>
      <c r="D115" s="177" t="s">
        <v>299</v>
      </c>
      <c r="E115" s="178"/>
      <c r="F115" s="179" t="s">
        <v>547</v>
      </c>
      <c r="G115" s="180" t="s">
        <v>337</v>
      </c>
      <c r="H115" s="181">
        <v>475.47500000000002</v>
      </c>
      <c r="I115" s="182"/>
      <c r="J115" s="182">
        <f>ROUND(I115*H115,2)</f>
        <v>0</v>
      </c>
      <c r="K115" s="183"/>
      <c r="L115" s="60"/>
      <c r="M115" s="184" t="s">
        <v>76</v>
      </c>
      <c r="N115" s="185"/>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348</v>
      </c>
      <c r="AT115" s="188" t="s">
        <v>299</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348</v>
      </c>
      <c r="BM115" s="188" t="s">
        <v>2102</v>
      </c>
    </row>
    <row r="116" spans="1:65" s="63" customFormat="1" ht="24.15" customHeight="1">
      <c r="A116" s="59"/>
      <c r="B116" s="176"/>
      <c r="C116" s="177" t="s">
        <v>549</v>
      </c>
      <c r="D116" s="177" t="s">
        <v>299</v>
      </c>
      <c r="E116" s="178"/>
      <c r="F116" s="179" t="s">
        <v>550</v>
      </c>
      <c r="G116" s="180" t="s">
        <v>522</v>
      </c>
      <c r="H116" s="181">
        <v>12.15</v>
      </c>
      <c r="I116" s="182"/>
      <c r="J116" s="182">
        <f>ROUND(I116*H116,2)</f>
        <v>0</v>
      </c>
      <c r="K116" s="183"/>
      <c r="L116" s="60"/>
      <c r="M116" s="184" t="s">
        <v>76</v>
      </c>
      <c r="N116" s="185"/>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348</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348</v>
      </c>
      <c r="BM116" s="188" t="s">
        <v>2103</v>
      </c>
    </row>
    <row r="117" spans="1:65" s="63" customFormat="1" ht="24.15" customHeight="1">
      <c r="A117" s="59"/>
      <c r="B117" s="176"/>
      <c r="C117" s="177" t="s">
        <v>552</v>
      </c>
      <c r="D117" s="177" t="s">
        <v>299</v>
      </c>
      <c r="E117" s="178"/>
      <c r="F117" s="179" t="s">
        <v>553</v>
      </c>
      <c r="G117" s="180" t="s">
        <v>522</v>
      </c>
      <c r="H117" s="181">
        <v>42</v>
      </c>
      <c r="I117" s="182"/>
      <c r="J117" s="182">
        <f>ROUND(I117*H117,2)</f>
        <v>0</v>
      </c>
      <c r="K117" s="183"/>
      <c r="L117" s="60"/>
      <c r="M117" s="184" t="s">
        <v>76</v>
      </c>
      <c r="N117" s="185"/>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348</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348</v>
      </c>
      <c r="BM117" s="188" t="s">
        <v>2104</v>
      </c>
    </row>
    <row r="118" spans="1:65" s="63" customFormat="1" ht="24.15" customHeight="1">
      <c r="A118" s="59"/>
      <c r="B118" s="176"/>
      <c r="C118" s="177" t="s">
        <v>555</v>
      </c>
      <c r="D118" s="177" t="s">
        <v>299</v>
      </c>
      <c r="E118" s="178"/>
      <c r="F118" s="179" t="s">
        <v>556</v>
      </c>
      <c r="G118" s="180" t="s">
        <v>407</v>
      </c>
      <c r="H118" s="181">
        <v>4</v>
      </c>
      <c r="I118" s="182"/>
      <c r="J118" s="182">
        <f>ROUND(I118*H118,2)</f>
        <v>0</v>
      </c>
      <c r="K118" s="183"/>
      <c r="L118" s="60"/>
      <c r="M118" s="184" t="s">
        <v>76</v>
      </c>
      <c r="N118" s="185"/>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348</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348</v>
      </c>
      <c r="BM118" s="188" t="s">
        <v>2105</v>
      </c>
    </row>
    <row r="119" spans="1:65" s="63" customFormat="1" ht="24.15" customHeight="1">
      <c r="A119" s="59"/>
      <c r="B119" s="176"/>
      <c r="C119" s="177" t="s">
        <v>558</v>
      </c>
      <c r="D119" s="177" t="s">
        <v>299</v>
      </c>
      <c r="E119" s="178"/>
      <c r="F119" s="179" t="s">
        <v>559</v>
      </c>
      <c r="G119" s="180" t="s">
        <v>522</v>
      </c>
      <c r="H119" s="181">
        <v>39.35</v>
      </c>
      <c r="I119" s="182"/>
      <c r="J119" s="182">
        <f>ROUND(I119*H119,2)</f>
        <v>0</v>
      </c>
      <c r="K119" s="183"/>
      <c r="L119" s="60"/>
      <c r="M119" s="184" t="s">
        <v>76</v>
      </c>
      <c r="N119" s="185"/>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348</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348</v>
      </c>
      <c r="BM119" s="188" t="s">
        <v>2106</v>
      </c>
    </row>
    <row r="120" spans="1:65" s="163" customFormat="1" ht="22.95" customHeight="1">
      <c r="B120" s="164"/>
      <c r="D120" s="165" t="s">
        <v>140</v>
      </c>
      <c r="E120" s="174"/>
      <c r="F120" s="174" t="s">
        <v>561</v>
      </c>
      <c r="J120" s="175">
        <f>BK120</f>
        <v>0</v>
      </c>
      <c r="L120" s="164"/>
      <c r="M120" s="168"/>
      <c r="N120" s="169"/>
      <c r="O120" s="169"/>
      <c r="P120" s="170">
        <f>SUM(P121:P122)</f>
        <v>0</v>
      </c>
      <c r="Q120" s="169"/>
      <c r="R120" s="170">
        <f>SUM(R121:R122)</f>
        <v>0</v>
      </c>
      <c r="S120" s="169"/>
      <c r="T120" s="171">
        <f>SUM(T121:T122)</f>
        <v>0</v>
      </c>
      <c r="AR120" s="165" t="s">
        <v>154</v>
      </c>
      <c r="AT120" s="172" t="s">
        <v>140</v>
      </c>
      <c r="AU120" s="172" t="s">
        <v>148</v>
      </c>
      <c r="AY120" s="165" t="s">
        <v>297</v>
      </c>
      <c r="BK120" s="173">
        <f>SUM(BK121:BK122)</f>
        <v>0</v>
      </c>
    </row>
    <row r="121" spans="1:65" s="63" customFormat="1" ht="24.15" customHeight="1">
      <c r="A121" s="59"/>
      <c r="B121" s="176"/>
      <c r="C121" s="177" t="s">
        <v>562</v>
      </c>
      <c r="D121" s="177" t="s">
        <v>299</v>
      </c>
      <c r="E121" s="178"/>
      <c r="F121" s="179" t="s">
        <v>563</v>
      </c>
      <c r="G121" s="180" t="s">
        <v>564</v>
      </c>
      <c r="H121" s="181">
        <v>1055.2</v>
      </c>
      <c r="I121" s="182"/>
      <c r="J121" s="182">
        <f>ROUND(I121*H121,2)</f>
        <v>0</v>
      </c>
      <c r="K121" s="183"/>
      <c r="L121" s="60"/>
      <c r="M121" s="184" t="s">
        <v>76</v>
      </c>
      <c r="N121" s="185"/>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348</v>
      </c>
      <c r="AT121" s="188" t="s">
        <v>299</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348</v>
      </c>
      <c r="BM121" s="188" t="s">
        <v>2107</v>
      </c>
    </row>
    <row r="122" spans="1:65" s="63" customFormat="1" ht="14.4" customHeight="1">
      <c r="A122" s="59"/>
      <c r="B122" s="176"/>
      <c r="C122" s="190" t="s">
        <v>566</v>
      </c>
      <c r="D122" s="190" t="s">
        <v>324</v>
      </c>
      <c r="E122" s="191"/>
      <c r="F122" s="192" t="s">
        <v>567</v>
      </c>
      <c r="G122" s="193" t="s">
        <v>564</v>
      </c>
      <c r="H122" s="194">
        <v>1055.2</v>
      </c>
      <c r="I122" s="195"/>
      <c r="J122" s="195">
        <f>ROUND(I122*H122,2)</f>
        <v>0</v>
      </c>
      <c r="K122" s="196"/>
      <c r="L122" s="197"/>
      <c r="M122" s="198" t="s">
        <v>76</v>
      </c>
      <c r="N122" s="199"/>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381</v>
      </c>
      <c r="AT122" s="188" t="s">
        <v>324</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2108</v>
      </c>
    </row>
    <row r="123" spans="1:65" s="163" customFormat="1" ht="22.95" customHeight="1">
      <c r="B123" s="164"/>
      <c r="D123" s="165" t="s">
        <v>140</v>
      </c>
      <c r="E123" s="174"/>
      <c r="F123" s="174" t="s">
        <v>569</v>
      </c>
      <c r="J123" s="175">
        <f>BK123</f>
        <v>0</v>
      </c>
      <c r="L123" s="164"/>
      <c r="M123" s="168"/>
      <c r="N123" s="169"/>
      <c r="O123" s="169"/>
      <c r="P123" s="170">
        <f>SUM(P124:P125)</f>
        <v>0</v>
      </c>
      <c r="Q123" s="169"/>
      <c r="R123" s="170">
        <f>SUM(R124:R125)</f>
        <v>0</v>
      </c>
      <c r="S123" s="169"/>
      <c r="T123" s="171">
        <f>SUM(T124:T125)</f>
        <v>0</v>
      </c>
      <c r="AR123" s="165" t="s">
        <v>154</v>
      </c>
      <c r="AT123" s="172" t="s">
        <v>140</v>
      </c>
      <c r="AU123" s="172" t="s">
        <v>148</v>
      </c>
      <c r="AY123" s="165" t="s">
        <v>297</v>
      </c>
      <c r="BK123" s="173">
        <f>SUM(BK124:BK125)</f>
        <v>0</v>
      </c>
    </row>
    <row r="124" spans="1:65" s="63" customFormat="1" ht="24.15" customHeight="1">
      <c r="A124" s="59"/>
      <c r="B124" s="176"/>
      <c r="C124" s="177" t="s">
        <v>570</v>
      </c>
      <c r="D124" s="177" t="s">
        <v>299</v>
      </c>
      <c r="E124" s="178"/>
      <c r="F124" s="179" t="s">
        <v>571</v>
      </c>
      <c r="G124" s="180" t="s">
        <v>337</v>
      </c>
      <c r="H124" s="181">
        <v>1103.1020000000001</v>
      </c>
      <c r="I124" s="182"/>
      <c r="J124" s="182">
        <f>ROUND(I124*H124,2)</f>
        <v>0</v>
      </c>
      <c r="K124" s="183"/>
      <c r="L124" s="60"/>
      <c r="M124" s="184" t="s">
        <v>76</v>
      </c>
      <c r="N124" s="185"/>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348</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348</v>
      </c>
      <c r="BM124" s="188" t="s">
        <v>2109</v>
      </c>
    </row>
    <row r="125" spans="1:65" s="63" customFormat="1" ht="14.4" customHeight="1">
      <c r="A125" s="59"/>
      <c r="B125" s="176"/>
      <c r="C125" s="177" t="s">
        <v>573</v>
      </c>
      <c r="D125" s="177" t="s">
        <v>299</v>
      </c>
      <c r="E125" s="178"/>
      <c r="F125" s="179" t="s">
        <v>574</v>
      </c>
      <c r="G125" s="180" t="s">
        <v>337</v>
      </c>
      <c r="H125" s="181">
        <v>1103.1020000000001</v>
      </c>
      <c r="I125" s="182"/>
      <c r="J125" s="182">
        <f>ROUND(I125*H125,2)</f>
        <v>0</v>
      </c>
      <c r="K125" s="183"/>
      <c r="L125" s="60"/>
      <c r="M125" s="200" t="s">
        <v>76</v>
      </c>
      <c r="N125" s="201"/>
      <c r="O125" s="202">
        <v>0</v>
      </c>
      <c r="P125" s="202">
        <f>O125*H125</f>
        <v>0</v>
      </c>
      <c r="Q125" s="202">
        <v>0</v>
      </c>
      <c r="R125" s="202">
        <f>Q125*H125</f>
        <v>0</v>
      </c>
      <c r="S125" s="202">
        <v>0</v>
      </c>
      <c r="T125" s="203">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2110</v>
      </c>
    </row>
    <row r="126" spans="1:65" s="63" customFormat="1" ht="6.9" customHeight="1">
      <c r="A126" s="59"/>
      <c r="B126" s="75"/>
      <c r="C126" s="76"/>
      <c r="D126" s="76"/>
      <c r="E126" s="76"/>
      <c r="F126" s="76"/>
      <c r="G126" s="76"/>
      <c r="H126" s="76"/>
      <c r="I126" s="76"/>
      <c r="J126" s="76"/>
      <c r="K126" s="76"/>
      <c r="L126" s="60"/>
      <c r="M126" s="59"/>
      <c r="O126" s="59"/>
      <c r="P126" s="59"/>
      <c r="Q126" s="59"/>
      <c r="R126" s="59"/>
      <c r="S126" s="59"/>
      <c r="T126" s="59"/>
      <c r="U126" s="59"/>
      <c r="V126" s="59"/>
      <c r="W126" s="59"/>
      <c r="X126" s="59"/>
      <c r="Y126" s="59"/>
      <c r="Z126" s="59"/>
      <c r="AA126" s="59"/>
      <c r="AB126" s="59"/>
      <c r="AC126" s="59"/>
      <c r="AD126" s="59"/>
      <c r="AE126" s="59"/>
    </row>
    <row r="129" spans="3:14" ht="49.95" customHeight="1">
      <c r="C129" s="262" t="s">
        <v>392</v>
      </c>
      <c r="D129" s="262"/>
      <c r="E129" s="262"/>
      <c r="F129" s="262"/>
      <c r="G129" s="262"/>
      <c r="H129" s="262"/>
      <c r="I129" s="262"/>
      <c r="J129" s="262"/>
      <c r="K129" s="262"/>
      <c r="L129" s="262"/>
      <c r="M129" s="262"/>
      <c r="N129" s="262"/>
    </row>
    <row r="130" spans="3:14" ht="11.4">
      <c r="C130" s="204"/>
      <c r="D130" s="204"/>
      <c r="E130" s="204"/>
      <c r="F130" s="204"/>
      <c r="G130" s="204"/>
      <c r="H130" s="204"/>
      <c r="I130" s="204"/>
      <c r="J130" s="204"/>
      <c r="K130" s="205"/>
      <c r="L130" s="205"/>
      <c r="M130" s="205"/>
      <c r="N130" s="205"/>
    </row>
    <row r="131" spans="3:14" ht="37.200000000000003" customHeight="1">
      <c r="C131" s="262" t="s">
        <v>393</v>
      </c>
      <c r="D131" s="262"/>
      <c r="E131" s="262"/>
      <c r="F131" s="262"/>
      <c r="G131" s="262"/>
      <c r="H131" s="262"/>
      <c r="I131" s="262"/>
      <c r="J131" s="262"/>
      <c r="K131" s="262"/>
      <c r="L131" s="262"/>
      <c r="M131" s="262"/>
      <c r="N131" s="262"/>
    </row>
    <row r="132" spans="3:14" ht="11.4">
      <c r="C132" s="204"/>
      <c r="D132" s="204"/>
      <c r="E132" s="204"/>
      <c r="F132" s="204"/>
      <c r="G132" s="204"/>
      <c r="H132" s="204"/>
      <c r="I132" s="204"/>
      <c r="J132" s="204"/>
      <c r="K132" s="205"/>
      <c r="L132" s="205"/>
      <c r="M132" s="205"/>
      <c r="N132" s="205"/>
    </row>
    <row r="133" spans="3:14" ht="47.4" customHeight="1">
      <c r="C133" s="262" t="s">
        <v>394</v>
      </c>
      <c r="D133" s="262"/>
      <c r="E133" s="262"/>
      <c r="F133" s="262"/>
      <c r="G133" s="262"/>
      <c r="H133" s="262"/>
      <c r="I133" s="262"/>
      <c r="J133" s="262"/>
      <c r="K133" s="262"/>
      <c r="L133" s="262"/>
      <c r="M133" s="262"/>
      <c r="N133" s="262"/>
    </row>
    <row r="134" spans="3:14" ht="11.4">
      <c r="C134" s="206"/>
      <c r="D134" s="206"/>
      <c r="E134" s="206"/>
      <c r="F134" s="206"/>
      <c r="G134" s="206"/>
      <c r="H134" s="206"/>
      <c r="I134" s="206"/>
      <c r="J134" s="206"/>
      <c r="K134" s="207"/>
      <c r="L134" s="207"/>
      <c r="M134" s="207"/>
      <c r="N134" s="207"/>
    </row>
    <row r="135" spans="3:14" ht="11.4">
      <c r="C135" s="262" t="s">
        <v>395</v>
      </c>
      <c r="D135" s="262"/>
      <c r="E135" s="262"/>
      <c r="F135" s="262"/>
      <c r="G135" s="262"/>
      <c r="H135" s="262"/>
      <c r="I135" s="262"/>
      <c r="J135" s="262"/>
      <c r="K135" s="262"/>
      <c r="L135" s="262"/>
      <c r="M135" s="262"/>
      <c r="N135" s="262"/>
    </row>
    <row r="136" spans="3:14" ht="11.4">
      <c r="C136" s="204"/>
      <c r="D136" s="204"/>
      <c r="E136" s="204"/>
      <c r="F136" s="204"/>
      <c r="G136" s="204"/>
      <c r="H136" s="204"/>
      <c r="I136" s="204"/>
      <c r="J136" s="204"/>
      <c r="K136" s="205"/>
      <c r="L136" s="205"/>
      <c r="M136" s="205"/>
      <c r="N136" s="205"/>
    </row>
    <row r="137" spans="3:14" ht="11.4">
      <c r="C137" s="204"/>
      <c r="D137" s="204"/>
      <c r="E137" s="204"/>
      <c r="F137" s="204"/>
      <c r="G137" s="204"/>
      <c r="H137" s="204"/>
      <c r="I137" s="204"/>
      <c r="J137" s="204"/>
      <c r="K137" s="205"/>
      <c r="L137" s="205"/>
      <c r="M137" s="205"/>
      <c r="N137" s="205"/>
    </row>
    <row r="138" spans="3:14" ht="11.4">
      <c r="C138" s="208" t="s">
        <v>396</v>
      </c>
      <c r="D138" s="208"/>
      <c r="E138" s="208"/>
      <c r="F138" s="208"/>
      <c r="G138" s="208"/>
      <c r="H138" s="204"/>
      <c r="I138" s="208"/>
      <c r="J138" s="208"/>
      <c r="K138" s="205"/>
      <c r="L138" s="205"/>
      <c r="M138" s="205"/>
      <c r="N138" s="205"/>
    </row>
    <row r="139" spans="3:14" ht="11.4">
      <c r="C139" s="204"/>
      <c r="D139" s="204"/>
      <c r="E139" s="204"/>
      <c r="F139" s="204"/>
      <c r="G139" s="204"/>
      <c r="H139" s="204" t="s">
        <v>397</v>
      </c>
      <c r="I139" s="204"/>
      <c r="J139" s="204"/>
      <c r="K139" s="205"/>
      <c r="L139" s="205"/>
      <c r="M139" s="205"/>
      <c r="N139" s="205"/>
    </row>
    <row r="140" spans="3:14" ht="11.4">
      <c r="C140" s="204"/>
      <c r="D140" s="204"/>
      <c r="E140" s="204"/>
      <c r="F140" s="204"/>
      <c r="G140" s="204"/>
      <c r="H140" s="204"/>
      <c r="I140" s="204"/>
      <c r="J140" s="204"/>
      <c r="K140" s="205"/>
      <c r="L140" s="205"/>
      <c r="M140" s="205"/>
      <c r="N140" s="205"/>
    </row>
    <row r="141" spans="3:14" ht="11.4">
      <c r="C141" s="204"/>
      <c r="D141" s="204"/>
      <c r="E141" s="204"/>
      <c r="F141" s="204"/>
      <c r="G141" s="204"/>
      <c r="H141" s="204"/>
      <c r="I141" s="204"/>
      <c r="J141" s="208"/>
      <c r="K141" s="205"/>
      <c r="L141" s="205"/>
      <c r="M141" s="205"/>
      <c r="N141" s="205"/>
    </row>
    <row r="142" spans="3:14" ht="11.4">
      <c r="C142" s="208" t="s">
        <v>96</v>
      </c>
      <c r="D142" s="208"/>
      <c r="E142" s="208"/>
      <c r="F142" s="208"/>
      <c r="G142" s="208"/>
      <c r="H142" s="204"/>
      <c r="I142" s="208"/>
      <c r="J142" s="204"/>
      <c r="K142" s="205"/>
      <c r="L142" s="205"/>
      <c r="M142" s="205"/>
      <c r="N142" s="205"/>
    </row>
  </sheetData>
  <autoFilter ref="C98:K125" xr:uid="{00000000-0009-0000-0000-00002B000000}"/>
  <mergeCells count="13">
    <mergeCell ref="E29:H29"/>
    <mergeCell ref="L2:V2"/>
    <mergeCell ref="E7:H7"/>
    <mergeCell ref="E9:H9"/>
    <mergeCell ref="E11:H11"/>
    <mergeCell ref="E20:H20"/>
    <mergeCell ref="C135:N135"/>
    <mergeCell ref="E87:H87"/>
    <mergeCell ref="E89:H89"/>
    <mergeCell ref="E91:H91"/>
    <mergeCell ref="C129:N129"/>
    <mergeCell ref="C131:N131"/>
    <mergeCell ref="C133:N133"/>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BM150"/>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1997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2111</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ROUND((SUM(BE100:BE133)),  2)</f>
        <v>0</v>
      </c>
      <c r="G35" s="59"/>
      <c r="H35" s="59"/>
      <c r="I35" s="141">
        <v>0.2</v>
      </c>
      <c r="J35" s="140">
        <f>ROUND(((SUM(BE100:BE133))*I35),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ROUND((SUM(BF100:BF133)),  2)</f>
        <v>0</v>
      </c>
      <c r="G36" s="59"/>
      <c r="H36" s="59"/>
      <c r="I36" s="141">
        <v>0.2</v>
      </c>
      <c r="J36" s="140">
        <f>ROUND(((SUM(BF100:BF133))*I36),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04 - FC 04 SO 01 B1 - ASR - Okná a fasáda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P101+P118</f>
        <v>0</v>
      </c>
      <c r="Q100" s="95"/>
      <c r="R100" s="160">
        <f>R101+R118</f>
        <v>0</v>
      </c>
      <c r="S100" s="95"/>
      <c r="T100" s="161">
        <f>T101+T118</f>
        <v>0</v>
      </c>
      <c r="U100" s="59"/>
      <c r="V100" s="59"/>
      <c r="W100" s="59"/>
      <c r="X100" s="59"/>
      <c r="Y100" s="59"/>
      <c r="Z100" s="59"/>
      <c r="AA100" s="59"/>
      <c r="AB100" s="59"/>
      <c r="AC100" s="59"/>
      <c r="AD100" s="59"/>
      <c r="AE100" s="59"/>
      <c r="AT100" s="48" t="s">
        <v>140</v>
      </c>
      <c r="AU100" s="48" t="s">
        <v>295</v>
      </c>
      <c r="BK100" s="162">
        <f>BK101+BK118</f>
        <v>0</v>
      </c>
    </row>
    <row r="101" spans="1:65" s="163" customFormat="1" ht="25.95" customHeight="1">
      <c r="B101" s="164"/>
      <c r="D101" s="165" t="s">
        <v>140</v>
      </c>
      <c r="E101" s="166"/>
      <c r="F101" s="166" t="s">
        <v>296</v>
      </c>
      <c r="J101" s="167">
        <f>BK101</f>
        <v>0</v>
      </c>
      <c r="L101" s="164"/>
      <c r="M101" s="168"/>
      <c r="N101" s="169"/>
      <c r="O101" s="169"/>
      <c r="P101" s="170">
        <f>P102+P112+P116</f>
        <v>0</v>
      </c>
      <c r="Q101" s="169"/>
      <c r="R101" s="170">
        <f>R102+R112+R116</f>
        <v>0</v>
      </c>
      <c r="S101" s="169"/>
      <c r="T101" s="171">
        <f>T102+T112+T116</f>
        <v>0</v>
      </c>
      <c r="AR101" s="165" t="s">
        <v>148</v>
      </c>
      <c r="AT101" s="172" t="s">
        <v>140</v>
      </c>
      <c r="AU101" s="172" t="s">
        <v>141</v>
      </c>
      <c r="AY101" s="165" t="s">
        <v>297</v>
      </c>
      <c r="BK101" s="173">
        <f>BK102+BK112+BK116</f>
        <v>0</v>
      </c>
    </row>
    <row r="102" spans="1:65" s="163" customFormat="1" ht="22.95" customHeight="1">
      <c r="B102" s="164"/>
      <c r="D102" s="165" t="s">
        <v>140</v>
      </c>
      <c r="E102" s="174"/>
      <c r="F102" s="174" t="s">
        <v>360</v>
      </c>
      <c r="J102" s="175">
        <f>BK102</f>
        <v>0</v>
      </c>
      <c r="L102" s="164"/>
      <c r="M102" s="168"/>
      <c r="N102" s="169"/>
      <c r="O102" s="169"/>
      <c r="P102" s="170">
        <f>SUM(P103:P111)</f>
        <v>0</v>
      </c>
      <c r="Q102" s="169"/>
      <c r="R102" s="170">
        <f>SUM(R103:R111)</f>
        <v>0</v>
      </c>
      <c r="S102" s="169"/>
      <c r="T102" s="171">
        <f>SUM(T103:T111)</f>
        <v>0</v>
      </c>
      <c r="AR102" s="165" t="s">
        <v>148</v>
      </c>
      <c r="AT102" s="172" t="s">
        <v>140</v>
      </c>
      <c r="AU102" s="172" t="s">
        <v>148</v>
      </c>
      <c r="AY102" s="165" t="s">
        <v>297</v>
      </c>
      <c r="BK102" s="173">
        <f>SUM(BK103:BK111)</f>
        <v>0</v>
      </c>
    </row>
    <row r="103" spans="1:65" s="63" customFormat="1" ht="24.15" customHeight="1">
      <c r="A103" s="59"/>
      <c r="B103" s="176"/>
      <c r="C103" s="177" t="s">
        <v>577</v>
      </c>
      <c r="D103" s="177" t="s">
        <v>299</v>
      </c>
      <c r="E103" s="178"/>
      <c r="F103" s="179" t="s">
        <v>578</v>
      </c>
      <c r="G103" s="180" t="s">
        <v>337</v>
      </c>
      <c r="H103" s="181">
        <v>77.656999999999996</v>
      </c>
      <c r="I103" s="182"/>
      <c r="J103" s="182">
        <f t="shared" ref="J103:J111" si="0">ROUND(I103*H103,2)</f>
        <v>0</v>
      </c>
      <c r="K103" s="183"/>
      <c r="L103" s="60"/>
      <c r="M103" s="184" t="s">
        <v>76</v>
      </c>
      <c r="N103" s="185"/>
      <c r="O103" s="186">
        <v>0</v>
      </c>
      <c r="P103" s="186">
        <f t="shared" ref="P103:P111" si="1">O103*H103</f>
        <v>0</v>
      </c>
      <c r="Q103" s="186">
        <v>0</v>
      </c>
      <c r="R103" s="186">
        <f t="shared" ref="R103:R111" si="2">Q103*H103</f>
        <v>0</v>
      </c>
      <c r="S103" s="186">
        <v>0</v>
      </c>
      <c r="T103" s="187">
        <f t="shared" ref="T103:T111"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1" si="4">IF(N103="základná",J103,0)</f>
        <v>0</v>
      </c>
      <c r="BF103" s="189">
        <f t="shared" ref="BF103:BF111" si="5">IF(N103="znížená",J103,0)</f>
        <v>0</v>
      </c>
      <c r="BG103" s="189">
        <f t="shared" ref="BG103:BG111" si="6">IF(N103="zákl. prenesená",J103,0)</f>
        <v>0</v>
      </c>
      <c r="BH103" s="189">
        <f t="shared" ref="BH103:BH111" si="7">IF(N103="zníž. prenesená",J103,0)</f>
        <v>0</v>
      </c>
      <c r="BI103" s="189">
        <f t="shared" ref="BI103:BI111" si="8">IF(N103="nulová",J103,0)</f>
        <v>0</v>
      </c>
      <c r="BJ103" s="48" t="s">
        <v>154</v>
      </c>
      <c r="BK103" s="189">
        <f t="shared" ref="BK103:BK111" si="9">ROUND(I103*H103,2)</f>
        <v>0</v>
      </c>
      <c r="BL103" s="48" t="s">
        <v>302</v>
      </c>
      <c r="BM103" s="188" t="s">
        <v>2112</v>
      </c>
    </row>
    <row r="104" spans="1:65" s="63" customFormat="1" ht="24.15" customHeight="1">
      <c r="A104" s="59"/>
      <c r="B104" s="176"/>
      <c r="C104" s="177" t="s">
        <v>580</v>
      </c>
      <c r="D104" s="177" t="s">
        <v>299</v>
      </c>
      <c r="E104" s="178"/>
      <c r="F104" s="179" t="s">
        <v>581</v>
      </c>
      <c r="G104" s="180" t="s">
        <v>337</v>
      </c>
      <c r="H104" s="181">
        <v>77.656999999999996</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2113</v>
      </c>
    </row>
    <row r="105" spans="1:65" s="63" customFormat="1" ht="14.4" customHeight="1">
      <c r="A105" s="59"/>
      <c r="B105" s="176"/>
      <c r="C105" s="177" t="s">
        <v>583</v>
      </c>
      <c r="D105" s="177" t="s">
        <v>299</v>
      </c>
      <c r="E105" s="178"/>
      <c r="F105" s="179" t="s">
        <v>584</v>
      </c>
      <c r="G105" s="180" t="s">
        <v>337</v>
      </c>
      <c r="H105" s="181">
        <v>633.726</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2114</v>
      </c>
    </row>
    <row r="106" spans="1:65" s="63" customFormat="1" ht="24.15" customHeight="1">
      <c r="A106" s="59"/>
      <c r="B106" s="176"/>
      <c r="C106" s="177" t="s">
        <v>586</v>
      </c>
      <c r="D106" s="177" t="s">
        <v>299</v>
      </c>
      <c r="E106" s="178"/>
      <c r="F106" s="179" t="s">
        <v>587</v>
      </c>
      <c r="G106" s="180" t="s">
        <v>337</v>
      </c>
      <c r="H106" s="181">
        <v>35.549999999999997</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2115</v>
      </c>
    </row>
    <row r="107" spans="1:65" s="63" customFormat="1" ht="24.15" customHeight="1">
      <c r="A107" s="59"/>
      <c r="B107" s="176"/>
      <c r="C107" s="177" t="s">
        <v>589</v>
      </c>
      <c r="D107" s="177" t="s">
        <v>299</v>
      </c>
      <c r="E107" s="178"/>
      <c r="F107" s="179" t="s">
        <v>590</v>
      </c>
      <c r="G107" s="180" t="s">
        <v>337</v>
      </c>
      <c r="H107" s="181">
        <v>52.72</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2116</v>
      </c>
    </row>
    <row r="108" spans="1:65" s="63" customFormat="1" ht="21" customHeight="1">
      <c r="A108" s="59"/>
      <c r="B108" s="176"/>
      <c r="C108" s="177" t="s">
        <v>592</v>
      </c>
      <c r="D108" s="177" t="s">
        <v>299</v>
      </c>
      <c r="E108" s="178"/>
      <c r="F108" s="179" t="s">
        <v>593</v>
      </c>
      <c r="G108" s="180" t="s">
        <v>337</v>
      </c>
      <c r="H108" s="181">
        <v>35.549999999999997</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2117</v>
      </c>
    </row>
    <row r="109" spans="1:65" s="63" customFormat="1" ht="24.15" customHeight="1">
      <c r="A109" s="59"/>
      <c r="B109" s="176"/>
      <c r="C109" s="177" t="s">
        <v>595</v>
      </c>
      <c r="D109" s="177" t="s">
        <v>299</v>
      </c>
      <c r="E109" s="178"/>
      <c r="F109" s="179" t="s">
        <v>596</v>
      </c>
      <c r="G109" s="180" t="s">
        <v>337</v>
      </c>
      <c r="H109" s="181">
        <v>66.048000000000002</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2118</v>
      </c>
    </row>
    <row r="110" spans="1:65" s="63" customFormat="1" ht="24.15" customHeight="1">
      <c r="A110" s="59"/>
      <c r="B110" s="176"/>
      <c r="C110" s="177" t="s">
        <v>598</v>
      </c>
      <c r="D110" s="177" t="s">
        <v>299</v>
      </c>
      <c r="E110" s="178"/>
      <c r="F110" s="179" t="s">
        <v>599</v>
      </c>
      <c r="G110" s="180" t="s">
        <v>337</v>
      </c>
      <c r="H110" s="181">
        <v>505.05399999999997</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2119</v>
      </c>
    </row>
    <row r="111" spans="1:65" s="63" customFormat="1" ht="24.15" customHeight="1">
      <c r="A111" s="59"/>
      <c r="B111" s="176"/>
      <c r="C111" s="177" t="s">
        <v>601</v>
      </c>
      <c r="D111" s="177" t="s">
        <v>299</v>
      </c>
      <c r="E111" s="178"/>
      <c r="F111" s="179" t="s">
        <v>602</v>
      </c>
      <c r="G111" s="180" t="s">
        <v>337</v>
      </c>
      <c r="H111" s="181">
        <v>34.688000000000002</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2120</v>
      </c>
    </row>
    <row r="112" spans="1:65" s="163" customFormat="1" ht="22.95" customHeight="1">
      <c r="B112" s="164"/>
      <c r="D112" s="165" t="s">
        <v>140</v>
      </c>
      <c r="E112" s="174"/>
      <c r="F112" s="174" t="s">
        <v>502</v>
      </c>
      <c r="J112" s="175">
        <f>BK112</f>
        <v>0</v>
      </c>
      <c r="L112" s="164"/>
      <c r="M112" s="168"/>
      <c r="N112" s="169"/>
      <c r="O112" s="169"/>
      <c r="P112" s="170">
        <f>SUM(P113:P115)</f>
        <v>0</v>
      </c>
      <c r="Q112" s="169"/>
      <c r="R112" s="170">
        <f>SUM(R113:R115)</f>
        <v>0</v>
      </c>
      <c r="S112" s="169"/>
      <c r="T112" s="171">
        <f>SUM(T113:T115)</f>
        <v>0</v>
      </c>
      <c r="AR112" s="165" t="s">
        <v>148</v>
      </c>
      <c r="AT112" s="172" t="s">
        <v>140</v>
      </c>
      <c r="AU112" s="172" t="s">
        <v>148</v>
      </c>
      <c r="AY112" s="165" t="s">
        <v>297</v>
      </c>
      <c r="BK112" s="173">
        <f>SUM(BK113:BK115)</f>
        <v>0</v>
      </c>
    </row>
    <row r="113" spans="1:65" s="63" customFormat="1" ht="37.950000000000003" customHeight="1">
      <c r="A113" s="59"/>
      <c r="B113" s="176"/>
      <c r="C113" s="177" t="s">
        <v>604</v>
      </c>
      <c r="D113" s="177" t="s">
        <v>299</v>
      </c>
      <c r="E113" s="178"/>
      <c r="F113" s="179" t="s">
        <v>605</v>
      </c>
      <c r="G113" s="180" t="s">
        <v>337</v>
      </c>
      <c r="H113" s="181">
        <v>682.5</v>
      </c>
      <c r="I113" s="182"/>
      <c r="J113" s="182">
        <f>ROUND(I113*H113,2)</f>
        <v>0</v>
      </c>
      <c r="K113" s="183"/>
      <c r="L113" s="60"/>
      <c r="M113" s="184" t="s">
        <v>76</v>
      </c>
      <c r="N113" s="185"/>
      <c r="O113" s="186">
        <v>0</v>
      </c>
      <c r="P113" s="186">
        <f>O113*H113</f>
        <v>0</v>
      </c>
      <c r="Q113" s="186">
        <v>0</v>
      </c>
      <c r="R113" s="186">
        <f>Q113*H113</f>
        <v>0</v>
      </c>
      <c r="S113" s="186">
        <v>0</v>
      </c>
      <c r="T113" s="187">
        <f>S113*H113</f>
        <v>0</v>
      </c>
      <c r="U113" s="59"/>
      <c r="V113" s="59"/>
      <c r="W113" s="59"/>
      <c r="X113" s="59"/>
      <c r="Y113" s="59"/>
      <c r="Z113" s="59"/>
      <c r="AA113" s="59"/>
      <c r="AB113" s="59"/>
      <c r="AC113" s="59"/>
      <c r="AD113" s="59"/>
      <c r="AE113" s="59"/>
      <c r="AR113" s="188" t="s">
        <v>302</v>
      </c>
      <c r="AT113" s="188" t="s">
        <v>299</v>
      </c>
      <c r="AU113" s="188" t="s">
        <v>154</v>
      </c>
      <c r="AY113" s="48" t="s">
        <v>297</v>
      </c>
      <c r="BE113" s="189">
        <f>IF(N113="základná",J113,0)</f>
        <v>0</v>
      </c>
      <c r="BF113" s="189">
        <f>IF(N113="znížená",J113,0)</f>
        <v>0</v>
      </c>
      <c r="BG113" s="189">
        <f>IF(N113="zákl. prenesená",J113,0)</f>
        <v>0</v>
      </c>
      <c r="BH113" s="189">
        <f>IF(N113="zníž. prenesená",J113,0)</f>
        <v>0</v>
      </c>
      <c r="BI113" s="189">
        <f>IF(N113="nulová",J113,0)</f>
        <v>0</v>
      </c>
      <c r="BJ113" s="48" t="s">
        <v>154</v>
      </c>
      <c r="BK113" s="189">
        <f>ROUND(I113*H113,2)</f>
        <v>0</v>
      </c>
      <c r="BL113" s="48" t="s">
        <v>302</v>
      </c>
      <c r="BM113" s="188" t="s">
        <v>2121</v>
      </c>
    </row>
    <row r="114" spans="1:65" s="63" customFormat="1" ht="47.4" customHeight="1">
      <c r="A114" s="59"/>
      <c r="B114" s="176"/>
      <c r="C114" s="177" t="s">
        <v>607</v>
      </c>
      <c r="D114" s="177" t="s">
        <v>299</v>
      </c>
      <c r="E114" s="178"/>
      <c r="F114" s="179" t="s">
        <v>608</v>
      </c>
      <c r="G114" s="180" t="s">
        <v>337</v>
      </c>
      <c r="H114" s="181">
        <v>2047.5</v>
      </c>
      <c r="I114" s="182"/>
      <c r="J114" s="182">
        <f>ROUND(I114*H114,2)</f>
        <v>0</v>
      </c>
      <c r="K114" s="183"/>
      <c r="L114" s="60"/>
      <c r="M114" s="184" t="s">
        <v>76</v>
      </c>
      <c r="N114" s="185"/>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2122</v>
      </c>
    </row>
    <row r="115" spans="1:65" s="63" customFormat="1" ht="31.95" customHeight="1">
      <c r="A115" s="59"/>
      <c r="B115" s="176"/>
      <c r="C115" s="177" t="s">
        <v>610</v>
      </c>
      <c r="D115" s="177" t="s">
        <v>299</v>
      </c>
      <c r="E115" s="178"/>
      <c r="F115" s="179" t="s">
        <v>611</v>
      </c>
      <c r="G115" s="180" t="s">
        <v>337</v>
      </c>
      <c r="H115" s="181">
        <v>682.5</v>
      </c>
      <c r="I115" s="182"/>
      <c r="J115" s="182">
        <f>ROUND(I115*H115,2)</f>
        <v>0</v>
      </c>
      <c r="K115" s="183"/>
      <c r="L115" s="60"/>
      <c r="M115" s="184" t="s">
        <v>76</v>
      </c>
      <c r="N115" s="185"/>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302</v>
      </c>
      <c r="AT115" s="188" t="s">
        <v>299</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2123</v>
      </c>
    </row>
    <row r="116" spans="1:65" s="163" customFormat="1" ht="22.95" customHeight="1">
      <c r="B116" s="164"/>
      <c r="D116" s="165" t="s">
        <v>140</v>
      </c>
      <c r="E116" s="174"/>
      <c r="F116" s="174" t="s">
        <v>370</v>
      </c>
      <c r="J116" s="175">
        <f>BK116</f>
        <v>0</v>
      </c>
      <c r="L116" s="164"/>
      <c r="M116" s="168"/>
      <c r="N116" s="169"/>
      <c r="O116" s="169"/>
      <c r="P116" s="170">
        <f>P117</f>
        <v>0</v>
      </c>
      <c r="Q116" s="169"/>
      <c r="R116" s="170">
        <f>R117</f>
        <v>0</v>
      </c>
      <c r="S116" s="169"/>
      <c r="T116" s="171">
        <f>T117</f>
        <v>0</v>
      </c>
      <c r="AR116" s="165" t="s">
        <v>148</v>
      </c>
      <c r="AT116" s="172" t="s">
        <v>140</v>
      </c>
      <c r="AU116" s="172" t="s">
        <v>148</v>
      </c>
      <c r="AY116" s="165" t="s">
        <v>297</v>
      </c>
      <c r="BK116" s="173">
        <f>BK117</f>
        <v>0</v>
      </c>
    </row>
    <row r="117" spans="1:65" s="63" customFormat="1" ht="24.15" customHeight="1">
      <c r="A117" s="59"/>
      <c r="B117" s="176"/>
      <c r="C117" s="177" t="s">
        <v>371</v>
      </c>
      <c r="D117" s="177" t="s">
        <v>299</v>
      </c>
      <c r="E117" s="178"/>
      <c r="F117" s="179" t="s">
        <v>372</v>
      </c>
      <c r="G117" s="180" t="s">
        <v>326</v>
      </c>
      <c r="H117" s="181">
        <v>354.41199999999998</v>
      </c>
      <c r="I117" s="182"/>
      <c r="J117" s="182">
        <f>ROUND(I117*H117,2)</f>
        <v>0</v>
      </c>
      <c r="K117" s="183"/>
      <c r="L117" s="60"/>
      <c r="M117" s="184" t="s">
        <v>76</v>
      </c>
      <c r="N117" s="185"/>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2124</v>
      </c>
    </row>
    <row r="118" spans="1:65" s="163" customFormat="1" ht="25.95" customHeight="1">
      <c r="B118" s="164"/>
      <c r="D118" s="165" t="s">
        <v>140</v>
      </c>
      <c r="E118" s="166"/>
      <c r="F118" s="166" t="s">
        <v>374</v>
      </c>
      <c r="J118" s="167">
        <f>BK118</f>
        <v>0</v>
      </c>
      <c r="L118" s="164"/>
      <c r="M118" s="168"/>
      <c r="N118" s="169"/>
      <c r="O118" s="169"/>
      <c r="P118" s="170">
        <f>P119+P122+P125+P130</f>
        <v>0</v>
      </c>
      <c r="Q118" s="169"/>
      <c r="R118" s="170">
        <f>R119+R122+R125+R130</f>
        <v>0</v>
      </c>
      <c r="S118" s="169"/>
      <c r="T118" s="171">
        <f>T119+T122+T125+T130</f>
        <v>0</v>
      </c>
      <c r="AR118" s="165" t="s">
        <v>154</v>
      </c>
      <c r="AT118" s="172" t="s">
        <v>140</v>
      </c>
      <c r="AU118" s="172" t="s">
        <v>141</v>
      </c>
      <c r="AY118" s="165" t="s">
        <v>297</v>
      </c>
      <c r="BK118" s="173">
        <f>BK119+BK122+BK125+BK130</f>
        <v>0</v>
      </c>
    </row>
    <row r="119" spans="1:65" s="163" customFormat="1" ht="22.95" customHeight="1">
      <c r="B119" s="164"/>
      <c r="D119" s="165" t="s">
        <v>140</v>
      </c>
      <c r="E119" s="174"/>
      <c r="F119" s="174" t="s">
        <v>509</v>
      </c>
      <c r="J119" s="175">
        <f>BK119</f>
        <v>0</v>
      </c>
      <c r="L119" s="164"/>
      <c r="M119" s="168"/>
      <c r="N119" s="169"/>
      <c r="O119" s="169"/>
      <c r="P119" s="170">
        <f>SUM(P120:P121)</f>
        <v>0</v>
      </c>
      <c r="Q119" s="169"/>
      <c r="R119" s="170">
        <f>SUM(R120:R121)</f>
        <v>0</v>
      </c>
      <c r="S119" s="169"/>
      <c r="T119" s="171">
        <f>SUM(T120:T121)</f>
        <v>0</v>
      </c>
      <c r="AR119" s="165" t="s">
        <v>154</v>
      </c>
      <c r="AT119" s="172" t="s">
        <v>140</v>
      </c>
      <c r="AU119" s="172" t="s">
        <v>148</v>
      </c>
      <c r="AY119" s="165" t="s">
        <v>297</v>
      </c>
      <c r="BK119" s="173">
        <f>SUM(BK120:BK121)</f>
        <v>0</v>
      </c>
    </row>
    <row r="120" spans="1:65" s="63" customFormat="1" ht="24.15" customHeight="1">
      <c r="A120" s="59"/>
      <c r="B120" s="176"/>
      <c r="C120" s="177" t="s">
        <v>614</v>
      </c>
      <c r="D120" s="177" t="s">
        <v>299</v>
      </c>
      <c r="E120" s="178"/>
      <c r="F120" s="179" t="s">
        <v>615</v>
      </c>
      <c r="G120" s="180" t="s">
        <v>337</v>
      </c>
      <c r="H120" s="181">
        <v>25.05</v>
      </c>
      <c r="I120" s="182"/>
      <c r="J120" s="182">
        <f>ROUND(I120*H120,2)</f>
        <v>0</v>
      </c>
      <c r="K120" s="183"/>
      <c r="L120" s="60"/>
      <c r="M120" s="184" t="s">
        <v>76</v>
      </c>
      <c r="N120" s="185"/>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2125</v>
      </c>
    </row>
    <row r="121" spans="1:65" s="63" customFormat="1" ht="14.4" customHeight="1">
      <c r="A121" s="59"/>
      <c r="B121" s="176"/>
      <c r="C121" s="190" t="s">
        <v>617</v>
      </c>
      <c r="D121" s="190" t="s">
        <v>324</v>
      </c>
      <c r="E121" s="191"/>
      <c r="F121" s="192" t="s">
        <v>618</v>
      </c>
      <c r="G121" s="193" t="s">
        <v>337</v>
      </c>
      <c r="H121" s="194">
        <v>26.303000000000001</v>
      </c>
      <c r="I121" s="195"/>
      <c r="J121" s="195">
        <f>ROUND(I121*H121,2)</f>
        <v>0</v>
      </c>
      <c r="K121" s="196"/>
      <c r="L121" s="197"/>
      <c r="M121" s="198" t="s">
        <v>76</v>
      </c>
      <c r="N121" s="199"/>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381</v>
      </c>
      <c r="AT121" s="188" t="s">
        <v>324</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348</v>
      </c>
      <c r="BM121" s="188" t="s">
        <v>2126</v>
      </c>
    </row>
    <row r="122" spans="1:65" s="163" customFormat="1" ht="22.95" customHeight="1">
      <c r="B122" s="164"/>
      <c r="D122" s="165" t="s">
        <v>140</v>
      </c>
      <c r="E122" s="174"/>
      <c r="F122" s="174" t="s">
        <v>545</v>
      </c>
      <c r="J122" s="175">
        <f>BK122</f>
        <v>0</v>
      </c>
      <c r="L122" s="164"/>
      <c r="M122" s="168"/>
      <c r="N122" s="169"/>
      <c r="O122" s="169"/>
      <c r="P122" s="170">
        <f>SUM(P123:P124)</f>
        <v>0</v>
      </c>
      <c r="Q122" s="169"/>
      <c r="R122" s="170">
        <f>SUM(R123:R124)</f>
        <v>0</v>
      </c>
      <c r="S122" s="169"/>
      <c r="T122" s="171">
        <f>SUM(T123:T124)</f>
        <v>0</v>
      </c>
      <c r="AR122" s="165" t="s">
        <v>154</v>
      </c>
      <c r="AT122" s="172" t="s">
        <v>140</v>
      </c>
      <c r="AU122" s="172" t="s">
        <v>148</v>
      </c>
      <c r="AY122" s="165" t="s">
        <v>297</v>
      </c>
      <c r="BK122" s="173">
        <f>SUM(BK123:BK124)</f>
        <v>0</v>
      </c>
    </row>
    <row r="123" spans="1:65" s="63" customFormat="1" ht="24.15" customHeight="1">
      <c r="A123" s="59"/>
      <c r="B123" s="176"/>
      <c r="C123" s="177" t="s">
        <v>620</v>
      </c>
      <c r="D123" s="177" t="s">
        <v>299</v>
      </c>
      <c r="E123" s="178"/>
      <c r="F123" s="179" t="s">
        <v>621</v>
      </c>
      <c r="G123" s="180" t="s">
        <v>522</v>
      </c>
      <c r="H123" s="181">
        <v>52.8</v>
      </c>
      <c r="I123" s="182"/>
      <c r="J123" s="182">
        <f>ROUND(I123*H123,2)</f>
        <v>0</v>
      </c>
      <c r="K123" s="183"/>
      <c r="L123" s="60"/>
      <c r="M123" s="184" t="s">
        <v>76</v>
      </c>
      <c r="N123" s="185"/>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348</v>
      </c>
      <c r="AT123" s="188" t="s">
        <v>299</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2127</v>
      </c>
    </row>
    <row r="124" spans="1:65" s="63" customFormat="1" ht="24.15" customHeight="1">
      <c r="A124" s="59"/>
      <c r="B124" s="176"/>
      <c r="C124" s="177" t="s">
        <v>623</v>
      </c>
      <c r="D124" s="177" t="s">
        <v>299</v>
      </c>
      <c r="E124" s="178"/>
      <c r="F124" s="179" t="s">
        <v>624</v>
      </c>
      <c r="G124" s="180" t="s">
        <v>522</v>
      </c>
      <c r="H124" s="181">
        <v>19</v>
      </c>
      <c r="I124" s="182"/>
      <c r="J124" s="182">
        <f>ROUND(I124*H124,2)</f>
        <v>0</v>
      </c>
      <c r="K124" s="183"/>
      <c r="L124" s="60"/>
      <c r="M124" s="184" t="s">
        <v>76</v>
      </c>
      <c r="N124" s="185"/>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348</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348</v>
      </c>
      <c r="BM124" s="188" t="s">
        <v>2128</v>
      </c>
    </row>
    <row r="125" spans="1:65" s="163" customFormat="1" ht="22.95" customHeight="1">
      <c r="B125" s="164"/>
      <c r="D125" s="165" t="s">
        <v>140</v>
      </c>
      <c r="E125" s="174"/>
      <c r="F125" s="174" t="s">
        <v>626</v>
      </c>
      <c r="J125" s="175">
        <f>BK125</f>
        <v>0</v>
      </c>
      <c r="L125" s="164"/>
      <c r="M125" s="168"/>
      <c r="N125" s="169"/>
      <c r="O125" s="169"/>
      <c r="P125" s="170">
        <f>SUM(P126:P129)</f>
        <v>0</v>
      </c>
      <c r="Q125" s="169"/>
      <c r="R125" s="170">
        <f>SUM(R126:R129)</f>
        <v>0</v>
      </c>
      <c r="S125" s="169"/>
      <c r="T125" s="171">
        <f>SUM(T126:T129)</f>
        <v>0</v>
      </c>
      <c r="AR125" s="165" t="s">
        <v>154</v>
      </c>
      <c r="AT125" s="172" t="s">
        <v>140</v>
      </c>
      <c r="AU125" s="172" t="s">
        <v>148</v>
      </c>
      <c r="AY125" s="165" t="s">
        <v>297</v>
      </c>
      <c r="BK125" s="173">
        <f>SUM(BK126:BK129)</f>
        <v>0</v>
      </c>
    </row>
    <row r="126" spans="1:65" s="63" customFormat="1" ht="24.15" customHeight="1">
      <c r="A126" s="59"/>
      <c r="B126" s="176"/>
      <c r="C126" s="190" t="s">
        <v>627</v>
      </c>
      <c r="D126" s="190" t="s">
        <v>324</v>
      </c>
      <c r="E126" s="191"/>
      <c r="F126" s="192" t="s">
        <v>628</v>
      </c>
      <c r="G126" s="193" t="s">
        <v>407</v>
      </c>
      <c r="H126" s="194">
        <v>10</v>
      </c>
      <c r="I126" s="195"/>
      <c r="J126" s="195">
        <f>ROUND(I126*H126,2)</f>
        <v>0</v>
      </c>
      <c r="K126" s="196"/>
      <c r="L126" s="197"/>
      <c r="M126" s="198" t="s">
        <v>76</v>
      </c>
      <c r="N126" s="199"/>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381</v>
      </c>
      <c r="AT126" s="188" t="s">
        <v>324</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2129</v>
      </c>
    </row>
    <row r="127" spans="1:65" s="63" customFormat="1" ht="24.15" customHeight="1">
      <c r="A127" s="59"/>
      <c r="B127" s="176"/>
      <c r="C127" s="190" t="s">
        <v>630</v>
      </c>
      <c r="D127" s="190" t="s">
        <v>324</v>
      </c>
      <c r="E127" s="191"/>
      <c r="F127" s="192" t="s">
        <v>631</v>
      </c>
      <c r="G127" s="193" t="s">
        <v>407</v>
      </c>
      <c r="H127" s="194">
        <v>12</v>
      </c>
      <c r="I127" s="195"/>
      <c r="J127" s="195">
        <f>ROUND(I127*H127,2)</f>
        <v>0</v>
      </c>
      <c r="K127" s="196"/>
      <c r="L127" s="197"/>
      <c r="M127" s="198" t="s">
        <v>76</v>
      </c>
      <c r="N127" s="199"/>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2130</v>
      </c>
    </row>
    <row r="128" spans="1:65" s="63" customFormat="1" ht="24.15" customHeight="1">
      <c r="A128" s="59"/>
      <c r="B128" s="176"/>
      <c r="C128" s="190" t="s">
        <v>633</v>
      </c>
      <c r="D128" s="190" t="s">
        <v>324</v>
      </c>
      <c r="E128" s="191"/>
      <c r="F128" s="192" t="s">
        <v>634</v>
      </c>
      <c r="G128" s="193" t="s">
        <v>407</v>
      </c>
      <c r="H128" s="194">
        <v>4</v>
      </c>
      <c r="I128" s="195"/>
      <c r="J128" s="195">
        <f>ROUND(I128*H128,2)</f>
        <v>0</v>
      </c>
      <c r="K128" s="196"/>
      <c r="L128" s="197"/>
      <c r="M128" s="198" t="s">
        <v>76</v>
      </c>
      <c r="N128" s="199"/>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2131</v>
      </c>
    </row>
    <row r="129" spans="1:65" s="63" customFormat="1" ht="24.15" customHeight="1">
      <c r="A129" s="59"/>
      <c r="B129" s="176"/>
      <c r="C129" s="190" t="s">
        <v>636</v>
      </c>
      <c r="D129" s="190" t="s">
        <v>324</v>
      </c>
      <c r="E129" s="191"/>
      <c r="F129" s="192" t="s">
        <v>637</v>
      </c>
      <c r="G129" s="193" t="s">
        <v>407</v>
      </c>
      <c r="H129" s="194">
        <v>14</v>
      </c>
      <c r="I129" s="195"/>
      <c r="J129" s="195">
        <f>ROUND(I129*H129,2)</f>
        <v>0</v>
      </c>
      <c r="K129" s="196"/>
      <c r="L129" s="197"/>
      <c r="M129" s="198" t="s">
        <v>76</v>
      </c>
      <c r="N129" s="199"/>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381</v>
      </c>
      <c r="AT129" s="188" t="s">
        <v>324</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2132</v>
      </c>
    </row>
    <row r="130" spans="1:65" s="163" customFormat="1" ht="22.95" customHeight="1">
      <c r="B130" s="164"/>
      <c r="D130" s="165" t="s">
        <v>140</v>
      </c>
      <c r="E130" s="174"/>
      <c r="F130" s="174" t="s">
        <v>561</v>
      </c>
      <c r="J130" s="175">
        <f>BK130</f>
        <v>0</v>
      </c>
      <c r="L130" s="164"/>
      <c r="M130" s="168"/>
      <c r="N130" s="169"/>
      <c r="O130" s="169"/>
      <c r="P130" s="170">
        <f>SUM(P131:P133)</f>
        <v>0</v>
      </c>
      <c r="Q130" s="169"/>
      <c r="R130" s="170">
        <f>SUM(R131:R133)</f>
        <v>0</v>
      </c>
      <c r="S130" s="169"/>
      <c r="T130" s="171">
        <f>SUM(T131:T133)</f>
        <v>0</v>
      </c>
      <c r="AR130" s="165" t="s">
        <v>154</v>
      </c>
      <c r="AT130" s="172" t="s">
        <v>140</v>
      </c>
      <c r="AU130" s="172" t="s">
        <v>148</v>
      </c>
      <c r="AY130" s="165" t="s">
        <v>297</v>
      </c>
      <c r="BK130" s="173">
        <f>SUM(BK131:BK133)</f>
        <v>0</v>
      </c>
    </row>
    <row r="131" spans="1:65" s="63" customFormat="1" ht="24.15" customHeight="1">
      <c r="A131" s="59"/>
      <c r="B131" s="176"/>
      <c r="C131" s="177" t="s">
        <v>639</v>
      </c>
      <c r="D131" s="177" t="s">
        <v>299</v>
      </c>
      <c r="E131" s="178"/>
      <c r="F131" s="179" t="s">
        <v>640</v>
      </c>
      <c r="G131" s="180" t="s">
        <v>522</v>
      </c>
      <c r="H131" s="181">
        <v>7.5</v>
      </c>
      <c r="I131" s="182"/>
      <c r="J131" s="182">
        <f>ROUND(I131*H131,2)</f>
        <v>0</v>
      </c>
      <c r="K131" s="183"/>
      <c r="L131" s="60"/>
      <c r="M131" s="184" t="s">
        <v>76</v>
      </c>
      <c r="N131" s="185"/>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2133</v>
      </c>
    </row>
    <row r="132" spans="1:65" s="63" customFormat="1" ht="14.4" customHeight="1">
      <c r="A132" s="59"/>
      <c r="B132" s="176"/>
      <c r="C132" s="177" t="s">
        <v>642</v>
      </c>
      <c r="D132" s="177" t="s">
        <v>299</v>
      </c>
      <c r="E132" s="178"/>
      <c r="F132" s="179" t="s">
        <v>643</v>
      </c>
      <c r="G132" s="180" t="s">
        <v>522</v>
      </c>
      <c r="H132" s="181">
        <v>5</v>
      </c>
      <c r="I132" s="182"/>
      <c r="J132" s="182">
        <f>ROUND(I132*H132,2)</f>
        <v>0</v>
      </c>
      <c r="K132" s="183"/>
      <c r="L132" s="60"/>
      <c r="M132" s="184" t="s">
        <v>76</v>
      </c>
      <c r="N132" s="185"/>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348</v>
      </c>
      <c r="AT132" s="188" t="s">
        <v>299</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2134</v>
      </c>
    </row>
    <row r="133" spans="1:65" s="63" customFormat="1" ht="24.15" customHeight="1">
      <c r="A133" s="59"/>
      <c r="B133" s="176"/>
      <c r="C133" s="190" t="s">
        <v>645</v>
      </c>
      <c r="D133" s="190" t="s">
        <v>324</v>
      </c>
      <c r="E133" s="191"/>
      <c r="F133" s="192" t="s">
        <v>646</v>
      </c>
      <c r="G133" s="193" t="s">
        <v>407</v>
      </c>
      <c r="H133" s="194">
        <v>1</v>
      </c>
      <c r="I133" s="195"/>
      <c r="J133" s="195">
        <f>ROUND(I133*H133,2)</f>
        <v>0</v>
      </c>
      <c r="K133" s="196"/>
      <c r="L133" s="197"/>
      <c r="M133" s="209" t="s">
        <v>76</v>
      </c>
      <c r="N133" s="210"/>
      <c r="O133" s="202">
        <v>0</v>
      </c>
      <c r="P133" s="202">
        <f>O133*H133</f>
        <v>0</v>
      </c>
      <c r="Q133" s="202">
        <v>0</v>
      </c>
      <c r="R133" s="202">
        <f>Q133*H133</f>
        <v>0</v>
      </c>
      <c r="S133" s="202">
        <v>0</v>
      </c>
      <c r="T133" s="203">
        <f>S133*H133</f>
        <v>0</v>
      </c>
      <c r="U133" s="59"/>
      <c r="V133" s="59"/>
      <c r="W133" s="59"/>
      <c r="X133" s="59"/>
      <c r="Y133" s="59"/>
      <c r="Z133" s="59"/>
      <c r="AA133" s="59"/>
      <c r="AB133" s="59"/>
      <c r="AC133" s="59"/>
      <c r="AD133" s="59"/>
      <c r="AE133" s="59"/>
      <c r="AR133" s="188" t="s">
        <v>381</v>
      </c>
      <c r="AT133" s="188" t="s">
        <v>324</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2135</v>
      </c>
    </row>
    <row r="134" spans="1:65" s="63" customFormat="1" ht="6.9" customHeight="1">
      <c r="A134" s="59"/>
      <c r="B134" s="75"/>
      <c r="C134" s="76"/>
      <c r="D134" s="76"/>
      <c r="E134" s="76"/>
      <c r="F134" s="76"/>
      <c r="G134" s="76"/>
      <c r="H134" s="76"/>
      <c r="I134" s="76"/>
      <c r="J134" s="76"/>
      <c r="K134" s="76"/>
      <c r="L134" s="60"/>
      <c r="M134" s="59"/>
      <c r="O134" s="59"/>
      <c r="P134" s="59"/>
      <c r="Q134" s="59"/>
      <c r="R134" s="59"/>
      <c r="S134" s="59"/>
      <c r="T134" s="59"/>
      <c r="U134" s="59"/>
      <c r="V134" s="59"/>
      <c r="W134" s="59"/>
      <c r="X134" s="59"/>
      <c r="Y134" s="59"/>
      <c r="Z134" s="59"/>
      <c r="AA134" s="59"/>
      <c r="AB134" s="59"/>
      <c r="AC134" s="59"/>
      <c r="AD134" s="59"/>
      <c r="AE134" s="59"/>
    </row>
    <row r="137" spans="1:65" ht="49.95" customHeight="1">
      <c r="C137" s="262" t="s">
        <v>392</v>
      </c>
      <c r="D137" s="262"/>
      <c r="E137" s="262"/>
      <c r="F137" s="262"/>
      <c r="G137" s="262"/>
      <c r="H137" s="262"/>
      <c r="I137" s="262"/>
      <c r="J137" s="262"/>
      <c r="K137" s="262"/>
      <c r="L137" s="262"/>
      <c r="M137" s="262"/>
      <c r="N137" s="262"/>
    </row>
    <row r="138" spans="1:65" ht="11.4">
      <c r="C138" s="204"/>
      <c r="D138" s="204"/>
      <c r="E138" s="204"/>
      <c r="F138" s="204"/>
      <c r="G138" s="204"/>
      <c r="H138" s="204"/>
      <c r="I138" s="204"/>
      <c r="J138" s="204"/>
      <c r="K138" s="205"/>
      <c r="L138" s="205"/>
      <c r="M138" s="205"/>
      <c r="N138" s="205"/>
    </row>
    <row r="139" spans="1:65" ht="43.95" customHeight="1">
      <c r="C139" s="262" t="s">
        <v>393</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48" customHeight="1">
      <c r="C141" s="262" t="s">
        <v>394</v>
      </c>
      <c r="D141" s="262"/>
      <c r="E141" s="262"/>
      <c r="F141" s="262"/>
      <c r="G141" s="262"/>
      <c r="H141" s="262"/>
      <c r="I141" s="262"/>
      <c r="J141" s="262"/>
      <c r="K141" s="262"/>
      <c r="L141" s="262"/>
      <c r="M141" s="262"/>
      <c r="N141" s="262"/>
    </row>
    <row r="142" spans="1:65" ht="11.4">
      <c r="C142" s="206"/>
      <c r="D142" s="206"/>
      <c r="E142" s="206"/>
      <c r="F142" s="206"/>
      <c r="G142" s="206"/>
      <c r="H142" s="206"/>
      <c r="I142" s="206"/>
      <c r="J142" s="206"/>
      <c r="K142" s="207"/>
      <c r="L142" s="207"/>
      <c r="M142" s="207"/>
      <c r="N142" s="207"/>
    </row>
    <row r="143" spans="1:65" ht="11.4">
      <c r="C143" s="262" t="s">
        <v>395</v>
      </c>
      <c r="D143" s="262"/>
      <c r="E143" s="262"/>
      <c r="F143" s="262"/>
      <c r="G143" s="262"/>
      <c r="H143" s="262"/>
      <c r="I143" s="262"/>
      <c r="J143" s="262"/>
      <c r="K143" s="262"/>
      <c r="L143" s="262"/>
      <c r="M143" s="262"/>
      <c r="N143" s="262"/>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4"/>
      <c r="K145" s="205"/>
      <c r="L145" s="205"/>
      <c r="M145" s="205"/>
      <c r="N145" s="205"/>
    </row>
    <row r="146" spans="3:14" ht="11.4">
      <c r="C146" s="208" t="s">
        <v>396</v>
      </c>
      <c r="D146" s="208"/>
      <c r="E146" s="208"/>
      <c r="F146" s="208"/>
      <c r="G146" s="208"/>
      <c r="H146" s="204"/>
      <c r="I146" s="208"/>
      <c r="J146" s="208"/>
      <c r="K146" s="205"/>
      <c r="L146" s="205"/>
      <c r="M146" s="205"/>
      <c r="N146" s="205"/>
    </row>
    <row r="147" spans="3:14" ht="11.4">
      <c r="C147" s="204"/>
      <c r="D147" s="204"/>
      <c r="E147" s="204"/>
      <c r="F147" s="204"/>
      <c r="G147" s="204"/>
      <c r="H147" s="204" t="s">
        <v>397</v>
      </c>
      <c r="I147" s="204"/>
      <c r="J147" s="204"/>
      <c r="K147" s="205"/>
      <c r="L147" s="205"/>
      <c r="M147" s="205"/>
      <c r="N147" s="205"/>
    </row>
    <row r="148" spans="3:14" ht="11.4">
      <c r="C148" s="204"/>
      <c r="D148" s="204"/>
      <c r="E148" s="204"/>
      <c r="F148" s="204"/>
      <c r="G148" s="204"/>
      <c r="H148" s="204"/>
      <c r="I148" s="204"/>
      <c r="J148" s="204"/>
      <c r="K148" s="205"/>
      <c r="L148" s="205"/>
      <c r="M148" s="205"/>
      <c r="N148" s="205"/>
    </row>
    <row r="149" spans="3:14" ht="11.4">
      <c r="C149" s="204"/>
      <c r="D149" s="204"/>
      <c r="E149" s="204"/>
      <c r="F149" s="204"/>
      <c r="G149" s="204"/>
      <c r="H149" s="204"/>
      <c r="I149" s="204"/>
      <c r="J149" s="208"/>
      <c r="K149" s="205"/>
      <c r="L149" s="205"/>
      <c r="M149" s="205"/>
      <c r="N149" s="205"/>
    </row>
    <row r="150" spans="3:14" ht="11.4">
      <c r="C150" s="208" t="s">
        <v>96</v>
      </c>
      <c r="D150" s="208"/>
      <c r="E150" s="208"/>
      <c r="F150" s="208"/>
      <c r="G150" s="208"/>
      <c r="H150" s="204"/>
      <c r="I150" s="208"/>
      <c r="J150" s="204"/>
      <c r="K150" s="205"/>
      <c r="L150" s="205"/>
      <c r="M150" s="205"/>
      <c r="N150" s="205"/>
    </row>
  </sheetData>
  <autoFilter ref="C99:K133" xr:uid="{00000000-0009-0000-0000-00002C000000}"/>
  <mergeCells count="13">
    <mergeCell ref="E29:H29"/>
    <mergeCell ref="L2:V2"/>
    <mergeCell ref="E7:H7"/>
    <mergeCell ref="E9:H9"/>
    <mergeCell ref="E11:H11"/>
    <mergeCell ref="E20:H20"/>
    <mergeCell ref="C143:N143"/>
    <mergeCell ref="E88:H88"/>
    <mergeCell ref="E90:H90"/>
    <mergeCell ref="E92:H92"/>
    <mergeCell ref="C137:N137"/>
    <mergeCell ref="C139:N139"/>
    <mergeCell ref="C141:N14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BM177"/>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1999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2136</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ROUND((SUM(BE100:BE160)),  2)</f>
        <v>0</v>
      </c>
      <c r="G35" s="59"/>
      <c r="H35" s="59"/>
      <c r="I35" s="141">
        <v>0.2</v>
      </c>
      <c r="J35" s="140">
        <f>ROUND(((SUM(BE100:BE160))*I35),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ROUND((SUM(BF100:BF160)),  2)</f>
        <v>0</v>
      </c>
      <c r="G36" s="59"/>
      <c r="H36" s="59"/>
      <c r="I36" s="141">
        <v>0.2</v>
      </c>
      <c r="J36" s="140">
        <f>ROUND(((SUM(BF100:BF160))*I36),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7"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05 - FC 05 SO 01 B1 - ASR - Ostatné</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P101+P120</f>
        <v>0</v>
      </c>
      <c r="Q100" s="95"/>
      <c r="R100" s="160">
        <f>R101+R120</f>
        <v>0</v>
      </c>
      <c r="S100" s="95"/>
      <c r="T100" s="161">
        <f>T101+T120</f>
        <v>0</v>
      </c>
      <c r="U100" s="59"/>
      <c r="V100" s="59"/>
      <c r="W100" s="59"/>
      <c r="X100" s="59"/>
      <c r="Y100" s="59"/>
      <c r="Z100" s="59"/>
      <c r="AA100" s="59"/>
      <c r="AB100" s="59"/>
      <c r="AC100" s="59"/>
      <c r="AD100" s="59"/>
      <c r="AE100" s="59"/>
      <c r="AT100" s="48" t="s">
        <v>140</v>
      </c>
      <c r="AU100" s="48" t="s">
        <v>295</v>
      </c>
      <c r="BK100" s="162">
        <f>BK101+BK120</f>
        <v>0</v>
      </c>
    </row>
    <row r="101" spans="1:65" s="163" customFormat="1" ht="25.95" customHeight="1">
      <c r="B101" s="164"/>
      <c r="D101" s="165" t="s">
        <v>140</v>
      </c>
      <c r="E101" s="166"/>
      <c r="F101" s="166" t="s">
        <v>296</v>
      </c>
      <c r="J101" s="167">
        <f>BK101</f>
        <v>0</v>
      </c>
      <c r="L101" s="164"/>
      <c r="M101" s="168"/>
      <c r="N101" s="169"/>
      <c r="O101" s="169"/>
      <c r="P101" s="170">
        <f>P102+P113+P118</f>
        <v>0</v>
      </c>
      <c r="Q101" s="169"/>
      <c r="R101" s="170">
        <f>R102+R113+R118</f>
        <v>0</v>
      </c>
      <c r="S101" s="169"/>
      <c r="T101" s="171">
        <f>T102+T113+T118</f>
        <v>0</v>
      </c>
      <c r="AR101" s="165" t="s">
        <v>148</v>
      </c>
      <c r="AT101" s="172" t="s">
        <v>140</v>
      </c>
      <c r="AU101" s="172" t="s">
        <v>141</v>
      </c>
      <c r="AY101" s="165" t="s">
        <v>297</v>
      </c>
      <c r="BK101" s="173">
        <f>BK102+BK113+BK118</f>
        <v>0</v>
      </c>
    </row>
    <row r="102" spans="1:65" s="163" customFormat="1" ht="22.95" customHeight="1">
      <c r="B102" s="164"/>
      <c r="D102" s="165" t="s">
        <v>140</v>
      </c>
      <c r="E102" s="174"/>
      <c r="F102" s="174" t="s">
        <v>360</v>
      </c>
      <c r="J102" s="175">
        <f>BK102</f>
        <v>0</v>
      </c>
      <c r="L102" s="164"/>
      <c r="M102" s="168"/>
      <c r="N102" s="169"/>
      <c r="O102" s="169"/>
      <c r="P102" s="170">
        <f>SUM(P103:P112)</f>
        <v>0</v>
      </c>
      <c r="Q102" s="169"/>
      <c r="R102" s="170">
        <f>SUM(R103:R112)</f>
        <v>0</v>
      </c>
      <c r="S102" s="169"/>
      <c r="T102" s="171">
        <f>SUM(T103:T112)</f>
        <v>0</v>
      </c>
      <c r="AR102" s="165" t="s">
        <v>148</v>
      </c>
      <c r="AT102" s="172" t="s">
        <v>140</v>
      </c>
      <c r="AU102" s="172" t="s">
        <v>148</v>
      </c>
      <c r="AY102" s="165" t="s">
        <v>297</v>
      </c>
      <c r="BK102" s="173">
        <f>SUM(BK103:BK112)</f>
        <v>0</v>
      </c>
    </row>
    <row r="103" spans="1:65" s="63" customFormat="1" ht="24.15" customHeight="1">
      <c r="A103" s="59"/>
      <c r="B103" s="176"/>
      <c r="C103" s="177" t="s">
        <v>649</v>
      </c>
      <c r="D103" s="177" t="s">
        <v>299</v>
      </c>
      <c r="E103" s="178"/>
      <c r="F103" s="179" t="s">
        <v>650</v>
      </c>
      <c r="G103" s="180" t="s">
        <v>337</v>
      </c>
      <c r="H103" s="181">
        <v>331.9</v>
      </c>
      <c r="I103" s="182"/>
      <c r="J103" s="182">
        <f t="shared" ref="J103:J112" si="0">ROUND(I103*H103,2)</f>
        <v>0</v>
      </c>
      <c r="K103" s="183"/>
      <c r="L103" s="60"/>
      <c r="M103" s="184" t="s">
        <v>76</v>
      </c>
      <c r="N103" s="185"/>
      <c r="O103" s="186">
        <v>0</v>
      </c>
      <c r="P103" s="186">
        <f t="shared" ref="P103:P112" si="1">O103*H103</f>
        <v>0</v>
      </c>
      <c r="Q103" s="186">
        <v>0</v>
      </c>
      <c r="R103" s="186">
        <f t="shared" ref="R103:R112" si="2">Q103*H103</f>
        <v>0</v>
      </c>
      <c r="S103" s="186">
        <v>0</v>
      </c>
      <c r="T103" s="187">
        <f t="shared" ref="T103:T11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2" si="4">IF(N103="základná",J103,0)</f>
        <v>0</v>
      </c>
      <c r="BF103" s="189">
        <f t="shared" ref="BF103:BF112" si="5">IF(N103="znížená",J103,0)</f>
        <v>0</v>
      </c>
      <c r="BG103" s="189">
        <f t="shared" ref="BG103:BG112" si="6">IF(N103="zákl. prenesená",J103,0)</f>
        <v>0</v>
      </c>
      <c r="BH103" s="189">
        <f t="shared" ref="BH103:BH112" si="7">IF(N103="zníž. prenesená",J103,0)</f>
        <v>0</v>
      </c>
      <c r="BI103" s="189">
        <f t="shared" ref="BI103:BI112" si="8">IF(N103="nulová",J103,0)</f>
        <v>0</v>
      </c>
      <c r="BJ103" s="48" t="s">
        <v>154</v>
      </c>
      <c r="BK103" s="189">
        <f t="shared" ref="BK103:BK112" si="9">ROUND(I103*H103,2)</f>
        <v>0</v>
      </c>
      <c r="BL103" s="48" t="s">
        <v>302</v>
      </c>
      <c r="BM103" s="188" t="s">
        <v>2137</v>
      </c>
    </row>
    <row r="104" spans="1:65" s="63" customFormat="1" ht="24.15" customHeight="1">
      <c r="A104" s="59"/>
      <c r="B104" s="176"/>
      <c r="C104" s="177" t="s">
        <v>652</v>
      </c>
      <c r="D104" s="177" t="s">
        <v>299</v>
      </c>
      <c r="E104" s="178"/>
      <c r="F104" s="179" t="s">
        <v>653</v>
      </c>
      <c r="G104" s="180" t="s">
        <v>337</v>
      </c>
      <c r="H104" s="181">
        <v>1816.8409999999999</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2138</v>
      </c>
    </row>
    <row r="105" spans="1:65" s="63" customFormat="1" ht="24.15" customHeight="1">
      <c r="A105" s="59"/>
      <c r="B105" s="176"/>
      <c r="C105" s="177" t="s">
        <v>655</v>
      </c>
      <c r="D105" s="177" t="s">
        <v>299</v>
      </c>
      <c r="E105" s="178"/>
      <c r="F105" s="179" t="s">
        <v>656</v>
      </c>
      <c r="G105" s="180" t="s">
        <v>337</v>
      </c>
      <c r="H105" s="181">
        <v>1816.8409999999999</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2139</v>
      </c>
    </row>
    <row r="106" spans="1:65" s="63" customFormat="1" ht="24.15" customHeight="1">
      <c r="A106" s="59"/>
      <c r="B106" s="176"/>
      <c r="C106" s="177" t="s">
        <v>658</v>
      </c>
      <c r="D106" s="177" t="s">
        <v>299</v>
      </c>
      <c r="E106" s="178"/>
      <c r="F106" s="179" t="s">
        <v>659</v>
      </c>
      <c r="G106" s="180" t="s">
        <v>337</v>
      </c>
      <c r="H106" s="181">
        <v>705.14</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2140</v>
      </c>
    </row>
    <row r="107" spans="1:65" s="63" customFormat="1" ht="14.4" customHeight="1">
      <c r="A107" s="59"/>
      <c r="B107" s="176"/>
      <c r="C107" s="190" t="s">
        <v>661</v>
      </c>
      <c r="D107" s="190" t="s">
        <v>324</v>
      </c>
      <c r="E107" s="191"/>
      <c r="F107" s="192" t="s">
        <v>662</v>
      </c>
      <c r="G107" s="193" t="s">
        <v>337</v>
      </c>
      <c r="H107" s="194">
        <v>810.91099999999994</v>
      </c>
      <c r="I107" s="195"/>
      <c r="J107" s="195">
        <f t="shared" si="0"/>
        <v>0</v>
      </c>
      <c r="K107" s="196"/>
      <c r="L107" s="197"/>
      <c r="M107" s="198" t="s">
        <v>76</v>
      </c>
      <c r="N107" s="199"/>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320</v>
      </c>
      <c r="AT107" s="188" t="s">
        <v>324</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2141</v>
      </c>
    </row>
    <row r="108" spans="1:65" s="63" customFormat="1" ht="14.4" customHeight="1">
      <c r="A108" s="59"/>
      <c r="B108" s="176"/>
      <c r="C108" s="177" t="s">
        <v>664</v>
      </c>
      <c r="D108" s="177" t="s">
        <v>299</v>
      </c>
      <c r="E108" s="178"/>
      <c r="F108" s="179" t="s">
        <v>665</v>
      </c>
      <c r="G108" s="180" t="s">
        <v>337</v>
      </c>
      <c r="H108" s="181">
        <v>81.239999999999995</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2142</v>
      </c>
    </row>
    <row r="109" spans="1:65" s="63" customFormat="1" ht="14.4" customHeight="1">
      <c r="A109" s="59"/>
      <c r="B109" s="176"/>
      <c r="C109" s="177" t="s">
        <v>2143</v>
      </c>
      <c r="D109" s="177" t="s">
        <v>299</v>
      </c>
      <c r="E109" s="178"/>
      <c r="F109" s="179" t="s">
        <v>667</v>
      </c>
      <c r="G109" s="180" t="s">
        <v>337</v>
      </c>
      <c r="H109" s="181">
        <v>311.33999999999997</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2144</v>
      </c>
    </row>
    <row r="110" spans="1:65" s="63" customFormat="1" ht="14.4" customHeight="1">
      <c r="A110" s="59"/>
      <c r="B110" s="176"/>
      <c r="C110" s="177" t="s">
        <v>669</v>
      </c>
      <c r="D110" s="177" t="s">
        <v>299</v>
      </c>
      <c r="E110" s="178"/>
      <c r="F110" s="179" t="s">
        <v>670</v>
      </c>
      <c r="G110" s="180" t="s">
        <v>337</v>
      </c>
      <c r="H110" s="181">
        <v>311.33999999999997</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2145</v>
      </c>
    </row>
    <row r="111" spans="1:65" s="63" customFormat="1" ht="24.15" customHeight="1">
      <c r="A111" s="59"/>
      <c r="B111" s="176"/>
      <c r="C111" s="177" t="s">
        <v>672</v>
      </c>
      <c r="D111" s="177" t="s">
        <v>299</v>
      </c>
      <c r="E111" s="178"/>
      <c r="F111" s="179" t="s">
        <v>673</v>
      </c>
      <c r="G111" s="180" t="s">
        <v>337</v>
      </c>
      <c r="H111" s="181">
        <v>82.46</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2146</v>
      </c>
    </row>
    <row r="112" spans="1:65" s="63" customFormat="1" ht="14.4" customHeight="1">
      <c r="A112" s="59"/>
      <c r="B112" s="176"/>
      <c r="C112" s="177" t="s">
        <v>675</v>
      </c>
      <c r="D112" s="177" t="s">
        <v>299</v>
      </c>
      <c r="E112" s="178"/>
      <c r="F112" s="179" t="s">
        <v>676</v>
      </c>
      <c r="G112" s="180" t="s">
        <v>337</v>
      </c>
      <c r="H112" s="181">
        <v>541.44000000000005</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2147</v>
      </c>
    </row>
    <row r="113" spans="1:65" s="163" customFormat="1" ht="22.95" customHeight="1">
      <c r="B113" s="164"/>
      <c r="D113" s="165" t="s">
        <v>140</v>
      </c>
      <c r="E113" s="174"/>
      <c r="F113" s="174" t="s">
        <v>502</v>
      </c>
      <c r="J113" s="175">
        <f>BK113</f>
        <v>0</v>
      </c>
      <c r="L113" s="164"/>
      <c r="M113" s="168"/>
      <c r="N113" s="169"/>
      <c r="O113" s="169"/>
      <c r="P113" s="170">
        <f>SUM(P114:P117)</f>
        <v>0</v>
      </c>
      <c r="Q113" s="169"/>
      <c r="R113" s="170">
        <f>SUM(R114:R117)</f>
        <v>0</v>
      </c>
      <c r="S113" s="169"/>
      <c r="T113" s="171">
        <f>SUM(T114:T117)</f>
        <v>0</v>
      </c>
      <c r="AR113" s="165" t="s">
        <v>148</v>
      </c>
      <c r="AT113" s="172" t="s">
        <v>140</v>
      </c>
      <c r="AU113" s="172" t="s">
        <v>148</v>
      </c>
      <c r="AY113" s="165" t="s">
        <v>297</v>
      </c>
      <c r="BK113" s="173">
        <f>SUM(BK114:BK117)</f>
        <v>0</v>
      </c>
    </row>
    <row r="114" spans="1:65" s="63" customFormat="1" ht="24.15" customHeight="1">
      <c r="A114" s="59"/>
      <c r="B114" s="176"/>
      <c r="C114" s="177" t="s">
        <v>678</v>
      </c>
      <c r="D114" s="177" t="s">
        <v>299</v>
      </c>
      <c r="E114" s="178"/>
      <c r="F114" s="179" t="s">
        <v>679</v>
      </c>
      <c r="G114" s="180" t="s">
        <v>522</v>
      </c>
      <c r="H114" s="181">
        <v>59.65</v>
      </c>
      <c r="I114" s="182"/>
      <c r="J114" s="182">
        <f>ROUND(I114*H114,2)</f>
        <v>0</v>
      </c>
      <c r="K114" s="183"/>
      <c r="L114" s="60"/>
      <c r="M114" s="184" t="s">
        <v>76</v>
      </c>
      <c r="N114" s="185"/>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2148</v>
      </c>
    </row>
    <row r="115" spans="1:65" s="63" customFormat="1" ht="14.4" customHeight="1">
      <c r="A115" s="59"/>
      <c r="B115" s="176"/>
      <c r="C115" s="190" t="s">
        <v>681</v>
      </c>
      <c r="D115" s="190" t="s">
        <v>324</v>
      </c>
      <c r="E115" s="191"/>
      <c r="F115" s="192" t="s">
        <v>682</v>
      </c>
      <c r="G115" s="193" t="s">
        <v>407</v>
      </c>
      <c r="H115" s="194">
        <v>60</v>
      </c>
      <c r="I115" s="195"/>
      <c r="J115" s="195">
        <f>ROUND(I115*H115,2)</f>
        <v>0</v>
      </c>
      <c r="K115" s="196"/>
      <c r="L115" s="197"/>
      <c r="M115" s="198" t="s">
        <v>76</v>
      </c>
      <c r="N115" s="199"/>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320</v>
      </c>
      <c r="AT115" s="188" t="s">
        <v>324</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2149</v>
      </c>
    </row>
    <row r="116" spans="1:65" s="63" customFormat="1" ht="24.15" customHeight="1">
      <c r="A116" s="59"/>
      <c r="B116" s="176"/>
      <c r="C116" s="177" t="s">
        <v>503</v>
      </c>
      <c r="D116" s="177" t="s">
        <v>299</v>
      </c>
      <c r="E116" s="178"/>
      <c r="F116" s="179" t="s">
        <v>504</v>
      </c>
      <c r="G116" s="180" t="s">
        <v>337</v>
      </c>
      <c r="H116" s="181">
        <v>221.054</v>
      </c>
      <c r="I116" s="182"/>
      <c r="J116" s="182">
        <f>ROUND(I116*H116,2)</f>
        <v>0</v>
      </c>
      <c r="K116" s="183"/>
      <c r="L116" s="60"/>
      <c r="M116" s="184" t="s">
        <v>76</v>
      </c>
      <c r="N116" s="185"/>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302</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302</v>
      </c>
      <c r="BM116" s="188" t="s">
        <v>2150</v>
      </c>
    </row>
    <row r="117" spans="1:65" s="63" customFormat="1" ht="14.4" customHeight="1">
      <c r="A117" s="59"/>
      <c r="B117" s="176"/>
      <c r="C117" s="177" t="s">
        <v>685</v>
      </c>
      <c r="D117" s="177" t="s">
        <v>299</v>
      </c>
      <c r="E117" s="178"/>
      <c r="F117" s="179" t="s">
        <v>686</v>
      </c>
      <c r="G117" s="180" t="s">
        <v>337</v>
      </c>
      <c r="H117" s="181">
        <v>759.65</v>
      </c>
      <c r="I117" s="182"/>
      <c r="J117" s="182">
        <f>ROUND(I117*H117,2)</f>
        <v>0</v>
      </c>
      <c r="K117" s="183"/>
      <c r="L117" s="60"/>
      <c r="M117" s="184" t="s">
        <v>76</v>
      </c>
      <c r="N117" s="185"/>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2151</v>
      </c>
    </row>
    <row r="118" spans="1:65" s="163" customFormat="1" ht="22.95" customHeight="1">
      <c r="B118" s="164"/>
      <c r="D118" s="165" t="s">
        <v>140</v>
      </c>
      <c r="E118" s="174"/>
      <c r="F118" s="174" t="s">
        <v>370</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371</v>
      </c>
      <c r="D119" s="177" t="s">
        <v>299</v>
      </c>
      <c r="E119" s="178"/>
      <c r="F119" s="179" t="s">
        <v>372</v>
      </c>
      <c r="G119" s="180" t="s">
        <v>326</v>
      </c>
      <c r="H119" s="181">
        <v>131.667</v>
      </c>
      <c r="I119" s="182"/>
      <c r="J119" s="182">
        <f>ROUND(I119*H119,2)</f>
        <v>0</v>
      </c>
      <c r="K119" s="183"/>
      <c r="L119" s="60"/>
      <c r="M119" s="184" t="s">
        <v>76</v>
      </c>
      <c r="N119" s="185"/>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2152</v>
      </c>
    </row>
    <row r="120" spans="1:65" s="163" customFormat="1" ht="25.95" customHeight="1">
      <c r="B120" s="164"/>
      <c r="D120" s="165" t="s">
        <v>140</v>
      </c>
      <c r="E120" s="166"/>
      <c r="F120" s="166" t="s">
        <v>374</v>
      </c>
      <c r="J120" s="167">
        <f>BK120</f>
        <v>0</v>
      </c>
      <c r="L120" s="164"/>
      <c r="M120" s="168"/>
      <c r="N120" s="169"/>
      <c r="O120" s="169"/>
      <c r="P120" s="170">
        <f>P121+P124+P130+P132+P139+P141+P146+P149+P153+P156</f>
        <v>0</v>
      </c>
      <c r="Q120" s="169"/>
      <c r="R120" s="170">
        <f>R121+R124+R130+R132+R139+R141+R146+R149+R153+R156</f>
        <v>0</v>
      </c>
      <c r="S120" s="169"/>
      <c r="T120" s="171">
        <f>T121+T124+T130+T132+T139+T141+T146+T149+T153+T156</f>
        <v>0</v>
      </c>
      <c r="AR120" s="165" t="s">
        <v>154</v>
      </c>
      <c r="AT120" s="172" t="s">
        <v>140</v>
      </c>
      <c r="AU120" s="172" t="s">
        <v>141</v>
      </c>
      <c r="AY120" s="165" t="s">
        <v>297</v>
      </c>
      <c r="BK120" s="173">
        <f>BK121+BK124+BK130+BK132+BK139+BK141+BK146+BK149+BK153+BK156</f>
        <v>0</v>
      </c>
    </row>
    <row r="121" spans="1:65" s="163" customFormat="1" ht="22.95" customHeight="1">
      <c r="B121" s="164"/>
      <c r="D121" s="165" t="s">
        <v>140</v>
      </c>
      <c r="E121" s="174"/>
      <c r="F121" s="174" t="s">
        <v>375</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37.950000000000003" customHeight="1">
      <c r="A122" s="59"/>
      <c r="B122" s="176"/>
      <c r="C122" s="177" t="s">
        <v>689</v>
      </c>
      <c r="D122" s="177" t="s">
        <v>299</v>
      </c>
      <c r="E122" s="178"/>
      <c r="F122" s="179" t="s">
        <v>690</v>
      </c>
      <c r="G122" s="180" t="s">
        <v>337</v>
      </c>
      <c r="H122" s="181">
        <v>53.145000000000003</v>
      </c>
      <c r="I122" s="182"/>
      <c r="J122" s="182">
        <f>ROUND(I122*H122,2)</f>
        <v>0</v>
      </c>
      <c r="K122" s="183"/>
      <c r="L122" s="60"/>
      <c r="M122" s="184" t="s">
        <v>76</v>
      </c>
      <c r="N122" s="185"/>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2153</v>
      </c>
    </row>
    <row r="123" spans="1:65" s="63" customFormat="1" ht="14.4" customHeight="1">
      <c r="A123" s="59"/>
      <c r="B123" s="176"/>
      <c r="C123" s="190" t="s">
        <v>692</v>
      </c>
      <c r="D123" s="190" t="s">
        <v>324</v>
      </c>
      <c r="E123" s="191"/>
      <c r="F123" s="192" t="s">
        <v>693</v>
      </c>
      <c r="G123" s="193" t="s">
        <v>337</v>
      </c>
      <c r="H123" s="194">
        <v>61.116</v>
      </c>
      <c r="I123" s="195"/>
      <c r="J123" s="195">
        <f>ROUND(I123*H123,2)</f>
        <v>0</v>
      </c>
      <c r="K123" s="196"/>
      <c r="L123" s="197"/>
      <c r="M123" s="198" t="s">
        <v>76</v>
      </c>
      <c r="N123" s="199"/>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2154</v>
      </c>
    </row>
    <row r="124" spans="1:65" s="163" customFormat="1" ht="22.95" customHeight="1">
      <c r="B124" s="164"/>
      <c r="D124" s="165" t="s">
        <v>140</v>
      </c>
      <c r="E124" s="174"/>
      <c r="F124" s="174" t="s">
        <v>509</v>
      </c>
      <c r="J124" s="175">
        <f>BK124</f>
        <v>0</v>
      </c>
      <c r="L124" s="164"/>
      <c r="M124" s="168"/>
      <c r="N124" s="169"/>
      <c r="O124" s="169"/>
      <c r="P124" s="170">
        <f>SUM(P125:P129)</f>
        <v>0</v>
      </c>
      <c r="Q124" s="169"/>
      <c r="R124" s="170">
        <f>SUM(R125:R129)</f>
        <v>0</v>
      </c>
      <c r="S124" s="169"/>
      <c r="T124" s="171">
        <f>SUM(T125:T129)</f>
        <v>0</v>
      </c>
      <c r="AR124" s="165" t="s">
        <v>154</v>
      </c>
      <c r="AT124" s="172" t="s">
        <v>140</v>
      </c>
      <c r="AU124" s="172" t="s">
        <v>148</v>
      </c>
      <c r="AY124" s="165" t="s">
        <v>297</v>
      </c>
      <c r="BK124" s="173">
        <f>SUM(BK125:BK129)</f>
        <v>0</v>
      </c>
    </row>
    <row r="125" spans="1:65" s="63" customFormat="1" ht="24.15" customHeight="1">
      <c r="A125" s="59"/>
      <c r="B125" s="176"/>
      <c r="C125" s="177" t="s">
        <v>695</v>
      </c>
      <c r="D125" s="177" t="s">
        <v>299</v>
      </c>
      <c r="E125" s="178"/>
      <c r="F125" s="179" t="s">
        <v>696</v>
      </c>
      <c r="G125" s="180" t="s">
        <v>337</v>
      </c>
      <c r="H125" s="181">
        <v>810.91099999999994</v>
      </c>
      <c r="I125" s="182"/>
      <c r="J125" s="182">
        <f>ROUND(I125*H125,2)</f>
        <v>0</v>
      </c>
      <c r="K125" s="183"/>
      <c r="L125" s="60"/>
      <c r="M125" s="184" t="s">
        <v>76</v>
      </c>
      <c r="N125" s="185"/>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2155</v>
      </c>
    </row>
    <row r="126" spans="1:65" s="63" customFormat="1" ht="24.15" customHeight="1">
      <c r="A126" s="59"/>
      <c r="B126" s="176"/>
      <c r="C126" s="177" t="s">
        <v>698</v>
      </c>
      <c r="D126" s="177" t="s">
        <v>299</v>
      </c>
      <c r="E126" s="178"/>
      <c r="F126" s="179" t="s">
        <v>699</v>
      </c>
      <c r="G126" s="180" t="s">
        <v>337</v>
      </c>
      <c r="H126" s="181">
        <v>705.14</v>
      </c>
      <c r="I126" s="182"/>
      <c r="J126" s="182">
        <f>ROUND(I126*H126,2)</f>
        <v>0</v>
      </c>
      <c r="K126" s="183"/>
      <c r="L126" s="60"/>
      <c r="M126" s="184" t="s">
        <v>76</v>
      </c>
      <c r="N126" s="185"/>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2156</v>
      </c>
    </row>
    <row r="127" spans="1:65" s="63" customFormat="1" ht="14.4" customHeight="1">
      <c r="A127" s="59"/>
      <c r="B127" s="176"/>
      <c r="C127" s="190" t="s">
        <v>701</v>
      </c>
      <c r="D127" s="190" t="s">
        <v>324</v>
      </c>
      <c r="E127" s="191"/>
      <c r="F127" s="192" t="s">
        <v>702</v>
      </c>
      <c r="G127" s="193" t="s">
        <v>337</v>
      </c>
      <c r="H127" s="194">
        <v>358.13400000000001</v>
      </c>
      <c r="I127" s="195"/>
      <c r="J127" s="195">
        <f>ROUND(I127*H127,2)</f>
        <v>0</v>
      </c>
      <c r="K127" s="196"/>
      <c r="L127" s="197"/>
      <c r="M127" s="198" t="s">
        <v>76</v>
      </c>
      <c r="N127" s="199"/>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2157</v>
      </c>
    </row>
    <row r="128" spans="1:65" s="63" customFormat="1" ht="14.4" customHeight="1">
      <c r="A128" s="59"/>
      <c r="B128" s="176"/>
      <c r="C128" s="190" t="s">
        <v>704</v>
      </c>
      <c r="D128" s="190" t="s">
        <v>324</v>
      </c>
      <c r="E128" s="191"/>
      <c r="F128" s="192" t="s">
        <v>705</v>
      </c>
      <c r="G128" s="193" t="s">
        <v>337</v>
      </c>
      <c r="H128" s="194">
        <v>382.26299999999998</v>
      </c>
      <c r="I128" s="195"/>
      <c r="J128" s="195">
        <f>ROUND(I128*H128,2)</f>
        <v>0</v>
      </c>
      <c r="K128" s="196"/>
      <c r="L128" s="197"/>
      <c r="M128" s="198" t="s">
        <v>76</v>
      </c>
      <c r="N128" s="199"/>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2158</v>
      </c>
    </row>
    <row r="129" spans="1:65" s="63" customFormat="1" ht="14.4" customHeight="1">
      <c r="A129" s="59"/>
      <c r="B129" s="176"/>
      <c r="C129" s="177" t="s">
        <v>707</v>
      </c>
      <c r="D129" s="177" t="s">
        <v>299</v>
      </c>
      <c r="E129" s="178"/>
      <c r="F129" s="179" t="s">
        <v>708</v>
      </c>
      <c r="G129" s="180" t="s">
        <v>337</v>
      </c>
      <c r="H129" s="211">
        <v>330.01499999999999</v>
      </c>
      <c r="I129" s="212"/>
      <c r="J129" s="182">
        <f>ROUND(I129*H129,2)</f>
        <v>0</v>
      </c>
      <c r="K129" s="183"/>
      <c r="L129" s="60"/>
      <c r="M129" s="184" t="s">
        <v>76</v>
      </c>
      <c r="N129" s="185"/>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348</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2159</v>
      </c>
    </row>
    <row r="130" spans="1:65" s="163" customFormat="1" ht="22.95" customHeight="1">
      <c r="B130" s="164"/>
      <c r="D130" s="165" t="s">
        <v>140</v>
      </c>
      <c r="E130" s="174"/>
      <c r="F130" s="174" t="s">
        <v>710</v>
      </c>
      <c r="J130" s="175">
        <f>BK130</f>
        <v>0</v>
      </c>
      <c r="L130" s="164"/>
      <c r="M130" s="168"/>
      <c r="N130" s="169"/>
      <c r="O130" s="169"/>
      <c r="P130" s="170">
        <f>P131</f>
        <v>0</v>
      </c>
      <c r="Q130" s="169"/>
      <c r="R130" s="170">
        <f>R131</f>
        <v>0</v>
      </c>
      <c r="S130" s="169"/>
      <c r="T130" s="171">
        <f>T131</f>
        <v>0</v>
      </c>
      <c r="AR130" s="165" t="s">
        <v>154</v>
      </c>
      <c r="AT130" s="172" t="s">
        <v>140</v>
      </c>
      <c r="AU130" s="172" t="s">
        <v>148</v>
      </c>
      <c r="AY130" s="165" t="s">
        <v>297</v>
      </c>
      <c r="BK130" s="173">
        <f>BK131</f>
        <v>0</v>
      </c>
    </row>
    <row r="131" spans="1:65" s="63" customFormat="1" ht="24.15" customHeight="1">
      <c r="A131" s="59"/>
      <c r="B131" s="176"/>
      <c r="C131" s="177" t="s">
        <v>711</v>
      </c>
      <c r="D131" s="177" t="s">
        <v>299</v>
      </c>
      <c r="E131" s="178"/>
      <c r="F131" s="179" t="s">
        <v>712</v>
      </c>
      <c r="G131" s="180" t="s">
        <v>337</v>
      </c>
      <c r="H131" s="181">
        <v>330.01499999999999</v>
      </c>
      <c r="I131" s="182"/>
      <c r="J131" s="182">
        <f>ROUND(I131*H131,2)</f>
        <v>0</v>
      </c>
      <c r="K131" s="183"/>
      <c r="L131" s="60"/>
      <c r="M131" s="184" t="s">
        <v>76</v>
      </c>
      <c r="N131" s="185"/>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2160</v>
      </c>
    </row>
    <row r="132" spans="1:65" s="163" customFormat="1" ht="22.95" customHeight="1">
      <c r="B132" s="164"/>
      <c r="D132" s="165" t="s">
        <v>140</v>
      </c>
      <c r="E132" s="174"/>
      <c r="F132" s="174" t="s">
        <v>626</v>
      </c>
      <c r="J132" s="175">
        <f>BK132</f>
        <v>0</v>
      </c>
      <c r="L132" s="164"/>
      <c r="M132" s="168"/>
      <c r="N132" s="169"/>
      <c r="O132" s="169"/>
      <c r="P132" s="170">
        <f>SUM(P133:P138)</f>
        <v>0</v>
      </c>
      <c r="Q132" s="169"/>
      <c r="R132" s="170">
        <f>SUM(R133:R138)</f>
        <v>0</v>
      </c>
      <c r="S132" s="169"/>
      <c r="T132" s="171">
        <f>SUM(T133:T138)</f>
        <v>0</v>
      </c>
      <c r="AR132" s="165" t="s">
        <v>154</v>
      </c>
      <c r="AT132" s="172" t="s">
        <v>140</v>
      </c>
      <c r="AU132" s="172" t="s">
        <v>148</v>
      </c>
      <c r="AY132" s="165" t="s">
        <v>297</v>
      </c>
      <c r="BK132" s="173">
        <f>SUM(BK133:BK138)</f>
        <v>0</v>
      </c>
    </row>
    <row r="133" spans="1:65" s="63" customFormat="1" ht="33.6" customHeight="1">
      <c r="A133" s="59"/>
      <c r="B133" s="176"/>
      <c r="C133" s="177" t="s">
        <v>714</v>
      </c>
      <c r="D133" s="177" t="s">
        <v>299</v>
      </c>
      <c r="E133" s="178"/>
      <c r="F133" s="179" t="s">
        <v>715</v>
      </c>
      <c r="G133" s="180" t="s">
        <v>407</v>
      </c>
      <c r="H133" s="181">
        <v>40</v>
      </c>
      <c r="I133" s="182"/>
      <c r="J133" s="182">
        <f t="shared" ref="J133:J138" si="10">ROUND(I133*H133,2)</f>
        <v>0</v>
      </c>
      <c r="K133" s="183"/>
      <c r="L133" s="60"/>
      <c r="M133" s="184" t="s">
        <v>76</v>
      </c>
      <c r="N133" s="185"/>
      <c r="O133" s="186">
        <v>0</v>
      </c>
      <c r="P133" s="186">
        <f t="shared" ref="P133:P138" si="11">O133*H133</f>
        <v>0</v>
      </c>
      <c r="Q133" s="186">
        <v>0</v>
      </c>
      <c r="R133" s="186">
        <f t="shared" ref="R133:R138" si="12">Q133*H133</f>
        <v>0</v>
      </c>
      <c r="S133" s="186">
        <v>0</v>
      </c>
      <c r="T133" s="187">
        <f t="shared" ref="T133:T138" si="13">S133*H133</f>
        <v>0</v>
      </c>
      <c r="U133" s="59"/>
      <c r="V133" s="59"/>
      <c r="W133" s="59"/>
      <c r="X133" s="59"/>
      <c r="Y133" s="59"/>
      <c r="Z133" s="59"/>
      <c r="AA133" s="59"/>
      <c r="AB133" s="59"/>
      <c r="AC133" s="59"/>
      <c r="AD133" s="59"/>
      <c r="AE133" s="59"/>
      <c r="AR133" s="188" t="s">
        <v>348</v>
      </c>
      <c r="AT133" s="188" t="s">
        <v>299</v>
      </c>
      <c r="AU133" s="188" t="s">
        <v>154</v>
      </c>
      <c r="AY133" s="48" t="s">
        <v>297</v>
      </c>
      <c r="BE133" s="189">
        <f t="shared" ref="BE133:BE138" si="14">IF(N133="základná",J133,0)</f>
        <v>0</v>
      </c>
      <c r="BF133" s="189">
        <f t="shared" ref="BF133:BF138" si="15">IF(N133="znížená",J133,0)</f>
        <v>0</v>
      </c>
      <c r="BG133" s="189">
        <f t="shared" ref="BG133:BG138" si="16">IF(N133="zákl. prenesená",J133,0)</f>
        <v>0</v>
      </c>
      <c r="BH133" s="189">
        <f t="shared" ref="BH133:BH138" si="17">IF(N133="zníž. prenesená",J133,0)</f>
        <v>0</v>
      </c>
      <c r="BI133" s="189">
        <f t="shared" ref="BI133:BI138" si="18">IF(N133="nulová",J133,0)</f>
        <v>0</v>
      </c>
      <c r="BJ133" s="48" t="s">
        <v>154</v>
      </c>
      <c r="BK133" s="189">
        <f t="shared" ref="BK133:BK138" si="19">ROUND(I133*H133,2)</f>
        <v>0</v>
      </c>
      <c r="BL133" s="48" t="s">
        <v>348</v>
      </c>
      <c r="BM133" s="188" t="s">
        <v>2161</v>
      </c>
    </row>
    <row r="134" spans="1:65" s="63" customFormat="1" ht="14.4" customHeight="1">
      <c r="A134" s="59"/>
      <c r="B134" s="176"/>
      <c r="C134" s="190" t="s">
        <v>717</v>
      </c>
      <c r="D134" s="190" t="s">
        <v>324</v>
      </c>
      <c r="E134" s="191"/>
      <c r="F134" s="192" t="s">
        <v>718</v>
      </c>
      <c r="G134" s="193" t="s">
        <v>407</v>
      </c>
      <c r="H134" s="194">
        <v>12</v>
      </c>
      <c r="I134" s="195"/>
      <c r="J134" s="195">
        <f t="shared" si="10"/>
        <v>0</v>
      </c>
      <c r="K134" s="196"/>
      <c r="L134" s="197"/>
      <c r="M134" s="198" t="s">
        <v>76</v>
      </c>
      <c r="N134" s="199"/>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381</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2162</v>
      </c>
    </row>
    <row r="135" spans="1:65" s="63" customFormat="1" ht="14.4" customHeight="1">
      <c r="A135" s="59"/>
      <c r="B135" s="176"/>
      <c r="C135" s="190" t="s">
        <v>720</v>
      </c>
      <c r="D135" s="190" t="s">
        <v>324</v>
      </c>
      <c r="E135" s="191"/>
      <c r="F135" s="192" t="s">
        <v>721</v>
      </c>
      <c r="G135" s="193" t="s">
        <v>407</v>
      </c>
      <c r="H135" s="194">
        <v>28</v>
      </c>
      <c r="I135" s="195"/>
      <c r="J135" s="195">
        <f t="shared" si="10"/>
        <v>0</v>
      </c>
      <c r="K135" s="196"/>
      <c r="L135" s="197"/>
      <c r="M135" s="198" t="s">
        <v>76</v>
      </c>
      <c r="N135" s="199"/>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381</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2163</v>
      </c>
    </row>
    <row r="136" spans="1:65" s="63" customFormat="1" ht="24.15" customHeight="1">
      <c r="A136" s="59"/>
      <c r="B136" s="176"/>
      <c r="C136" s="190" t="s">
        <v>723</v>
      </c>
      <c r="D136" s="190" t="s">
        <v>324</v>
      </c>
      <c r="E136" s="191"/>
      <c r="F136" s="192" t="s">
        <v>724</v>
      </c>
      <c r="G136" s="193" t="s">
        <v>407</v>
      </c>
      <c r="H136" s="194">
        <v>6</v>
      </c>
      <c r="I136" s="195"/>
      <c r="J136" s="195">
        <f t="shared" si="10"/>
        <v>0</v>
      </c>
      <c r="K136" s="196"/>
      <c r="L136" s="197"/>
      <c r="M136" s="198" t="s">
        <v>76</v>
      </c>
      <c r="N136" s="199"/>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381</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2164</v>
      </c>
    </row>
    <row r="137" spans="1:65" s="63" customFormat="1" ht="14.4" customHeight="1">
      <c r="A137" s="59"/>
      <c r="B137" s="176"/>
      <c r="C137" s="190" t="s">
        <v>726</v>
      </c>
      <c r="D137" s="190" t="s">
        <v>324</v>
      </c>
      <c r="E137" s="191"/>
      <c r="F137" s="192" t="s">
        <v>727</v>
      </c>
      <c r="G137" s="193" t="s">
        <v>407</v>
      </c>
      <c r="H137" s="194">
        <v>7</v>
      </c>
      <c r="I137" s="195"/>
      <c r="J137" s="195">
        <f t="shared" si="10"/>
        <v>0</v>
      </c>
      <c r="K137" s="196"/>
      <c r="L137" s="197"/>
      <c r="M137" s="198" t="s">
        <v>76</v>
      </c>
      <c r="N137" s="199"/>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381</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2165</v>
      </c>
    </row>
    <row r="138" spans="1:65" s="63" customFormat="1" ht="14.4" customHeight="1">
      <c r="A138" s="59"/>
      <c r="B138" s="176"/>
      <c r="C138" s="177" t="s">
        <v>729</v>
      </c>
      <c r="D138" s="177" t="s">
        <v>299</v>
      </c>
      <c r="E138" s="178"/>
      <c r="F138" s="179" t="s">
        <v>730</v>
      </c>
      <c r="G138" s="180" t="s">
        <v>522</v>
      </c>
      <c r="H138" s="181">
        <v>41.3</v>
      </c>
      <c r="I138" s="182"/>
      <c r="J138" s="182">
        <f t="shared" si="10"/>
        <v>0</v>
      </c>
      <c r="K138" s="183"/>
      <c r="L138" s="60"/>
      <c r="M138" s="184" t="s">
        <v>76</v>
      </c>
      <c r="N138" s="185"/>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2166</v>
      </c>
    </row>
    <row r="139" spans="1:65" s="163" customFormat="1" ht="22.95" customHeight="1">
      <c r="B139" s="164"/>
      <c r="D139" s="165" t="s">
        <v>140</v>
      </c>
      <c r="E139" s="174"/>
      <c r="F139" s="174" t="s">
        <v>561</v>
      </c>
      <c r="J139" s="175">
        <f>BK139</f>
        <v>0</v>
      </c>
      <c r="L139" s="164"/>
      <c r="M139" s="168"/>
      <c r="N139" s="169"/>
      <c r="O139" s="169"/>
      <c r="P139" s="170">
        <f>P140</f>
        <v>0</v>
      </c>
      <c r="Q139" s="169"/>
      <c r="R139" s="170">
        <f>R140</f>
        <v>0</v>
      </c>
      <c r="S139" s="169"/>
      <c r="T139" s="171">
        <f>T140</f>
        <v>0</v>
      </c>
      <c r="AR139" s="165" t="s">
        <v>154</v>
      </c>
      <c r="AT139" s="172" t="s">
        <v>140</v>
      </c>
      <c r="AU139" s="172" t="s">
        <v>148</v>
      </c>
      <c r="AY139" s="165" t="s">
        <v>297</v>
      </c>
      <c r="BK139" s="173">
        <f>BK140</f>
        <v>0</v>
      </c>
    </row>
    <row r="140" spans="1:65" s="63" customFormat="1" ht="24.15" customHeight="1">
      <c r="A140" s="59"/>
      <c r="B140" s="176"/>
      <c r="C140" s="190" t="s">
        <v>732</v>
      </c>
      <c r="D140" s="190" t="s">
        <v>324</v>
      </c>
      <c r="E140" s="191"/>
      <c r="F140" s="192" t="s">
        <v>733</v>
      </c>
      <c r="G140" s="193" t="s">
        <v>522</v>
      </c>
      <c r="H140" s="194">
        <v>52.4</v>
      </c>
      <c r="I140" s="195"/>
      <c r="J140" s="195">
        <f>ROUND(I140*H140,2)</f>
        <v>0</v>
      </c>
      <c r="K140" s="196"/>
      <c r="L140" s="197"/>
      <c r="M140" s="198" t="s">
        <v>76</v>
      </c>
      <c r="N140" s="199"/>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381</v>
      </c>
      <c r="AT140" s="188" t="s">
        <v>324</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348</v>
      </c>
      <c r="BM140" s="188" t="s">
        <v>2167</v>
      </c>
    </row>
    <row r="141" spans="1:65" s="163" customFormat="1" ht="22.95" customHeight="1">
      <c r="B141" s="164"/>
      <c r="D141" s="165" t="s">
        <v>140</v>
      </c>
      <c r="E141" s="174"/>
      <c r="F141" s="174" t="s">
        <v>735</v>
      </c>
      <c r="J141" s="175">
        <f>BK141</f>
        <v>0</v>
      </c>
      <c r="L141" s="164"/>
      <c r="M141" s="168"/>
      <c r="N141" s="169"/>
      <c r="O141" s="169"/>
      <c r="P141" s="170">
        <f>SUM(P142:P145)</f>
        <v>0</v>
      </c>
      <c r="Q141" s="169"/>
      <c r="R141" s="170">
        <f>SUM(R142:R145)</f>
        <v>0</v>
      </c>
      <c r="S141" s="169"/>
      <c r="T141" s="171">
        <f>SUM(T142:T145)</f>
        <v>0</v>
      </c>
      <c r="AR141" s="165" t="s">
        <v>154</v>
      </c>
      <c r="AT141" s="172" t="s">
        <v>140</v>
      </c>
      <c r="AU141" s="172" t="s">
        <v>148</v>
      </c>
      <c r="AY141" s="165" t="s">
        <v>297</v>
      </c>
      <c r="BK141" s="173">
        <f>SUM(BK142:BK145)</f>
        <v>0</v>
      </c>
    </row>
    <row r="142" spans="1:65" s="63" customFormat="1" ht="14.4" customHeight="1">
      <c r="A142" s="59"/>
      <c r="B142" s="176"/>
      <c r="C142" s="177" t="s">
        <v>736</v>
      </c>
      <c r="D142" s="177" t="s">
        <v>299</v>
      </c>
      <c r="E142" s="178"/>
      <c r="F142" s="179" t="s">
        <v>737</v>
      </c>
      <c r="G142" s="180" t="s">
        <v>522</v>
      </c>
      <c r="H142" s="181">
        <v>94.4</v>
      </c>
      <c r="I142" s="182"/>
      <c r="J142" s="182">
        <f>ROUND(I142*H142,2)</f>
        <v>0</v>
      </c>
      <c r="K142" s="183"/>
      <c r="L142" s="60"/>
      <c r="M142" s="184" t="s">
        <v>76</v>
      </c>
      <c r="N142" s="185"/>
      <c r="O142" s="186">
        <v>0</v>
      </c>
      <c r="P142" s="186">
        <f>O142*H142</f>
        <v>0</v>
      </c>
      <c r="Q142" s="186">
        <v>0</v>
      </c>
      <c r="R142" s="186">
        <f>Q142*H142</f>
        <v>0</v>
      </c>
      <c r="S142" s="186">
        <v>0</v>
      </c>
      <c r="T142" s="187">
        <f>S142*H142</f>
        <v>0</v>
      </c>
      <c r="U142" s="59"/>
      <c r="V142" s="59"/>
      <c r="W142" s="59"/>
      <c r="X142" s="59"/>
      <c r="Y142" s="59"/>
      <c r="Z142" s="59"/>
      <c r="AA142" s="59"/>
      <c r="AB142" s="59"/>
      <c r="AC142" s="59"/>
      <c r="AD142" s="59"/>
      <c r="AE142" s="59"/>
      <c r="AR142" s="188" t="s">
        <v>348</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348</v>
      </c>
      <c r="BM142" s="188" t="s">
        <v>2168</v>
      </c>
    </row>
    <row r="143" spans="1:65" s="63" customFormat="1" ht="14.4" customHeight="1">
      <c r="A143" s="59"/>
      <c r="B143" s="176"/>
      <c r="C143" s="177" t="s">
        <v>739</v>
      </c>
      <c r="D143" s="177" t="s">
        <v>299</v>
      </c>
      <c r="E143" s="178"/>
      <c r="F143" s="179" t="s">
        <v>740</v>
      </c>
      <c r="G143" s="180" t="s">
        <v>337</v>
      </c>
      <c r="H143" s="181">
        <v>81.239999999999995</v>
      </c>
      <c r="I143" s="182"/>
      <c r="J143" s="182">
        <f>ROUND(I143*H143,2)</f>
        <v>0</v>
      </c>
      <c r="K143" s="183"/>
      <c r="L143" s="60"/>
      <c r="M143" s="184" t="s">
        <v>76</v>
      </c>
      <c r="N143" s="185"/>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348</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348</v>
      </c>
      <c r="BM143" s="188" t="s">
        <v>2169</v>
      </c>
    </row>
    <row r="144" spans="1:65" s="63" customFormat="1" ht="14.4" customHeight="1">
      <c r="A144" s="59"/>
      <c r="B144" s="176"/>
      <c r="C144" s="177" t="s">
        <v>742</v>
      </c>
      <c r="D144" s="177" t="s">
        <v>299</v>
      </c>
      <c r="E144" s="178"/>
      <c r="F144" s="179" t="s">
        <v>743</v>
      </c>
      <c r="G144" s="180" t="s">
        <v>337</v>
      </c>
      <c r="H144" s="181">
        <v>90.68</v>
      </c>
      <c r="I144" s="182"/>
      <c r="J144" s="182">
        <f>ROUND(I144*H144,2)</f>
        <v>0</v>
      </c>
      <c r="K144" s="183"/>
      <c r="L144" s="60"/>
      <c r="M144" s="184" t="s">
        <v>76</v>
      </c>
      <c r="N144" s="185"/>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348</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348</v>
      </c>
      <c r="BM144" s="188" t="s">
        <v>2170</v>
      </c>
    </row>
    <row r="145" spans="1:65" s="63" customFormat="1" ht="14.4" customHeight="1">
      <c r="A145" s="59"/>
      <c r="B145" s="176"/>
      <c r="C145" s="190" t="s">
        <v>745</v>
      </c>
      <c r="D145" s="190" t="s">
        <v>324</v>
      </c>
      <c r="E145" s="191"/>
      <c r="F145" s="192" t="s">
        <v>746</v>
      </c>
      <c r="G145" s="193" t="s">
        <v>337</v>
      </c>
      <c r="H145" s="194">
        <v>95.213999999999999</v>
      </c>
      <c r="I145" s="195"/>
      <c r="J145" s="195">
        <f>ROUND(I145*H145,2)</f>
        <v>0</v>
      </c>
      <c r="K145" s="196"/>
      <c r="L145" s="197"/>
      <c r="M145" s="198" t="s">
        <v>76</v>
      </c>
      <c r="N145" s="199"/>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381</v>
      </c>
      <c r="AT145" s="188" t="s">
        <v>324</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348</v>
      </c>
      <c r="BM145" s="188" t="s">
        <v>2171</v>
      </c>
    </row>
    <row r="146" spans="1:65" s="163" customFormat="1" ht="22.95" customHeight="1">
      <c r="B146" s="164"/>
      <c r="D146" s="165" t="s">
        <v>140</v>
      </c>
      <c r="E146" s="174"/>
      <c r="F146" s="174" t="s">
        <v>748</v>
      </c>
      <c r="J146" s="175">
        <f>BK146</f>
        <v>0</v>
      </c>
      <c r="L146" s="164"/>
      <c r="M146" s="168"/>
      <c r="N146" s="169"/>
      <c r="O146" s="169"/>
      <c r="P146" s="170">
        <f>SUM(P147:P148)</f>
        <v>0</v>
      </c>
      <c r="Q146" s="169"/>
      <c r="R146" s="170">
        <f>SUM(R147:R148)</f>
        <v>0</v>
      </c>
      <c r="S146" s="169"/>
      <c r="T146" s="171">
        <f>SUM(T147:T148)</f>
        <v>0</v>
      </c>
      <c r="AR146" s="165" t="s">
        <v>154</v>
      </c>
      <c r="AT146" s="172" t="s">
        <v>140</v>
      </c>
      <c r="AU146" s="172" t="s">
        <v>148</v>
      </c>
      <c r="AY146" s="165" t="s">
        <v>297</v>
      </c>
      <c r="BK146" s="173">
        <f>SUM(BK147:BK148)</f>
        <v>0</v>
      </c>
    </row>
    <row r="147" spans="1:65" s="63" customFormat="1" ht="14.4" customHeight="1">
      <c r="A147" s="59"/>
      <c r="B147" s="176"/>
      <c r="C147" s="177" t="s">
        <v>749</v>
      </c>
      <c r="D147" s="177" t="s">
        <v>299</v>
      </c>
      <c r="E147" s="178"/>
      <c r="F147" s="179" t="s">
        <v>750</v>
      </c>
      <c r="G147" s="180" t="s">
        <v>337</v>
      </c>
      <c r="H147" s="181">
        <v>541.44000000000005</v>
      </c>
      <c r="I147" s="182"/>
      <c r="J147" s="182">
        <f>ROUND(I147*H147,2)</f>
        <v>0</v>
      </c>
      <c r="K147" s="183"/>
      <c r="L147" s="60"/>
      <c r="M147" s="184" t="s">
        <v>76</v>
      </c>
      <c r="N147" s="185"/>
      <c r="O147" s="186">
        <v>0</v>
      </c>
      <c r="P147" s="186">
        <f>O147*H147</f>
        <v>0</v>
      </c>
      <c r="Q147" s="186">
        <v>0</v>
      </c>
      <c r="R147" s="186">
        <f>Q147*H147</f>
        <v>0</v>
      </c>
      <c r="S147" s="186">
        <v>0</v>
      </c>
      <c r="T147" s="187">
        <f>S147*H147</f>
        <v>0</v>
      </c>
      <c r="U147" s="59"/>
      <c r="V147" s="59"/>
      <c r="W147" s="59"/>
      <c r="X147" s="59"/>
      <c r="Y147" s="59"/>
      <c r="Z147" s="59"/>
      <c r="AA147" s="59"/>
      <c r="AB147" s="59"/>
      <c r="AC147" s="59"/>
      <c r="AD147" s="59"/>
      <c r="AE147" s="59"/>
      <c r="AR147" s="188" t="s">
        <v>348</v>
      </c>
      <c r="AT147" s="188" t="s">
        <v>299</v>
      </c>
      <c r="AU147" s="188" t="s">
        <v>154</v>
      </c>
      <c r="AY147" s="48" t="s">
        <v>297</v>
      </c>
      <c r="BE147" s="189">
        <f>IF(N147="základná",J147,0)</f>
        <v>0</v>
      </c>
      <c r="BF147" s="189">
        <f>IF(N147="znížená",J147,0)</f>
        <v>0</v>
      </c>
      <c r="BG147" s="189">
        <f>IF(N147="zákl. prenesená",J147,0)</f>
        <v>0</v>
      </c>
      <c r="BH147" s="189">
        <f>IF(N147="zníž. prenesená",J147,0)</f>
        <v>0</v>
      </c>
      <c r="BI147" s="189">
        <f>IF(N147="nulová",J147,0)</f>
        <v>0</v>
      </c>
      <c r="BJ147" s="48" t="s">
        <v>154</v>
      </c>
      <c r="BK147" s="189">
        <f>ROUND(I147*H147,2)</f>
        <v>0</v>
      </c>
      <c r="BL147" s="48" t="s">
        <v>348</v>
      </c>
      <c r="BM147" s="188" t="s">
        <v>2172</v>
      </c>
    </row>
    <row r="148" spans="1:65" s="63" customFormat="1" ht="24.15" customHeight="1">
      <c r="A148" s="59"/>
      <c r="B148" s="176"/>
      <c r="C148" s="177" t="s">
        <v>752</v>
      </c>
      <c r="D148" s="177" t="s">
        <v>299</v>
      </c>
      <c r="E148" s="178"/>
      <c r="F148" s="179" t="s">
        <v>753</v>
      </c>
      <c r="G148" s="180" t="s">
        <v>337</v>
      </c>
      <c r="H148" s="181">
        <v>541.44000000000005</v>
      </c>
      <c r="I148" s="182"/>
      <c r="J148" s="182">
        <f>ROUND(I148*H148,2)</f>
        <v>0</v>
      </c>
      <c r="K148" s="183"/>
      <c r="L148" s="60"/>
      <c r="M148" s="184" t="s">
        <v>76</v>
      </c>
      <c r="N148" s="185"/>
      <c r="O148" s="186">
        <v>0</v>
      </c>
      <c r="P148" s="186">
        <f>O148*H148</f>
        <v>0</v>
      </c>
      <c r="Q148" s="186">
        <v>0</v>
      </c>
      <c r="R148" s="186">
        <f>Q148*H148</f>
        <v>0</v>
      </c>
      <c r="S148" s="186">
        <v>0</v>
      </c>
      <c r="T148" s="187">
        <f>S148*H148</f>
        <v>0</v>
      </c>
      <c r="U148" s="59"/>
      <c r="V148" s="59"/>
      <c r="W148" s="59"/>
      <c r="X148" s="59"/>
      <c r="Y148" s="59"/>
      <c r="Z148" s="59"/>
      <c r="AA148" s="59"/>
      <c r="AB148" s="59"/>
      <c r="AC148" s="59"/>
      <c r="AD148" s="59"/>
      <c r="AE148" s="59"/>
      <c r="AR148" s="188" t="s">
        <v>348</v>
      </c>
      <c r="AT148" s="188" t="s">
        <v>299</v>
      </c>
      <c r="AU148" s="188" t="s">
        <v>154</v>
      </c>
      <c r="AY148" s="48" t="s">
        <v>297</v>
      </c>
      <c r="BE148" s="189">
        <f>IF(N148="základná",J148,0)</f>
        <v>0</v>
      </c>
      <c r="BF148" s="189">
        <f>IF(N148="znížená",J148,0)</f>
        <v>0</v>
      </c>
      <c r="BG148" s="189">
        <f>IF(N148="zákl. prenesená",J148,0)</f>
        <v>0</v>
      </c>
      <c r="BH148" s="189">
        <f>IF(N148="zníž. prenesená",J148,0)</f>
        <v>0</v>
      </c>
      <c r="BI148" s="189">
        <f>IF(N148="nulová",J148,0)</f>
        <v>0</v>
      </c>
      <c r="BJ148" s="48" t="s">
        <v>154</v>
      </c>
      <c r="BK148" s="189">
        <f>ROUND(I148*H148,2)</f>
        <v>0</v>
      </c>
      <c r="BL148" s="48" t="s">
        <v>348</v>
      </c>
      <c r="BM148" s="188" t="s">
        <v>2173</v>
      </c>
    </row>
    <row r="149" spans="1:65" s="163" customFormat="1" ht="22.95" customHeight="1">
      <c r="B149" s="164"/>
      <c r="D149" s="165" t="s">
        <v>140</v>
      </c>
      <c r="E149" s="174"/>
      <c r="F149" s="174" t="s">
        <v>755</v>
      </c>
      <c r="J149" s="175">
        <f>BK149</f>
        <v>0</v>
      </c>
      <c r="L149" s="164"/>
      <c r="M149" s="168"/>
      <c r="N149" s="169"/>
      <c r="O149" s="169"/>
      <c r="P149" s="170">
        <f>SUM(P150:P152)</f>
        <v>0</v>
      </c>
      <c r="Q149" s="169"/>
      <c r="R149" s="170">
        <f>SUM(R150:R152)</f>
        <v>0</v>
      </c>
      <c r="S149" s="169"/>
      <c r="T149" s="171">
        <f>SUM(T150:T152)</f>
        <v>0</v>
      </c>
      <c r="AR149" s="165" t="s">
        <v>154</v>
      </c>
      <c r="AT149" s="172" t="s">
        <v>140</v>
      </c>
      <c r="AU149" s="172" t="s">
        <v>148</v>
      </c>
      <c r="AY149" s="165" t="s">
        <v>297</v>
      </c>
      <c r="BK149" s="173">
        <f>SUM(BK150:BK152)</f>
        <v>0</v>
      </c>
    </row>
    <row r="150" spans="1:65" s="63" customFormat="1" ht="24.15" customHeight="1">
      <c r="A150" s="59"/>
      <c r="B150" s="176"/>
      <c r="C150" s="177" t="s">
        <v>756</v>
      </c>
      <c r="D150" s="177" t="s">
        <v>299</v>
      </c>
      <c r="E150" s="178"/>
      <c r="F150" s="179" t="s">
        <v>757</v>
      </c>
      <c r="G150" s="180" t="s">
        <v>337</v>
      </c>
      <c r="H150" s="181">
        <v>201.636</v>
      </c>
      <c r="I150" s="182"/>
      <c r="J150" s="182">
        <f>ROUND(I150*H150,2)</f>
        <v>0</v>
      </c>
      <c r="K150" s="183"/>
      <c r="L150" s="60"/>
      <c r="M150" s="184" t="s">
        <v>76</v>
      </c>
      <c r="N150" s="185"/>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348</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348</v>
      </c>
      <c r="BM150" s="188" t="s">
        <v>2174</v>
      </c>
    </row>
    <row r="151" spans="1:65" s="63" customFormat="1" ht="14.4" customHeight="1">
      <c r="A151" s="59"/>
      <c r="B151" s="176"/>
      <c r="C151" s="177" t="s">
        <v>759</v>
      </c>
      <c r="D151" s="177" t="s">
        <v>299</v>
      </c>
      <c r="E151" s="178"/>
      <c r="F151" s="179" t="s">
        <v>760</v>
      </c>
      <c r="G151" s="180" t="s">
        <v>337</v>
      </c>
      <c r="H151" s="181">
        <v>201.636</v>
      </c>
      <c r="I151" s="182"/>
      <c r="J151" s="182">
        <f>ROUND(I151*H151,2)</f>
        <v>0</v>
      </c>
      <c r="K151" s="183"/>
      <c r="L151" s="60"/>
      <c r="M151" s="184" t="s">
        <v>76</v>
      </c>
      <c r="N151" s="185"/>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348</v>
      </c>
      <c r="AT151" s="188" t="s">
        <v>299</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348</v>
      </c>
      <c r="BM151" s="188" t="s">
        <v>2175</v>
      </c>
    </row>
    <row r="152" spans="1:65" s="63" customFormat="1" ht="14.4" customHeight="1">
      <c r="A152" s="59"/>
      <c r="B152" s="176"/>
      <c r="C152" s="190" t="s">
        <v>762</v>
      </c>
      <c r="D152" s="190" t="s">
        <v>324</v>
      </c>
      <c r="E152" s="191"/>
      <c r="F152" s="192" t="s">
        <v>763</v>
      </c>
      <c r="G152" s="193" t="s">
        <v>337</v>
      </c>
      <c r="H152" s="194">
        <v>211.71799999999999</v>
      </c>
      <c r="I152" s="195"/>
      <c r="J152" s="195">
        <f>ROUND(I152*H152,2)</f>
        <v>0</v>
      </c>
      <c r="K152" s="196"/>
      <c r="L152" s="197"/>
      <c r="M152" s="198" t="s">
        <v>76</v>
      </c>
      <c r="N152" s="199"/>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381</v>
      </c>
      <c r="AT152" s="188" t="s">
        <v>324</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348</v>
      </c>
      <c r="BM152" s="188" t="s">
        <v>2176</v>
      </c>
    </row>
    <row r="153" spans="1:65" s="163" customFormat="1" ht="22.95" customHeight="1">
      <c r="B153" s="164"/>
      <c r="D153" s="165" t="s">
        <v>140</v>
      </c>
      <c r="E153" s="174"/>
      <c r="F153" s="174" t="s">
        <v>569</v>
      </c>
      <c r="J153" s="175">
        <f>BK153</f>
        <v>0</v>
      </c>
      <c r="L153" s="164"/>
      <c r="M153" s="168"/>
      <c r="N153" s="169"/>
      <c r="O153" s="169"/>
      <c r="P153" s="170">
        <f>SUM(P154:P155)</f>
        <v>0</v>
      </c>
      <c r="Q153" s="169"/>
      <c r="R153" s="170">
        <f>SUM(R154:R155)</f>
        <v>0</v>
      </c>
      <c r="S153" s="169"/>
      <c r="T153" s="171">
        <f>SUM(T154:T155)</f>
        <v>0</v>
      </c>
      <c r="AR153" s="165" t="s">
        <v>154</v>
      </c>
      <c r="AT153" s="172" t="s">
        <v>140</v>
      </c>
      <c r="AU153" s="172" t="s">
        <v>148</v>
      </c>
      <c r="AY153" s="165" t="s">
        <v>297</v>
      </c>
      <c r="BK153" s="173">
        <f>SUM(BK154:BK155)</f>
        <v>0</v>
      </c>
    </row>
    <row r="154" spans="1:65" s="63" customFormat="1" ht="24.15" customHeight="1">
      <c r="A154" s="59"/>
      <c r="B154" s="176"/>
      <c r="C154" s="177" t="s">
        <v>765</v>
      </c>
      <c r="D154" s="177" t="s">
        <v>299</v>
      </c>
      <c r="E154" s="178"/>
      <c r="F154" s="179" t="s">
        <v>766</v>
      </c>
      <c r="G154" s="180" t="s">
        <v>337</v>
      </c>
      <c r="H154" s="181">
        <v>102.71599999999999</v>
      </c>
      <c r="I154" s="182"/>
      <c r="J154" s="182">
        <f>ROUND(I154*H154,2)</f>
        <v>0</v>
      </c>
      <c r="K154" s="183"/>
      <c r="L154" s="60"/>
      <c r="M154" s="184" t="s">
        <v>76</v>
      </c>
      <c r="N154" s="185"/>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348</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348</v>
      </c>
      <c r="BM154" s="188" t="s">
        <v>2177</v>
      </c>
    </row>
    <row r="155" spans="1:65" s="63" customFormat="1" ht="14.4" customHeight="1">
      <c r="A155" s="59"/>
      <c r="B155" s="176"/>
      <c r="C155" s="177" t="s">
        <v>768</v>
      </c>
      <c r="D155" s="177" t="s">
        <v>299</v>
      </c>
      <c r="E155" s="178"/>
      <c r="F155" s="179" t="s">
        <v>769</v>
      </c>
      <c r="G155" s="180" t="s">
        <v>337</v>
      </c>
      <c r="H155" s="181">
        <v>330.01499999999999</v>
      </c>
      <c r="I155" s="182"/>
      <c r="J155" s="182">
        <f>ROUND(I155*H155,2)</f>
        <v>0</v>
      </c>
      <c r="K155" s="183"/>
      <c r="L155" s="60"/>
      <c r="M155" s="184" t="s">
        <v>76</v>
      </c>
      <c r="N155" s="185"/>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348</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348</v>
      </c>
      <c r="BM155" s="188" t="s">
        <v>2178</v>
      </c>
    </row>
    <row r="156" spans="1:65" s="163" customFormat="1" ht="22.95" customHeight="1">
      <c r="B156" s="164"/>
      <c r="D156" s="165" t="s">
        <v>140</v>
      </c>
      <c r="E156" s="174"/>
      <c r="F156" s="174" t="s">
        <v>771</v>
      </c>
      <c r="J156" s="175">
        <f>BK156</f>
        <v>0</v>
      </c>
      <c r="L156" s="164"/>
      <c r="M156" s="168"/>
      <c r="N156" s="169"/>
      <c r="O156" s="169"/>
      <c r="P156" s="170">
        <f>SUM(P157:P160)</f>
        <v>0</v>
      </c>
      <c r="Q156" s="169"/>
      <c r="R156" s="170">
        <f>SUM(R157:R160)</f>
        <v>0</v>
      </c>
      <c r="S156" s="169"/>
      <c r="T156" s="171">
        <f>SUM(T157:T160)</f>
        <v>0</v>
      </c>
      <c r="AR156" s="165" t="s">
        <v>154</v>
      </c>
      <c r="AT156" s="172" t="s">
        <v>140</v>
      </c>
      <c r="AU156" s="172" t="s">
        <v>148</v>
      </c>
      <c r="AY156" s="165" t="s">
        <v>297</v>
      </c>
      <c r="BK156" s="173">
        <f>SUM(BK157:BK160)</f>
        <v>0</v>
      </c>
    </row>
    <row r="157" spans="1:65" s="63" customFormat="1" ht="24.15" customHeight="1">
      <c r="A157" s="59"/>
      <c r="B157" s="176"/>
      <c r="C157" s="177" t="s">
        <v>772</v>
      </c>
      <c r="D157" s="177" t="s">
        <v>299</v>
      </c>
      <c r="E157" s="178"/>
      <c r="F157" s="179" t="s">
        <v>773</v>
      </c>
      <c r="G157" s="180" t="s">
        <v>337</v>
      </c>
      <c r="H157" s="181">
        <v>2027.7950000000001</v>
      </c>
      <c r="I157" s="182"/>
      <c r="J157" s="182">
        <f>ROUND(I157*H157,2)</f>
        <v>0</v>
      </c>
      <c r="K157" s="183"/>
      <c r="L157" s="60"/>
      <c r="M157" s="184" t="s">
        <v>76</v>
      </c>
      <c r="N157" s="185"/>
      <c r="O157" s="186">
        <v>0</v>
      </c>
      <c r="P157" s="186">
        <f>O157*H157</f>
        <v>0</v>
      </c>
      <c r="Q157" s="186">
        <v>0</v>
      </c>
      <c r="R157" s="186">
        <f>Q157*H157</f>
        <v>0</v>
      </c>
      <c r="S157" s="186">
        <v>0</v>
      </c>
      <c r="T157" s="187">
        <f>S157*H157</f>
        <v>0</v>
      </c>
      <c r="U157" s="59"/>
      <c r="V157" s="59"/>
      <c r="W157" s="59"/>
      <c r="X157" s="59"/>
      <c r="Y157" s="59"/>
      <c r="Z157" s="59"/>
      <c r="AA157" s="59"/>
      <c r="AB157" s="59"/>
      <c r="AC157" s="59"/>
      <c r="AD157" s="59"/>
      <c r="AE157" s="59"/>
      <c r="AR157" s="188" t="s">
        <v>348</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348</v>
      </c>
      <c r="BM157" s="188" t="s">
        <v>2179</v>
      </c>
    </row>
    <row r="158" spans="1:65" s="63" customFormat="1" ht="14.4" customHeight="1">
      <c r="A158" s="59"/>
      <c r="B158" s="176"/>
      <c r="C158" s="177" t="s">
        <v>775</v>
      </c>
      <c r="D158" s="177" t="s">
        <v>299</v>
      </c>
      <c r="E158" s="178"/>
      <c r="F158" s="179" t="s">
        <v>776</v>
      </c>
      <c r="G158" s="180" t="s">
        <v>337</v>
      </c>
      <c r="H158" s="181">
        <v>2027.7950000000001</v>
      </c>
      <c r="I158" s="182"/>
      <c r="J158" s="182">
        <f>ROUND(I158*H158,2)</f>
        <v>0</v>
      </c>
      <c r="K158" s="183"/>
      <c r="L158" s="60"/>
      <c r="M158" s="184" t="s">
        <v>76</v>
      </c>
      <c r="N158" s="185"/>
      <c r="O158" s="186">
        <v>0</v>
      </c>
      <c r="P158" s="186">
        <f>O158*H158</f>
        <v>0</v>
      </c>
      <c r="Q158" s="186">
        <v>0</v>
      </c>
      <c r="R158" s="186">
        <f>Q158*H158</f>
        <v>0</v>
      </c>
      <c r="S158" s="186">
        <v>0</v>
      </c>
      <c r="T158" s="187">
        <f>S158*H158</f>
        <v>0</v>
      </c>
      <c r="U158" s="59"/>
      <c r="V158" s="59"/>
      <c r="W158" s="59"/>
      <c r="X158" s="59"/>
      <c r="Y158" s="59"/>
      <c r="Z158" s="59"/>
      <c r="AA158" s="59"/>
      <c r="AB158" s="59"/>
      <c r="AC158" s="59"/>
      <c r="AD158" s="59"/>
      <c r="AE158" s="59"/>
      <c r="AR158" s="188" t="s">
        <v>348</v>
      </c>
      <c r="AT158" s="188" t="s">
        <v>299</v>
      </c>
      <c r="AU158" s="188" t="s">
        <v>154</v>
      </c>
      <c r="AY158" s="48" t="s">
        <v>297</v>
      </c>
      <c r="BE158" s="189">
        <f>IF(N158="základná",J158,0)</f>
        <v>0</v>
      </c>
      <c r="BF158" s="189">
        <f>IF(N158="znížená",J158,0)</f>
        <v>0</v>
      </c>
      <c r="BG158" s="189">
        <f>IF(N158="zákl. prenesená",J158,0)</f>
        <v>0</v>
      </c>
      <c r="BH158" s="189">
        <f>IF(N158="zníž. prenesená",J158,0)</f>
        <v>0</v>
      </c>
      <c r="BI158" s="189">
        <f>IF(N158="nulová",J158,0)</f>
        <v>0</v>
      </c>
      <c r="BJ158" s="48" t="s">
        <v>154</v>
      </c>
      <c r="BK158" s="189">
        <f>ROUND(I158*H158,2)</f>
        <v>0</v>
      </c>
      <c r="BL158" s="48" t="s">
        <v>348</v>
      </c>
      <c r="BM158" s="188" t="s">
        <v>2180</v>
      </c>
    </row>
    <row r="159" spans="1:65" s="63" customFormat="1" ht="14.4" customHeight="1">
      <c r="A159" s="59"/>
      <c r="B159" s="176"/>
      <c r="C159" s="177" t="s">
        <v>778</v>
      </c>
      <c r="D159" s="177" t="s">
        <v>299</v>
      </c>
      <c r="E159" s="178"/>
      <c r="F159" s="179" t="s">
        <v>779</v>
      </c>
      <c r="G159" s="180" t="s">
        <v>337</v>
      </c>
      <c r="H159" s="181">
        <v>1816.8409999999999</v>
      </c>
      <c r="I159" s="182"/>
      <c r="J159" s="182">
        <f>ROUND(I159*H159,2)</f>
        <v>0</v>
      </c>
      <c r="K159" s="183"/>
      <c r="L159" s="60"/>
      <c r="M159" s="184" t="s">
        <v>76</v>
      </c>
      <c r="N159" s="185"/>
      <c r="O159" s="186">
        <v>0</v>
      </c>
      <c r="P159" s="186">
        <f>O159*H159</f>
        <v>0</v>
      </c>
      <c r="Q159" s="186">
        <v>0</v>
      </c>
      <c r="R159" s="186">
        <f>Q159*H159</f>
        <v>0</v>
      </c>
      <c r="S159" s="186">
        <v>0</v>
      </c>
      <c r="T159" s="187">
        <f>S159*H159</f>
        <v>0</v>
      </c>
      <c r="U159" s="59"/>
      <c r="V159" s="59"/>
      <c r="W159" s="59"/>
      <c r="X159" s="59"/>
      <c r="Y159" s="59"/>
      <c r="Z159" s="59"/>
      <c r="AA159" s="59"/>
      <c r="AB159" s="59"/>
      <c r="AC159" s="59"/>
      <c r="AD159" s="59"/>
      <c r="AE159" s="59"/>
      <c r="AR159" s="188" t="s">
        <v>348</v>
      </c>
      <c r="AT159" s="188" t="s">
        <v>299</v>
      </c>
      <c r="AU159" s="188" t="s">
        <v>154</v>
      </c>
      <c r="AY159" s="48" t="s">
        <v>297</v>
      </c>
      <c r="BE159" s="189">
        <f>IF(N159="základná",J159,0)</f>
        <v>0</v>
      </c>
      <c r="BF159" s="189">
        <f>IF(N159="znížená",J159,0)</f>
        <v>0</v>
      </c>
      <c r="BG159" s="189">
        <f>IF(N159="zákl. prenesená",J159,0)</f>
        <v>0</v>
      </c>
      <c r="BH159" s="189">
        <f>IF(N159="zníž. prenesená",J159,0)</f>
        <v>0</v>
      </c>
      <c r="BI159" s="189">
        <f>IF(N159="nulová",J159,0)</f>
        <v>0</v>
      </c>
      <c r="BJ159" s="48" t="s">
        <v>154</v>
      </c>
      <c r="BK159" s="189">
        <f>ROUND(I159*H159,2)</f>
        <v>0</v>
      </c>
      <c r="BL159" s="48" t="s">
        <v>348</v>
      </c>
      <c r="BM159" s="188" t="s">
        <v>2181</v>
      </c>
    </row>
    <row r="160" spans="1:65" s="63" customFormat="1" ht="21" customHeight="1">
      <c r="A160" s="59"/>
      <c r="B160" s="176"/>
      <c r="C160" s="177" t="s">
        <v>781</v>
      </c>
      <c r="D160" s="177" t="s">
        <v>299</v>
      </c>
      <c r="E160" s="178"/>
      <c r="F160" s="179" t="s">
        <v>782</v>
      </c>
      <c r="G160" s="180" t="s">
        <v>337</v>
      </c>
      <c r="H160" s="181">
        <v>331.9</v>
      </c>
      <c r="I160" s="182"/>
      <c r="J160" s="182">
        <f>ROUND(I160*H160,2)</f>
        <v>0</v>
      </c>
      <c r="K160" s="183"/>
      <c r="L160" s="60"/>
      <c r="M160" s="200" t="s">
        <v>76</v>
      </c>
      <c r="N160" s="201"/>
      <c r="O160" s="202">
        <v>0</v>
      </c>
      <c r="P160" s="202">
        <f>O160*H160</f>
        <v>0</v>
      </c>
      <c r="Q160" s="202">
        <v>0</v>
      </c>
      <c r="R160" s="202">
        <f>Q160*H160</f>
        <v>0</v>
      </c>
      <c r="S160" s="202">
        <v>0</v>
      </c>
      <c r="T160" s="203">
        <f>S160*H160</f>
        <v>0</v>
      </c>
      <c r="U160" s="59"/>
      <c r="V160" s="59"/>
      <c r="W160" s="59"/>
      <c r="X160" s="59"/>
      <c r="Y160" s="59"/>
      <c r="Z160" s="59"/>
      <c r="AA160" s="59"/>
      <c r="AB160" s="59"/>
      <c r="AC160" s="59"/>
      <c r="AD160" s="59"/>
      <c r="AE160" s="59"/>
      <c r="AR160" s="188" t="s">
        <v>348</v>
      </c>
      <c r="AT160" s="188" t="s">
        <v>299</v>
      </c>
      <c r="AU160" s="188" t="s">
        <v>154</v>
      </c>
      <c r="AY160" s="48" t="s">
        <v>297</v>
      </c>
      <c r="BE160" s="189">
        <f>IF(N160="základná",J160,0)</f>
        <v>0</v>
      </c>
      <c r="BF160" s="189">
        <f>IF(N160="znížená",J160,0)</f>
        <v>0</v>
      </c>
      <c r="BG160" s="189">
        <f>IF(N160="zákl. prenesená",J160,0)</f>
        <v>0</v>
      </c>
      <c r="BH160" s="189">
        <f>IF(N160="zníž. prenesená",J160,0)</f>
        <v>0</v>
      </c>
      <c r="BI160" s="189">
        <f>IF(N160="nulová",J160,0)</f>
        <v>0</v>
      </c>
      <c r="BJ160" s="48" t="s">
        <v>154</v>
      </c>
      <c r="BK160" s="189">
        <f>ROUND(I160*H160,2)</f>
        <v>0</v>
      </c>
      <c r="BL160" s="48" t="s">
        <v>348</v>
      </c>
      <c r="BM160" s="188" t="s">
        <v>2182</v>
      </c>
    </row>
    <row r="161" spans="1:31" s="63" customFormat="1" ht="6.9" customHeight="1">
      <c r="A161" s="59"/>
      <c r="B161" s="75"/>
      <c r="C161" s="76"/>
      <c r="D161" s="76"/>
      <c r="E161" s="76"/>
      <c r="F161" s="76"/>
      <c r="G161" s="76"/>
      <c r="H161" s="76"/>
      <c r="I161" s="76"/>
      <c r="J161" s="76"/>
      <c r="K161" s="76"/>
      <c r="L161" s="60"/>
      <c r="M161" s="59"/>
      <c r="O161" s="59"/>
      <c r="P161" s="59"/>
      <c r="Q161" s="59"/>
      <c r="R161" s="59"/>
      <c r="S161" s="59"/>
      <c r="T161" s="59"/>
      <c r="U161" s="59"/>
      <c r="V161" s="59"/>
      <c r="W161" s="59"/>
      <c r="X161" s="59"/>
      <c r="Y161" s="59"/>
      <c r="Z161" s="59"/>
      <c r="AA161" s="59"/>
      <c r="AB161" s="59"/>
      <c r="AC161" s="59"/>
      <c r="AD161" s="59"/>
      <c r="AE161" s="59"/>
    </row>
    <row r="164" spans="1:31" ht="60.6" customHeight="1">
      <c r="C164" s="262" t="s">
        <v>392</v>
      </c>
      <c r="D164" s="262"/>
      <c r="E164" s="262"/>
      <c r="F164" s="262"/>
      <c r="G164" s="262"/>
      <c r="H164" s="262"/>
      <c r="I164" s="262"/>
      <c r="J164" s="262"/>
      <c r="K164" s="262"/>
      <c r="L164" s="262"/>
      <c r="M164" s="262"/>
      <c r="N164" s="262"/>
    </row>
    <row r="165" spans="1:31" ht="11.4">
      <c r="C165" s="204"/>
      <c r="D165" s="204"/>
      <c r="E165" s="204"/>
      <c r="F165" s="204"/>
      <c r="G165" s="204"/>
      <c r="H165" s="204"/>
      <c r="I165" s="204"/>
      <c r="J165" s="204"/>
      <c r="K165" s="205"/>
      <c r="L165" s="205"/>
      <c r="M165" s="205"/>
      <c r="N165" s="205"/>
    </row>
    <row r="166" spans="1:31" ht="43.2" customHeight="1">
      <c r="C166" s="262" t="s">
        <v>393</v>
      </c>
      <c r="D166" s="262"/>
      <c r="E166" s="262"/>
      <c r="F166" s="262"/>
      <c r="G166" s="262"/>
      <c r="H166" s="262"/>
      <c r="I166" s="262"/>
      <c r="J166" s="262"/>
      <c r="K166" s="262"/>
      <c r="L166" s="262"/>
      <c r="M166" s="262"/>
      <c r="N166" s="262"/>
    </row>
    <row r="167" spans="1:31" ht="11.4">
      <c r="C167" s="204"/>
      <c r="D167" s="204"/>
      <c r="E167" s="204"/>
      <c r="F167" s="204"/>
      <c r="G167" s="204"/>
      <c r="H167" s="204"/>
      <c r="I167" s="204"/>
      <c r="J167" s="204"/>
      <c r="K167" s="205"/>
      <c r="L167" s="205"/>
      <c r="M167" s="205"/>
      <c r="N167" s="205"/>
    </row>
    <row r="168" spans="1:31" ht="45" customHeight="1">
      <c r="C168" s="262" t="s">
        <v>394</v>
      </c>
      <c r="D168" s="262"/>
      <c r="E168" s="262"/>
      <c r="F168" s="262"/>
      <c r="G168" s="262"/>
      <c r="H168" s="262"/>
      <c r="I168" s="262"/>
      <c r="J168" s="262"/>
      <c r="K168" s="262"/>
      <c r="L168" s="262"/>
      <c r="M168" s="262"/>
      <c r="N168" s="262"/>
    </row>
    <row r="169" spans="1:31" ht="11.4">
      <c r="C169" s="206"/>
      <c r="D169" s="206"/>
      <c r="E169" s="206"/>
      <c r="F169" s="206"/>
      <c r="G169" s="206"/>
      <c r="H169" s="206"/>
      <c r="I169" s="206"/>
      <c r="J169" s="206"/>
      <c r="K169" s="207"/>
      <c r="L169" s="207"/>
      <c r="M169" s="207"/>
      <c r="N169" s="207"/>
    </row>
    <row r="170" spans="1:31" ht="11.4">
      <c r="C170" s="262" t="s">
        <v>395</v>
      </c>
      <c r="D170" s="262"/>
      <c r="E170" s="262"/>
      <c r="F170" s="262"/>
      <c r="G170" s="262"/>
      <c r="H170" s="262"/>
      <c r="I170" s="262"/>
      <c r="J170" s="262"/>
      <c r="K170" s="262"/>
      <c r="L170" s="262"/>
      <c r="M170" s="262"/>
      <c r="N170" s="262"/>
    </row>
    <row r="171" spans="1:31" ht="11.4">
      <c r="C171" s="204"/>
      <c r="D171" s="204"/>
      <c r="E171" s="204"/>
      <c r="F171" s="204"/>
      <c r="G171" s="204"/>
      <c r="H171" s="204"/>
      <c r="I171" s="204"/>
      <c r="J171" s="204"/>
      <c r="K171" s="205"/>
      <c r="L171" s="205"/>
      <c r="M171" s="205"/>
      <c r="N171" s="205"/>
    </row>
    <row r="172" spans="1:31" ht="11.4">
      <c r="C172" s="204"/>
      <c r="D172" s="204"/>
      <c r="E172" s="204"/>
      <c r="F172" s="204"/>
      <c r="G172" s="204"/>
      <c r="H172" s="204"/>
      <c r="I172" s="204"/>
      <c r="J172" s="204"/>
      <c r="K172" s="205"/>
      <c r="L172" s="205"/>
      <c r="M172" s="205"/>
      <c r="N172" s="205"/>
    </row>
    <row r="173" spans="1:31" ht="11.4">
      <c r="C173" s="208" t="s">
        <v>396</v>
      </c>
      <c r="D173" s="208"/>
      <c r="E173" s="208"/>
      <c r="F173" s="208"/>
      <c r="G173" s="208"/>
      <c r="H173" s="204"/>
      <c r="I173" s="208"/>
      <c r="J173" s="208"/>
      <c r="K173" s="205"/>
      <c r="L173" s="205"/>
      <c r="M173" s="205"/>
      <c r="N173" s="205"/>
    </row>
    <row r="174" spans="1:31" ht="11.4">
      <c r="C174" s="204"/>
      <c r="D174" s="204"/>
      <c r="E174" s="204"/>
      <c r="F174" s="204"/>
      <c r="G174" s="204"/>
      <c r="H174" s="204" t="s">
        <v>397</v>
      </c>
      <c r="I174" s="204"/>
      <c r="J174" s="204"/>
      <c r="K174" s="205"/>
      <c r="L174" s="205"/>
      <c r="M174" s="205"/>
      <c r="N174" s="205"/>
    </row>
    <row r="175" spans="1:31" ht="11.4">
      <c r="C175" s="204"/>
      <c r="D175" s="204"/>
      <c r="E175" s="204"/>
      <c r="F175" s="204"/>
      <c r="G175" s="204"/>
      <c r="H175" s="204"/>
      <c r="I175" s="204"/>
      <c r="J175" s="204"/>
      <c r="K175" s="205"/>
      <c r="L175" s="205"/>
      <c r="M175" s="205"/>
      <c r="N175" s="205"/>
    </row>
    <row r="176" spans="1:31" ht="11.4">
      <c r="C176" s="204"/>
      <c r="D176" s="204"/>
      <c r="E176" s="204"/>
      <c r="F176" s="204"/>
      <c r="G176" s="204"/>
      <c r="H176" s="204"/>
      <c r="I176" s="204"/>
      <c r="J176" s="208"/>
      <c r="K176" s="205"/>
      <c r="L176" s="205"/>
      <c r="M176" s="205"/>
      <c r="N176" s="205"/>
    </row>
    <row r="177" spans="3:14" ht="11.4">
      <c r="C177" s="208" t="s">
        <v>96</v>
      </c>
      <c r="D177" s="208"/>
      <c r="E177" s="208"/>
      <c r="F177" s="208"/>
      <c r="G177" s="208"/>
      <c r="H177" s="204"/>
      <c r="I177" s="208"/>
      <c r="J177" s="204"/>
      <c r="K177" s="205"/>
      <c r="L177" s="205"/>
      <c r="M177" s="205"/>
      <c r="N177" s="205"/>
    </row>
  </sheetData>
  <autoFilter ref="C99:K160" xr:uid="{00000000-0009-0000-0000-00002D000000}"/>
  <mergeCells count="13">
    <mergeCell ref="E29:H29"/>
    <mergeCell ref="L2:V2"/>
    <mergeCell ref="E7:H7"/>
    <mergeCell ref="E9:H9"/>
    <mergeCell ref="E11:H11"/>
    <mergeCell ref="E20:H20"/>
    <mergeCell ref="C170:N170"/>
    <mergeCell ref="E88:H88"/>
    <mergeCell ref="E90:H90"/>
    <mergeCell ref="E92:H92"/>
    <mergeCell ref="C164:N164"/>
    <mergeCell ref="C166:N166"/>
    <mergeCell ref="C168:N16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BM188"/>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2001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2183</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ROUND((SUM(BE100:BE171)),  2)</f>
        <v>0</v>
      </c>
      <c r="G35" s="59"/>
      <c r="H35" s="59"/>
      <c r="I35" s="141">
        <v>0.2</v>
      </c>
      <c r="J35" s="140">
        <f>ROUND(((SUM(BE100:BE171))*I35),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ROUND((SUM(BF100:BF171)),  2)</f>
        <v>0</v>
      </c>
      <c r="G36" s="59"/>
      <c r="H36" s="59"/>
      <c r="I36" s="141">
        <v>0.2</v>
      </c>
      <c r="J36" s="140">
        <f>ROUND(((SUM(BF100:BF171))*I36),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ROUND((SUM(BG100:BG171)),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ROUND((SUM(BH100:BH171)),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ROUND((SUM(BI100:BI171)),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8.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06 - FC 06 SO 01 B1 - ZTI a UK NV</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P102+P118+P144+P169</f>
        <v>0</v>
      </c>
      <c r="Q101" s="169"/>
      <c r="R101" s="170">
        <f>R102+R118+R144+R169</f>
        <v>0</v>
      </c>
      <c r="S101" s="169"/>
      <c r="T101" s="171">
        <f>T102+T118+T144+T169</f>
        <v>0</v>
      </c>
      <c r="AR101" s="165" t="s">
        <v>154</v>
      </c>
      <c r="AT101" s="172" t="s">
        <v>140</v>
      </c>
      <c r="AU101" s="172" t="s">
        <v>141</v>
      </c>
      <c r="AY101" s="165" t="s">
        <v>297</v>
      </c>
      <c r="BK101" s="173">
        <f>BK102+BK118+BK144+BK169</f>
        <v>0</v>
      </c>
    </row>
    <row r="102" spans="1:65" s="163" customFormat="1" ht="22.95" customHeight="1">
      <c r="B102" s="164"/>
      <c r="D102" s="165" t="s">
        <v>140</v>
      </c>
      <c r="E102" s="174"/>
      <c r="F102" s="174" t="s">
        <v>785</v>
      </c>
      <c r="J102" s="175">
        <f>BK102</f>
        <v>0</v>
      </c>
      <c r="L102" s="164"/>
      <c r="M102" s="168"/>
      <c r="N102" s="169"/>
      <c r="O102" s="169"/>
      <c r="P102" s="170">
        <f>SUM(P103:P117)</f>
        <v>0</v>
      </c>
      <c r="Q102" s="169"/>
      <c r="R102" s="170">
        <f>SUM(R103:R117)</f>
        <v>0</v>
      </c>
      <c r="S102" s="169"/>
      <c r="T102" s="171">
        <f>SUM(T103:T117)</f>
        <v>0</v>
      </c>
      <c r="AR102" s="165" t="s">
        <v>154</v>
      </c>
      <c r="AT102" s="172" t="s">
        <v>140</v>
      </c>
      <c r="AU102" s="172" t="s">
        <v>148</v>
      </c>
      <c r="AY102" s="165" t="s">
        <v>297</v>
      </c>
      <c r="BK102" s="173">
        <f>SUM(BK103:BK117)</f>
        <v>0</v>
      </c>
    </row>
    <row r="103" spans="1:65" s="63" customFormat="1" ht="24.15" customHeight="1">
      <c r="A103" s="59"/>
      <c r="B103" s="176"/>
      <c r="C103" s="177" t="s">
        <v>148</v>
      </c>
      <c r="D103" s="177" t="s">
        <v>299</v>
      </c>
      <c r="E103" s="178"/>
      <c r="F103" s="179" t="s">
        <v>786</v>
      </c>
      <c r="G103" s="180" t="s">
        <v>522</v>
      </c>
      <c r="H103" s="181">
        <v>60</v>
      </c>
      <c r="I103" s="182"/>
      <c r="J103" s="182">
        <f t="shared" ref="J103:J117" si="0">ROUND(I103*H103,2)</f>
        <v>0</v>
      </c>
      <c r="K103" s="183"/>
      <c r="L103" s="60"/>
      <c r="M103" s="184" t="s">
        <v>76</v>
      </c>
      <c r="N103" s="185"/>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348</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348</v>
      </c>
      <c r="BM103" s="188" t="s">
        <v>2184</v>
      </c>
    </row>
    <row r="104" spans="1:65" s="63" customFormat="1" ht="24.15" customHeight="1">
      <c r="A104" s="59"/>
      <c r="B104" s="176"/>
      <c r="C104" s="177" t="s">
        <v>154</v>
      </c>
      <c r="D104" s="177" t="s">
        <v>299</v>
      </c>
      <c r="E104" s="178"/>
      <c r="F104" s="179" t="s">
        <v>788</v>
      </c>
      <c r="G104" s="180" t="s">
        <v>522</v>
      </c>
      <c r="H104" s="181">
        <v>24</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348</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348</v>
      </c>
      <c r="BM104" s="188" t="s">
        <v>2185</v>
      </c>
    </row>
    <row r="105" spans="1:65" s="63" customFormat="1" ht="14.4" customHeight="1">
      <c r="A105" s="59"/>
      <c r="B105" s="176"/>
      <c r="C105" s="177" t="s">
        <v>306</v>
      </c>
      <c r="D105" s="177" t="s">
        <v>299</v>
      </c>
      <c r="E105" s="178"/>
      <c r="F105" s="179" t="s">
        <v>790</v>
      </c>
      <c r="G105" s="180" t="s">
        <v>522</v>
      </c>
      <c r="H105" s="181">
        <v>12</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348</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348</v>
      </c>
      <c r="BM105" s="188" t="s">
        <v>2186</v>
      </c>
    </row>
    <row r="106" spans="1:65" s="63" customFormat="1" ht="14.4" customHeight="1">
      <c r="A106" s="59"/>
      <c r="B106" s="176"/>
      <c r="C106" s="177" t="s">
        <v>302</v>
      </c>
      <c r="D106" s="177" t="s">
        <v>299</v>
      </c>
      <c r="E106" s="178"/>
      <c r="F106" s="179" t="s">
        <v>792</v>
      </c>
      <c r="G106" s="180" t="s">
        <v>522</v>
      </c>
      <c r="H106" s="181">
        <v>108</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348</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348</v>
      </c>
      <c r="BM106" s="188" t="s">
        <v>2187</v>
      </c>
    </row>
    <row r="107" spans="1:65" s="63" customFormat="1" ht="14.4" customHeight="1">
      <c r="A107" s="59"/>
      <c r="B107" s="176"/>
      <c r="C107" s="177" t="s">
        <v>311</v>
      </c>
      <c r="D107" s="177" t="s">
        <v>299</v>
      </c>
      <c r="E107" s="178"/>
      <c r="F107" s="179" t="s">
        <v>794</v>
      </c>
      <c r="G107" s="180" t="s">
        <v>522</v>
      </c>
      <c r="H107" s="181">
        <v>12</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348</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348</v>
      </c>
      <c r="BM107" s="188" t="s">
        <v>2188</v>
      </c>
    </row>
    <row r="108" spans="1:65" s="63" customFormat="1" ht="14.4" customHeight="1">
      <c r="A108" s="59"/>
      <c r="B108" s="176"/>
      <c r="C108" s="177" t="s">
        <v>314</v>
      </c>
      <c r="D108" s="177" t="s">
        <v>299</v>
      </c>
      <c r="E108" s="178"/>
      <c r="F108" s="179" t="s">
        <v>796</v>
      </c>
      <c r="G108" s="180" t="s">
        <v>522</v>
      </c>
      <c r="H108" s="181">
        <v>60</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2189</v>
      </c>
    </row>
    <row r="109" spans="1:65" s="63" customFormat="1" ht="14.4" customHeight="1">
      <c r="A109" s="59"/>
      <c r="B109" s="176"/>
      <c r="C109" s="177" t="s">
        <v>317</v>
      </c>
      <c r="D109" s="177" t="s">
        <v>299</v>
      </c>
      <c r="E109" s="178"/>
      <c r="F109" s="179" t="s">
        <v>798</v>
      </c>
      <c r="G109" s="180" t="s">
        <v>799</v>
      </c>
      <c r="H109" s="181">
        <v>12</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2190</v>
      </c>
    </row>
    <row r="110" spans="1:65" s="63" customFormat="1" ht="14.4" customHeight="1">
      <c r="A110" s="59"/>
      <c r="B110" s="176"/>
      <c r="C110" s="177" t="s">
        <v>320</v>
      </c>
      <c r="D110" s="177" t="s">
        <v>299</v>
      </c>
      <c r="E110" s="178"/>
      <c r="F110" s="179" t="s">
        <v>801</v>
      </c>
      <c r="G110" s="180" t="s">
        <v>799</v>
      </c>
      <c r="H110" s="181">
        <v>36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348</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2191</v>
      </c>
    </row>
    <row r="111" spans="1:65" s="63" customFormat="1" ht="14.4" customHeight="1">
      <c r="A111" s="59"/>
      <c r="B111" s="176"/>
      <c r="C111" s="177" t="s">
        <v>323</v>
      </c>
      <c r="D111" s="177" t="s">
        <v>299</v>
      </c>
      <c r="E111" s="178"/>
      <c r="F111" s="179" t="s">
        <v>803</v>
      </c>
      <c r="G111" s="180" t="s">
        <v>799</v>
      </c>
      <c r="H111" s="181">
        <v>12</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2192</v>
      </c>
    </row>
    <row r="112" spans="1:65" s="63" customFormat="1" ht="24.15" customHeight="1">
      <c r="A112" s="59"/>
      <c r="B112" s="176"/>
      <c r="C112" s="177" t="s">
        <v>328</v>
      </c>
      <c r="D112" s="177" t="s">
        <v>299</v>
      </c>
      <c r="E112" s="178"/>
      <c r="F112" s="179" t="s">
        <v>805</v>
      </c>
      <c r="G112" s="180" t="s">
        <v>799</v>
      </c>
      <c r="H112" s="181">
        <v>6</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2193</v>
      </c>
    </row>
    <row r="113" spans="1:65" s="63" customFormat="1" ht="14.4" customHeight="1">
      <c r="A113" s="59"/>
      <c r="B113" s="176"/>
      <c r="C113" s="177" t="s">
        <v>331</v>
      </c>
      <c r="D113" s="177" t="s">
        <v>299</v>
      </c>
      <c r="E113" s="178"/>
      <c r="F113" s="179" t="s">
        <v>807</v>
      </c>
      <c r="G113" s="180" t="s">
        <v>799</v>
      </c>
      <c r="H113" s="181">
        <v>6</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348</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2194</v>
      </c>
    </row>
    <row r="114" spans="1:65" s="63" customFormat="1" ht="14.4" customHeight="1">
      <c r="A114" s="59"/>
      <c r="B114" s="176"/>
      <c r="C114" s="190" t="s">
        <v>335</v>
      </c>
      <c r="D114" s="190" t="s">
        <v>324</v>
      </c>
      <c r="E114" s="191"/>
      <c r="F114" s="192" t="s">
        <v>809</v>
      </c>
      <c r="G114" s="193" t="s">
        <v>799</v>
      </c>
      <c r="H114" s="194">
        <v>6</v>
      </c>
      <c r="I114" s="195"/>
      <c r="J114" s="195">
        <f t="shared" si="0"/>
        <v>0</v>
      </c>
      <c r="K114" s="196"/>
      <c r="L114" s="197"/>
      <c r="M114" s="198" t="s">
        <v>76</v>
      </c>
      <c r="N114" s="199"/>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381</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2195</v>
      </c>
    </row>
    <row r="115" spans="1:65" s="63" customFormat="1" ht="14.4" customHeight="1">
      <c r="A115" s="59"/>
      <c r="B115" s="176"/>
      <c r="C115" s="177" t="s">
        <v>339</v>
      </c>
      <c r="D115" s="177" t="s">
        <v>299</v>
      </c>
      <c r="E115" s="178"/>
      <c r="F115" s="179" t="s">
        <v>811</v>
      </c>
      <c r="G115" s="180" t="s">
        <v>522</v>
      </c>
      <c r="H115" s="181">
        <v>276</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348</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348</v>
      </c>
      <c r="BM115" s="188" t="s">
        <v>2196</v>
      </c>
    </row>
    <row r="116" spans="1:65" s="63" customFormat="1" ht="24.15" customHeight="1">
      <c r="A116" s="59"/>
      <c r="B116" s="176"/>
      <c r="C116" s="177" t="s">
        <v>342</v>
      </c>
      <c r="D116" s="177" t="s">
        <v>299</v>
      </c>
      <c r="E116" s="178"/>
      <c r="F116" s="179" t="s">
        <v>813</v>
      </c>
      <c r="G116" s="180" t="s">
        <v>326</v>
      </c>
      <c r="H116" s="181">
        <v>1.5</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348</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348</v>
      </c>
      <c r="BM116" s="188" t="s">
        <v>2197</v>
      </c>
    </row>
    <row r="117" spans="1:65" s="63" customFormat="1" ht="14.4" customHeight="1">
      <c r="A117" s="59"/>
      <c r="B117" s="176"/>
      <c r="C117" s="177" t="s">
        <v>345</v>
      </c>
      <c r="D117" s="177" t="s">
        <v>299</v>
      </c>
      <c r="E117" s="178"/>
      <c r="F117" s="179" t="s">
        <v>815</v>
      </c>
      <c r="G117" s="180" t="s">
        <v>816</v>
      </c>
      <c r="H117" s="181">
        <v>60</v>
      </c>
      <c r="I117" s="182"/>
      <c r="J117" s="182">
        <f t="shared" si="0"/>
        <v>0</v>
      </c>
      <c r="K117" s="183"/>
      <c r="L117" s="60"/>
      <c r="M117" s="184" t="s">
        <v>76</v>
      </c>
      <c r="N117" s="185"/>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348</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348</v>
      </c>
      <c r="BM117" s="188" t="s">
        <v>2198</v>
      </c>
    </row>
    <row r="118" spans="1:65" s="163" customFormat="1" ht="22.95" customHeight="1">
      <c r="B118" s="164"/>
      <c r="D118" s="165" t="s">
        <v>140</v>
      </c>
      <c r="E118" s="174"/>
      <c r="F118" s="174" t="s">
        <v>818</v>
      </c>
      <c r="J118" s="175">
        <f>BK118</f>
        <v>0</v>
      </c>
      <c r="L118" s="164"/>
      <c r="M118" s="168"/>
      <c r="N118" s="169"/>
      <c r="O118" s="169"/>
      <c r="P118" s="170">
        <f>SUM(P119:P143)</f>
        <v>0</v>
      </c>
      <c r="Q118" s="169"/>
      <c r="R118" s="170">
        <f>SUM(R119:R143)</f>
        <v>0</v>
      </c>
      <c r="S118" s="169"/>
      <c r="T118" s="171">
        <f>SUM(T119:T143)</f>
        <v>0</v>
      </c>
      <c r="AR118" s="165" t="s">
        <v>154</v>
      </c>
      <c r="AT118" s="172" t="s">
        <v>140</v>
      </c>
      <c r="AU118" s="172" t="s">
        <v>148</v>
      </c>
      <c r="AY118" s="165" t="s">
        <v>297</v>
      </c>
      <c r="BK118" s="173">
        <f>SUM(BK119:BK143)</f>
        <v>0</v>
      </c>
    </row>
    <row r="119" spans="1:65" s="63" customFormat="1" ht="24.15" customHeight="1">
      <c r="A119" s="59"/>
      <c r="B119" s="176"/>
      <c r="C119" s="177" t="s">
        <v>348</v>
      </c>
      <c r="D119" s="177" t="s">
        <v>299</v>
      </c>
      <c r="E119" s="178"/>
      <c r="F119" s="179" t="s">
        <v>819</v>
      </c>
      <c r="G119" s="180" t="s">
        <v>799</v>
      </c>
      <c r="H119" s="181">
        <v>12</v>
      </c>
      <c r="I119" s="182"/>
      <c r="J119" s="182">
        <f t="shared" ref="J119:J143" si="10">ROUND(I119*H119,2)</f>
        <v>0</v>
      </c>
      <c r="K119" s="183"/>
      <c r="L119" s="60"/>
      <c r="M119" s="184" t="s">
        <v>76</v>
      </c>
      <c r="N119" s="185"/>
      <c r="O119" s="186">
        <v>0</v>
      </c>
      <c r="P119" s="186">
        <f t="shared" ref="P119:P143" si="11">O119*H119</f>
        <v>0</v>
      </c>
      <c r="Q119" s="186">
        <v>0</v>
      </c>
      <c r="R119" s="186">
        <f t="shared" ref="R119:R143" si="12">Q119*H119</f>
        <v>0</v>
      </c>
      <c r="S119" s="186">
        <v>0</v>
      </c>
      <c r="T119" s="187">
        <f t="shared" ref="T119:T143" si="13">S119*H119</f>
        <v>0</v>
      </c>
      <c r="U119" s="59"/>
      <c r="V119" s="59"/>
      <c r="W119" s="59"/>
      <c r="X119" s="59"/>
      <c r="Y119" s="59"/>
      <c r="Z119" s="59"/>
      <c r="AA119" s="59"/>
      <c r="AB119" s="59"/>
      <c r="AC119" s="59"/>
      <c r="AD119" s="59"/>
      <c r="AE119" s="59"/>
      <c r="AR119" s="188" t="s">
        <v>348</v>
      </c>
      <c r="AT119" s="188" t="s">
        <v>299</v>
      </c>
      <c r="AU119" s="188" t="s">
        <v>154</v>
      </c>
      <c r="AY119" s="48" t="s">
        <v>297</v>
      </c>
      <c r="BE119" s="189">
        <f t="shared" ref="BE119:BE143" si="14">IF(N119="základná",J119,0)</f>
        <v>0</v>
      </c>
      <c r="BF119" s="189">
        <f t="shared" ref="BF119:BF143" si="15">IF(N119="znížená",J119,0)</f>
        <v>0</v>
      </c>
      <c r="BG119" s="189">
        <f t="shared" ref="BG119:BG143" si="16">IF(N119="zákl. prenesená",J119,0)</f>
        <v>0</v>
      </c>
      <c r="BH119" s="189">
        <f t="shared" ref="BH119:BH143" si="17">IF(N119="zníž. prenesená",J119,0)</f>
        <v>0</v>
      </c>
      <c r="BI119" s="189">
        <f t="shared" ref="BI119:BI143" si="18">IF(N119="nulová",J119,0)</f>
        <v>0</v>
      </c>
      <c r="BJ119" s="48" t="s">
        <v>154</v>
      </c>
      <c r="BK119" s="189">
        <f t="shared" ref="BK119:BK143" si="19">ROUND(I119*H119,2)</f>
        <v>0</v>
      </c>
      <c r="BL119" s="48" t="s">
        <v>348</v>
      </c>
      <c r="BM119" s="188" t="s">
        <v>2199</v>
      </c>
    </row>
    <row r="120" spans="1:65" s="63" customFormat="1" ht="14.4" customHeight="1">
      <c r="A120" s="59"/>
      <c r="B120" s="176"/>
      <c r="C120" s="177" t="s">
        <v>351</v>
      </c>
      <c r="D120" s="177" t="s">
        <v>299</v>
      </c>
      <c r="E120" s="178"/>
      <c r="F120" s="179" t="s">
        <v>821</v>
      </c>
      <c r="G120" s="180" t="s">
        <v>522</v>
      </c>
      <c r="H120" s="181">
        <v>48</v>
      </c>
      <c r="I120" s="182"/>
      <c r="J120" s="182">
        <f t="shared" si="10"/>
        <v>0</v>
      </c>
      <c r="K120" s="183"/>
      <c r="L120" s="60"/>
      <c r="M120" s="184" t="s">
        <v>76</v>
      </c>
      <c r="N120" s="185"/>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348</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348</v>
      </c>
      <c r="BM120" s="188" t="s">
        <v>2200</v>
      </c>
    </row>
    <row r="121" spans="1:65" s="63" customFormat="1" ht="24.15" customHeight="1">
      <c r="A121" s="59"/>
      <c r="B121" s="176"/>
      <c r="C121" s="177" t="s">
        <v>354</v>
      </c>
      <c r="D121" s="177" t="s">
        <v>299</v>
      </c>
      <c r="E121" s="178"/>
      <c r="F121" s="179" t="s">
        <v>823</v>
      </c>
      <c r="G121" s="180" t="s">
        <v>522</v>
      </c>
      <c r="H121" s="181">
        <v>360</v>
      </c>
      <c r="I121" s="182"/>
      <c r="J121" s="182">
        <f t="shared" si="10"/>
        <v>0</v>
      </c>
      <c r="K121" s="183"/>
      <c r="L121" s="60"/>
      <c r="M121" s="184" t="s">
        <v>76</v>
      </c>
      <c r="N121" s="185"/>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348</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348</v>
      </c>
      <c r="BM121" s="188" t="s">
        <v>2201</v>
      </c>
    </row>
    <row r="122" spans="1:65" s="63" customFormat="1" ht="24.15" customHeight="1">
      <c r="A122" s="59"/>
      <c r="B122" s="176"/>
      <c r="C122" s="177" t="s">
        <v>357</v>
      </c>
      <c r="D122" s="177" t="s">
        <v>299</v>
      </c>
      <c r="E122" s="178"/>
      <c r="F122" s="179" t="s">
        <v>825</v>
      </c>
      <c r="G122" s="180" t="s">
        <v>522</v>
      </c>
      <c r="H122" s="181">
        <v>54</v>
      </c>
      <c r="I122" s="182"/>
      <c r="J122" s="182">
        <f t="shared" si="10"/>
        <v>0</v>
      </c>
      <c r="K122" s="183"/>
      <c r="L122" s="60"/>
      <c r="M122" s="184" t="s">
        <v>76</v>
      </c>
      <c r="N122" s="185"/>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348</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348</v>
      </c>
      <c r="BM122" s="188" t="s">
        <v>2202</v>
      </c>
    </row>
    <row r="123" spans="1:65" s="63" customFormat="1" ht="14.4" customHeight="1">
      <c r="A123" s="59"/>
      <c r="B123" s="176"/>
      <c r="C123" s="177" t="s">
        <v>82</v>
      </c>
      <c r="D123" s="177" t="s">
        <v>299</v>
      </c>
      <c r="E123" s="178"/>
      <c r="F123" s="179" t="s">
        <v>827</v>
      </c>
      <c r="G123" s="180" t="s">
        <v>522</v>
      </c>
      <c r="H123" s="181">
        <v>360</v>
      </c>
      <c r="I123" s="182"/>
      <c r="J123" s="182">
        <f t="shared" si="10"/>
        <v>0</v>
      </c>
      <c r="K123" s="183"/>
      <c r="L123" s="60"/>
      <c r="M123" s="184" t="s">
        <v>76</v>
      </c>
      <c r="N123" s="185"/>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348</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348</v>
      </c>
      <c r="BM123" s="188" t="s">
        <v>2203</v>
      </c>
    </row>
    <row r="124" spans="1:65" s="63" customFormat="1" ht="14.4" customHeight="1">
      <c r="A124" s="59"/>
      <c r="B124" s="176"/>
      <c r="C124" s="177" t="s">
        <v>402</v>
      </c>
      <c r="D124" s="177" t="s">
        <v>299</v>
      </c>
      <c r="E124" s="178"/>
      <c r="F124" s="179" t="s">
        <v>829</v>
      </c>
      <c r="G124" s="180" t="s">
        <v>522</v>
      </c>
      <c r="H124" s="181">
        <v>102</v>
      </c>
      <c r="I124" s="182"/>
      <c r="J124" s="182">
        <f t="shared" si="10"/>
        <v>0</v>
      </c>
      <c r="K124" s="183"/>
      <c r="L124" s="60"/>
      <c r="M124" s="184" t="s">
        <v>76</v>
      </c>
      <c r="N124" s="185"/>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348</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348</v>
      </c>
      <c r="BM124" s="188" t="s">
        <v>2204</v>
      </c>
    </row>
    <row r="125" spans="1:65" s="63" customFormat="1" ht="24.15" customHeight="1">
      <c r="A125" s="59"/>
      <c r="B125" s="176"/>
      <c r="C125" s="177" t="s">
        <v>405</v>
      </c>
      <c r="D125" s="177" t="s">
        <v>299</v>
      </c>
      <c r="E125" s="178"/>
      <c r="F125" s="179" t="s">
        <v>831</v>
      </c>
      <c r="G125" s="180" t="s">
        <v>407</v>
      </c>
      <c r="H125" s="181">
        <v>36</v>
      </c>
      <c r="I125" s="182"/>
      <c r="J125" s="182">
        <f t="shared" si="10"/>
        <v>0</v>
      </c>
      <c r="K125" s="183"/>
      <c r="L125" s="60"/>
      <c r="M125" s="184" t="s">
        <v>76</v>
      </c>
      <c r="N125" s="185"/>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348</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348</v>
      </c>
      <c r="BM125" s="188" t="s">
        <v>2205</v>
      </c>
    </row>
    <row r="126" spans="1:65" s="63" customFormat="1" ht="14.4" customHeight="1">
      <c r="A126" s="59"/>
      <c r="B126" s="176"/>
      <c r="C126" s="177" t="s">
        <v>409</v>
      </c>
      <c r="D126" s="177" t="s">
        <v>299</v>
      </c>
      <c r="E126" s="178"/>
      <c r="F126" s="179" t="s">
        <v>833</v>
      </c>
      <c r="G126" s="180" t="s">
        <v>799</v>
      </c>
      <c r="H126" s="181">
        <v>60</v>
      </c>
      <c r="I126" s="182"/>
      <c r="J126" s="182">
        <f t="shared" si="10"/>
        <v>0</v>
      </c>
      <c r="K126" s="183"/>
      <c r="L126" s="60"/>
      <c r="M126" s="184" t="s">
        <v>76</v>
      </c>
      <c r="N126" s="185"/>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348</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348</v>
      </c>
      <c r="BM126" s="188" t="s">
        <v>2206</v>
      </c>
    </row>
    <row r="127" spans="1:65" s="63" customFormat="1" ht="14.4" customHeight="1">
      <c r="A127" s="59"/>
      <c r="B127" s="176"/>
      <c r="C127" s="177" t="s">
        <v>412</v>
      </c>
      <c r="D127" s="177" t="s">
        <v>299</v>
      </c>
      <c r="E127" s="178"/>
      <c r="F127" s="179" t="s">
        <v>835</v>
      </c>
      <c r="G127" s="180" t="s">
        <v>407</v>
      </c>
      <c r="H127" s="181">
        <v>12</v>
      </c>
      <c r="I127" s="182"/>
      <c r="J127" s="182">
        <f t="shared" si="10"/>
        <v>0</v>
      </c>
      <c r="K127" s="183"/>
      <c r="L127" s="60"/>
      <c r="M127" s="184" t="s">
        <v>76</v>
      </c>
      <c r="N127" s="185"/>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348</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348</v>
      </c>
      <c r="BM127" s="188" t="s">
        <v>2207</v>
      </c>
    </row>
    <row r="128" spans="1:65" s="63" customFormat="1" ht="24.15" customHeight="1">
      <c r="A128" s="59"/>
      <c r="B128" s="176"/>
      <c r="C128" s="177" t="s">
        <v>415</v>
      </c>
      <c r="D128" s="177" t="s">
        <v>299</v>
      </c>
      <c r="E128" s="178"/>
      <c r="F128" s="179" t="s">
        <v>837</v>
      </c>
      <c r="G128" s="180" t="s">
        <v>799</v>
      </c>
      <c r="H128" s="181">
        <v>24</v>
      </c>
      <c r="I128" s="182"/>
      <c r="J128" s="182">
        <f t="shared" si="10"/>
        <v>0</v>
      </c>
      <c r="K128" s="183"/>
      <c r="L128" s="60"/>
      <c r="M128" s="184" t="s">
        <v>76</v>
      </c>
      <c r="N128" s="185"/>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348</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348</v>
      </c>
      <c r="BM128" s="188" t="s">
        <v>2208</v>
      </c>
    </row>
    <row r="129" spans="1:65" s="63" customFormat="1" ht="24.15" customHeight="1">
      <c r="A129" s="59"/>
      <c r="B129" s="176"/>
      <c r="C129" s="177" t="s">
        <v>418</v>
      </c>
      <c r="D129" s="177" t="s">
        <v>299</v>
      </c>
      <c r="E129" s="178"/>
      <c r="F129" s="179" t="s">
        <v>839</v>
      </c>
      <c r="G129" s="180" t="s">
        <v>799</v>
      </c>
      <c r="H129" s="181">
        <v>12</v>
      </c>
      <c r="I129" s="182"/>
      <c r="J129" s="182">
        <f t="shared" si="10"/>
        <v>0</v>
      </c>
      <c r="K129" s="183"/>
      <c r="L129" s="60"/>
      <c r="M129" s="184" t="s">
        <v>76</v>
      </c>
      <c r="N129" s="185"/>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348</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348</v>
      </c>
      <c r="BM129" s="188" t="s">
        <v>2209</v>
      </c>
    </row>
    <row r="130" spans="1:65" s="63" customFormat="1" ht="24.15" customHeight="1">
      <c r="A130" s="59"/>
      <c r="B130" s="176"/>
      <c r="C130" s="177" t="s">
        <v>421</v>
      </c>
      <c r="D130" s="177" t="s">
        <v>299</v>
      </c>
      <c r="E130" s="178"/>
      <c r="F130" s="179" t="s">
        <v>841</v>
      </c>
      <c r="G130" s="180" t="s">
        <v>799</v>
      </c>
      <c r="H130" s="181">
        <v>12</v>
      </c>
      <c r="I130" s="182"/>
      <c r="J130" s="182">
        <f t="shared" si="10"/>
        <v>0</v>
      </c>
      <c r="K130" s="183"/>
      <c r="L130" s="60"/>
      <c r="M130" s="184" t="s">
        <v>76</v>
      </c>
      <c r="N130" s="185"/>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348</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348</v>
      </c>
      <c r="BM130" s="188" t="s">
        <v>2210</v>
      </c>
    </row>
    <row r="131" spans="1:65" s="63" customFormat="1" ht="14.4" customHeight="1">
      <c r="A131" s="59"/>
      <c r="B131" s="176"/>
      <c r="C131" s="177" t="s">
        <v>424</v>
      </c>
      <c r="D131" s="177" t="s">
        <v>299</v>
      </c>
      <c r="E131" s="178"/>
      <c r="F131" s="179" t="s">
        <v>843</v>
      </c>
      <c r="G131" s="180" t="s">
        <v>799</v>
      </c>
      <c r="H131" s="181">
        <v>12</v>
      </c>
      <c r="I131" s="182"/>
      <c r="J131" s="182">
        <f t="shared" si="10"/>
        <v>0</v>
      </c>
      <c r="K131" s="183"/>
      <c r="L131" s="60"/>
      <c r="M131" s="184" t="s">
        <v>76</v>
      </c>
      <c r="N131" s="185"/>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348</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348</v>
      </c>
      <c r="BM131" s="188" t="s">
        <v>2211</v>
      </c>
    </row>
    <row r="132" spans="1:65" s="63" customFormat="1" ht="14.4" customHeight="1">
      <c r="A132" s="59"/>
      <c r="B132" s="176"/>
      <c r="C132" s="177" t="s">
        <v>427</v>
      </c>
      <c r="D132" s="177" t="s">
        <v>299</v>
      </c>
      <c r="E132" s="178"/>
      <c r="F132" s="179" t="s">
        <v>845</v>
      </c>
      <c r="G132" s="180" t="s">
        <v>799</v>
      </c>
      <c r="H132" s="181">
        <v>12</v>
      </c>
      <c r="I132" s="182"/>
      <c r="J132" s="182">
        <f t="shared" si="10"/>
        <v>0</v>
      </c>
      <c r="K132" s="183"/>
      <c r="L132" s="60"/>
      <c r="M132" s="184" t="s">
        <v>76</v>
      </c>
      <c r="N132" s="185"/>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348</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348</v>
      </c>
      <c r="BM132" s="188" t="s">
        <v>2212</v>
      </c>
    </row>
    <row r="133" spans="1:65" s="63" customFormat="1" ht="24.15" customHeight="1">
      <c r="A133" s="59"/>
      <c r="B133" s="176"/>
      <c r="C133" s="177" t="s">
        <v>430</v>
      </c>
      <c r="D133" s="177" t="s">
        <v>299</v>
      </c>
      <c r="E133" s="178"/>
      <c r="F133" s="179" t="s">
        <v>847</v>
      </c>
      <c r="G133" s="180" t="s">
        <v>799</v>
      </c>
      <c r="H133" s="181">
        <v>12</v>
      </c>
      <c r="I133" s="182"/>
      <c r="J133" s="182">
        <f t="shared" si="10"/>
        <v>0</v>
      </c>
      <c r="K133" s="183"/>
      <c r="L133" s="60"/>
      <c r="M133" s="184" t="s">
        <v>76</v>
      </c>
      <c r="N133" s="185"/>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348</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348</v>
      </c>
      <c r="BM133" s="188" t="s">
        <v>2213</v>
      </c>
    </row>
    <row r="134" spans="1:65" s="63" customFormat="1" ht="24.15" customHeight="1">
      <c r="A134" s="59"/>
      <c r="B134" s="176"/>
      <c r="C134" s="177" t="s">
        <v>434</v>
      </c>
      <c r="D134" s="177" t="s">
        <v>299</v>
      </c>
      <c r="E134" s="178"/>
      <c r="F134" s="179" t="s">
        <v>849</v>
      </c>
      <c r="G134" s="180" t="s">
        <v>799</v>
      </c>
      <c r="H134" s="181">
        <v>12</v>
      </c>
      <c r="I134" s="182"/>
      <c r="J134" s="182">
        <f t="shared" si="10"/>
        <v>0</v>
      </c>
      <c r="K134" s="183"/>
      <c r="L134" s="60"/>
      <c r="M134" s="184" t="s">
        <v>76</v>
      </c>
      <c r="N134" s="185"/>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348</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2214</v>
      </c>
    </row>
    <row r="135" spans="1:65" s="63" customFormat="1" ht="24.15" customHeight="1">
      <c r="A135" s="59"/>
      <c r="B135" s="176"/>
      <c r="C135" s="177" t="s">
        <v>381</v>
      </c>
      <c r="D135" s="177" t="s">
        <v>299</v>
      </c>
      <c r="E135" s="178"/>
      <c r="F135" s="179" t="s">
        <v>851</v>
      </c>
      <c r="G135" s="180" t="s">
        <v>799</v>
      </c>
      <c r="H135" s="181">
        <v>12</v>
      </c>
      <c r="I135" s="182"/>
      <c r="J135" s="182">
        <f t="shared" si="10"/>
        <v>0</v>
      </c>
      <c r="K135" s="183"/>
      <c r="L135" s="60"/>
      <c r="M135" s="184" t="s">
        <v>76</v>
      </c>
      <c r="N135" s="185"/>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348</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2215</v>
      </c>
    </row>
    <row r="136" spans="1:65" s="63" customFormat="1" ht="24.15" customHeight="1">
      <c r="A136" s="59"/>
      <c r="B136" s="176"/>
      <c r="C136" s="177" t="s">
        <v>439</v>
      </c>
      <c r="D136" s="177" t="s">
        <v>299</v>
      </c>
      <c r="E136" s="178"/>
      <c r="F136" s="179" t="s">
        <v>853</v>
      </c>
      <c r="G136" s="180" t="s">
        <v>799</v>
      </c>
      <c r="H136" s="181">
        <v>12</v>
      </c>
      <c r="I136" s="182"/>
      <c r="J136" s="182">
        <f t="shared" si="10"/>
        <v>0</v>
      </c>
      <c r="K136" s="183"/>
      <c r="L136" s="60"/>
      <c r="M136" s="184" t="s">
        <v>76</v>
      </c>
      <c r="N136" s="185"/>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348</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2216</v>
      </c>
    </row>
    <row r="137" spans="1:65" s="63" customFormat="1" ht="14.4" customHeight="1">
      <c r="A137" s="59"/>
      <c r="B137" s="176"/>
      <c r="C137" s="177" t="s">
        <v>442</v>
      </c>
      <c r="D137" s="177" t="s">
        <v>299</v>
      </c>
      <c r="E137" s="178"/>
      <c r="F137" s="179" t="s">
        <v>855</v>
      </c>
      <c r="G137" s="180" t="s">
        <v>799</v>
      </c>
      <c r="H137" s="181">
        <v>60</v>
      </c>
      <c r="I137" s="182"/>
      <c r="J137" s="182">
        <f t="shared" si="10"/>
        <v>0</v>
      </c>
      <c r="K137" s="183"/>
      <c r="L137" s="60"/>
      <c r="M137" s="184" t="s">
        <v>76</v>
      </c>
      <c r="N137" s="185"/>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348</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2217</v>
      </c>
    </row>
    <row r="138" spans="1:65" s="63" customFormat="1" ht="14.4" customHeight="1">
      <c r="A138" s="59"/>
      <c r="B138" s="176"/>
      <c r="C138" s="177" t="s">
        <v>445</v>
      </c>
      <c r="D138" s="177" t="s">
        <v>299</v>
      </c>
      <c r="E138" s="178"/>
      <c r="F138" s="179" t="s">
        <v>857</v>
      </c>
      <c r="G138" s="180" t="s">
        <v>799</v>
      </c>
      <c r="H138" s="181">
        <v>12</v>
      </c>
      <c r="I138" s="182"/>
      <c r="J138" s="182">
        <f t="shared" si="10"/>
        <v>0</v>
      </c>
      <c r="K138" s="183"/>
      <c r="L138" s="60"/>
      <c r="M138" s="184" t="s">
        <v>76</v>
      </c>
      <c r="N138" s="185"/>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2218</v>
      </c>
    </row>
    <row r="139" spans="1:65" s="63" customFormat="1" ht="24.15" customHeight="1">
      <c r="A139" s="59"/>
      <c r="B139" s="176"/>
      <c r="C139" s="177" t="s">
        <v>448</v>
      </c>
      <c r="D139" s="177" t="s">
        <v>299</v>
      </c>
      <c r="E139" s="178"/>
      <c r="F139" s="179" t="s">
        <v>859</v>
      </c>
      <c r="G139" s="180" t="s">
        <v>799</v>
      </c>
      <c r="H139" s="181">
        <v>12</v>
      </c>
      <c r="I139" s="182"/>
      <c r="J139" s="182">
        <f t="shared" si="10"/>
        <v>0</v>
      </c>
      <c r="K139" s="183"/>
      <c r="L139" s="60"/>
      <c r="M139" s="184" t="s">
        <v>76</v>
      </c>
      <c r="N139" s="185"/>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348</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348</v>
      </c>
      <c r="BM139" s="188" t="s">
        <v>2219</v>
      </c>
    </row>
    <row r="140" spans="1:65" s="63" customFormat="1" ht="14.4" customHeight="1">
      <c r="A140" s="59"/>
      <c r="B140" s="176"/>
      <c r="C140" s="177" t="s">
        <v>451</v>
      </c>
      <c r="D140" s="177" t="s">
        <v>299</v>
      </c>
      <c r="E140" s="178"/>
      <c r="F140" s="179" t="s">
        <v>861</v>
      </c>
      <c r="G140" s="180" t="s">
        <v>522</v>
      </c>
      <c r="H140" s="181">
        <v>462</v>
      </c>
      <c r="I140" s="182"/>
      <c r="J140" s="182">
        <f t="shared" si="10"/>
        <v>0</v>
      </c>
      <c r="K140" s="183"/>
      <c r="L140" s="60"/>
      <c r="M140" s="184" t="s">
        <v>76</v>
      </c>
      <c r="N140" s="185"/>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348</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348</v>
      </c>
      <c r="BM140" s="188" t="s">
        <v>2220</v>
      </c>
    </row>
    <row r="141" spans="1:65" s="63" customFormat="1" ht="25.2" customHeight="1">
      <c r="A141" s="59"/>
      <c r="B141" s="176"/>
      <c r="C141" s="177" t="s">
        <v>454</v>
      </c>
      <c r="D141" s="177" t="s">
        <v>299</v>
      </c>
      <c r="E141" s="178"/>
      <c r="F141" s="179" t="s">
        <v>863</v>
      </c>
      <c r="G141" s="180" t="s">
        <v>522</v>
      </c>
      <c r="H141" s="181">
        <v>462</v>
      </c>
      <c r="I141" s="182"/>
      <c r="J141" s="182">
        <f t="shared" si="10"/>
        <v>0</v>
      </c>
      <c r="K141" s="183"/>
      <c r="L141" s="60"/>
      <c r="M141" s="184" t="s">
        <v>76</v>
      </c>
      <c r="N141" s="185"/>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348</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348</v>
      </c>
      <c r="BM141" s="188" t="s">
        <v>2221</v>
      </c>
    </row>
    <row r="142" spans="1:65" s="63" customFormat="1" ht="24.15" customHeight="1">
      <c r="A142" s="59"/>
      <c r="B142" s="176"/>
      <c r="C142" s="177" t="s">
        <v>457</v>
      </c>
      <c r="D142" s="177" t="s">
        <v>299</v>
      </c>
      <c r="E142" s="178"/>
      <c r="F142" s="179" t="s">
        <v>865</v>
      </c>
      <c r="G142" s="180" t="s">
        <v>326</v>
      </c>
      <c r="H142" s="181">
        <v>1.5</v>
      </c>
      <c r="I142" s="182"/>
      <c r="J142" s="182">
        <f t="shared" si="10"/>
        <v>0</v>
      </c>
      <c r="K142" s="183"/>
      <c r="L142" s="60"/>
      <c r="M142" s="184" t="s">
        <v>76</v>
      </c>
      <c r="N142" s="185"/>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348</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348</v>
      </c>
      <c r="BM142" s="188" t="s">
        <v>2222</v>
      </c>
    </row>
    <row r="143" spans="1:65" s="63" customFormat="1" ht="14.4" customHeight="1">
      <c r="A143" s="59"/>
      <c r="B143" s="176"/>
      <c r="C143" s="177" t="s">
        <v>460</v>
      </c>
      <c r="D143" s="177" t="s">
        <v>299</v>
      </c>
      <c r="E143" s="178"/>
      <c r="F143" s="179" t="s">
        <v>867</v>
      </c>
      <c r="G143" s="180" t="s">
        <v>816</v>
      </c>
      <c r="H143" s="181">
        <v>48</v>
      </c>
      <c r="I143" s="182"/>
      <c r="J143" s="182">
        <f t="shared" si="10"/>
        <v>0</v>
      </c>
      <c r="K143" s="183"/>
      <c r="L143" s="60"/>
      <c r="M143" s="184" t="s">
        <v>76</v>
      </c>
      <c r="N143" s="185"/>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348</v>
      </c>
      <c r="AT143" s="188" t="s">
        <v>299</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348</v>
      </c>
      <c r="BM143" s="188" t="s">
        <v>2223</v>
      </c>
    </row>
    <row r="144" spans="1:65" s="163" customFormat="1" ht="22.95" customHeight="1">
      <c r="B144" s="164"/>
      <c r="D144" s="165" t="s">
        <v>140</v>
      </c>
      <c r="E144" s="174"/>
      <c r="F144" s="174" t="s">
        <v>869</v>
      </c>
      <c r="J144" s="175">
        <f>BK144</f>
        <v>0</v>
      </c>
      <c r="L144" s="164"/>
      <c r="M144" s="168"/>
      <c r="N144" s="169"/>
      <c r="O144" s="169"/>
      <c r="P144" s="170">
        <f>SUM(P145:P168)</f>
        <v>0</v>
      </c>
      <c r="Q144" s="169"/>
      <c r="R144" s="170">
        <f>SUM(R145:R168)</f>
        <v>0</v>
      </c>
      <c r="S144" s="169"/>
      <c r="T144" s="171">
        <f>SUM(T145:T168)</f>
        <v>0</v>
      </c>
      <c r="AR144" s="165" t="s">
        <v>154</v>
      </c>
      <c r="AT144" s="172" t="s">
        <v>140</v>
      </c>
      <c r="AU144" s="172" t="s">
        <v>148</v>
      </c>
      <c r="AY144" s="165" t="s">
        <v>297</v>
      </c>
      <c r="BK144" s="173">
        <f>SUM(BK145:BK168)</f>
        <v>0</v>
      </c>
    </row>
    <row r="145" spans="1:65" s="63" customFormat="1" ht="24.15" customHeight="1">
      <c r="A145" s="59"/>
      <c r="B145" s="176"/>
      <c r="C145" s="177" t="s">
        <v>463</v>
      </c>
      <c r="D145" s="177" t="s">
        <v>299</v>
      </c>
      <c r="E145" s="178"/>
      <c r="F145" s="179" t="s">
        <v>870</v>
      </c>
      <c r="G145" s="180" t="s">
        <v>407</v>
      </c>
      <c r="H145" s="181">
        <v>12</v>
      </c>
      <c r="I145" s="182"/>
      <c r="J145" s="182">
        <f t="shared" ref="J145:J168" si="20">ROUND(I145*H145,2)</f>
        <v>0</v>
      </c>
      <c r="K145" s="183"/>
      <c r="L145" s="60"/>
      <c r="M145" s="184" t="s">
        <v>76</v>
      </c>
      <c r="N145" s="185"/>
      <c r="O145" s="186">
        <v>0</v>
      </c>
      <c r="P145" s="186">
        <f t="shared" ref="P145:P168" si="21">O145*H145</f>
        <v>0</v>
      </c>
      <c r="Q145" s="186">
        <v>0</v>
      </c>
      <c r="R145" s="186">
        <f t="shared" ref="R145:R168" si="22">Q145*H145</f>
        <v>0</v>
      </c>
      <c r="S145" s="186">
        <v>0</v>
      </c>
      <c r="T145" s="187">
        <f t="shared" ref="T145:T168" si="23">S145*H145</f>
        <v>0</v>
      </c>
      <c r="U145" s="59"/>
      <c r="V145" s="59"/>
      <c r="W145" s="59"/>
      <c r="X145" s="59"/>
      <c r="Y145" s="59"/>
      <c r="Z145" s="59"/>
      <c r="AA145" s="59"/>
      <c r="AB145" s="59"/>
      <c r="AC145" s="59"/>
      <c r="AD145" s="59"/>
      <c r="AE145" s="59"/>
      <c r="AR145" s="188" t="s">
        <v>348</v>
      </c>
      <c r="AT145" s="188" t="s">
        <v>299</v>
      </c>
      <c r="AU145" s="188" t="s">
        <v>154</v>
      </c>
      <c r="AY145" s="48" t="s">
        <v>297</v>
      </c>
      <c r="BE145" s="189">
        <f t="shared" ref="BE145:BE168" si="24">IF(N145="základná",J145,0)</f>
        <v>0</v>
      </c>
      <c r="BF145" s="189">
        <f t="shared" ref="BF145:BF168" si="25">IF(N145="znížená",J145,0)</f>
        <v>0</v>
      </c>
      <c r="BG145" s="189">
        <f t="shared" ref="BG145:BG168" si="26">IF(N145="zákl. prenesená",J145,0)</f>
        <v>0</v>
      </c>
      <c r="BH145" s="189">
        <f t="shared" ref="BH145:BH168" si="27">IF(N145="zníž. prenesená",J145,0)</f>
        <v>0</v>
      </c>
      <c r="BI145" s="189">
        <f t="shared" ref="BI145:BI168" si="28">IF(N145="nulová",J145,0)</f>
        <v>0</v>
      </c>
      <c r="BJ145" s="48" t="s">
        <v>154</v>
      </c>
      <c r="BK145" s="189">
        <f t="shared" ref="BK145:BK168" si="29">ROUND(I145*H145,2)</f>
        <v>0</v>
      </c>
      <c r="BL145" s="48" t="s">
        <v>348</v>
      </c>
      <c r="BM145" s="188" t="s">
        <v>2224</v>
      </c>
    </row>
    <row r="146" spans="1:65" s="63" customFormat="1" ht="14.4" customHeight="1">
      <c r="A146" s="59"/>
      <c r="B146" s="176"/>
      <c r="C146" s="177" t="s">
        <v>466</v>
      </c>
      <c r="D146" s="177" t="s">
        <v>299</v>
      </c>
      <c r="E146" s="178"/>
      <c r="F146" s="179" t="s">
        <v>872</v>
      </c>
      <c r="G146" s="180" t="s">
        <v>407</v>
      </c>
      <c r="H146" s="181">
        <v>12</v>
      </c>
      <c r="I146" s="182"/>
      <c r="J146" s="182">
        <f t="shared" si="20"/>
        <v>0</v>
      </c>
      <c r="K146" s="183"/>
      <c r="L146" s="60"/>
      <c r="M146" s="184" t="s">
        <v>76</v>
      </c>
      <c r="N146" s="185"/>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348</v>
      </c>
      <c r="AT146" s="188" t="s">
        <v>299</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348</v>
      </c>
      <c r="BM146" s="188" t="s">
        <v>2225</v>
      </c>
    </row>
    <row r="147" spans="1:65" s="63" customFormat="1" ht="14.4" customHeight="1">
      <c r="A147" s="59"/>
      <c r="B147" s="176"/>
      <c r="C147" s="177" t="s">
        <v>469</v>
      </c>
      <c r="D147" s="177" t="s">
        <v>299</v>
      </c>
      <c r="E147" s="178"/>
      <c r="F147" s="179" t="s">
        <v>874</v>
      </c>
      <c r="G147" s="180" t="s">
        <v>407</v>
      </c>
      <c r="H147" s="181">
        <v>12</v>
      </c>
      <c r="I147" s="182"/>
      <c r="J147" s="182">
        <f t="shared" si="20"/>
        <v>0</v>
      </c>
      <c r="K147" s="183"/>
      <c r="L147" s="60"/>
      <c r="M147" s="184" t="s">
        <v>76</v>
      </c>
      <c r="N147" s="185"/>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348</v>
      </c>
      <c r="AT147" s="188" t="s">
        <v>299</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348</v>
      </c>
      <c r="BM147" s="188" t="s">
        <v>2226</v>
      </c>
    </row>
    <row r="148" spans="1:65" s="63" customFormat="1" ht="24.15" customHeight="1">
      <c r="A148" s="59"/>
      <c r="B148" s="176"/>
      <c r="C148" s="177" t="s">
        <v>472</v>
      </c>
      <c r="D148" s="177" t="s">
        <v>299</v>
      </c>
      <c r="E148" s="178"/>
      <c r="F148" s="179" t="s">
        <v>876</v>
      </c>
      <c r="G148" s="180" t="s">
        <v>407</v>
      </c>
      <c r="H148" s="181">
        <v>12</v>
      </c>
      <c r="I148" s="182"/>
      <c r="J148" s="182">
        <f t="shared" si="20"/>
        <v>0</v>
      </c>
      <c r="K148" s="183"/>
      <c r="L148" s="60"/>
      <c r="M148" s="184" t="s">
        <v>76</v>
      </c>
      <c r="N148" s="185"/>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348</v>
      </c>
      <c r="AT148" s="188" t="s">
        <v>299</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348</v>
      </c>
      <c r="BM148" s="188" t="s">
        <v>2227</v>
      </c>
    </row>
    <row r="149" spans="1:65" s="63" customFormat="1" ht="24.6" customHeight="1">
      <c r="A149" s="59"/>
      <c r="B149" s="176"/>
      <c r="C149" s="177" t="s">
        <v>475</v>
      </c>
      <c r="D149" s="177" t="s">
        <v>299</v>
      </c>
      <c r="E149" s="178"/>
      <c r="F149" s="179" t="s">
        <v>878</v>
      </c>
      <c r="G149" s="180" t="s">
        <v>407</v>
      </c>
      <c r="H149" s="181">
        <v>12</v>
      </c>
      <c r="I149" s="182"/>
      <c r="J149" s="182">
        <f t="shared" si="20"/>
        <v>0</v>
      </c>
      <c r="K149" s="183"/>
      <c r="L149" s="60"/>
      <c r="M149" s="184" t="s">
        <v>76</v>
      </c>
      <c r="N149" s="185"/>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348</v>
      </c>
      <c r="AT149" s="188" t="s">
        <v>299</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348</v>
      </c>
      <c r="BM149" s="188" t="s">
        <v>2228</v>
      </c>
    </row>
    <row r="150" spans="1:65" s="63" customFormat="1" ht="25.2" customHeight="1">
      <c r="A150" s="59"/>
      <c r="B150" s="176"/>
      <c r="C150" s="177" t="s">
        <v>478</v>
      </c>
      <c r="D150" s="177" t="s">
        <v>299</v>
      </c>
      <c r="E150" s="178"/>
      <c r="F150" s="179" t="s">
        <v>880</v>
      </c>
      <c r="G150" s="180" t="s">
        <v>407</v>
      </c>
      <c r="H150" s="181">
        <v>12</v>
      </c>
      <c r="I150" s="182"/>
      <c r="J150" s="182">
        <f t="shared" si="20"/>
        <v>0</v>
      </c>
      <c r="K150" s="183"/>
      <c r="L150" s="60"/>
      <c r="M150" s="184" t="s">
        <v>76</v>
      </c>
      <c r="N150" s="185"/>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348</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348</v>
      </c>
      <c r="BM150" s="188" t="s">
        <v>2229</v>
      </c>
    </row>
    <row r="151" spans="1:65" s="63" customFormat="1" ht="14.4" customHeight="1">
      <c r="A151" s="59"/>
      <c r="B151" s="176"/>
      <c r="C151" s="177" t="s">
        <v>481</v>
      </c>
      <c r="D151" s="177" t="s">
        <v>299</v>
      </c>
      <c r="E151" s="178"/>
      <c r="F151" s="179" t="s">
        <v>882</v>
      </c>
      <c r="G151" s="180" t="s">
        <v>407</v>
      </c>
      <c r="H151" s="181">
        <v>12</v>
      </c>
      <c r="I151" s="182"/>
      <c r="J151" s="182">
        <f t="shared" si="20"/>
        <v>0</v>
      </c>
      <c r="K151" s="183"/>
      <c r="L151" s="60"/>
      <c r="M151" s="184" t="s">
        <v>76</v>
      </c>
      <c r="N151" s="185"/>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348</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348</v>
      </c>
      <c r="BM151" s="188" t="s">
        <v>2230</v>
      </c>
    </row>
    <row r="152" spans="1:65" s="63" customFormat="1" ht="14.4" customHeight="1">
      <c r="A152" s="59"/>
      <c r="B152" s="176"/>
      <c r="C152" s="177" t="s">
        <v>484</v>
      </c>
      <c r="D152" s="177" t="s">
        <v>299</v>
      </c>
      <c r="E152" s="178"/>
      <c r="F152" s="179" t="s">
        <v>884</v>
      </c>
      <c r="G152" s="180" t="s">
        <v>407</v>
      </c>
      <c r="H152" s="181">
        <v>12</v>
      </c>
      <c r="I152" s="182"/>
      <c r="J152" s="182">
        <f t="shared" si="20"/>
        <v>0</v>
      </c>
      <c r="K152" s="183"/>
      <c r="L152" s="60"/>
      <c r="M152" s="184" t="s">
        <v>76</v>
      </c>
      <c r="N152" s="185"/>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348</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348</v>
      </c>
      <c r="BM152" s="188" t="s">
        <v>2231</v>
      </c>
    </row>
    <row r="153" spans="1:65" s="63" customFormat="1" ht="14.4" customHeight="1">
      <c r="A153" s="59"/>
      <c r="B153" s="176"/>
      <c r="C153" s="190" t="s">
        <v>649</v>
      </c>
      <c r="D153" s="190" t="s">
        <v>324</v>
      </c>
      <c r="E153" s="191"/>
      <c r="F153" s="192" t="s">
        <v>886</v>
      </c>
      <c r="G153" s="193" t="s">
        <v>799</v>
      </c>
      <c r="H153" s="194">
        <v>12</v>
      </c>
      <c r="I153" s="195"/>
      <c r="J153" s="195">
        <f t="shared" si="20"/>
        <v>0</v>
      </c>
      <c r="K153" s="196"/>
      <c r="L153" s="197"/>
      <c r="M153" s="198" t="s">
        <v>76</v>
      </c>
      <c r="N153" s="199"/>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381</v>
      </c>
      <c r="AT153" s="188" t="s">
        <v>324</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348</v>
      </c>
      <c r="BM153" s="188" t="s">
        <v>2232</v>
      </c>
    </row>
    <row r="154" spans="1:65" s="63" customFormat="1" ht="14.4" customHeight="1">
      <c r="A154" s="59"/>
      <c r="B154" s="176"/>
      <c r="C154" s="177" t="s">
        <v>652</v>
      </c>
      <c r="D154" s="177" t="s">
        <v>299</v>
      </c>
      <c r="E154" s="178"/>
      <c r="F154" s="179" t="s">
        <v>888</v>
      </c>
      <c r="G154" s="180" t="s">
        <v>407</v>
      </c>
      <c r="H154" s="181">
        <v>12</v>
      </c>
      <c r="I154" s="182"/>
      <c r="J154" s="182">
        <f t="shared" si="20"/>
        <v>0</v>
      </c>
      <c r="K154" s="183"/>
      <c r="L154" s="60"/>
      <c r="M154" s="184" t="s">
        <v>76</v>
      </c>
      <c r="N154" s="185"/>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348</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348</v>
      </c>
      <c r="BM154" s="188" t="s">
        <v>2233</v>
      </c>
    </row>
    <row r="155" spans="1:65" s="63" customFormat="1" ht="14.4" customHeight="1">
      <c r="A155" s="59"/>
      <c r="B155" s="176"/>
      <c r="C155" s="190" t="s">
        <v>655</v>
      </c>
      <c r="D155" s="190" t="s">
        <v>324</v>
      </c>
      <c r="E155" s="191"/>
      <c r="F155" s="192" t="s">
        <v>890</v>
      </c>
      <c r="G155" s="193" t="s">
        <v>799</v>
      </c>
      <c r="H155" s="194">
        <v>12</v>
      </c>
      <c r="I155" s="195"/>
      <c r="J155" s="195">
        <f t="shared" si="20"/>
        <v>0</v>
      </c>
      <c r="K155" s="196"/>
      <c r="L155" s="197"/>
      <c r="M155" s="198" t="s">
        <v>76</v>
      </c>
      <c r="N155" s="199"/>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381</v>
      </c>
      <c r="AT155" s="188" t="s">
        <v>324</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348</v>
      </c>
      <c r="BM155" s="188" t="s">
        <v>2234</v>
      </c>
    </row>
    <row r="156" spans="1:65" s="63" customFormat="1" ht="27" customHeight="1">
      <c r="A156" s="59"/>
      <c r="B156" s="176"/>
      <c r="C156" s="190" t="s">
        <v>577</v>
      </c>
      <c r="D156" s="190" t="s">
        <v>324</v>
      </c>
      <c r="E156" s="191"/>
      <c r="F156" s="192" t="s">
        <v>892</v>
      </c>
      <c r="G156" s="193" t="s">
        <v>799</v>
      </c>
      <c r="H156" s="194">
        <v>12</v>
      </c>
      <c r="I156" s="195"/>
      <c r="J156" s="195">
        <f t="shared" si="20"/>
        <v>0</v>
      </c>
      <c r="K156" s="196"/>
      <c r="L156" s="197"/>
      <c r="M156" s="198" t="s">
        <v>76</v>
      </c>
      <c r="N156" s="199"/>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381</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348</v>
      </c>
      <c r="BM156" s="188" t="s">
        <v>2235</v>
      </c>
    </row>
    <row r="157" spans="1:65" s="63" customFormat="1" ht="25.2" customHeight="1">
      <c r="A157" s="59"/>
      <c r="B157" s="176"/>
      <c r="C157" s="190" t="s">
        <v>580</v>
      </c>
      <c r="D157" s="190" t="s">
        <v>324</v>
      </c>
      <c r="E157" s="191"/>
      <c r="F157" s="192" t="s">
        <v>894</v>
      </c>
      <c r="G157" s="193" t="s">
        <v>799</v>
      </c>
      <c r="H157" s="194">
        <v>12</v>
      </c>
      <c r="I157" s="195"/>
      <c r="J157" s="195">
        <f t="shared" si="20"/>
        <v>0</v>
      </c>
      <c r="K157" s="196"/>
      <c r="L157" s="197"/>
      <c r="M157" s="198" t="s">
        <v>76</v>
      </c>
      <c r="N157" s="199"/>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381</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348</v>
      </c>
      <c r="BM157" s="188" t="s">
        <v>2236</v>
      </c>
    </row>
    <row r="158" spans="1:65" s="63" customFormat="1" ht="28.95" customHeight="1">
      <c r="A158" s="59"/>
      <c r="B158" s="176"/>
      <c r="C158" s="190" t="s">
        <v>583</v>
      </c>
      <c r="D158" s="190" t="s">
        <v>324</v>
      </c>
      <c r="E158" s="191"/>
      <c r="F158" s="192" t="s">
        <v>896</v>
      </c>
      <c r="G158" s="193" t="s">
        <v>799</v>
      </c>
      <c r="H158" s="194">
        <v>48</v>
      </c>
      <c r="I158" s="195"/>
      <c r="J158" s="195">
        <f t="shared" si="20"/>
        <v>0</v>
      </c>
      <c r="K158" s="196"/>
      <c r="L158" s="197"/>
      <c r="M158" s="198" t="s">
        <v>76</v>
      </c>
      <c r="N158" s="199"/>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381</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348</v>
      </c>
      <c r="BM158" s="188" t="s">
        <v>2237</v>
      </c>
    </row>
    <row r="159" spans="1:65" s="63" customFormat="1" ht="14.4" customHeight="1">
      <c r="A159" s="59"/>
      <c r="B159" s="176"/>
      <c r="C159" s="177" t="s">
        <v>586</v>
      </c>
      <c r="D159" s="177" t="s">
        <v>299</v>
      </c>
      <c r="E159" s="178"/>
      <c r="F159" s="179" t="s">
        <v>898</v>
      </c>
      <c r="G159" s="180" t="s">
        <v>407</v>
      </c>
      <c r="H159" s="181">
        <v>60</v>
      </c>
      <c r="I159" s="182"/>
      <c r="J159" s="182">
        <f t="shared" si="20"/>
        <v>0</v>
      </c>
      <c r="K159" s="183"/>
      <c r="L159" s="60"/>
      <c r="M159" s="184" t="s">
        <v>76</v>
      </c>
      <c r="N159" s="185"/>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348</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348</v>
      </c>
      <c r="BM159" s="188" t="s">
        <v>2238</v>
      </c>
    </row>
    <row r="160" spans="1:65" s="63" customFormat="1" ht="24.15" customHeight="1">
      <c r="A160" s="59"/>
      <c r="B160" s="176"/>
      <c r="C160" s="177" t="s">
        <v>589</v>
      </c>
      <c r="D160" s="177" t="s">
        <v>299</v>
      </c>
      <c r="E160" s="178"/>
      <c r="F160" s="179" t="s">
        <v>900</v>
      </c>
      <c r="G160" s="180" t="s">
        <v>799</v>
      </c>
      <c r="H160" s="181">
        <v>12</v>
      </c>
      <c r="I160" s="182"/>
      <c r="J160" s="182">
        <f t="shared" si="20"/>
        <v>0</v>
      </c>
      <c r="K160" s="183"/>
      <c r="L160" s="60"/>
      <c r="M160" s="184" t="s">
        <v>76</v>
      </c>
      <c r="N160" s="185"/>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348</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348</v>
      </c>
      <c r="BM160" s="188" t="s">
        <v>2239</v>
      </c>
    </row>
    <row r="161" spans="1:65" s="63" customFormat="1" ht="24.15" customHeight="1">
      <c r="A161" s="59"/>
      <c r="B161" s="176"/>
      <c r="C161" s="177" t="s">
        <v>592</v>
      </c>
      <c r="D161" s="177" t="s">
        <v>299</v>
      </c>
      <c r="E161" s="178"/>
      <c r="F161" s="179" t="s">
        <v>902</v>
      </c>
      <c r="G161" s="180" t="s">
        <v>799</v>
      </c>
      <c r="H161" s="181">
        <v>12</v>
      </c>
      <c r="I161" s="182"/>
      <c r="J161" s="182">
        <f t="shared" si="20"/>
        <v>0</v>
      </c>
      <c r="K161" s="183"/>
      <c r="L161" s="60"/>
      <c r="M161" s="184" t="s">
        <v>76</v>
      </c>
      <c r="N161" s="185"/>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348</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348</v>
      </c>
      <c r="BM161" s="188" t="s">
        <v>2240</v>
      </c>
    </row>
    <row r="162" spans="1:65" s="63" customFormat="1" ht="14.4" customHeight="1">
      <c r="A162" s="59"/>
      <c r="B162" s="176"/>
      <c r="C162" s="177" t="s">
        <v>595</v>
      </c>
      <c r="D162" s="177" t="s">
        <v>299</v>
      </c>
      <c r="E162" s="178"/>
      <c r="F162" s="179" t="s">
        <v>904</v>
      </c>
      <c r="G162" s="180" t="s">
        <v>799</v>
      </c>
      <c r="H162" s="181">
        <v>12</v>
      </c>
      <c r="I162" s="182"/>
      <c r="J162" s="182">
        <f t="shared" si="20"/>
        <v>0</v>
      </c>
      <c r="K162" s="183"/>
      <c r="L162" s="60"/>
      <c r="M162" s="184" t="s">
        <v>76</v>
      </c>
      <c r="N162" s="185"/>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348</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348</v>
      </c>
      <c r="BM162" s="188" t="s">
        <v>2241</v>
      </c>
    </row>
    <row r="163" spans="1:65" s="63" customFormat="1" ht="14.4" customHeight="1">
      <c r="A163" s="59"/>
      <c r="B163" s="176"/>
      <c r="C163" s="177" t="s">
        <v>598</v>
      </c>
      <c r="D163" s="177" t="s">
        <v>299</v>
      </c>
      <c r="E163" s="178"/>
      <c r="F163" s="179" t="s">
        <v>906</v>
      </c>
      <c r="G163" s="180" t="s">
        <v>799</v>
      </c>
      <c r="H163" s="181">
        <v>12</v>
      </c>
      <c r="I163" s="182"/>
      <c r="J163" s="182">
        <f t="shared" si="20"/>
        <v>0</v>
      </c>
      <c r="K163" s="183"/>
      <c r="L163" s="60"/>
      <c r="M163" s="184" t="s">
        <v>76</v>
      </c>
      <c r="N163" s="185"/>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348</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348</v>
      </c>
      <c r="BM163" s="188" t="s">
        <v>2242</v>
      </c>
    </row>
    <row r="164" spans="1:65" s="63" customFormat="1" ht="14.4" customHeight="1">
      <c r="A164" s="59"/>
      <c r="B164" s="176"/>
      <c r="C164" s="177" t="s">
        <v>601</v>
      </c>
      <c r="D164" s="177" t="s">
        <v>299</v>
      </c>
      <c r="E164" s="178"/>
      <c r="F164" s="179" t="s">
        <v>908</v>
      </c>
      <c r="G164" s="180" t="s">
        <v>407</v>
      </c>
      <c r="H164" s="181">
        <v>12</v>
      </c>
      <c r="I164" s="182"/>
      <c r="J164" s="182">
        <f t="shared" si="20"/>
        <v>0</v>
      </c>
      <c r="K164" s="183"/>
      <c r="L164" s="60"/>
      <c r="M164" s="184" t="s">
        <v>76</v>
      </c>
      <c r="N164" s="185"/>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348</v>
      </c>
      <c r="AT164" s="188" t="s">
        <v>299</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348</v>
      </c>
      <c r="BM164" s="188" t="s">
        <v>2243</v>
      </c>
    </row>
    <row r="165" spans="1:65" s="63" customFormat="1" ht="14.4" customHeight="1">
      <c r="A165" s="59"/>
      <c r="B165" s="176"/>
      <c r="C165" s="177" t="s">
        <v>361</v>
      </c>
      <c r="D165" s="177" t="s">
        <v>299</v>
      </c>
      <c r="E165" s="178"/>
      <c r="F165" s="179" t="s">
        <v>910</v>
      </c>
      <c r="G165" s="180" t="s">
        <v>799</v>
      </c>
      <c r="H165" s="181">
        <v>12</v>
      </c>
      <c r="I165" s="182"/>
      <c r="J165" s="182">
        <f t="shared" si="20"/>
        <v>0</v>
      </c>
      <c r="K165" s="183"/>
      <c r="L165" s="60"/>
      <c r="M165" s="184" t="s">
        <v>76</v>
      </c>
      <c r="N165" s="185"/>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348</v>
      </c>
      <c r="AT165" s="188" t="s">
        <v>299</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348</v>
      </c>
      <c r="BM165" s="188" t="s">
        <v>2244</v>
      </c>
    </row>
    <row r="166" spans="1:65" s="63" customFormat="1" ht="14.4" customHeight="1">
      <c r="A166" s="59"/>
      <c r="B166" s="176"/>
      <c r="C166" s="177" t="s">
        <v>364</v>
      </c>
      <c r="D166" s="177" t="s">
        <v>299</v>
      </c>
      <c r="E166" s="178"/>
      <c r="F166" s="179" t="s">
        <v>912</v>
      </c>
      <c r="G166" s="180" t="s">
        <v>799</v>
      </c>
      <c r="H166" s="181">
        <v>12</v>
      </c>
      <c r="I166" s="182"/>
      <c r="J166" s="182">
        <f t="shared" si="20"/>
        <v>0</v>
      </c>
      <c r="K166" s="183"/>
      <c r="L166" s="60"/>
      <c r="M166" s="184" t="s">
        <v>76</v>
      </c>
      <c r="N166" s="185"/>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348</v>
      </c>
      <c r="AT166" s="188" t="s">
        <v>299</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348</v>
      </c>
      <c r="BM166" s="188" t="s">
        <v>2245</v>
      </c>
    </row>
    <row r="167" spans="1:65" s="63" customFormat="1" ht="14.4" customHeight="1">
      <c r="A167" s="59"/>
      <c r="B167" s="176"/>
      <c r="C167" s="177" t="s">
        <v>487</v>
      </c>
      <c r="D167" s="177" t="s">
        <v>299</v>
      </c>
      <c r="E167" s="178"/>
      <c r="F167" s="179" t="s">
        <v>914</v>
      </c>
      <c r="G167" s="180" t="s">
        <v>799</v>
      </c>
      <c r="H167" s="181">
        <v>12</v>
      </c>
      <c r="I167" s="182"/>
      <c r="J167" s="182">
        <f t="shared" si="20"/>
        <v>0</v>
      </c>
      <c r="K167" s="183"/>
      <c r="L167" s="60"/>
      <c r="M167" s="184" t="s">
        <v>76</v>
      </c>
      <c r="N167" s="185"/>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348</v>
      </c>
      <c r="AT167" s="188" t="s">
        <v>299</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348</v>
      </c>
      <c r="BM167" s="188" t="s">
        <v>2246</v>
      </c>
    </row>
    <row r="168" spans="1:65" s="63" customFormat="1" ht="14.4" customHeight="1">
      <c r="A168" s="59"/>
      <c r="B168" s="176"/>
      <c r="C168" s="177" t="s">
        <v>490</v>
      </c>
      <c r="D168" s="177" t="s">
        <v>299</v>
      </c>
      <c r="E168" s="178"/>
      <c r="F168" s="179" t="s">
        <v>916</v>
      </c>
      <c r="G168" s="180" t="s">
        <v>799</v>
      </c>
      <c r="H168" s="181">
        <v>12</v>
      </c>
      <c r="I168" s="182"/>
      <c r="J168" s="182">
        <f t="shared" si="20"/>
        <v>0</v>
      </c>
      <c r="K168" s="183"/>
      <c r="L168" s="60"/>
      <c r="M168" s="184" t="s">
        <v>76</v>
      </c>
      <c r="N168" s="185"/>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348</v>
      </c>
      <c r="AT168" s="188" t="s">
        <v>299</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348</v>
      </c>
      <c r="BM168" s="188" t="s">
        <v>2247</v>
      </c>
    </row>
    <row r="169" spans="1:65" s="163" customFormat="1" ht="22.95" customHeight="1">
      <c r="B169" s="164"/>
      <c r="D169" s="165" t="s">
        <v>140</v>
      </c>
      <c r="E169" s="174"/>
      <c r="F169" s="174" t="s">
        <v>918</v>
      </c>
      <c r="J169" s="175">
        <f>BK169</f>
        <v>0</v>
      </c>
      <c r="L169" s="164"/>
      <c r="M169" s="168"/>
      <c r="N169" s="169"/>
      <c r="O169" s="169"/>
      <c r="P169" s="170">
        <f>SUM(P170:P171)</f>
        <v>0</v>
      </c>
      <c r="Q169" s="169"/>
      <c r="R169" s="170">
        <f>SUM(R170:R171)</f>
        <v>0</v>
      </c>
      <c r="S169" s="169"/>
      <c r="T169" s="171">
        <f>SUM(T170:T171)</f>
        <v>0</v>
      </c>
      <c r="AR169" s="165" t="s">
        <v>154</v>
      </c>
      <c r="AT169" s="172" t="s">
        <v>140</v>
      </c>
      <c r="AU169" s="172" t="s">
        <v>148</v>
      </c>
      <c r="AY169" s="165" t="s">
        <v>297</v>
      </c>
      <c r="BK169" s="173">
        <f>SUM(BK170:BK171)</f>
        <v>0</v>
      </c>
    </row>
    <row r="170" spans="1:65" s="63" customFormat="1" ht="24.15" customHeight="1">
      <c r="A170" s="59"/>
      <c r="B170" s="176"/>
      <c r="C170" s="177" t="s">
        <v>148</v>
      </c>
      <c r="D170" s="177" t="s">
        <v>299</v>
      </c>
      <c r="E170" s="178"/>
      <c r="F170" s="179" t="s">
        <v>919</v>
      </c>
      <c r="G170" s="180" t="s">
        <v>407</v>
      </c>
      <c r="H170" s="181">
        <v>12</v>
      </c>
      <c r="I170" s="182"/>
      <c r="J170" s="182">
        <f>ROUND(I170*H170,2)</f>
        <v>0</v>
      </c>
      <c r="K170" s="183"/>
      <c r="L170" s="60"/>
      <c r="M170" s="184" t="s">
        <v>76</v>
      </c>
      <c r="N170" s="185"/>
      <c r="O170" s="186">
        <v>0</v>
      </c>
      <c r="P170" s="186">
        <f>O170*H170</f>
        <v>0</v>
      </c>
      <c r="Q170" s="186">
        <v>0</v>
      </c>
      <c r="R170" s="186">
        <f>Q170*H170</f>
        <v>0</v>
      </c>
      <c r="S170" s="186">
        <v>0</v>
      </c>
      <c r="T170" s="187">
        <f>S170*H170</f>
        <v>0</v>
      </c>
      <c r="U170" s="59"/>
      <c r="V170" s="59"/>
      <c r="W170" s="59"/>
      <c r="X170" s="59"/>
      <c r="Y170" s="59"/>
      <c r="Z170" s="59"/>
      <c r="AA170" s="59"/>
      <c r="AB170" s="59"/>
      <c r="AC170" s="59"/>
      <c r="AD170" s="59"/>
      <c r="AE170" s="59"/>
      <c r="AR170" s="188" t="s">
        <v>348</v>
      </c>
      <c r="AT170" s="188" t="s">
        <v>299</v>
      </c>
      <c r="AU170" s="188" t="s">
        <v>154</v>
      </c>
      <c r="AY170" s="48" t="s">
        <v>297</v>
      </c>
      <c r="BE170" s="189">
        <f>IF(N170="základná",J170,0)</f>
        <v>0</v>
      </c>
      <c r="BF170" s="189">
        <f>IF(N170="znížená",J170,0)</f>
        <v>0</v>
      </c>
      <c r="BG170" s="189">
        <f>IF(N170="zákl. prenesená",J170,0)</f>
        <v>0</v>
      </c>
      <c r="BH170" s="189">
        <f>IF(N170="zníž. prenesená",J170,0)</f>
        <v>0</v>
      </c>
      <c r="BI170" s="189">
        <f>IF(N170="nulová",J170,0)</f>
        <v>0</v>
      </c>
      <c r="BJ170" s="48" t="s">
        <v>154</v>
      </c>
      <c r="BK170" s="189">
        <f>ROUND(I170*H170,2)</f>
        <v>0</v>
      </c>
      <c r="BL170" s="48" t="s">
        <v>348</v>
      </c>
      <c r="BM170" s="188" t="s">
        <v>2248</v>
      </c>
    </row>
    <row r="171" spans="1:65" s="63" customFormat="1" ht="14.4" customHeight="1">
      <c r="A171" s="59"/>
      <c r="B171" s="176"/>
      <c r="C171" s="190" t="s">
        <v>154</v>
      </c>
      <c r="D171" s="190" t="s">
        <v>324</v>
      </c>
      <c r="E171" s="191"/>
      <c r="F171" s="192" t="s">
        <v>921</v>
      </c>
      <c r="G171" s="193" t="s">
        <v>407</v>
      </c>
      <c r="H171" s="194">
        <v>12</v>
      </c>
      <c r="I171" s="195"/>
      <c r="J171" s="195">
        <f>ROUND(I171*H171,2)</f>
        <v>0</v>
      </c>
      <c r="K171" s="196"/>
      <c r="L171" s="197"/>
      <c r="M171" s="209" t="s">
        <v>76</v>
      </c>
      <c r="N171" s="210"/>
      <c r="O171" s="202">
        <v>0</v>
      </c>
      <c r="P171" s="202">
        <f>O171*H171</f>
        <v>0</v>
      </c>
      <c r="Q171" s="202">
        <v>0</v>
      </c>
      <c r="R171" s="202">
        <f>Q171*H171</f>
        <v>0</v>
      </c>
      <c r="S171" s="202">
        <v>0</v>
      </c>
      <c r="T171" s="203">
        <f>S171*H171</f>
        <v>0</v>
      </c>
      <c r="U171" s="59"/>
      <c r="V171" s="59"/>
      <c r="W171" s="59"/>
      <c r="X171" s="59"/>
      <c r="Y171" s="59"/>
      <c r="Z171" s="59"/>
      <c r="AA171" s="59"/>
      <c r="AB171" s="59"/>
      <c r="AC171" s="59"/>
      <c r="AD171" s="59"/>
      <c r="AE171" s="59"/>
      <c r="AR171" s="188" t="s">
        <v>381</v>
      </c>
      <c r="AT171" s="188" t="s">
        <v>324</v>
      </c>
      <c r="AU171" s="188" t="s">
        <v>154</v>
      </c>
      <c r="AY171" s="48" t="s">
        <v>297</v>
      </c>
      <c r="BE171" s="189">
        <f>IF(N171="základná",J171,0)</f>
        <v>0</v>
      </c>
      <c r="BF171" s="189">
        <f>IF(N171="znížená",J171,0)</f>
        <v>0</v>
      </c>
      <c r="BG171" s="189">
        <f>IF(N171="zákl. prenesená",J171,0)</f>
        <v>0</v>
      </c>
      <c r="BH171" s="189">
        <f>IF(N171="zníž. prenesená",J171,0)</f>
        <v>0</v>
      </c>
      <c r="BI171" s="189">
        <f>IF(N171="nulová",J171,0)</f>
        <v>0</v>
      </c>
      <c r="BJ171" s="48" t="s">
        <v>154</v>
      </c>
      <c r="BK171" s="189">
        <f>ROUND(I171*H171,2)</f>
        <v>0</v>
      </c>
      <c r="BL171" s="48" t="s">
        <v>348</v>
      </c>
      <c r="BM171" s="188" t="s">
        <v>2249</v>
      </c>
    </row>
    <row r="172" spans="1:65" s="63" customFormat="1" ht="6.9" customHeight="1">
      <c r="A172" s="59"/>
      <c r="B172" s="75"/>
      <c r="C172" s="76"/>
      <c r="D172" s="76"/>
      <c r="E172" s="76"/>
      <c r="F172" s="76"/>
      <c r="G172" s="76"/>
      <c r="H172" s="76"/>
      <c r="I172" s="76"/>
      <c r="J172" s="76"/>
      <c r="K172" s="76"/>
      <c r="L172" s="60"/>
      <c r="M172" s="59"/>
      <c r="O172" s="59"/>
      <c r="P172" s="59"/>
      <c r="Q172" s="59"/>
      <c r="R172" s="59"/>
      <c r="S172" s="59"/>
      <c r="T172" s="59"/>
      <c r="U172" s="59"/>
      <c r="V172" s="59"/>
      <c r="W172" s="59"/>
      <c r="X172" s="59"/>
      <c r="Y172" s="59"/>
      <c r="Z172" s="59"/>
      <c r="AA172" s="59"/>
      <c r="AB172" s="59"/>
      <c r="AC172" s="59"/>
      <c r="AD172" s="59"/>
      <c r="AE172" s="59"/>
    </row>
    <row r="175" spans="1:65" ht="53.4" customHeight="1">
      <c r="C175" s="262" t="s">
        <v>392</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41.4" customHeight="1">
      <c r="C177" s="262" t="s">
        <v>393</v>
      </c>
      <c r="D177" s="262"/>
      <c r="E177" s="262"/>
      <c r="F177" s="262"/>
      <c r="G177" s="262"/>
      <c r="H177" s="262"/>
      <c r="I177" s="262"/>
      <c r="J177" s="262"/>
      <c r="K177" s="262"/>
      <c r="L177" s="262"/>
      <c r="M177" s="262"/>
      <c r="N177" s="262"/>
    </row>
    <row r="178" spans="3:14" ht="11.4">
      <c r="C178" s="204"/>
      <c r="D178" s="204"/>
      <c r="E178" s="204"/>
      <c r="F178" s="204"/>
      <c r="G178" s="204"/>
      <c r="H178" s="204"/>
      <c r="I178" s="204"/>
      <c r="J178" s="204"/>
      <c r="K178" s="205"/>
      <c r="L178" s="205"/>
      <c r="M178" s="205"/>
      <c r="N178" s="205"/>
    </row>
    <row r="179" spans="3:14" ht="43.95" customHeight="1">
      <c r="C179" s="262" t="s">
        <v>394</v>
      </c>
      <c r="D179" s="262"/>
      <c r="E179" s="262"/>
      <c r="F179" s="262"/>
      <c r="G179" s="262"/>
      <c r="H179" s="262"/>
      <c r="I179" s="262"/>
      <c r="J179" s="262"/>
      <c r="K179" s="262"/>
      <c r="L179" s="262"/>
      <c r="M179" s="262"/>
      <c r="N179" s="262"/>
    </row>
    <row r="180" spans="3:14" ht="11.4">
      <c r="C180" s="206"/>
      <c r="D180" s="206"/>
      <c r="E180" s="206"/>
      <c r="F180" s="206"/>
      <c r="G180" s="206"/>
      <c r="H180" s="206"/>
      <c r="I180" s="206"/>
      <c r="J180" s="206"/>
      <c r="K180" s="207"/>
      <c r="L180" s="207"/>
      <c r="M180" s="207"/>
      <c r="N180" s="207"/>
    </row>
    <row r="181" spans="3:14" ht="11.4">
      <c r="C181" s="262" t="s">
        <v>395</v>
      </c>
      <c r="D181" s="262"/>
      <c r="E181" s="262"/>
      <c r="F181" s="262"/>
      <c r="G181" s="262"/>
      <c r="H181" s="262"/>
      <c r="I181" s="262"/>
      <c r="J181" s="262"/>
      <c r="K181" s="262"/>
      <c r="L181" s="262"/>
      <c r="M181" s="262"/>
      <c r="N181" s="262"/>
    </row>
    <row r="182" spans="3:14" ht="11.4">
      <c r="C182" s="204"/>
      <c r="D182" s="204"/>
      <c r="E182" s="204"/>
      <c r="F182" s="204"/>
      <c r="G182" s="204"/>
      <c r="H182" s="204"/>
      <c r="I182" s="204"/>
      <c r="J182" s="204"/>
      <c r="K182" s="205"/>
      <c r="L182" s="205"/>
      <c r="M182" s="205"/>
      <c r="N182" s="205"/>
    </row>
    <row r="183" spans="3:14" ht="11.4">
      <c r="C183" s="204"/>
      <c r="D183" s="204"/>
      <c r="E183" s="204"/>
      <c r="F183" s="204"/>
      <c r="G183" s="204"/>
      <c r="H183" s="204"/>
      <c r="I183" s="204"/>
      <c r="J183" s="204"/>
      <c r="K183" s="205"/>
      <c r="L183" s="205"/>
      <c r="M183" s="205"/>
      <c r="N183" s="205"/>
    </row>
    <row r="184" spans="3:14" ht="11.4">
      <c r="C184" s="208" t="s">
        <v>396</v>
      </c>
      <c r="D184" s="208"/>
      <c r="E184" s="208"/>
      <c r="F184" s="208"/>
      <c r="G184" s="208"/>
      <c r="H184" s="204"/>
      <c r="I184" s="208"/>
      <c r="J184" s="208"/>
      <c r="K184" s="205"/>
      <c r="L184" s="205"/>
      <c r="M184" s="205"/>
      <c r="N184" s="205"/>
    </row>
    <row r="185" spans="3:14" ht="11.4">
      <c r="C185" s="204"/>
      <c r="D185" s="204"/>
      <c r="E185" s="204"/>
      <c r="F185" s="204"/>
      <c r="G185" s="204"/>
      <c r="H185" s="204" t="s">
        <v>397</v>
      </c>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4"/>
      <c r="D187" s="204"/>
      <c r="E187" s="204"/>
      <c r="F187" s="204"/>
      <c r="G187" s="204"/>
      <c r="H187" s="204"/>
      <c r="I187" s="204"/>
      <c r="J187" s="208"/>
      <c r="K187" s="205"/>
      <c r="L187" s="205"/>
      <c r="M187" s="205"/>
      <c r="N187" s="205"/>
    </row>
    <row r="188" spans="3:14" ht="11.4">
      <c r="C188" s="208" t="s">
        <v>96</v>
      </c>
      <c r="D188" s="208"/>
      <c r="E188" s="208"/>
      <c r="F188" s="208"/>
      <c r="G188" s="208"/>
      <c r="H188" s="204"/>
      <c r="I188" s="208"/>
      <c r="J188" s="204"/>
      <c r="K188" s="205"/>
      <c r="L188" s="205"/>
      <c r="M188" s="205"/>
      <c r="N188" s="205"/>
    </row>
  </sheetData>
  <autoFilter ref="C99:K171" xr:uid="{00000000-0009-0000-0000-00002E000000}"/>
  <mergeCells count="13">
    <mergeCell ref="E29:H29"/>
    <mergeCell ref="L2:V2"/>
    <mergeCell ref="E7:H7"/>
    <mergeCell ref="E9:H9"/>
    <mergeCell ref="E11:H11"/>
    <mergeCell ref="E20:H20"/>
    <mergeCell ref="C181:N181"/>
    <mergeCell ref="E88:H88"/>
    <mergeCell ref="E90:H90"/>
    <mergeCell ref="E92:H92"/>
    <mergeCell ref="C175:N175"/>
    <mergeCell ref="C177:N177"/>
    <mergeCell ref="C179:N17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M174"/>
  <sheetViews>
    <sheetView showGridLines="0" topLeftCell="A90"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2003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2022</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2250</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ROUND((SUM(BE100:BE157)),  2)</f>
        <v>0</v>
      </c>
      <c r="G35" s="59"/>
      <c r="H35" s="59"/>
      <c r="I35" s="141">
        <v>0.2</v>
      </c>
      <c r="J35" s="140">
        <f>ROUND(((SUM(BE100:BE157))*I35),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ROUND((SUM(BF100:BF157)),  2)</f>
        <v>0</v>
      </c>
      <c r="G36" s="59"/>
      <c r="H36" s="59"/>
      <c r="I36" s="141">
        <v>0.2</v>
      </c>
      <c r="J36" s="140">
        <f>ROUND(((SUM(BF100:BF157))*I36),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ROUND((SUM(BG100:BG157)),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ROUND((SUM(BH100:BH157)),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ROUND((SUM(BI100:BI157)),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1" spans="1:31" ht="121.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2022</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07 - FC 07 SO 01 B1 - ELI</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924</v>
      </c>
      <c r="J101" s="167">
        <f>BK101</f>
        <v>0</v>
      </c>
      <c r="L101" s="164"/>
      <c r="M101" s="168"/>
      <c r="N101" s="169"/>
      <c r="O101" s="169"/>
      <c r="P101" s="170">
        <f>P102+P123+P148+P152</f>
        <v>0</v>
      </c>
      <c r="Q101" s="169"/>
      <c r="R101" s="170">
        <f>R102+R123+R148+R152</f>
        <v>0</v>
      </c>
      <c r="S101" s="169"/>
      <c r="T101" s="171">
        <f>T102+T123+T148+T152</f>
        <v>0</v>
      </c>
      <c r="AR101" s="165" t="s">
        <v>148</v>
      </c>
      <c r="AT101" s="172" t="s">
        <v>140</v>
      </c>
      <c r="AU101" s="172" t="s">
        <v>141</v>
      </c>
      <c r="AY101" s="165" t="s">
        <v>297</v>
      </c>
      <c r="BK101" s="173">
        <f>BK102+BK123+BK148+BK152</f>
        <v>0</v>
      </c>
    </row>
    <row r="102" spans="1:65" s="163" customFormat="1" ht="22.95" customHeight="1">
      <c r="B102" s="164"/>
      <c r="D102" s="165" t="s">
        <v>140</v>
      </c>
      <c r="E102" s="174"/>
      <c r="F102" s="174" t="s">
        <v>925</v>
      </c>
      <c r="J102" s="175">
        <f>BK102</f>
        <v>0</v>
      </c>
      <c r="L102" s="164"/>
      <c r="M102" s="168"/>
      <c r="N102" s="169"/>
      <c r="O102" s="169"/>
      <c r="P102" s="170">
        <f>SUM(P103:P122)</f>
        <v>0</v>
      </c>
      <c r="Q102" s="169"/>
      <c r="R102" s="170">
        <f>SUM(R103:R122)</f>
        <v>0</v>
      </c>
      <c r="S102" s="169"/>
      <c r="T102" s="171">
        <f>SUM(T103:T122)</f>
        <v>0</v>
      </c>
      <c r="AR102" s="165" t="s">
        <v>148</v>
      </c>
      <c r="AT102" s="172" t="s">
        <v>140</v>
      </c>
      <c r="AU102" s="172" t="s">
        <v>148</v>
      </c>
      <c r="AY102" s="165" t="s">
        <v>297</v>
      </c>
      <c r="BK102" s="173">
        <f>SUM(BK103:BK122)</f>
        <v>0</v>
      </c>
    </row>
    <row r="103" spans="1:65" s="63" customFormat="1" ht="14.4" customHeight="1">
      <c r="A103" s="59"/>
      <c r="B103" s="176"/>
      <c r="C103" s="177" t="s">
        <v>148</v>
      </c>
      <c r="D103" s="177" t="s">
        <v>299</v>
      </c>
      <c r="E103" s="178"/>
      <c r="F103" s="179" t="s">
        <v>926</v>
      </c>
      <c r="G103" s="180" t="s">
        <v>522</v>
      </c>
      <c r="H103" s="213">
        <v>480</v>
      </c>
      <c r="I103" s="214"/>
      <c r="J103" s="182">
        <f t="shared" ref="J103:J122" si="0">ROUND(I103*H103,2)</f>
        <v>0</v>
      </c>
      <c r="K103" s="183"/>
      <c r="L103" s="60"/>
      <c r="M103" s="184" t="s">
        <v>76</v>
      </c>
      <c r="N103" s="185"/>
      <c r="O103" s="186">
        <v>0</v>
      </c>
      <c r="P103" s="186">
        <f t="shared" ref="P103:P122" si="1">O103*H103</f>
        <v>0</v>
      </c>
      <c r="Q103" s="186">
        <v>0</v>
      </c>
      <c r="R103" s="186">
        <f t="shared" ref="R103:R122" si="2">Q103*H103</f>
        <v>0</v>
      </c>
      <c r="S103" s="186">
        <v>0</v>
      </c>
      <c r="T103" s="187">
        <f t="shared" ref="T103:T12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22" si="4">IF(N103="základná",J103,0)</f>
        <v>0</v>
      </c>
      <c r="BF103" s="189">
        <f t="shared" ref="BF103:BF122" si="5">IF(N103="znížená",J103,0)</f>
        <v>0</v>
      </c>
      <c r="BG103" s="189">
        <f t="shared" ref="BG103:BG122" si="6">IF(N103="zákl. prenesená",J103,0)</f>
        <v>0</v>
      </c>
      <c r="BH103" s="189">
        <f t="shared" ref="BH103:BH122" si="7">IF(N103="zníž. prenesená",J103,0)</f>
        <v>0</v>
      </c>
      <c r="BI103" s="189">
        <f t="shared" ref="BI103:BI122" si="8">IF(N103="nulová",J103,0)</f>
        <v>0</v>
      </c>
      <c r="BJ103" s="48" t="s">
        <v>154</v>
      </c>
      <c r="BK103" s="189">
        <f t="shared" ref="BK103:BK122" si="9">ROUND(I103*H103,2)</f>
        <v>0</v>
      </c>
      <c r="BL103" s="48" t="s">
        <v>302</v>
      </c>
      <c r="BM103" s="188" t="s">
        <v>2251</v>
      </c>
    </row>
    <row r="104" spans="1:65" s="63" customFormat="1" ht="14.4" customHeight="1">
      <c r="A104" s="59"/>
      <c r="B104" s="176"/>
      <c r="C104" s="177" t="s">
        <v>154</v>
      </c>
      <c r="D104" s="177" t="s">
        <v>299</v>
      </c>
      <c r="E104" s="178"/>
      <c r="F104" s="179" t="s">
        <v>928</v>
      </c>
      <c r="G104" s="180" t="s">
        <v>522</v>
      </c>
      <c r="H104" s="213">
        <v>1800</v>
      </c>
      <c r="I104" s="214"/>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2252</v>
      </c>
    </row>
    <row r="105" spans="1:65" s="63" customFormat="1" ht="14.4" customHeight="1">
      <c r="A105" s="59"/>
      <c r="B105" s="176"/>
      <c r="C105" s="177" t="s">
        <v>306</v>
      </c>
      <c r="D105" s="177" t="s">
        <v>299</v>
      </c>
      <c r="E105" s="178"/>
      <c r="F105" s="179" t="s">
        <v>930</v>
      </c>
      <c r="G105" s="180" t="s">
        <v>522</v>
      </c>
      <c r="H105" s="213">
        <v>1200</v>
      </c>
      <c r="I105" s="214"/>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2253</v>
      </c>
    </row>
    <row r="106" spans="1:65" s="63" customFormat="1" ht="14.4" customHeight="1">
      <c r="A106" s="59"/>
      <c r="B106" s="176"/>
      <c r="C106" s="177" t="s">
        <v>302</v>
      </c>
      <c r="D106" s="177" t="s">
        <v>299</v>
      </c>
      <c r="E106" s="178"/>
      <c r="F106" s="179" t="s">
        <v>932</v>
      </c>
      <c r="G106" s="180" t="s">
        <v>522</v>
      </c>
      <c r="H106" s="213">
        <v>120</v>
      </c>
      <c r="I106" s="214"/>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2254</v>
      </c>
    </row>
    <row r="107" spans="1:65" s="63" customFormat="1" ht="14.4" customHeight="1">
      <c r="A107" s="59"/>
      <c r="B107" s="176"/>
      <c r="C107" s="177" t="s">
        <v>311</v>
      </c>
      <c r="D107" s="177" t="s">
        <v>299</v>
      </c>
      <c r="E107" s="178"/>
      <c r="F107" s="179" t="s">
        <v>934</v>
      </c>
      <c r="G107" s="180" t="s">
        <v>522</v>
      </c>
      <c r="H107" s="213">
        <v>1500</v>
      </c>
      <c r="I107" s="214"/>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2255</v>
      </c>
    </row>
    <row r="108" spans="1:65" s="63" customFormat="1" ht="14.4" customHeight="1">
      <c r="A108" s="59"/>
      <c r="B108" s="176"/>
      <c r="C108" s="177" t="s">
        <v>314</v>
      </c>
      <c r="D108" s="177" t="s">
        <v>299</v>
      </c>
      <c r="E108" s="178"/>
      <c r="F108" s="179" t="s">
        <v>936</v>
      </c>
      <c r="G108" s="180" t="s">
        <v>407</v>
      </c>
      <c r="H108" s="213">
        <v>156</v>
      </c>
      <c r="I108" s="214"/>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2256</v>
      </c>
    </row>
    <row r="109" spans="1:65" s="63" customFormat="1" ht="14.4" customHeight="1">
      <c r="A109" s="59"/>
      <c r="B109" s="176"/>
      <c r="C109" s="177" t="s">
        <v>317</v>
      </c>
      <c r="D109" s="177" t="s">
        <v>299</v>
      </c>
      <c r="E109" s="178"/>
      <c r="F109" s="179" t="s">
        <v>938</v>
      </c>
      <c r="G109" s="180" t="s">
        <v>407</v>
      </c>
      <c r="H109" s="213">
        <v>52</v>
      </c>
      <c r="I109" s="214"/>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2257</v>
      </c>
    </row>
    <row r="110" spans="1:65" s="63" customFormat="1" ht="14.4" customHeight="1">
      <c r="A110" s="59"/>
      <c r="B110" s="176"/>
      <c r="C110" s="177" t="s">
        <v>320</v>
      </c>
      <c r="D110" s="177" t="s">
        <v>299</v>
      </c>
      <c r="E110" s="178"/>
      <c r="F110" s="179" t="s">
        <v>940</v>
      </c>
      <c r="G110" s="180" t="s">
        <v>407</v>
      </c>
      <c r="H110" s="213">
        <v>64</v>
      </c>
      <c r="I110" s="214"/>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2258</v>
      </c>
    </row>
    <row r="111" spans="1:65" s="63" customFormat="1" ht="14.4" customHeight="1">
      <c r="A111" s="59"/>
      <c r="B111" s="176"/>
      <c r="C111" s="177" t="s">
        <v>323</v>
      </c>
      <c r="D111" s="177" t="s">
        <v>299</v>
      </c>
      <c r="E111" s="178"/>
      <c r="F111" s="179" t="s">
        <v>942</v>
      </c>
      <c r="G111" s="180" t="s">
        <v>407</v>
      </c>
      <c r="H111" s="213">
        <v>24</v>
      </c>
      <c r="I111" s="214"/>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2259</v>
      </c>
    </row>
    <row r="112" spans="1:65" s="63" customFormat="1" ht="14.4" customHeight="1">
      <c r="A112" s="59"/>
      <c r="B112" s="176"/>
      <c r="C112" s="177" t="s">
        <v>328</v>
      </c>
      <c r="D112" s="177" t="s">
        <v>299</v>
      </c>
      <c r="E112" s="178"/>
      <c r="F112" s="179" t="s">
        <v>944</v>
      </c>
      <c r="G112" s="180" t="s">
        <v>407</v>
      </c>
      <c r="H112" s="213">
        <v>12</v>
      </c>
      <c r="I112" s="214"/>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2260</v>
      </c>
    </row>
    <row r="113" spans="1:65" s="63" customFormat="1" ht="14.4" customHeight="1">
      <c r="A113" s="59"/>
      <c r="B113" s="176"/>
      <c r="C113" s="190" t="s">
        <v>331</v>
      </c>
      <c r="D113" s="190" t="s">
        <v>324</v>
      </c>
      <c r="E113" s="191"/>
      <c r="F113" s="192" t="s">
        <v>926</v>
      </c>
      <c r="G113" s="193" t="s">
        <v>522</v>
      </c>
      <c r="H113" s="215">
        <v>480</v>
      </c>
      <c r="I113" s="216"/>
      <c r="J113" s="195">
        <f t="shared" si="0"/>
        <v>0</v>
      </c>
      <c r="K113" s="196"/>
      <c r="L113" s="197"/>
      <c r="M113" s="198" t="s">
        <v>76</v>
      </c>
      <c r="N113" s="199"/>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2261</v>
      </c>
    </row>
    <row r="114" spans="1:65" s="63" customFormat="1" ht="14.4" customHeight="1">
      <c r="A114" s="59"/>
      <c r="B114" s="176"/>
      <c r="C114" s="190" t="s">
        <v>335</v>
      </c>
      <c r="D114" s="190" t="s">
        <v>324</v>
      </c>
      <c r="E114" s="191"/>
      <c r="F114" s="192" t="s">
        <v>928</v>
      </c>
      <c r="G114" s="193" t="s">
        <v>522</v>
      </c>
      <c r="H114" s="215">
        <v>1800</v>
      </c>
      <c r="I114" s="216"/>
      <c r="J114" s="195">
        <f t="shared" si="0"/>
        <v>0</v>
      </c>
      <c r="K114" s="196"/>
      <c r="L114" s="197"/>
      <c r="M114" s="198" t="s">
        <v>76</v>
      </c>
      <c r="N114" s="199"/>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2262</v>
      </c>
    </row>
    <row r="115" spans="1:65" s="63" customFormat="1" ht="14.4" customHeight="1">
      <c r="A115" s="59"/>
      <c r="B115" s="176"/>
      <c r="C115" s="190" t="s">
        <v>339</v>
      </c>
      <c r="D115" s="190" t="s">
        <v>324</v>
      </c>
      <c r="E115" s="191"/>
      <c r="F115" s="192" t="s">
        <v>930</v>
      </c>
      <c r="G115" s="193" t="s">
        <v>522</v>
      </c>
      <c r="H115" s="215">
        <v>1200</v>
      </c>
      <c r="I115" s="216"/>
      <c r="J115" s="195">
        <f t="shared" si="0"/>
        <v>0</v>
      </c>
      <c r="K115" s="196"/>
      <c r="L115" s="197"/>
      <c r="M115" s="198" t="s">
        <v>76</v>
      </c>
      <c r="N115" s="199"/>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2263</v>
      </c>
    </row>
    <row r="116" spans="1:65" s="63" customFormat="1" ht="14.4" customHeight="1">
      <c r="A116" s="59"/>
      <c r="B116" s="176"/>
      <c r="C116" s="190" t="s">
        <v>342</v>
      </c>
      <c r="D116" s="190" t="s">
        <v>324</v>
      </c>
      <c r="E116" s="191"/>
      <c r="F116" s="192" t="s">
        <v>932</v>
      </c>
      <c r="G116" s="193" t="s">
        <v>522</v>
      </c>
      <c r="H116" s="215">
        <v>120</v>
      </c>
      <c r="I116" s="216"/>
      <c r="J116" s="195">
        <f t="shared" si="0"/>
        <v>0</v>
      </c>
      <c r="K116" s="196"/>
      <c r="L116" s="197"/>
      <c r="M116" s="198" t="s">
        <v>76</v>
      </c>
      <c r="N116" s="199"/>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2264</v>
      </c>
    </row>
    <row r="117" spans="1:65" s="63" customFormat="1" ht="14.4" customHeight="1">
      <c r="A117" s="59"/>
      <c r="B117" s="176"/>
      <c r="C117" s="190" t="s">
        <v>345</v>
      </c>
      <c r="D117" s="190" t="s">
        <v>324</v>
      </c>
      <c r="E117" s="191"/>
      <c r="F117" s="192" t="s">
        <v>934</v>
      </c>
      <c r="G117" s="193" t="s">
        <v>522</v>
      </c>
      <c r="H117" s="215">
        <v>1500</v>
      </c>
      <c r="I117" s="216"/>
      <c r="J117" s="195">
        <f t="shared" si="0"/>
        <v>0</v>
      </c>
      <c r="K117" s="196"/>
      <c r="L117" s="197"/>
      <c r="M117" s="198" t="s">
        <v>76</v>
      </c>
      <c r="N117" s="199"/>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2265</v>
      </c>
    </row>
    <row r="118" spans="1:65" s="63" customFormat="1" ht="14.4" customHeight="1">
      <c r="A118" s="59"/>
      <c r="B118" s="176"/>
      <c r="C118" s="190" t="s">
        <v>348</v>
      </c>
      <c r="D118" s="190" t="s">
        <v>324</v>
      </c>
      <c r="E118" s="191"/>
      <c r="F118" s="192" t="s">
        <v>936</v>
      </c>
      <c r="G118" s="193" t="s">
        <v>407</v>
      </c>
      <c r="H118" s="215">
        <v>156</v>
      </c>
      <c r="I118" s="216"/>
      <c r="J118" s="195">
        <f t="shared" si="0"/>
        <v>0</v>
      </c>
      <c r="K118" s="196"/>
      <c r="L118" s="197"/>
      <c r="M118" s="198" t="s">
        <v>76</v>
      </c>
      <c r="N118" s="199"/>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2266</v>
      </c>
    </row>
    <row r="119" spans="1:65" s="63" customFormat="1" ht="14.4" customHeight="1">
      <c r="A119" s="59"/>
      <c r="B119" s="176"/>
      <c r="C119" s="190" t="s">
        <v>351</v>
      </c>
      <c r="D119" s="190" t="s">
        <v>324</v>
      </c>
      <c r="E119" s="191"/>
      <c r="F119" s="192" t="s">
        <v>938</v>
      </c>
      <c r="G119" s="193" t="s">
        <v>407</v>
      </c>
      <c r="H119" s="215">
        <v>52</v>
      </c>
      <c r="I119" s="216"/>
      <c r="J119" s="195">
        <f t="shared" si="0"/>
        <v>0</v>
      </c>
      <c r="K119" s="196"/>
      <c r="L119" s="197"/>
      <c r="M119" s="198" t="s">
        <v>76</v>
      </c>
      <c r="N119" s="199"/>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2267</v>
      </c>
    </row>
    <row r="120" spans="1:65" s="63" customFormat="1" ht="14.4" customHeight="1">
      <c r="A120" s="59"/>
      <c r="B120" s="176"/>
      <c r="C120" s="190" t="s">
        <v>354</v>
      </c>
      <c r="D120" s="190" t="s">
        <v>324</v>
      </c>
      <c r="E120" s="191"/>
      <c r="F120" s="192" t="s">
        <v>2268</v>
      </c>
      <c r="G120" s="193" t="s">
        <v>407</v>
      </c>
      <c r="H120" s="215">
        <v>64</v>
      </c>
      <c r="I120" s="216"/>
      <c r="J120" s="195">
        <f t="shared" si="0"/>
        <v>0</v>
      </c>
      <c r="K120" s="196"/>
      <c r="L120" s="197"/>
      <c r="M120" s="198" t="s">
        <v>76</v>
      </c>
      <c r="N120" s="199"/>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2269</v>
      </c>
    </row>
    <row r="121" spans="1:65" s="63" customFormat="1" ht="14.4" customHeight="1">
      <c r="A121" s="59"/>
      <c r="B121" s="176"/>
      <c r="C121" s="190" t="s">
        <v>357</v>
      </c>
      <c r="D121" s="190" t="s">
        <v>324</v>
      </c>
      <c r="E121" s="191"/>
      <c r="F121" s="192" t="s">
        <v>2270</v>
      </c>
      <c r="G121" s="193" t="s">
        <v>407</v>
      </c>
      <c r="H121" s="215">
        <v>24</v>
      </c>
      <c r="I121" s="216"/>
      <c r="J121" s="195">
        <f t="shared" si="0"/>
        <v>0</v>
      </c>
      <c r="K121" s="196"/>
      <c r="L121" s="197"/>
      <c r="M121" s="198" t="s">
        <v>76</v>
      </c>
      <c r="N121" s="199"/>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2271</v>
      </c>
    </row>
    <row r="122" spans="1:65" s="63" customFormat="1" ht="14.4" customHeight="1">
      <c r="A122" s="59"/>
      <c r="B122" s="176"/>
      <c r="C122" s="190" t="s">
        <v>82</v>
      </c>
      <c r="D122" s="190" t="s">
        <v>324</v>
      </c>
      <c r="E122" s="191"/>
      <c r="F122" s="192" t="s">
        <v>944</v>
      </c>
      <c r="G122" s="193" t="s">
        <v>407</v>
      </c>
      <c r="H122" s="215">
        <v>12</v>
      </c>
      <c r="I122" s="216"/>
      <c r="J122" s="195">
        <f t="shared" si="0"/>
        <v>0</v>
      </c>
      <c r="K122" s="196"/>
      <c r="L122" s="197"/>
      <c r="M122" s="198" t="s">
        <v>76</v>
      </c>
      <c r="N122" s="199"/>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2272</v>
      </c>
    </row>
    <row r="123" spans="1:65" s="163" customFormat="1" ht="22.95" customHeight="1">
      <c r="B123" s="164"/>
      <c r="D123" s="165" t="s">
        <v>140</v>
      </c>
      <c r="E123" s="174"/>
      <c r="F123" s="174" t="s">
        <v>956</v>
      </c>
      <c r="J123" s="175">
        <f>BK123</f>
        <v>0</v>
      </c>
      <c r="L123" s="164"/>
      <c r="M123" s="168"/>
      <c r="N123" s="169"/>
      <c r="O123" s="169"/>
      <c r="P123" s="170">
        <f>SUM(P124:P147)</f>
        <v>0</v>
      </c>
      <c r="Q123" s="169"/>
      <c r="R123" s="170">
        <f>SUM(R124:R147)</f>
        <v>0</v>
      </c>
      <c r="S123" s="169"/>
      <c r="T123" s="171">
        <f>SUM(T124:T147)</f>
        <v>0</v>
      </c>
      <c r="AR123" s="165" t="s">
        <v>148</v>
      </c>
      <c r="AT123" s="172" t="s">
        <v>140</v>
      </c>
      <c r="AU123" s="172" t="s">
        <v>148</v>
      </c>
      <c r="AY123" s="165" t="s">
        <v>297</v>
      </c>
      <c r="BK123" s="173">
        <f>SUM(BK124:BK147)</f>
        <v>0</v>
      </c>
    </row>
    <row r="124" spans="1:65" s="63" customFormat="1" ht="14.4" customHeight="1">
      <c r="A124" s="59"/>
      <c r="B124" s="176"/>
      <c r="C124" s="177" t="s">
        <v>402</v>
      </c>
      <c r="D124" s="177" t="s">
        <v>299</v>
      </c>
      <c r="E124" s="178"/>
      <c r="F124" s="179" t="s">
        <v>957</v>
      </c>
      <c r="G124" s="180" t="s">
        <v>407</v>
      </c>
      <c r="H124" s="213">
        <v>180</v>
      </c>
      <c r="I124" s="214"/>
      <c r="J124" s="182">
        <f t="shared" ref="J124:J147" si="10">ROUND(I124*H124,2)</f>
        <v>0</v>
      </c>
      <c r="K124" s="183"/>
      <c r="L124" s="60"/>
      <c r="M124" s="184" t="s">
        <v>76</v>
      </c>
      <c r="N124" s="185"/>
      <c r="O124" s="186">
        <v>0</v>
      </c>
      <c r="P124" s="186">
        <f t="shared" ref="P124:P147" si="11">O124*H124</f>
        <v>0</v>
      </c>
      <c r="Q124" s="186">
        <v>0</v>
      </c>
      <c r="R124" s="186">
        <f t="shared" ref="R124:R147" si="12">Q124*H124</f>
        <v>0</v>
      </c>
      <c r="S124" s="186">
        <v>0</v>
      </c>
      <c r="T124" s="187">
        <f t="shared" ref="T124:T147"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47" si="14">IF(N124="základná",J124,0)</f>
        <v>0</v>
      </c>
      <c r="BF124" s="189">
        <f t="shared" ref="BF124:BF147" si="15">IF(N124="znížená",J124,0)</f>
        <v>0</v>
      </c>
      <c r="BG124" s="189">
        <f t="shared" ref="BG124:BG147" si="16">IF(N124="zákl. prenesená",J124,0)</f>
        <v>0</v>
      </c>
      <c r="BH124" s="189">
        <f t="shared" ref="BH124:BH147" si="17">IF(N124="zníž. prenesená",J124,0)</f>
        <v>0</v>
      </c>
      <c r="BI124" s="189">
        <f t="shared" ref="BI124:BI147" si="18">IF(N124="nulová",J124,0)</f>
        <v>0</v>
      </c>
      <c r="BJ124" s="48" t="s">
        <v>154</v>
      </c>
      <c r="BK124" s="189">
        <f t="shared" ref="BK124:BK147" si="19">ROUND(I124*H124,2)</f>
        <v>0</v>
      </c>
      <c r="BL124" s="48" t="s">
        <v>302</v>
      </c>
      <c r="BM124" s="188" t="s">
        <v>2273</v>
      </c>
    </row>
    <row r="125" spans="1:65" s="63" customFormat="1" ht="14.4" customHeight="1">
      <c r="A125" s="59"/>
      <c r="B125" s="176"/>
      <c r="C125" s="177" t="s">
        <v>405</v>
      </c>
      <c r="D125" s="177" t="s">
        <v>299</v>
      </c>
      <c r="E125" s="178"/>
      <c r="F125" s="179" t="s">
        <v>959</v>
      </c>
      <c r="G125" s="180" t="s">
        <v>407</v>
      </c>
      <c r="H125" s="213">
        <v>60</v>
      </c>
      <c r="I125" s="214"/>
      <c r="J125" s="182">
        <f t="shared" si="10"/>
        <v>0</v>
      </c>
      <c r="K125" s="183"/>
      <c r="L125" s="60"/>
      <c r="M125" s="184" t="s">
        <v>76</v>
      </c>
      <c r="N125" s="185"/>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2274</v>
      </c>
    </row>
    <row r="126" spans="1:65" s="63" customFormat="1" ht="14.4" customHeight="1">
      <c r="A126" s="59"/>
      <c r="B126" s="176"/>
      <c r="C126" s="177" t="s">
        <v>409</v>
      </c>
      <c r="D126" s="177" t="s">
        <v>299</v>
      </c>
      <c r="E126" s="178"/>
      <c r="F126" s="179" t="s">
        <v>961</v>
      </c>
      <c r="G126" s="180" t="s">
        <v>522</v>
      </c>
      <c r="H126" s="213">
        <v>170</v>
      </c>
      <c r="I126" s="214"/>
      <c r="J126" s="182">
        <f t="shared" si="10"/>
        <v>0</v>
      </c>
      <c r="K126" s="183"/>
      <c r="L126" s="60"/>
      <c r="M126" s="184" t="s">
        <v>76</v>
      </c>
      <c r="N126" s="185"/>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2275</v>
      </c>
    </row>
    <row r="127" spans="1:65" s="63" customFormat="1" ht="14.4" customHeight="1">
      <c r="A127" s="59"/>
      <c r="B127" s="176"/>
      <c r="C127" s="177" t="s">
        <v>412</v>
      </c>
      <c r="D127" s="177" t="s">
        <v>299</v>
      </c>
      <c r="E127" s="178"/>
      <c r="F127" s="179" t="s">
        <v>963</v>
      </c>
      <c r="G127" s="180" t="s">
        <v>407</v>
      </c>
      <c r="H127" s="213">
        <v>140</v>
      </c>
      <c r="I127" s="214"/>
      <c r="J127" s="182">
        <f t="shared" si="10"/>
        <v>0</v>
      </c>
      <c r="K127" s="183"/>
      <c r="L127" s="60"/>
      <c r="M127" s="184" t="s">
        <v>76</v>
      </c>
      <c r="N127" s="185"/>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2276</v>
      </c>
    </row>
    <row r="128" spans="1:65" s="63" customFormat="1" ht="14.4" customHeight="1">
      <c r="A128" s="59"/>
      <c r="B128" s="176"/>
      <c r="C128" s="177" t="s">
        <v>415</v>
      </c>
      <c r="D128" s="177" t="s">
        <v>299</v>
      </c>
      <c r="E128" s="178"/>
      <c r="F128" s="179" t="s">
        <v>965</v>
      </c>
      <c r="G128" s="180" t="s">
        <v>407</v>
      </c>
      <c r="H128" s="213">
        <v>40</v>
      </c>
      <c r="I128" s="214"/>
      <c r="J128" s="182">
        <f t="shared" si="10"/>
        <v>0</v>
      </c>
      <c r="K128" s="183"/>
      <c r="L128" s="60"/>
      <c r="M128" s="184" t="s">
        <v>76</v>
      </c>
      <c r="N128" s="185"/>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2277</v>
      </c>
    </row>
    <row r="129" spans="1:65" s="63" customFormat="1" ht="14.4" customHeight="1">
      <c r="A129" s="59"/>
      <c r="B129" s="176"/>
      <c r="C129" s="177" t="s">
        <v>418</v>
      </c>
      <c r="D129" s="177" t="s">
        <v>299</v>
      </c>
      <c r="E129" s="178"/>
      <c r="F129" s="179" t="s">
        <v>967</v>
      </c>
      <c r="G129" s="180" t="s">
        <v>407</v>
      </c>
      <c r="H129" s="213">
        <v>6</v>
      </c>
      <c r="I129" s="214"/>
      <c r="J129" s="182">
        <f t="shared" si="10"/>
        <v>0</v>
      </c>
      <c r="K129" s="183"/>
      <c r="L129" s="60"/>
      <c r="M129" s="184" t="s">
        <v>76</v>
      </c>
      <c r="N129" s="185"/>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2278</v>
      </c>
    </row>
    <row r="130" spans="1:65" s="63" customFormat="1" ht="14.4" customHeight="1">
      <c r="A130" s="59"/>
      <c r="B130" s="176"/>
      <c r="C130" s="177" t="s">
        <v>421</v>
      </c>
      <c r="D130" s="177" t="s">
        <v>299</v>
      </c>
      <c r="E130" s="178"/>
      <c r="F130" s="179" t="s">
        <v>969</v>
      </c>
      <c r="G130" s="180" t="s">
        <v>407</v>
      </c>
      <c r="H130" s="213">
        <v>6</v>
      </c>
      <c r="I130" s="214"/>
      <c r="J130" s="182">
        <f t="shared" si="10"/>
        <v>0</v>
      </c>
      <c r="K130" s="183"/>
      <c r="L130" s="60"/>
      <c r="M130" s="184" t="s">
        <v>76</v>
      </c>
      <c r="N130" s="185"/>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2279</v>
      </c>
    </row>
    <row r="131" spans="1:65" s="63" customFormat="1" ht="14.4" customHeight="1">
      <c r="A131" s="59"/>
      <c r="B131" s="176"/>
      <c r="C131" s="177" t="s">
        <v>424</v>
      </c>
      <c r="D131" s="177" t="s">
        <v>299</v>
      </c>
      <c r="E131" s="178"/>
      <c r="F131" s="179" t="s">
        <v>971</v>
      </c>
      <c r="G131" s="180" t="s">
        <v>407</v>
      </c>
      <c r="H131" s="213">
        <v>18</v>
      </c>
      <c r="I131" s="214"/>
      <c r="J131" s="182">
        <f t="shared" si="10"/>
        <v>0</v>
      </c>
      <c r="K131" s="183"/>
      <c r="L131" s="60"/>
      <c r="M131" s="184" t="s">
        <v>76</v>
      </c>
      <c r="N131" s="185"/>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2280</v>
      </c>
    </row>
    <row r="132" spans="1:65" s="63" customFormat="1" ht="14.4" customHeight="1">
      <c r="A132" s="59"/>
      <c r="B132" s="176"/>
      <c r="C132" s="177" t="s">
        <v>427</v>
      </c>
      <c r="D132" s="177" t="s">
        <v>299</v>
      </c>
      <c r="E132" s="178"/>
      <c r="F132" s="179" t="s">
        <v>973</v>
      </c>
      <c r="G132" s="180" t="s">
        <v>407</v>
      </c>
      <c r="H132" s="213">
        <v>40</v>
      </c>
      <c r="I132" s="214"/>
      <c r="J132" s="182">
        <f t="shared" si="10"/>
        <v>0</v>
      </c>
      <c r="K132" s="183"/>
      <c r="L132" s="60"/>
      <c r="M132" s="184" t="s">
        <v>76</v>
      </c>
      <c r="N132" s="185"/>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2281</v>
      </c>
    </row>
    <row r="133" spans="1:65" s="63" customFormat="1" ht="14.4" customHeight="1">
      <c r="A133" s="59"/>
      <c r="B133" s="176"/>
      <c r="C133" s="177" t="s">
        <v>430</v>
      </c>
      <c r="D133" s="177" t="s">
        <v>299</v>
      </c>
      <c r="E133" s="178"/>
      <c r="F133" s="179" t="s">
        <v>975</v>
      </c>
      <c r="G133" s="180" t="s">
        <v>407</v>
      </c>
      <c r="H133" s="213">
        <v>50</v>
      </c>
      <c r="I133" s="214"/>
      <c r="J133" s="182">
        <f t="shared" si="10"/>
        <v>0</v>
      </c>
      <c r="K133" s="183"/>
      <c r="L133" s="60"/>
      <c r="M133" s="184" t="s">
        <v>76</v>
      </c>
      <c r="N133" s="185"/>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2282</v>
      </c>
    </row>
    <row r="134" spans="1:65" s="63" customFormat="1" ht="14.4" customHeight="1">
      <c r="A134" s="59"/>
      <c r="B134" s="176"/>
      <c r="C134" s="177" t="s">
        <v>434</v>
      </c>
      <c r="D134" s="177" t="s">
        <v>299</v>
      </c>
      <c r="E134" s="178"/>
      <c r="F134" s="179" t="s">
        <v>977</v>
      </c>
      <c r="G134" s="180" t="s">
        <v>407</v>
      </c>
      <c r="H134" s="213">
        <v>6</v>
      </c>
      <c r="I134" s="214"/>
      <c r="J134" s="182">
        <f t="shared" si="10"/>
        <v>0</v>
      </c>
      <c r="K134" s="183"/>
      <c r="L134" s="60"/>
      <c r="M134" s="184" t="s">
        <v>76</v>
      </c>
      <c r="N134" s="185"/>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2283</v>
      </c>
    </row>
    <row r="135" spans="1:65" s="63" customFormat="1" ht="14.4" customHeight="1">
      <c r="A135" s="59"/>
      <c r="B135" s="176"/>
      <c r="C135" s="177" t="s">
        <v>381</v>
      </c>
      <c r="D135" s="177" t="s">
        <v>299</v>
      </c>
      <c r="E135" s="178"/>
      <c r="F135" s="179" t="s">
        <v>979</v>
      </c>
      <c r="G135" s="180" t="s">
        <v>522</v>
      </c>
      <c r="H135" s="213">
        <v>60</v>
      </c>
      <c r="I135" s="214"/>
      <c r="J135" s="182">
        <f t="shared" si="10"/>
        <v>0</v>
      </c>
      <c r="K135" s="183"/>
      <c r="L135" s="60"/>
      <c r="M135" s="184" t="s">
        <v>76</v>
      </c>
      <c r="N135" s="185"/>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2284</v>
      </c>
    </row>
    <row r="136" spans="1:65" s="63" customFormat="1" ht="14.4" customHeight="1">
      <c r="A136" s="59"/>
      <c r="B136" s="176"/>
      <c r="C136" s="190" t="s">
        <v>439</v>
      </c>
      <c r="D136" s="190" t="s">
        <v>324</v>
      </c>
      <c r="E136" s="191"/>
      <c r="F136" s="192" t="s">
        <v>957</v>
      </c>
      <c r="G136" s="193" t="s">
        <v>407</v>
      </c>
      <c r="H136" s="215">
        <v>180</v>
      </c>
      <c r="I136" s="216"/>
      <c r="J136" s="195">
        <f t="shared" si="10"/>
        <v>0</v>
      </c>
      <c r="K136" s="196"/>
      <c r="L136" s="197"/>
      <c r="M136" s="198" t="s">
        <v>76</v>
      </c>
      <c r="N136" s="199"/>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2285</v>
      </c>
    </row>
    <row r="137" spans="1:65" s="63" customFormat="1" ht="14.4" customHeight="1">
      <c r="A137" s="59"/>
      <c r="B137" s="176"/>
      <c r="C137" s="190" t="s">
        <v>442</v>
      </c>
      <c r="D137" s="190" t="s">
        <v>324</v>
      </c>
      <c r="E137" s="191"/>
      <c r="F137" s="192" t="s">
        <v>959</v>
      </c>
      <c r="G137" s="193" t="s">
        <v>407</v>
      </c>
      <c r="H137" s="215">
        <v>60</v>
      </c>
      <c r="I137" s="216"/>
      <c r="J137" s="195">
        <f t="shared" si="10"/>
        <v>0</v>
      </c>
      <c r="K137" s="196"/>
      <c r="L137" s="197"/>
      <c r="M137" s="198" t="s">
        <v>76</v>
      </c>
      <c r="N137" s="199"/>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2286</v>
      </c>
    </row>
    <row r="138" spans="1:65" s="63" customFormat="1" ht="14.4" customHeight="1">
      <c r="A138" s="59"/>
      <c r="B138" s="176"/>
      <c r="C138" s="190" t="s">
        <v>445</v>
      </c>
      <c r="D138" s="190" t="s">
        <v>324</v>
      </c>
      <c r="E138" s="191"/>
      <c r="F138" s="192" t="s">
        <v>961</v>
      </c>
      <c r="G138" s="193" t="s">
        <v>522</v>
      </c>
      <c r="H138" s="215">
        <v>170</v>
      </c>
      <c r="I138" s="216"/>
      <c r="J138" s="195">
        <f t="shared" si="10"/>
        <v>0</v>
      </c>
      <c r="K138" s="196"/>
      <c r="L138" s="197"/>
      <c r="M138" s="198" t="s">
        <v>76</v>
      </c>
      <c r="N138" s="199"/>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2287</v>
      </c>
    </row>
    <row r="139" spans="1:65" s="63" customFormat="1" ht="14.4" customHeight="1">
      <c r="A139" s="59"/>
      <c r="B139" s="176"/>
      <c r="C139" s="190" t="s">
        <v>448</v>
      </c>
      <c r="D139" s="190" t="s">
        <v>324</v>
      </c>
      <c r="E139" s="191"/>
      <c r="F139" s="192" t="s">
        <v>963</v>
      </c>
      <c r="G139" s="193" t="s">
        <v>407</v>
      </c>
      <c r="H139" s="215">
        <v>140</v>
      </c>
      <c r="I139" s="216"/>
      <c r="J139" s="195">
        <f t="shared" si="10"/>
        <v>0</v>
      </c>
      <c r="K139" s="196"/>
      <c r="L139" s="197"/>
      <c r="M139" s="198" t="s">
        <v>76</v>
      </c>
      <c r="N139" s="199"/>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2288</v>
      </c>
    </row>
    <row r="140" spans="1:65" s="63" customFormat="1" ht="14.4" customHeight="1">
      <c r="A140" s="59"/>
      <c r="B140" s="176"/>
      <c r="C140" s="190" t="s">
        <v>451</v>
      </c>
      <c r="D140" s="190" t="s">
        <v>324</v>
      </c>
      <c r="E140" s="191"/>
      <c r="F140" s="192" t="s">
        <v>965</v>
      </c>
      <c r="G140" s="193" t="s">
        <v>407</v>
      </c>
      <c r="H140" s="215">
        <v>40</v>
      </c>
      <c r="I140" s="216"/>
      <c r="J140" s="195">
        <f t="shared" si="10"/>
        <v>0</v>
      </c>
      <c r="K140" s="196"/>
      <c r="L140" s="197"/>
      <c r="M140" s="198" t="s">
        <v>76</v>
      </c>
      <c r="N140" s="199"/>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2289</v>
      </c>
    </row>
    <row r="141" spans="1:65" s="63" customFormat="1" ht="14.4" customHeight="1">
      <c r="A141" s="59"/>
      <c r="B141" s="176"/>
      <c r="C141" s="190" t="s">
        <v>454</v>
      </c>
      <c r="D141" s="190" t="s">
        <v>324</v>
      </c>
      <c r="E141" s="191"/>
      <c r="F141" s="192" t="s">
        <v>967</v>
      </c>
      <c r="G141" s="193" t="s">
        <v>407</v>
      </c>
      <c r="H141" s="215">
        <v>6</v>
      </c>
      <c r="I141" s="216"/>
      <c r="J141" s="195">
        <f t="shared" si="10"/>
        <v>0</v>
      </c>
      <c r="K141" s="196"/>
      <c r="L141" s="197"/>
      <c r="M141" s="198" t="s">
        <v>76</v>
      </c>
      <c r="N141" s="199"/>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2290</v>
      </c>
    </row>
    <row r="142" spans="1:65" s="63" customFormat="1" ht="14.4" customHeight="1">
      <c r="A142" s="59"/>
      <c r="B142" s="176"/>
      <c r="C142" s="190" t="s">
        <v>457</v>
      </c>
      <c r="D142" s="190" t="s">
        <v>324</v>
      </c>
      <c r="E142" s="191"/>
      <c r="F142" s="192" t="s">
        <v>969</v>
      </c>
      <c r="G142" s="193" t="s">
        <v>407</v>
      </c>
      <c r="H142" s="215">
        <v>6</v>
      </c>
      <c r="I142" s="216"/>
      <c r="J142" s="195">
        <f t="shared" si="10"/>
        <v>0</v>
      </c>
      <c r="K142" s="196"/>
      <c r="L142" s="197"/>
      <c r="M142" s="198" t="s">
        <v>76</v>
      </c>
      <c r="N142" s="199"/>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2291</v>
      </c>
    </row>
    <row r="143" spans="1:65" s="63" customFormat="1" ht="14.4" customHeight="1">
      <c r="A143" s="59"/>
      <c r="B143" s="176"/>
      <c r="C143" s="190" t="s">
        <v>460</v>
      </c>
      <c r="D143" s="190" t="s">
        <v>324</v>
      </c>
      <c r="E143" s="191"/>
      <c r="F143" s="192" t="s">
        <v>971</v>
      </c>
      <c r="G143" s="193" t="s">
        <v>407</v>
      </c>
      <c r="H143" s="215">
        <v>18</v>
      </c>
      <c r="I143" s="216"/>
      <c r="J143" s="195">
        <f t="shared" si="10"/>
        <v>0</v>
      </c>
      <c r="K143" s="196"/>
      <c r="L143" s="197"/>
      <c r="M143" s="198" t="s">
        <v>76</v>
      </c>
      <c r="N143" s="199"/>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2292</v>
      </c>
    </row>
    <row r="144" spans="1:65" s="63" customFormat="1" ht="14.4" customHeight="1">
      <c r="A144" s="59"/>
      <c r="B144" s="176"/>
      <c r="C144" s="190" t="s">
        <v>463</v>
      </c>
      <c r="D144" s="190" t="s">
        <v>324</v>
      </c>
      <c r="E144" s="191"/>
      <c r="F144" s="192" t="s">
        <v>973</v>
      </c>
      <c r="G144" s="193" t="s">
        <v>407</v>
      </c>
      <c r="H144" s="215">
        <v>40</v>
      </c>
      <c r="I144" s="216"/>
      <c r="J144" s="195">
        <f t="shared" si="10"/>
        <v>0</v>
      </c>
      <c r="K144" s="196"/>
      <c r="L144" s="197"/>
      <c r="M144" s="198" t="s">
        <v>76</v>
      </c>
      <c r="N144" s="199"/>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2293</v>
      </c>
    </row>
    <row r="145" spans="1:65" s="63" customFormat="1" ht="14.4" customHeight="1">
      <c r="A145" s="59"/>
      <c r="B145" s="176"/>
      <c r="C145" s="190" t="s">
        <v>466</v>
      </c>
      <c r="D145" s="190" t="s">
        <v>324</v>
      </c>
      <c r="E145" s="191"/>
      <c r="F145" s="192" t="s">
        <v>975</v>
      </c>
      <c r="G145" s="193" t="s">
        <v>407</v>
      </c>
      <c r="H145" s="215">
        <v>50</v>
      </c>
      <c r="I145" s="216"/>
      <c r="J145" s="195">
        <f t="shared" si="10"/>
        <v>0</v>
      </c>
      <c r="K145" s="196"/>
      <c r="L145" s="197"/>
      <c r="M145" s="198" t="s">
        <v>76</v>
      </c>
      <c r="N145" s="199"/>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2294</v>
      </c>
    </row>
    <row r="146" spans="1:65" s="63" customFormat="1" ht="14.4" customHeight="1">
      <c r="A146" s="59"/>
      <c r="B146" s="176"/>
      <c r="C146" s="190" t="s">
        <v>469</v>
      </c>
      <c r="D146" s="190" t="s">
        <v>324</v>
      </c>
      <c r="E146" s="191"/>
      <c r="F146" s="192" t="s">
        <v>977</v>
      </c>
      <c r="G146" s="193" t="s">
        <v>407</v>
      </c>
      <c r="H146" s="215">
        <v>6</v>
      </c>
      <c r="I146" s="216"/>
      <c r="J146" s="195">
        <f t="shared" si="10"/>
        <v>0</v>
      </c>
      <c r="K146" s="196"/>
      <c r="L146" s="197"/>
      <c r="M146" s="198" t="s">
        <v>76</v>
      </c>
      <c r="N146" s="199"/>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320</v>
      </c>
      <c r="AT146" s="188" t="s">
        <v>324</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2295</v>
      </c>
    </row>
    <row r="147" spans="1:65" s="63" customFormat="1" ht="14.4" customHeight="1">
      <c r="A147" s="59"/>
      <c r="B147" s="176"/>
      <c r="C147" s="190" t="s">
        <v>472</v>
      </c>
      <c r="D147" s="190" t="s">
        <v>324</v>
      </c>
      <c r="E147" s="191"/>
      <c r="F147" s="192" t="s">
        <v>979</v>
      </c>
      <c r="G147" s="193" t="s">
        <v>522</v>
      </c>
      <c r="H147" s="215">
        <v>60</v>
      </c>
      <c r="I147" s="216"/>
      <c r="J147" s="195">
        <f t="shared" si="10"/>
        <v>0</v>
      </c>
      <c r="K147" s="196"/>
      <c r="L147" s="197"/>
      <c r="M147" s="198" t="s">
        <v>76</v>
      </c>
      <c r="N147" s="199"/>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2296</v>
      </c>
    </row>
    <row r="148" spans="1:65" s="163" customFormat="1" ht="22.95" customHeight="1">
      <c r="B148" s="164"/>
      <c r="D148" s="165" t="s">
        <v>140</v>
      </c>
      <c r="E148" s="174"/>
      <c r="F148" s="174" t="s">
        <v>298</v>
      </c>
      <c r="J148" s="175">
        <f>BK148</f>
        <v>0</v>
      </c>
      <c r="L148" s="164"/>
      <c r="M148" s="168"/>
      <c r="N148" s="169"/>
      <c r="O148" s="169"/>
      <c r="P148" s="170">
        <f>SUM(P149:P151)</f>
        <v>0</v>
      </c>
      <c r="Q148" s="169"/>
      <c r="R148" s="170">
        <f>SUM(R149:R151)</f>
        <v>0</v>
      </c>
      <c r="S148" s="169"/>
      <c r="T148" s="171">
        <f>SUM(T149:T151)</f>
        <v>0</v>
      </c>
      <c r="AR148" s="165" t="s">
        <v>148</v>
      </c>
      <c r="AT148" s="172" t="s">
        <v>140</v>
      </c>
      <c r="AU148" s="172" t="s">
        <v>148</v>
      </c>
      <c r="AY148" s="165" t="s">
        <v>297</v>
      </c>
      <c r="BK148" s="173">
        <f>SUM(BK149:BK151)</f>
        <v>0</v>
      </c>
    </row>
    <row r="149" spans="1:65" s="63" customFormat="1" ht="14.4" customHeight="1">
      <c r="A149" s="59"/>
      <c r="B149" s="176"/>
      <c r="C149" s="177" t="s">
        <v>475</v>
      </c>
      <c r="D149" s="177" t="s">
        <v>299</v>
      </c>
      <c r="E149" s="178"/>
      <c r="F149" s="179" t="s">
        <v>993</v>
      </c>
      <c r="G149" s="180" t="s">
        <v>522</v>
      </c>
      <c r="H149" s="213">
        <v>60</v>
      </c>
      <c r="I149" s="214"/>
      <c r="J149" s="182">
        <f>ROUND(I149*H149,2)</f>
        <v>0</v>
      </c>
      <c r="K149" s="183"/>
      <c r="L149" s="60"/>
      <c r="M149" s="184" t="s">
        <v>76</v>
      </c>
      <c r="N149" s="185"/>
      <c r="O149" s="186">
        <v>0</v>
      </c>
      <c r="P149" s="186">
        <f>O149*H149</f>
        <v>0</v>
      </c>
      <c r="Q149" s="186">
        <v>0</v>
      </c>
      <c r="R149" s="186">
        <f>Q149*H149</f>
        <v>0</v>
      </c>
      <c r="S149" s="186">
        <v>0</v>
      </c>
      <c r="T149" s="187">
        <f>S149*H149</f>
        <v>0</v>
      </c>
      <c r="U149" s="59"/>
      <c r="V149" s="59"/>
      <c r="W149" s="59"/>
      <c r="X149" s="59"/>
      <c r="Y149" s="59"/>
      <c r="Z149" s="59"/>
      <c r="AA149" s="59"/>
      <c r="AB149" s="59"/>
      <c r="AC149" s="59"/>
      <c r="AD149" s="59"/>
      <c r="AE149" s="59"/>
      <c r="AR149" s="188" t="s">
        <v>302</v>
      </c>
      <c r="AT149" s="188" t="s">
        <v>299</v>
      </c>
      <c r="AU149" s="188" t="s">
        <v>154</v>
      </c>
      <c r="AY149" s="48" t="s">
        <v>297</v>
      </c>
      <c r="BE149" s="189">
        <f>IF(N149="základná",J149,0)</f>
        <v>0</v>
      </c>
      <c r="BF149" s="189">
        <f>IF(N149="znížená",J149,0)</f>
        <v>0</v>
      </c>
      <c r="BG149" s="189">
        <f>IF(N149="zákl. prenesená",J149,0)</f>
        <v>0</v>
      </c>
      <c r="BH149" s="189">
        <f>IF(N149="zníž. prenesená",J149,0)</f>
        <v>0</v>
      </c>
      <c r="BI149" s="189">
        <f>IF(N149="nulová",J149,0)</f>
        <v>0</v>
      </c>
      <c r="BJ149" s="48" t="s">
        <v>154</v>
      </c>
      <c r="BK149" s="189">
        <f>ROUND(I149*H149,2)</f>
        <v>0</v>
      </c>
      <c r="BL149" s="48" t="s">
        <v>302</v>
      </c>
      <c r="BM149" s="188" t="s">
        <v>2297</v>
      </c>
    </row>
    <row r="150" spans="1:65" s="63" customFormat="1" ht="14.4" customHeight="1">
      <c r="A150" s="59"/>
      <c r="B150" s="176"/>
      <c r="C150" s="177" t="s">
        <v>478</v>
      </c>
      <c r="D150" s="177" t="s">
        <v>299</v>
      </c>
      <c r="E150" s="178"/>
      <c r="F150" s="179" t="s">
        <v>995</v>
      </c>
      <c r="G150" s="180" t="s">
        <v>522</v>
      </c>
      <c r="H150" s="213">
        <v>60</v>
      </c>
      <c r="I150" s="214"/>
      <c r="J150" s="182">
        <f>ROUND(I150*H150,2)</f>
        <v>0</v>
      </c>
      <c r="K150" s="183"/>
      <c r="L150" s="60"/>
      <c r="M150" s="184" t="s">
        <v>76</v>
      </c>
      <c r="N150" s="185"/>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302</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302</v>
      </c>
      <c r="BM150" s="188" t="s">
        <v>2298</v>
      </c>
    </row>
    <row r="151" spans="1:65" s="63" customFormat="1" ht="14.4" customHeight="1">
      <c r="A151" s="59"/>
      <c r="B151" s="176"/>
      <c r="C151" s="190" t="s">
        <v>481</v>
      </c>
      <c r="D151" s="190" t="s">
        <v>324</v>
      </c>
      <c r="E151" s="191"/>
      <c r="F151" s="192" t="s">
        <v>997</v>
      </c>
      <c r="G151" s="193" t="s">
        <v>522</v>
      </c>
      <c r="H151" s="215">
        <v>60</v>
      </c>
      <c r="I151" s="216"/>
      <c r="J151" s="195">
        <f>ROUND(I151*H151,2)</f>
        <v>0</v>
      </c>
      <c r="K151" s="196"/>
      <c r="L151" s="197"/>
      <c r="M151" s="198" t="s">
        <v>76</v>
      </c>
      <c r="N151" s="199"/>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320</v>
      </c>
      <c r="AT151" s="188" t="s">
        <v>324</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302</v>
      </c>
      <c r="BM151" s="188" t="s">
        <v>2299</v>
      </c>
    </row>
    <row r="152" spans="1:65" s="163" customFormat="1" ht="22.95" customHeight="1">
      <c r="B152" s="164"/>
      <c r="D152" s="165" t="s">
        <v>140</v>
      </c>
      <c r="E152" s="174"/>
      <c r="F152" s="174" t="s">
        <v>999</v>
      </c>
      <c r="J152" s="175">
        <f>BK152</f>
        <v>0</v>
      </c>
      <c r="L152" s="164"/>
      <c r="M152" s="168"/>
      <c r="N152" s="169"/>
      <c r="O152" s="169"/>
      <c r="P152" s="170">
        <f>SUM(P153:P157)</f>
        <v>0</v>
      </c>
      <c r="Q152" s="169"/>
      <c r="R152" s="170">
        <f>SUM(R153:R157)</f>
        <v>0</v>
      </c>
      <c r="S152" s="169"/>
      <c r="T152" s="171">
        <f>SUM(T153:T157)</f>
        <v>0</v>
      </c>
      <c r="AR152" s="165" t="s">
        <v>148</v>
      </c>
      <c r="AT152" s="172" t="s">
        <v>140</v>
      </c>
      <c r="AU152" s="172" t="s">
        <v>148</v>
      </c>
      <c r="AY152" s="165" t="s">
        <v>297</v>
      </c>
      <c r="BK152" s="173">
        <f>SUM(BK153:BK157)</f>
        <v>0</v>
      </c>
    </row>
    <row r="153" spans="1:65" s="63" customFormat="1" ht="14.4" customHeight="1">
      <c r="A153" s="59"/>
      <c r="B153" s="176"/>
      <c r="C153" s="177" t="s">
        <v>484</v>
      </c>
      <c r="D153" s="177" t="s">
        <v>299</v>
      </c>
      <c r="E153" s="178"/>
      <c r="F153" s="179" t="s">
        <v>1000</v>
      </c>
      <c r="G153" s="180" t="s">
        <v>816</v>
      </c>
      <c r="H153" s="213">
        <v>96</v>
      </c>
      <c r="I153" s="214"/>
      <c r="J153" s="182">
        <f>ROUND(I153*H153,2)</f>
        <v>0</v>
      </c>
      <c r="K153" s="183"/>
      <c r="L153" s="60"/>
      <c r="M153" s="184" t="s">
        <v>76</v>
      </c>
      <c r="N153" s="185"/>
      <c r="O153" s="186">
        <v>0</v>
      </c>
      <c r="P153" s="186">
        <f>O153*H153</f>
        <v>0</v>
      </c>
      <c r="Q153" s="186">
        <v>0</v>
      </c>
      <c r="R153" s="186">
        <f>Q153*H153</f>
        <v>0</v>
      </c>
      <c r="S153" s="186">
        <v>0</v>
      </c>
      <c r="T153" s="187">
        <f>S153*H153</f>
        <v>0</v>
      </c>
      <c r="U153" s="59"/>
      <c r="V153" s="59"/>
      <c r="W153" s="59"/>
      <c r="X153" s="59"/>
      <c r="Y153" s="59"/>
      <c r="Z153" s="59"/>
      <c r="AA153" s="59"/>
      <c r="AB153" s="59"/>
      <c r="AC153" s="59"/>
      <c r="AD153" s="59"/>
      <c r="AE153" s="59"/>
      <c r="AR153" s="188" t="s">
        <v>302</v>
      </c>
      <c r="AT153" s="188" t="s">
        <v>299</v>
      </c>
      <c r="AU153" s="188" t="s">
        <v>154</v>
      </c>
      <c r="AY153" s="48" t="s">
        <v>297</v>
      </c>
      <c r="BE153" s="189">
        <f>IF(N153="základná",J153,0)</f>
        <v>0</v>
      </c>
      <c r="BF153" s="189">
        <f>IF(N153="znížená",J153,0)</f>
        <v>0</v>
      </c>
      <c r="BG153" s="189">
        <f>IF(N153="zákl. prenesená",J153,0)</f>
        <v>0</v>
      </c>
      <c r="BH153" s="189">
        <f>IF(N153="zníž. prenesená",J153,0)</f>
        <v>0</v>
      </c>
      <c r="BI153" s="189">
        <f>IF(N153="nulová",J153,0)</f>
        <v>0</v>
      </c>
      <c r="BJ153" s="48" t="s">
        <v>154</v>
      </c>
      <c r="BK153" s="189">
        <f>ROUND(I153*H153,2)</f>
        <v>0</v>
      </c>
      <c r="BL153" s="48" t="s">
        <v>302</v>
      </c>
      <c r="BM153" s="188" t="s">
        <v>2300</v>
      </c>
    </row>
    <row r="154" spans="1:65" s="63" customFormat="1" ht="14.4" customHeight="1">
      <c r="A154" s="59"/>
      <c r="B154" s="176"/>
      <c r="C154" s="177" t="s">
        <v>649</v>
      </c>
      <c r="D154" s="177" t="s">
        <v>299</v>
      </c>
      <c r="E154" s="178"/>
      <c r="F154" s="179" t="s">
        <v>1002</v>
      </c>
      <c r="G154" s="180" t="s">
        <v>816</v>
      </c>
      <c r="H154" s="213">
        <v>210</v>
      </c>
      <c r="I154" s="214"/>
      <c r="J154" s="182">
        <f>ROUND(I154*H154,2)</f>
        <v>0</v>
      </c>
      <c r="K154" s="183"/>
      <c r="L154" s="60"/>
      <c r="M154" s="184" t="s">
        <v>76</v>
      </c>
      <c r="N154" s="185"/>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302</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302</v>
      </c>
      <c r="BM154" s="188" t="s">
        <v>2301</v>
      </c>
    </row>
    <row r="155" spans="1:65" s="63" customFormat="1" ht="14.4" customHeight="1">
      <c r="A155" s="59"/>
      <c r="B155" s="176"/>
      <c r="C155" s="177" t="s">
        <v>652</v>
      </c>
      <c r="D155" s="177" t="s">
        <v>299</v>
      </c>
      <c r="E155" s="178"/>
      <c r="F155" s="179" t="s">
        <v>1004</v>
      </c>
      <c r="G155" s="180" t="s">
        <v>816</v>
      </c>
      <c r="H155" s="213">
        <v>100</v>
      </c>
      <c r="I155" s="214"/>
      <c r="J155" s="182">
        <f>ROUND(I155*H155,2)</f>
        <v>0</v>
      </c>
      <c r="K155" s="183"/>
      <c r="L155" s="60"/>
      <c r="M155" s="184" t="s">
        <v>76</v>
      </c>
      <c r="N155" s="185"/>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302</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302</v>
      </c>
      <c r="BM155" s="188" t="s">
        <v>2302</v>
      </c>
    </row>
    <row r="156" spans="1:65" s="63" customFormat="1" ht="14.4" customHeight="1">
      <c r="A156" s="59"/>
      <c r="B156" s="176"/>
      <c r="C156" s="177" t="s">
        <v>655</v>
      </c>
      <c r="D156" s="177" t="s">
        <v>299</v>
      </c>
      <c r="E156" s="178"/>
      <c r="F156" s="179" t="s">
        <v>1006</v>
      </c>
      <c r="G156" s="180" t="s">
        <v>816</v>
      </c>
      <c r="H156" s="213">
        <v>110</v>
      </c>
      <c r="I156" s="214"/>
      <c r="J156" s="182">
        <f>ROUND(I156*H156,2)</f>
        <v>0</v>
      </c>
      <c r="K156" s="183"/>
      <c r="L156" s="60"/>
      <c r="M156" s="184" t="s">
        <v>76</v>
      </c>
      <c r="N156" s="185"/>
      <c r="O156" s="186">
        <v>0</v>
      </c>
      <c r="P156" s="186">
        <f>O156*H156</f>
        <v>0</v>
      </c>
      <c r="Q156" s="186">
        <v>0</v>
      </c>
      <c r="R156" s="186">
        <f>Q156*H156</f>
        <v>0</v>
      </c>
      <c r="S156" s="186">
        <v>0</v>
      </c>
      <c r="T156" s="187">
        <f>S156*H156</f>
        <v>0</v>
      </c>
      <c r="U156" s="59"/>
      <c r="V156" s="59"/>
      <c r="W156" s="59"/>
      <c r="X156" s="59"/>
      <c r="Y156" s="59"/>
      <c r="Z156" s="59"/>
      <c r="AA156" s="59"/>
      <c r="AB156" s="59"/>
      <c r="AC156" s="59"/>
      <c r="AD156" s="59"/>
      <c r="AE156" s="59"/>
      <c r="AR156" s="188" t="s">
        <v>302</v>
      </c>
      <c r="AT156" s="188" t="s">
        <v>299</v>
      </c>
      <c r="AU156" s="188" t="s">
        <v>154</v>
      </c>
      <c r="AY156" s="48" t="s">
        <v>297</v>
      </c>
      <c r="BE156" s="189">
        <f>IF(N156="základná",J156,0)</f>
        <v>0</v>
      </c>
      <c r="BF156" s="189">
        <f>IF(N156="znížená",J156,0)</f>
        <v>0</v>
      </c>
      <c r="BG156" s="189">
        <f>IF(N156="zákl. prenesená",J156,0)</f>
        <v>0</v>
      </c>
      <c r="BH156" s="189">
        <f>IF(N156="zníž. prenesená",J156,0)</f>
        <v>0</v>
      </c>
      <c r="BI156" s="189">
        <f>IF(N156="nulová",J156,0)</f>
        <v>0</v>
      </c>
      <c r="BJ156" s="48" t="s">
        <v>154</v>
      </c>
      <c r="BK156" s="189">
        <f>ROUND(I156*H156,2)</f>
        <v>0</v>
      </c>
      <c r="BL156" s="48" t="s">
        <v>302</v>
      </c>
      <c r="BM156" s="188" t="s">
        <v>2303</v>
      </c>
    </row>
    <row r="157" spans="1:65" s="63" customFormat="1" ht="14.4" customHeight="1">
      <c r="A157" s="59"/>
      <c r="B157" s="176"/>
      <c r="C157" s="177" t="s">
        <v>577</v>
      </c>
      <c r="D157" s="177" t="s">
        <v>299</v>
      </c>
      <c r="E157" s="178"/>
      <c r="F157" s="179" t="s">
        <v>1008</v>
      </c>
      <c r="G157" s="180" t="s">
        <v>816</v>
      </c>
      <c r="H157" s="213">
        <v>40</v>
      </c>
      <c r="I157" s="214"/>
      <c r="J157" s="182">
        <f>ROUND(I157*H157,2)</f>
        <v>0</v>
      </c>
      <c r="K157" s="183"/>
      <c r="L157" s="60"/>
      <c r="M157" s="200" t="s">
        <v>76</v>
      </c>
      <c r="N157" s="201"/>
      <c r="O157" s="202">
        <v>0</v>
      </c>
      <c r="P157" s="202">
        <f>O157*H157</f>
        <v>0</v>
      </c>
      <c r="Q157" s="202">
        <v>0</v>
      </c>
      <c r="R157" s="202">
        <f>Q157*H157</f>
        <v>0</v>
      </c>
      <c r="S157" s="202">
        <v>0</v>
      </c>
      <c r="T157" s="203">
        <f>S157*H157</f>
        <v>0</v>
      </c>
      <c r="U157" s="59"/>
      <c r="V157" s="59"/>
      <c r="W157" s="59"/>
      <c r="X157" s="59"/>
      <c r="Y157" s="59"/>
      <c r="Z157" s="59"/>
      <c r="AA157" s="59"/>
      <c r="AB157" s="59"/>
      <c r="AC157" s="59"/>
      <c r="AD157" s="59"/>
      <c r="AE157" s="59"/>
      <c r="AR157" s="188" t="s">
        <v>302</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302</v>
      </c>
      <c r="BM157" s="188" t="s">
        <v>2304</v>
      </c>
    </row>
    <row r="158" spans="1:65" s="63" customFormat="1" ht="6.9" customHeight="1">
      <c r="A158" s="59"/>
      <c r="B158" s="75"/>
      <c r="C158" s="76"/>
      <c r="D158" s="76"/>
      <c r="E158" s="76"/>
      <c r="F158" s="76"/>
      <c r="G158" s="76"/>
      <c r="H158" s="76"/>
      <c r="I158" s="76"/>
      <c r="J158" s="76"/>
      <c r="K158" s="76"/>
      <c r="L158" s="60"/>
      <c r="M158" s="59"/>
      <c r="O158" s="59"/>
      <c r="P158" s="59"/>
      <c r="Q158" s="59"/>
      <c r="R158" s="59"/>
      <c r="S158" s="59"/>
      <c r="T158" s="59"/>
      <c r="U158" s="59"/>
      <c r="V158" s="59"/>
      <c r="W158" s="59"/>
      <c r="X158" s="59"/>
      <c r="Y158" s="59"/>
      <c r="Z158" s="59"/>
      <c r="AA158" s="59"/>
      <c r="AB158" s="59"/>
      <c r="AC158" s="59"/>
      <c r="AD158" s="59"/>
      <c r="AE158" s="59"/>
    </row>
    <row r="161" spans="3:14" ht="52.2" customHeight="1">
      <c r="C161" s="262" t="s">
        <v>392</v>
      </c>
      <c r="D161" s="262"/>
      <c r="E161" s="262"/>
      <c r="F161" s="262"/>
      <c r="G161" s="262"/>
      <c r="H161" s="262"/>
      <c r="I161" s="262"/>
      <c r="J161" s="262"/>
      <c r="K161" s="262"/>
      <c r="L161" s="262"/>
      <c r="M161" s="262"/>
      <c r="N161" s="262"/>
    </row>
    <row r="162" spans="3:14" ht="11.4">
      <c r="C162" s="204"/>
      <c r="D162" s="204"/>
      <c r="E162" s="204"/>
      <c r="F162" s="204"/>
      <c r="G162" s="204"/>
      <c r="H162" s="204"/>
      <c r="I162" s="204"/>
      <c r="J162" s="204"/>
      <c r="K162" s="205"/>
      <c r="L162" s="205"/>
      <c r="M162" s="205"/>
      <c r="N162" s="205"/>
    </row>
    <row r="163" spans="3:14" ht="41.4" customHeight="1">
      <c r="C163" s="262" t="s">
        <v>393</v>
      </c>
      <c r="D163" s="262"/>
      <c r="E163" s="262"/>
      <c r="F163" s="262"/>
      <c r="G163" s="262"/>
      <c r="H163" s="262"/>
      <c r="I163" s="262"/>
      <c r="J163" s="262"/>
      <c r="K163" s="262"/>
      <c r="L163" s="262"/>
      <c r="M163" s="262"/>
      <c r="N163" s="262"/>
    </row>
    <row r="164" spans="3:14" ht="11.4">
      <c r="C164" s="204"/>
      <c r="D164" s="204"/>
      <c r="E164" s="204"/>
      <c r="F164" s="204"/>
      <c r="G164" s="204"/>
      <c r="H164" s="204"/>
      <c r="I164" s="204"/>
      <c r="J164" s="204"/>
      <c r="K164" s="205"/>
      <c r="L164" s="205"/>
      <c r="M164" s="205"/>
      <c r="N164" s="205"/>
    </row>
    <row r="165" spans="3:14" ht="46.2" customHeight="1">
      <c r="C165" s="262" t="s">
        <v>394</v>
      </c>
      <c r="D165" s="262"/>
      <c r="E165" s="262"/>
      <c r="F165" s="262"/>
      <c r="G165" s="262"/>
      <c r="H165" s="262"/>
      <c r="I165" s="262"/>
      <c r="J165" s="262"/>
      <c r="K165" s="262"/>
      <c r="L165" s="262"/>
      <c r="M165" s="262"/>
      <c r="N165" s="262"/>
    </row>
    <row r="166" spans="3:14" ht="11.4">
      <c r="C166" s="206"/>
      <c r="D166" s="206"/>
      <c r="E166" s="206"/>
      <c r="F166" s="206"/>
      <c r="G166" s="206"/>
      <c r="H166" s="206"/>
      <c r="I166" s="206"/>
      <c r="J166" s="206"/>
      <c r="K166" s="207"/>
      <c r="L166" s="207"/>
      <c r="M166" s="207"/>
      <c r="N166" s="207"/>
    </row>
    <row r="167" spans="3:14" ht="11.4">
      <c r="C167" s="262" t="s">
        <v>395</v>
      </c>
      <c r="D167" s="262"/>
      <c r="E167" s="262"/>
      <c r="F167" s="262"/>
      <c r="G167" s="262"/>
      <c r="H167" s="262"/>
      <c r="I167" s="262"/>
      <c r="J167" s="262"/>
      <c r="K167" s="262"/>
      <c r="L167" s="262"/>
      <c r="M167" s="262"/>
      <c r="N167" s="262"/>
    </row>
    <row r="168" spans="3:14" ht="11.4">
      <c r="C168" s="204"/>
      <c r="D168" s="204"/>
      <c r="E168" s="204"/>
      <c r="F168" s="204"/>
      <c r="G168" s="204"/>
      <c r="H168" s="204"/>
      <c r="I168" s="204"/>
      <c r="J168" s="204"/>
      <c r="K168" s="205"/>
      <c r="L168" s="205"/>
      <c r="M168" s="205"/>
      <c r="N168" s="205"/>
    </row>
    <row r="169" spans="3:14" ht="11.4">
      <c r="C169" s="204"/>
      <c r="D169" s="204"/>
      <c r="E169" s="204"/>
      <c r="F169" s="204"/>
      <c r="G169" s="204"/>
      <c r="H169" s="204"/>
      <c r="I169" s="204"/>
      <c r="J169" s="204"/>
      <c r="K169" s="205"/>
      <c r="L169" s="205"/>
      <c r="M169" s="205"/>
      <c r="N169" s="205"/>
    </row>
    <row r="170" spans="3:14" ht="11.4">
      <c r="C170" s="208" t="s">
        <v>396</v>
      </c>
      <c r="D170" s="208"/>
      <c r="E170" s="208"/>
      <c r="F170" s="208"/>
      <c r="G170" s="208"/>
      <c r="H170" s="204"/>
      <c r="I170" s="208"/>
      <c r="J170" s="208"/>
      <c r="K170" s="205"/>
      <c r="L170" s="205"/>
      <c r="M170" s="205"/>
      <c r="N170" s="205"/>
    </row>
    <row r="171" spans="3:14" ht="11.4">
      <c r="C171" s="204"/>
      <c r="D171" s="204"/>
      <c r="E171" s="204"/>
      <c r="F171" s="204"/>
      <c r="G171" s="204"/>
      <c r="H171" s="204" t="s">
        <v>397</v>
      </c>
      <c r="I171" s="204"/>
      <c r="J171" s="204"/>
      <c r="K171" s="205"/>
      <c r="L171" s="205"/>
      <c r="M171" s="205"/>
      <c r="N171" s="205"/>
    </row>
    <row r="172" spans="3:14" ht="11.4">
      <c r="C172" s="204"/>
      <c r="D172" s="204"/>
      <c r="E172" s="204"/>
      <c r="F172" s="204"/>
      <c r="G172" s="204"/>
      <c r="H172" s="204"/>
      <c r="I172" s="204"/>
      <c r="J172" s="204"/>
      <c r="K172" s="205"/>
      <c r="L172" s="205"/>
      <c r="M172" s="205"/>
      <c r="N172" s="205"/>
    </row>
    <row r="173" spans="3:14" ht="11.4">
      <c r="C173" s="204"/>
      <c r="D173" s="204"/>
      <c r="E173" s="204"/>
      <c r="F173" s="204"/>
      <c r="G173" s="204"/>
      <c r="H173" s="204"/>
      <c r="I173" s="204"/>
      <c r="J173" s="208"/>
      <c r="K173" s="205"/>
      <c r="L173" s="205"/>
      <c r="M173" s="205"/>
      <c r="N173" s="205"/>
    </row>
    <row r="174" spans="3:14" ht="11.4">
      <c r="C174" s="208" t="s">
        <v>96</v>
      </c>
      <c r="D174" s="208"/>
      <c r="E174" s="208"/>
      <c r="F174" s="208"/>
      <c r="G174" s="208"/>
      <c r="H174" s="204"/>
      <c r="I174" s="208"/>
      <c r="J174" s="204"/>
      <c r="K174" s="205"/>
      <c r="L174" s="205"/>
      <c r="M174" s="205"/>
      <c r="N174" s="205"/>
    </row>
  </sheetData>
  <autoFilter ref="C99:K157" xr:uid="{00000000-0009-0000-0000-00002F000000}"/>
  <mergeCells count="13">
    <mergeCell ref="E29:H29"/>
    <mergeCell ref="L2:V2"/>
    <mergeCell ref="E7:H7"/>
    <mergeCell ref="E9:H9"/>
    <mergeCell ref="E11:H11"/>
    <mergeCell ref="E20:H20"/>
    <mergeCell ref="C167:N167"/>
    <mergeCell ref="E88:H88"/>
    <mergeCell ref="E90:H90"/>
    <mergeCell ref="E92:H92"/>
    <mergeCell ref="C161:N161"/>
    <mergeCell ref="C163:N163"/>
    <mergeCell ref="C165:N165"/>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M191"/>
  <sheetViews>
    <sheetView showGridLines="0" topLeftCell="A88"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2007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2305</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2306</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ROUND(J98,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ROUND((SUM(BE98:BE174)),  2)</f>
        <v>0</v>
      </c>
      <c r="G35" s="59"/>
      <c r="H35" s="59"/>
      <c r="I35" s="141">
        <v>0.2</v>
      </c>
      <c r="J35" s="140">
        <f>ROUND(((SUM(BE98:BE174))*I35),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ROUND((SUM(BF98:BF174)),  2)</f>
        <v>0</v>
      </c>
      <c r="G36" s="59"/>
      <c r="H36" s="59"/>
      <c r="I36" s="141">
        <v>0.2</v>
      </c>
      <c r="J36" s="140">
        <f>ROUND(((SUM(BF98:BF174))*I36),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ROUND((SUM(BG98:BG174)),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ROUND((SUM(BH98:BH174)),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ROUND((SUM(BI98:BI174)),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3.94999999999999" customHeight="1"/>
    <row r="82" spans="1:31" s="63" customFormat="1" ht="6.9" customHeight="1">
      <c r="A82" s="59"/>
      <c r="B82" s="77"/>
      <c r="C82" s="78"/>
      <c r="D82" s="78"/>
      <c r="E82" s="78"/>
      <c r="F82" s="78"/>
      <c r="G82" s="78"/>
      <c r="H82" s="78"/>
      <c r="I82" s="78"/>
      <c r="J82" s="78"/>
      <c r="K82" s="78"/>
      <c r="L82" s="70"/>
      <c r="S82" s="59"/>
      <c r="T82" s="59"/>
      <c r="U82" s="59"/>
      <c r="V82" s="59"/>
      <c r="W82" s="59"/>
      <c r="X82" s="59"/>
      <c r="Y82" s="59"/>
      <c r="Z82" s="59"/>
      <c r="AA82" s="59"/>
      <c r="AB82" s="59"/>
      <c r="AC82" s="59"/>
      <c r="AD82" s="59"/>
      <c r="AE82" s="59"/>
    </row>
    <row r="83" spans="1:31" s="63" customFormat="1" ht="24.9" customHeight="1">
      <c r="A83" s="59"/>
      <c r="B83" s="60"/>
      <c r="C83" s="52" t="s">
        <v>281</v>
      </c>
      <c r="D83" s="59"/>
      <c r="E83" s="59"/>
      <c r="F83" s="59"/>
      <c r="G83" s="59"/>
      <c r="H83" s="59"/>
      <c r="I83" s="59"/>
      <c r="J83" s="59"/>
      <c r="K83" s="59"/>
      <c r="L83" s="70"/>
      <c r="S83" s="59"/>
      <c r="T83" s="59"/>
      <c r="U83" s="59"/>
      <c r="V83" s="59"/>
      <c r="W83" s="59"/>
      <c r="X83" s="59"/>
      <c r="Y83" s="59"/>
      <c r="Z83" s="59"/>
      <c r="AA83" s="59"/>
      <c r="AB83" s="59"/>
      <c r="AC83" s="59"/>
      <c r="AD83" s="59"/>
      <c r="AE83" s="59"/>
    </row>
    <row r="84" spans="1:31" s="63" customFormat="1" ht="6.9" customHeight="1">
      <c r="A84" s="59"/>
      <c r="B84" s="60"/>
      <c r="C84" s="59"/>
      <c r="D84" s="59"/>
      <c r="E84" s="59"/>
      <c r="F84" s="59"/>
      <c r="G84" s="59"/>
      <c r="H84" s="59"/>
      <c r="I84" s="59"/>
      <c r="J84" s="59"/>
      <c r="K84" s="59"/>
      <c r="L84" s="70"/>
      <c r="S84" s="59"/>
      <c r="T84" s="59"/>
      <c r="U84" s="59"/>
      <c r="V84" s="59"/>
      <c r="W84" s="59"/>
      <c r="X84" s="59"/>
      <c r="Y84" s="59"/>
      <c r="Z84" s="59"/>
      <c r="AA84" s="59"/>
      <c r="AB84" s="59"/>
      <c r="AC84" s="59"/>
      <c r="AD84" s="59"/>
      <c r="AE84" s="59"/>
    </row>
    <row r="85" spans="1:31" s="63" customFormat="1" ht="12" customHeight="1">
      <c r="A85" s="59"/>
      <c r="B85" s="60"/>
      <c r="C85" s="56" t="s">
        <v>87</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16.5" customHeight="1">
      <c r="A86" s="59"/>
      <c r="B86" s="60"/>
      <c r="C86" s="59"/>
      <c r="D86" s="59"/>
      <c r="E86" s="263" t="str">
        <f>E7</f>
        <v>Prestupné bývanie v obci Jarovnice časť  Močidľany 1x12 b.j.</v>
      </c>
      <c r="F86" s="264"/>
      <c r="G86" s="264"/>
      <c r="H86" s="264"/>
      <c r="I86" s="59"/>
      <c r="J86" s="59"/>
      <c r="K86" s="59"/>
      <c r="L86" s="70"/>
      <c r="S86" s="59"/>
      <c r="T86" s="59"/>
      <c r="U86" s="59"/>
      <c r="V86" s="59"/>
      <c r="W86" s="59"/>
      <c r="X86" s="59"/>
      <c r="Y86" s="59"/>
      <c r="Z86" s="59"/>
      <c r="AA86" s="59"/>
      <c r="AB86" s="59"/>
      <c r="AC86" s="59"/>
      <c r="AD86" s="59"/>
      <c r="AE86" s="59"/>
    </row>
    <row r="87" spans="1:31" ht="12" customHeight="1">
      <c r="B87" s="51"/>
      <c r="C87" s="56" t="s">
        <v>277</v>
      </c>
      <c r="L87" s="51"/>
    </row>
    <row r="88" spans="1:31" s="63" customFormat="1" ht="16.5" customHeight="1">
      <c r="A88" s="59"/>
      <c r="B88" s="60"/>
      <c r="C88" s="59"/>
      <c r="D88" s="59"/>
      <c r="E88" s="263" t="s">
        <v>2305</v>
      </c>
      <c r="F88" s="265"/>
      <c r="G88" s="265"/>
      <c r="H88" s="265"/>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279</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E11</f>
        <v>SO 02 - FC 08 SO 02 Prístupová komunikácia</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F14</f>
        <v xml:space="preserve"> </v>
      </c>
      <c r="G92" s="59"/>
      <c r="H92" s="59"/>
      <c r="I92" s="56" t="s">
        <v>92</v>
      </c>
      <c r="J92" s="131" t="str">
        <f>IF(J14="","",J14)</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E17</f>
        <v xml:space="preserve"> </v>
      </c>
      <c r="G94" s="59"/>
      <c r="H94" s="59"/>
      <c r="I94" s="56" t="s">
        <v>97</v>
      </c>
      <c r="J94" s="150" t="str">
        <f>E23</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IF(E20="","",E20)</f>
        <v xml:space="preserve"> </v>
      </c>
      <c r="G95" s="59"/>
      <c r="H95" s="59"/>
      <c r="I95" s="56" t="s">
        <v>99</v>
      </c>
      <c r="J95" s="150" t="str">
        <f>E26</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1028</v>
      </c>
      <c r="J99" s="167">
        <f>BK99</f>
        <v>0</v>
      </c>
      <c r="L99" s="164"/>
      <c r="M99" s="168"/>
      <c r="N99" s="169"/>
      <c r="O99" s="169"/>
      <c r="P99" s="170">
        <f>P100+P125+P130+P132+P143+P173</f>
        <v>0</v>
      </c>
      <c r="Q99" s="169"/>
      <c r="R99" s="170">
        <f>R100+R125+R130+R132+R143+R173</f>
        <v>0</v>
      </c>
      <c r="S99" s="169"/>
      <c r="T99" s="171">
        <f>T100+T125+T130+T132+T143+T173</f>
        <v>0</v>
      </c>
      <c r="AR99" s="165" t="s">
        <v>148</v>
      </c>
      <c r="AT99" s="172" t="s">
        <v>140</v>
      </c>
      <c r="AU99" s="172" t="s">
        <v>141</v>
      </c>
      <c r="AY99" s="165" t="s">
        <v>297</v>
      </c>
      <c r="BK99" s="173">
        <f>BK100+BK125+BK130+BK132+BK143+BK173</f>
        <v>0</v>
      </c>
    </row>
    <row r="100" spans="1:65" s="163" customFormat="1" ht="22.95" customHeight="1">
      <c r="B100" s="164"/>
      <c r="D100" s="165" t="s">
        <v>140</v>
      </c>
      <c r="E100" s="174"/>
      <c r="F100" s="174" t="s">
        <v>1029</v>
      </c>
      <c r="J100" s="175">
        <f>BK100</f>
        <v>0</v>
      </c>
      <c r="L100" s="164"/>
      <c r="M100" s="168"/>
      <c r="N100" s="169"/>
      <c r="O100" s="169"/>
      <c r="P100" s="170">
        <f>SUM(P101:P124)</f>
        <v>0</v>
      </c>
      <c r="Q100" s="169"/>
      <c r="R100" s="170">
        <f>SUM(R101:R124)</f>
        <v>0</v>
      </c>
      <c r="S100" s="169"/>
      <c r="T100" s="171">
        <f>SUM(T101:T124)</f>
        <v>0</v>
      </c>
      <c r="AR100" s="165" t="s">
        <v>148</v>
      </c>
      <c r="AT100" s="172" t="s">
        <v>140</v>
      </c>
      <c r="AU100" s="172" t="s">
        <v>148</v>
      </c>
      <c r="AY100" s="165" t="s">
        <v>297</v>
      </c>
      <c r="BK100" s="173">
        <f>SUM(BK101:BK124)</f>
        <v>0</v>
      </c>
    </row>
    <row r="101" spans="1:65" s="63" customFormat="1" ht="24.15" customHeight="1">
      <c r="A101" s="59"/>
      <c r="B101" s="176"/>
      <c r="C101" s="177" t="s">
        <v>148</v>
      </c>
      <c r="D101" s="177" t="s">
        <v>299</v>
      </c>
      <c r="E101" s="178"/>
      <c r="F101" s="179" t="s">
        <v>2307</v>
      </c>
      <c r="G101" s="180" t="s">
        <v>337</v>
      </c>
      <c r="H101" s="181">
        <v>18</v>
      </c>
      <c r="I101" s="182"/>
      <c r="J101" s="182">
        <f t="shared" ref="J101:J124" si="0">ROUND(I101*H101,2)</f>
        <v>0</v>
      </c>
      <c r="K101" s="183"/>
      <c r="L101" s="60"/>
      <c r="M101" s="184" t="s">
        <v>76</v>
      </c>
      <c r="N101" s="185"/>
      <c r="O101" s="186">
        <v>0</v>
      </c>
      <c r="P101" s="186">
        <f t="shared" ref="P101:P124" si="1">O101*H101</f>
        <v>0</v>
      </c>
      <c r="Q101" s="186">
        <v>0</v>
      </c>
      <c r="R101" s="186">
        <f t="shared" ref="R101:R124" si="2">Q101*H101</f>
        <v>0</v>
      </c>
      <c r="S101" s="186">
        <v>0</v>
      </c>
      <c r="T101" s="187">
        <f t="shared" ref="T101:T124"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24" si="4">IF(N101="základná",J101,0)</f>
        <v>0</v>
      </c>
      <c r="BF101" s="189">
        <f t="shared" ref="BF101:BF124" si="5">IF(N101="znížená",J101,0)</f>
        <v>0</v>
      </c>
      <c r="BG101" s="189">
        <f t="shared" ref="BG101:BG124" si="6">IF(N101="zákl. prenesená",J101,0)</f>
        <v>0</v>
      </c>
      <c r="BH101" s="189">
        <f t="shared" ref="BH101:BH124" si="7">IF(N101="zníž. prenesená",J101,0)</f>
        <v>0</v>
      </c>
      <c r="BI101" s="189">
        <f t="shared" ref="BI101:BI124" si="8">IF(N101="nulová",J101,0)</f>
        <v>0</v>
      </c>
      <c r="BJ101" s="48" t="s">
        <v>154</v>
      </c>
      <c r="BK101" s="189">
        <f t="shared" ref="BK101:BK124" si="9">ROUND(I101*H101,2)</f>
        <v>0</v>
      </c>
      <c r="BL101" s="48" t="s">
        <v>302</v>
      </c>
      <c r="BM101" s="188" t="s">
        <v>154</v>
      </c>
    </row>
    <row r="102" spans="1:65" s="63" customFormat="1" ht="24.15" customHeight="1">
      <c r="A102" s="59"/>
      <c r="B102" s="176"/>
      <c r="C102" s="177" t="s">
        <v>154</v>
      </c>
      <c r="D102" s="177" t="s">
        <v>299</v>
      </c>
      <c r="E102" s="178"/>
      <c r="F102" s="179" t="s">
        <v>2308</v>
      </c>
      <c r="G102" s="180" t="s">
        <v>522</v>
      </c>
      <c r="H102" s="181">
        <v>12</v>
      </c>
      <c r="I102" s="182"/>
      <c r="J102" s="182">
        <f t="shared" si="0"/>
        <v>0</v>
      </c>
      <c r="K102" s="183"/>
      <c r="L102" s="60"/>
      <c r="M102" s="184" t="s">
        <v>76</v>
      </c>
      <c r="N102" s="185"/>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24.15" customHeight="1">
      <c r="A103" s="59"/>
      <c r="B103" s="176"/>
      <c r="C103" s="177" t="s">
        <v>306</v>
      </c>
      <c r="D103" s="177" t="s">
        <v>299</v>
      </c>
      <c r="E103" s="178"/>
      <c r="F103" s="179" t="s">
        <v>2309</v>
      </c>
      <c r="G103" s="180" t="s">
        <v>522</v>
      </c>
      <c r="H103" s="181">
        <v>12</v>
      </c>
      <c r="I103" s="182"/>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24.15" customHeight="1">
      <c r="A104" s="59"/>
      <c r="B104" s="176"/>
      <c r="C104" s="177" t="s">
        <v>302</v>
      </c>
      <c r="D104" s="177" t="s">
        <v>299</v>
      </c>
      <c r="E104" s="178"/>
      <c r="F104" s="179" t="s">
        <v>2310</v>
      </c>
      <c r="G104" s="180" t="s">
        <v>337</v>
      </c>
      <c r="H104" s="181">
        <v>19</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320</v>
      </c>
    </row>
    <row r="105" spans="1:65" s="63" customFormat="1" ht="24.15" customHeight="1">
      <c r="A105" s="59"/>
      <c r="B105" s="176"/>
      <c r="C105" s="177" t="s">
        <v>311</v>
      </c>
      <c r="D105" s="177" t="s">
        <v>299</v>
      </c>
      <c r="E105" s="178"/>
      <c r="F105" s="179" t="s">
        <v>2311</v>
      </c>
      <c r="G105" s="180" t="s">
        <v>337</v>
      </c>
      <c r="H105" s="181">
        <v>1</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328</v>
      </c>
    </row>
    <row r="106" spans="1:65" s="63" customFormat="1" ht="24.15" customHeight="1">
      <c r="A106" s="59"/>
      <c r="B106" s="176"/>
      <c r="C106" s="177" t="s">
        <v>314</v>
      </c>
      <c r="D106" s="177" t="s">
        <v>299</v>
      </c>
      <c r="E106" s="178"/>
      <c r="F106" s="179" t="s">
        <v>2312</v>
      </c>
      <c r="G106" s="180" t="s">
        <v>301</v>
      </c>
      <c r="H106" s="181">
        <v>231</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335</v>
      </c>
    </row>
    <row r="107" spans="1:65" s="63" customFormat="1" ht="24.15" customHeight="1">
      <c r="A107" s="59"/>
      <c r="B107" s="176"/>
      <c r="C107" s="177" t="s">
        <v>317</v>
      </c>
      <c r="D107" s="177" t="s">
        <v>299</v>
      </c>
      <c r="E107" s="178"/>
      <c r="F107" s="179" t="s">
        <v>304</v>
      </c>
      <c r="G107" s="180" t="s">
        <v>301</v>
      </c>
      <c r="H107" s="181">
        <v>69.3</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342</v>
      </c>
    </row>
    <row r="108" spans="1:65" s="63" customFormat="1" ht="14.4" customHeight="1">
      <c r="A108" s="59"/>
      <c r="B108" s="176"/>
      <c r="C108" s="177" t="s">
        <v>320</v>
      </c>
      <c r="D108" s="177" t="s">
        <v>299</v>
      </c>
      <c r="E108" s="178"/>
      <c r="F108" s="179" t="s">
        <v>1035</v>
      </c>
      <c r="G108" s="180" t="s">
        <v>301</v>
      </c>
      <c r="H108" s="181">
        <v>12</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348</v>
      </c>
    </row>
    <row r="109" spans="1:65" s="63" customFormat="1" ht="37.950000000000003" customHeight="1">
      <c r="A109" s="59"/>
      <c r="B109" s="176"/>
      <c r="C109" s="177" t="s">
        <v>323</v>
      </c>
      <c r="D109" s="177" t="s">
        <v>299</v>
      </c>
      <c r="E109" s="178"/>
      <c r="F109" s="179" t="s">
        <v>1037</v>
      </c>
      <c r="G109" s="180" t="s">
        <v>301</v>
      </c>
      <c r="H109" s="181">
        <v>3.6</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354</v>
      </c>
    </row>
    <row r="110" spans="1:65" s="63" customFormat="1" ht="14.4" customHeight="1">
      <c r="A110" s="59"/>
      <c r="B110" s="176"/>
      <c r="C110" s="177" t="s">
        <v>328</v>
      </c>
      <c r="D110" s="177" t="s">
        <v>299</v>
      </c>
      <c r="E110" s="178"/>
      <c r="F110" s="179" t="s">
        <v>1166</v>
      </c>
      <c r="G110" s="180" t="s">
        <v>301</v>
      </c>
      <c r="H110" s="181">
        <v>1.96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82</v>
      </c>
    </row>
    <row r="111" spans="1:65" s="63" customFormat="1" ht="37.950000000000003" customHeight="1">
      <c r="A111" s="59"/>
      <c r="B111" s="176"/>
      <c r="C111" s="177" t="s">
        <v>331</v>
      </c>
      <c r="D111" s="177" t="s">
        <v>299</v>
      </c>
      <c r="E111" s="178"/>
      <c r="F111" s="179" t="s">
        <v>309</v>
      </c>
      <c r="G111" s="180" t="s">
        <v>301</v>
      </c>
      <c r="H111" s="181">
        <v>0.58799999999999997</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405</v>
      </c>
    </row>
    <row r="112" spans="1:65" s="63" customFormat="1" ht="37.950000000000003" customHeight="1">
      <c r="A112" s="59"/>
      <c r="B112" s="176"/>
      <c r="C112" s="177" t="s">
        <v>335</v>
      </c>
      <c r="D112" s="177" t="s">
        <v>299</v>
      </c>
      <c r="E112" s="178"/>
      <c r="F112" s="179" t="s">
        <v>2313</v>
      </c>
      <c r="G112" s="180" t="s">
        <v>301</v>
      </c>
      <c r="H112" s="181">
        <v>229.28299999999999</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412</v>
      </c>
    </row>
    <row r="113" spans="1:65" s="63" customFormat="1" ht="37.950000000000003" customHeight="1">
      <c r="A113" s="59"/>
      <c r="B113" s="176"/>
      <c r="C113" s="177" t="s">
        <v>339</v>
      </c>
      <c r="D113" s="177" t="s">
        <v>299</v>
      </c>
      <c r="E113" s="178"/>
      <c r="F113" s="179" t="s">
        <v>2314</v>
      </c>
      <c r="G113" s="180" t="s">
        <v>301</v>
      </c>
      <c r="H113" s="181">
        <v>1604.981</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418</v>
      </c>
    </row>
    <row r="114" spans="1:65" s="63" customFormat="1" ht="24.15" customHeight="1">
      <c r="A114" s="59"/>
      <c r="B114" s="176"/>
      <c r="C114" s="177" t="s">
        <v>342</v>
      </c>
      <c r="D114" s="177" t="s">
        <v>299</v>
      </c>
      <c r="E114" s="178"/>
      <c r="F114" s="179" t="s">
        <v>1047</v>
      </c>
      <c r="G114" s="180" t="s">
        <v>301</v>
      </c>
      <c r="H114" s="181">
        <v>103</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424</v>
      </c>
    </row>
    <row r="115" spans="1:65" s="63" customFormat="1" ht="14.4" customHeight="1">
      <c r="A115" s="59"/>
      <c r="B115" s="176"/>
      <c r="C115" s="190" t="s">
        <v>345</v>
      </c>
      <c r="D115" s="190" t="s">
        <v>324</v>
      </c>
      <c r="E115" s="191"/>
      <c r="F115" s="192" t="s">
        <v>1049</v>
      </c>
      <c r="G115" s="193" t="s">
        <v>326</v>
      </c>
      <c r="H115" s="194">
        <v>175.1</v>
      </c>
      <c r="I115" s="195"/>
      <c r="J115" s="195">
        <f t="shared" si="0"/>
        <v>0</v>
      </c>
      <c r="K115" s="196"/>
      <c r="L115" s="197"/>
      <c r="M115" s="198" t="s">
        <v>76</v>
      </c>
      <c r="N115" s="199"/>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430</v>
      </c>
    </row>
    <row r="116" spans="1:65" s="63" customFormat="1" ht="24.15" customHeight="1">
      <c r="A116" s="59"/>
      <c r="B116" s="176"/>
      <c r="C116" s="177" t="s">
        <v>348</v>
      </c>
      <c r="D116" s="177" t="s">
        <v>299</v>
      </c>
      <c r="E116" s="178"/>
      <c r="F116" s="179" t="s">
        <v>1051</v>
      </c>
      <c r="G116" s="180" t="s">
        <v>301</v>
      </c>
      <c r="H116" s="181">
        <v>14</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381</v>
      </c>
    </row>
    <row r="117" spans="1:65" s="63" customFormat="1" ht="14.4" customHeight="1">
      <c r="A117" s="59"/>
      <c r="B117" s="176"/>
      <c r="C117" s="177" t="s">
        <v>351</v>
      </c>
      <c r="D117" s="177" t="s">
        <v>299</v>
      </c>
      <c r="E117" s="178"/>
      <c r="F117" s="179" t="s">
        <v>318</v>
      </c>
      <c r="G117" s="180" t="s">
        <v>301</v>
      </c>
      <c r="H117" s="181">
        <v>229.28299999999999</v>
      </c>
      <c r="I117" s="182"/>
      <c r="J117" s="182">
        <f t="shared" si="0"/>
        <v>0</v>
      </c>
      <c r="K117" s="183"/>
      <c r="L117" s="60"/>
      <c r="M117" s="184" t="s">
        <v>76</v>
      </c>
      <c r="N117" s="185"/>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442</v>
      </c>
    </row>
    <row r="118" spans="1:65" s="63" customFormat="1" ht="24.15" customHeight="1">
      <c r="A118" s="59"/>
      <c r="B118" s="176"/>
      <c r="C118" s="177" t="s">
        <v>354</v>
      </c>
      <c r="D118" s="177" t="s">
        <v>299</v>
      </c>
      <c r="E118" s="178"/>
      <c r="F118" s="179" t="s">
        <v>1055</v>
      </c>
      <c r="G118" s="180" t="s">
        <v>326</v>
      </c>
      <c r="H118" s="181">
        <v>348.72899999999998</v>
      </c>
      <c r="I118" s="182"/>
      <c r="J118" s="182">
        <f t="shared" si="0"/>
        <v>0</v>
      </c>
      <c r="K118" s="183"/>
      <c r="L118" s="60"/>
      <c r="M118" s="184" t="s">
        <v>76</v>
      </c>
      <c r="N118" s="185"/>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302</v>
      </c>
      <c r="AT118" s="188" t="s">
        <v>299</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448</v>
      </c>
    </row>
    <row r="119" spans="1:65" s="63" customFormat="1" ht="24.15" customHeight="1">
      <c r="A119" s="59"/>
      <c r="B119" s="176"/>
      <c r="C119" s="177" t="s">
        <v>357</v>
      </c>
      <c r="D119" s="177" t="s">
        <v>299</v>
      </c>
      <c r="E119" s="178"/>
      <c r="F119" s="179" t="s">
        <v>1057</v>
      </c>
      <c r="G119" s="180" t="s">
        <v>301</v>
      </c>
      <c r="H119" s="181">
        <v>1.677</v>
      </c>
      <c r="I119" s="182"/>
      <c r="J119" s="182">
        <f t="shared" si="0"/>
        <v>0</v>
      </c>
      <c r="K119" s="183"/>
      <c r="L119" s="60"/>
      <c r="M119" s="184" t="s">
        <v>76</v>
      </c>
      <c r="N119" s="185"/>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302</v>
      </c>
      <c r="AT119" s="188" t="s">
        <v>299</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454</v>
      </c>
    </row>
    <row r="120" spans="1:65" s="63" customFormat="1" ht="24.15" customHeight="1">
      <c r="A120" s="59"/>
      <c r="B120" s="176"/>
      <c r="C120" s="177" t="s">
        <v>82</v>
      </c>
      <c r="D120" s="177" t="s">
        <v>299</v>
      </c>
      <c r="E120" s="178"/>
      <c r="F120" s="179" t="s">
        <v>1059</v>
      </c>
      <c r="G120" s="180" t="s">
        <v>337</v>
      </c>
      <c r="H120" s="181">
        <v>52</v>
      </c>
      <c r="I120" s="182"/>
      <c r="J120" s="182">
        <f t="shared" si="0"/>
        <v>0</v>
      </c>
      <c r="K120" s="183"/>
      <c r="L120" s="60"/>
      <c r="M120" s="184" t="s">
        <v>76</v>
      </c>
      <c r="N120" s="185"/>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302</v>
      </c>
      <c r="AT120" s="188" t="s">
        <v>299</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460</v>
      </c>
    </row>
    <row r="121" spans="1:65" s="63" customFormat="1" ht="14.4" customHeight="1">
      <c r="A121" s="59"/>
      <c r="B121" s="176"/>
      <c r="C121" s="190" t="s">
        <v>402</v>
      </c>
      <c r="D121" s="190" t="s">
        <v>324</v>
      </c>
      <c r="E121" s="191"/>
      <c r="F121" s="192" t="s">
        <v>1061</v>
      </c>
      <c r="G121" s="193" t="s">
        <v>564</v>
      </c>
      <c r="H121" s="194">
        <v>1.607</v>
      </c>
      <c r="I121" s="195"/>
      <c r="J121" s="195">
        <f t="shared" si="0"/>
        <v>0</v>
      </c>
      <c r="K121" s="196"/>
      <c r="L121" s="197"/>
      <c r="M121" s="198" t="s">
        <v>76</v>
      </c>
      <c r="N121" s="199"/>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466</v>
      </c>
    </row>
    <row r="122" spans="1:65" s="63" customFormat="1" ht="14.4" customHeight="1">
      <c r="A122" s="59"/>
      <c r="B122" s="176"/>
      <c r="C122" s="177" t="s">
        <v>405</v>
      </c>
      <c r="D122" s="177" t="s">
        <v>299</v>
      </c>
      <c r="E122" s="178"/>
      <c r="F122" s="179" t="s">
        <v>1063</v>
      </c>
      <c r="G122" s="180" t="s">
        <v>337</v>
      </c>
      <c r="H122" s="181">
        <v>256</v>
      </c>
      <c r="I122" s="182"/>
      <c r="J122" s="182">
        <f t="shared" si="0"/>
        <v>0</v>
      </c>
      <c r="K122" s="183"/>
      <c r="L122" s="60"/>
      <c r="M122" s="184" t="s">
        <v>76</v>
      </c>
      <c r="N122" s="185"/>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302</v>
      </c>
      <c r="AT122" s="188" t="s">
        <v>299</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472</v>
      </c>
    </row>
    <row r="123" spans="1:65" s="63" customFormat="1" ht="24.15" customHeight="1">
      <c r="A123" s="59"/>
      <c r="B123" s="176"/>
      <c r="C123" s="177" t="s">
        <v>409</v>
      </c>
      <c r="D123" s="177" t="s">
        <v>299</v>
      </c>
      <c r="E123" s="178"/>
      <c r="F123" s="179" t="s">
        <v>1065</v>
      </c>
      <c r="G123" s="180" t="s">
        <v>337</v>
      </c>
      <c r="H123" s="181">
        <v>52</v>
      </c>
      <c r="I123" s="182"/>
      <c r="J123" s="182">
        <f t="shared" si="0"/>
        <v>0</v>
      </c>
      <c r="K123" s="183"/>
      <c r="L123" s="60"/>
      <c r="M123" s="184" t="s">
        <v>76</v>
      </c>
      <c r="N123" s="185"/>
      <c r="O123" s="186">
        <v>0</v>
      </c>
      <c r="P123" s="186">
        <f t="shared" si="1"/>
        <v>0</v>
      </c>
      <c r="Q123" s="186">
        <v>0</v>
      </c>
      <c r="R123" s="186">
        <f t="shared" si="2"/>
        <v>0</v>
      </c>
      <c r="S123" s="186">
        <v>0</v>
      </c>
      <c r="T123" s="187">
        <f t="shared" si="3"/>
        <v>0</v>
      </c>
      <c r="U123" s="59"/>
      <c r="V123" s="59"/>
      <c r="W123" s="59"/>
      <c r="X123" s="59"/>
      <c r="Y123" s="59"/>
      <c r="Z123" s="59"/>
      <c r="AA123" s="59"/>
      <c r="AB123" s="59"/>
      <c r="AC123" s="59"/>
      <c r="AD123" s="59"/>
      <c r="AE123" s="59"/>
      <c r="AR123" s="188" t="s">
        <v>302</v>
      </c>
      <c r="AT123" s="188" t="s">
        <v>299</v>
      </c>
      <c r="AU123" s="188" t="s">
        <v>154</v>
      </c>
      <c r="AY123" s="48" t="s">
        <v>297</v>
      </c>
      <c r="BE123" s="189">
        <f t="shared" si="4"/>
        <v>0</v>
      </c>
      <c r="BF123" s="189">
        <f t="shared" si="5"/>
        <v>0</v>
      </c>
      <c r="BG123" s="189">
        <f t="shared" si="6"/>
        <v>0</v>
      </c>
      <c r="BH123" s="189">
        <f t="shared" si="7"/>
        <v>0</v>
      </c>
      <c r="BI123" s="189">
        <f t="shared" si="8"/>
        <v>0</v>
      </c>
      <c r="BJ123" s="48" t="s">
        <v>154</v>
      </c>
      <c r="BK123" s="189">
        <f t="shared" si="9"/>
        <v>0</v>
      </c>
      <c r="BL123" s="48" t="s">
        <v>302</v>
      </c>
      <c r="BM123" s="188" t="s">
        <v>478</v>
      </c>
    </row>
    <row r="124" spans="1:65" s="63" customFormat="1" ht="24.15" customHeight="1">
      <c r="A124" s="59"/>
      <c r="B124" s="176"/>
      <c r="C124" s="177" t="s">
        <v>412</v>
      </c>
      <c r="D124" s="177" t="s">
        <v>299</v>
      </c>
      <c r="E124" s="178"/>
      <c r="F124" s="179" t="s">
        <v>2315</v>
      </c>
      <c r="G124" s="180" t="s">
        <v>337</v>
      </c>
      <c r="H124" s="181">
        <v>52</v>
      </c>
      <c r="I124" s="182"/>
      <c r="J124" s="182">
        <f t="shared" si="0"/>
        <v>0</v>
      </c>
      <c r="K124" s="183"/>
      <c r="L124" s="60"/>
      <c r="M124" s="184" t="s">
        <v>76</v>
      </c>
      <c r="N124" s="185"/>
      <c r="O124" s="186">
        <v>0</v>
      </c>
      <c r="P124" s="186">
        <f t="shared" si="1"/>
        <v>0</v>
      </c>
      <c r="Q124" s="186">
        <v>0</v>
      </c>
      <c r="R124" s="186">
        <f t="shared" si="2"/>
        <v>0</v>
      </c>
      <c r="S124" s="186">
        <v>0</v>
      </c>
      <c r="T124" s="187">
        <f t="shared" si="3"/>
        <v>0</v>
      </c>
      <c r="U124" s="59"/>
      <c r="V124" s="59"/>
      <c r="W124" s="59"/>
      <c r="X124" s="59"/>
      <c r="Y124" s="59"/>
      <c r="Z124" s="59"/>
      <c r="AA124" s="59"/>
      <c r="AB124" s="59"/>
      <c r="AC124" s="59"/>
      <c r="AD124" s="59"/>
      <c r="AE124" s="59"/>
      <c r="AR124" s="188" t="s">
        <v>302</v>
      </c>
      <c r="AT124" s="188" t="s">
        <v>299</v>
      </c>
      <c r="AU124" s="188" t="s">
        <v>154</v>
      </c>
      <c r="AY124" s="48" t="s">
        <v>297</v>
      </c>
      <c r="BE124" s="189">
        <f t="shared" si="4"/>
        <v>0</v>
      </c>
      <c r="BF124" s="189">
        <f t="shared" si="5"/>
        <v>0</v>
      </c>
      <c r="BG124" s="189">
        <f t="shared" si="6"/>
        <v>0</v>
      </c>
      <c r="BH124" s="189">
        <f t="shared" si="7"/>
        <v>0</v>
      </c>
      <c r="BI124" s="189">
        <f t="shared" si="8"/>
        <v>0</v>
      </c>
      <c r="BJ124" s="48" t="s">
        <v>154</v>
      </c>
      <c r="BK124" s="189">
        <f t="shared" si="9"/>
        <v>0</v>
      </c>
      <c r="BL124" s="48" t="s">
        <v>302</v>
      </c>
      <c r="BM124" s="188" t="s">
        <v>484</v>
      </c>
    </row>
    <row r="125" spans="1:65" s="163" customFormat="1" ht="22.95" customHeight="1">
      <c r="B125" s="164"/>
      <c r="D125" s="165" t="s">
        <v>140</v>
      </c>
      <c r="E125" s="174"/>
      <c r="F125" s="174" t="s">
        <v>1069</v>
      </c>
      <c r="J125" s="175">
        <f>BK125</f>
        <v>0</v>
      </c>
      <c r="L125" s="164"/>
      <c r="M125" s="168"/>
      <c r="N125" s="169"/>
      <c r="O125" s="169"/>
      <c r="P125" s="170">
        <f>SUM(P126:P129)</f>
        <v>0</v>
      </c>
      <c r="Q125" s="169"/>
      <c r="R125" s="170">
        <f>SUM(R126:R129)</f>
        <v>0</v>
      </c>
      <c r="S125" s="169"/>
      <c r="T125" s="171">
        <f>SUM(T126:T129)</f>
        <v>0</v>
      </c>
      <c r="AR125" s="165" t="s">
        <v>148</v>
      </c>
      <c r="AT125" s="172" t="s">
        <v>140</v>
      </c>
      <c r="AU125" s="172" t="s">
        <v>148</v>
      </c>
      <c r="AY125" s="165" t="s">
        <v>297</v>
      </c>
      <c r="BK125" s="173">
        <f>SUM(BK126:BK129)</f>
        <v>0</v>
      </c>
    </row>
    <row r="126" spans="1:65" s="63" customFormat="1" ht="14.4" customHeight="1">
      <c r="A126" s="59"/>
      <c r="B126" s="176"/>
      <c r="C126" s="177" t="s">
        <v>415</v>
      </c>
      <c r="D126" s="177" t="s">
        <v>299</v>
      </c>
      <c r="E126" s="178"/>
      <c r="F126" s="179" t="s">
        <v>1070</v>
      </c>
      <c r="G126" s="180" t="s">
        <v>301</v>
      </c>
      <c r="H126" s="181">
        <v>1.2</v>
      </c>
      <c r="I126" s="182"/>
      <c r="J126" s="182">
        <f>ROUND(I126*H126,2)</f>
        <v>0</v>
      </c>
      <c r="K126" s="183"/>
      <c r="L126" s="60"/>
      <c r="M126" s="184" t="s">
        <v>76</v>
      </c>
      <c r="N126" s="185"/>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652</v>
      </c>
    </row>
    <row r="127" spans="1:65" s="63" customFormat="1" ht="14.4" customHeight="1">
      <c r="A127" s="59"/>
      <c r="B127" s="176"/>
      <c r="C127" s="177" t="s">
        <v>418</v>
      </c>
      <c r="D127" s="177" t="s">
        <v>299</v>
      </c>
      <c r="E127" s="178"/>
      <c r="F127" s="179" t="s">
        <v>1072</v>
      </c>
      <c r="G127" s="180" t="s">
        <v>522</v>
      </c>
      <c r="H127" s="181">
        <v>60</v>
      </c>
      <c r="I127" s="182"/>
      <c r="J127" s="182">
        <f>ROUND(I127*H127,2)</f>
        <v>0</v>
      </c>
      <c r="K127" s="183"/>
      <c r="L127" s="60"/>
      <c r="M127" s="184" t="s">
        <v>76</v>
      </c>
      <c r="N127" s="185"/>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302</v>
      </c>
      <c r="AT127" s="188" t="s">
        <v>299</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302</v>
      </c>
      <c r="BM127" s="188" t="s">
        <v>577</v>
      </c>
    </row>
    <row r="128" spans="1:65" s="63" customFormat="1" ht="24.15" customHeight="1">
      <c r="A128" s="59"/>
      <c r="B128" s="176"/>
      <c r="C128" s="177" t="s">
        <v>421</v>
      </c>
      <c r="D128" s="177" t="s">
        <v>299</v>
      </c>
      <c r="E128" s="178"/>
      <c r="F128" s="179" t="s">
        <v>1074</v>
      </c>
      <c r="G128" s="180" t="s">
        <v>337</v>
      </c>
      <c r="H128" s="181">
        <v>268</v>
      </c>
      <c r="I128" s="182"/>
      <c r="J128" s="182">
        <f>ROUND(I128*H128,2)</f>
        <v>0</v>
      </c>
      <c r="K128" s="183"/>
      <c r="L128" s="60"/>
      <c r="M128" s="184" t="s">
        <v>76</v>
      </c>
      <c r="N128" s="185"/>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302</v>
      </c>
      <c r="AT128" s="188" t="s">
        <v>299</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302</v>
      </c>
      <c r="BM128" s="188" t="s">
        <v>583</v>
      </c>
    </row>
    <row r="129" spans="1:65" s="63" customFormat="1" ht="14.4" customHeight="1">
      <c r="A129" s="59"/>
      <c r="B129" s="176"/>
      <c r="C129" s="190" t="s">
        <v>424</v>
      </c>
      <c r="D129" s="190" t="s">
        <v>324</v>
      </c>
      <c r="E129" s="191"/>
      <c r="F129" s="192" t="s">
        <v>1076</v>
      </c>
      <c r="G129" s="193" t="s">
        <v>337</v>
      </c>
      <c r="H129" s="194">
        <v>273.36</v>
      </c>
      <c r="I129" s="195"/>
      <c r="J129" s="195">
        <f>ROUND(I129*H129,2)</f>
        <v>0</v>
      </c>
      <c r="K129" s="196"/>
      <c r="L129" s="197"/>
      <c r="M129" s="198" t="s">
        <v>76</v>
      </c>
      <c r="N129" s="199"/>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320</v>
      </c>
      <c r="AT129" s="188" t="s">
        <v>324</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302</v>
      </c>
      <c r="BM129" s="188" t="s">
        <v>589</v>
      </c>
    </row>
    <row r="130" spans="1:65" s="163" customFormat="1" ht="22.95" customHeight="1">
      <c r="B130" s="164"/>
      <c r="D130" s="165" t="s">
        <v>140</v>
      </c>
      <c r="E130" s="174"/>
      <c r="F130" s="174" t="s">
        <v>1078</v>
      </c>
      <c r="J130" s="175">
        <f>BK130</f>
        <v>0</v>
      </c>
      <c r="L130" s="164"/>
      <c r="M130" s="168"/>
      <c r="N130" s="169"/>
      <c r="O130" s="169"/>
      <c r="P130" s="170">
        <f>P131</f>
        <v>0</v>
      </c>
      <c r="Q130" s="169"/>
      <c r="R130" s="170">
        <f>R131</f>
        <v>0</v>
      </c>
      <c r="S130" s="169"/>
      <c r="T130" s="171">
        <f>T131</f>
        <v>0</v>
      </c>
      <c r="AR130" s="165" t="s">
        <v>148</v>
      </c>
      <c r="AT130" s="172" t="s">
        <v>140</v>
      </c>
      <c r="AU130" s="172" t="s">
        <v>148</v>
      </c>
      <c r="AY130" s="165" t="s">
        <v>297</v>
      </c>
      <c r="BK130" s="173">
        <f>BK131</f>
        <v>0</v>
      </c>
    </row>
    <row r="131" spans="1:65" s="63" customFormat="1" ht="24.15" customHeight="1">
      <c r="A131" s="59"/>
      <c r="B131" s="176"/>
      <c r="C131" s="177" t="s">
        <v>427</v>
      </c>
      <c r="D131" s="177" t="s">
        <v>299</v>
      </c>
      <c r="E131" s="178"/>
      <c r="F131" s="179" t="s">
        <v>1079</v>
      </c>
      <c r="G131" s="180" t="s">
        <v>301</v>
      </c>
      <c r="H131" s="181">
        <v>6.7000000000000004E-2</v>
      </c>
      <c r="I131" s="182"/>
      <c r="J131" s="182">
        <f>ROUND(I131*H131,2)</f>
        <v>0</v>
      </c>
      <c r="K131" s="183"/>
      <c r="L131" s="60"/>
      <c r="M131" s="184" t="s">
        <v>76</v>
      </c>
      <c r="N131" s="185"/>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302</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302</v>
      </c>
      <c r="BM131" s="188" t="s">
        <v>595</v>
      </c>
    </row>
    <row r="132" spans="1:65" s="163" customFormat="1" ht="22.95" customHeight="1">
      <c r="B132" s="164"/>
      <c r="D132" s="165" t="s">
        <v>140</v>
      </c>
      <c r="E132" s="174"/>
      <c r="F132" s="174" t="s">
        <v>1081</v>
      </c>
      <c r="J132" s="175">
        <f>BK132</f>
        <v>0</v>
      </c>
      <c r="L132" s="164"/>
      <c r="M132" s="168"/>
      <c r="N132" s="169"/>
      <c r="O132" s="169"/>
      <c r="P132" s="170">
        <f>SUM(P133:P142)</f>
        <v>0</v>
      </c>
      <c r="Q132" s="169"/>
      <c r="R132" s="170">
        <f>SUM(R133:R142)</f>
        <v>0</v>
      </c>
      <c r="S132" s="169"/>
      <c r="T132" s="171">
        <f>SUM(T133:T142)</f>
        <v>0</v>
      </c>
      <c r="AR132" s="165" t="s">
        <v>148</v>
      </c>
      <c r="AT132" s="172" t="s">
        <v>140</v>
      </c>
      <c r="AU132" s="172" t="s">
        <v>148</v>
      </c>
      <c r="AY132" s="165" t="s">
        <v>297</v>
      </c>
      <c r="BK132" s="173">
        <f>SUM(BK133:BK142)</f>
        <v>0</v>
      </c>
    </row>
    <row r="133" spans="1:65" s="63" customFormat="1" ht="24.15" customHeight="1">
      <c r="A133" s="59"/>
      <c r="B133" s="176"/>
      <c r="C133" s="177" t="s">
        <v>430</v>
      </c>
      <c r="D133" s="177" t="s">
        <v>299</v>
      </c>
      <c r="E133" s="178"/>
      <c r="F133" s="179" t="s">
        <v>1082</v>
      </c>
      <c r="G133" s="180" t="s">
        <v>337</v>
      </c>
      <c r="H133" s="181">
        <v>256.3</v>
      </c>
      <c r="I133" s="182"/>
      <c r="J133" s="182">
        <f t="shared" ref="J133:J142" si="10">ROUND(I133*H133,2)</f>
        <v>0</v>
      </c>
      <c r="K133" s="183"/>
      <c r="L133" s="60"/>
      <c r="M133" s="184" t="s">
        <v>76</v>
      </c>
      <c r="N133" s="185"/>
      <c r="O133" s="186">
        <v>0</v>
      </c>
      <c r="P133" s="186">
        <f t="shared" ref="P133:P142" si="11">O133*H133</f>
        <v>0</v>
      </c>
      <c r="Q133" s="186">
        <v>0</v>
      </c>
      <c r="R133" s="186">
        <f t="shared" ref="R133:R142" si="12">Q133*H133</f>
        <v>0</v>
      </c>
      <c r="S133" s="186">
        <v>0</v>
      </c>
      <c r="T133" s="187">
        <f t="shared" ref="T133:T142" si="13">S133*H133</f>
        <v>0</v>
      </c>
      <c r="U133" s="59"/>
      <c r="V133" s="59"/>
      <c r="W133" s="59"/>
      <c r="X133" s="59"/>
      <c r="Y133" s="59"/>
      <c r="Z133" s="59"/>
      <c r="AA133" s="59"/>
      <c r="AB133" s="59"/>
      <c r="AC133" s="59"/>
      <c r="AD133" s="59"/>
      <c r="AE133" s="59"/>
      <c r="AR133" s="188" t="s">
        <v>302</v>
      </c>
      <c r="AT133" s="188" t="s">
        <v>299</v>
      </c>
      <c r="AU133" s="188" t="s">
        <v>154</v>
      </c>
      <c r="AY133" s="48" t="s">
        <v>297</v>
      </c>
      <c r="BE133" s="189">
        <f t="shared" ref="BE133:BE142" si="14">IF(N133="základná",J133,0)</f>
        <v>0</v>
      </c>
      <c r="BF133" s="189">
        <f t="shared" ref="BF133:BF142" si="15">IF(N133="znížená",J133,0)</f>
        <v>0</v>
      </c>
      <c r="BG133" s="189">
        <f t="shared" ref="BG133:BG142" si="16">IF(N133="zákl. prenesená",J133,0)</f>
        <v>0</v>
      </c>
      <c r="BH133" s="189">
        <f t="shared" ref="BH133:BH142" si="17">IF(N133="zníž. prenesená",J133,0)</f>
        <v>0</v>
      </c>
      <c r="BI133" s="189">
        <f t="shared" ref="BI133:BI142" si="18">IF(N133="nulová",J133,0)</f>
        <v>0</v>
      </c>
      <c r="BJ133" s="48" t="s">
        <v>154</v>
      </c>
      <c r="BK133" s="189">
        <f t="shared" ref="BK133:BK142" si="19">ROUND(I133*H133,2)</f>
        <v>0</v>
      </c>
      <c r="BL133" s="48" t="s">
        <v>302</v>
      </c>
      <c r="BM133" s="188" t="s">
        <v>601</v>
      </c>
    </row>
    <row r="134" spans="1:65" s="63" customFormat="1" ht="24.15" customHeight="1">
      <c r="A134" s="59"/>
      <c r="B134" s="176"/>
      <c r="C134" s="177" t="s">
        <v>434</v>
      </c>
      <c r="D134" s="177" t="s">
        <v>299</v>
      </c>
      <c r="E134" s="178"/>
      <c r="F134" s="179" t="s">
        <v>1084</v>
      </c>
      <c r="G134" s="180" t="s">
        <v>337</v>
      </c>
      <c r="H134" s="181">
        <v>233</v>
      </c>
      <c r="I134" s="182"/>
      <c r="J134" s="182">
        <f t="shared" si="10"/>
        <v>0</v>
      </c>
      <c r="K134" s="183"/>
      <c r="L134" s="60"/>
      <c r="M134" s="184" t="s">
        <v>76</v>
      </c>
      <c r="N134" s="185"/>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364</v>
      </c>
    </row>
    <row r="135" spans="1:65" s="63" customFormat="1" ht="37.950000000000003" customHeight="1">
      <c r="A135" s="59"/>
      <c r="B135" s="176"/>
      <c r="C135" s="177" t="s">
        <v>381</v>
      </c>
      <c r="D135" s="177" t="s">
        <v>299</v>
      </c>
      <c r="E135" s="178"/>
      <c r="F135" s="179" t="s">
        <v>2316</v>
      </c>
      <c r="G135" s="180" t="s">
        <v>337</v>
      </c>
      <c r="H135" s="181">
        <v>1</v>
      </c>
      <c r="I135" s="182"/>
      <c r="J135" s="182">
        <f t="shared" si="10"/>
        <v>0</v>
      </c>
      <c r="K135" s="183"/>
      <c r="L135" s="60"/>
      <c r="M135" s="184" t="s">
        <v>76</v>
      </c>
      <c r="N135" s="185"/>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490</v>
      </c>
    </row>
    <row r="136" spans="1:65" s="63" customFormat="1" ht="24.15" customHeight="1">
      <c r="A136" s="59"/>
      <c r="B136" s="176"/>
      <c r="C136" s="177" t="s">
        <v>439</v>
      </c>
      <c r="D136" s="177" t="s">
        <v>299</v>
      </c>
      <c r="E136" s="178"/>
      <c r="F136" s="179" t="s">
        <v>1086</v>
      </c>
      <c r="G136" s="180" t="s">
        <v>337</v>
      </c>
      <c r="H136" s="181">
        <v>234</v>
      </c>
      <c r="I136" s="182"/>
      <c r="J136" s="182">
        <f t="shared" si="10"/>
        <v>0</v>
      </c>
      <c r="K136" s="183"/>
      <c r="L136" s="60"/>
      <c r="M136" s="184" t="s">
        <v>76</v>
      </c>
      <c r="N136" s="185"/>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302</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658</v>
      </c>
    </row>
    <row r="137" spans="1:65" s="63" customFormat="1" ht="24.15" customHeight="1">
      <c r="A137" s="59"/>
      <c r="B137" s="176"/>
      <c r="C137" s="177" t="s">
        <v>442</v>
      </c>
      <c r="D137" s="177" t="s">
        <v>299</v>
      </c>
      <c r="E137" s="178"/>
      <c r="F137" s="179" t="s">
        <v>1088</v>
      </c>
      <c r="G137" s="180" t="s">
        <v>337</v>
      </c>
      <c r="H137" s="181">
        <v>233</v>
      </c>
      <c r="I137" s="182"/>
      <c r="J137" s="182">
        <f t="shared" si="10"/>
        <v>0</v>
      </c>
      <c r="K137" s="183"/>
      <c r="L137" s="60"/>
      <c r="M137" s="184" t="s">
        <v>76</v>
      </c>
      <c r="N137" s="185"/>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302</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664</v>
      </c>
    </row>
    <row r="138" spans="1:65" s="63" customFormat="1" ht="24.15" customHeight="1">
      <c r="A138" s="59"/>
      <c r="B138" s="176"/>
      <c r="C138" s="177" t="s">
        <v>445</v>
      </c>
      <c r="D138" s="177" t="s">
        <v>299</v>
      </c>
      <c r="E138" s="178"/>
      <c r="F138" s="179" t="s">
        <v>1090</v>
      </c>
      <c r="G138" s="180" t="s">
        <v>337</v>
      </c>
      <c r="H138" s="181">
        <v>233</v>
      </c>
      <c r="I138" s="182"/>
      <c r="J138" s="182">
        <f t="shared" si="10"/>
        <v>0</v>
      </c>
      <c r="K138" s="183"/>
      <c r="L138" s="60"/>
      <c r="M138" s="184" t="s">
        <v>76</v>
      </c>
      <c r="N138" s="185"/>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302</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669</v>
      </c>
    </row>
    <row r="139" spans="1:65" s="63" customFormat="1" ht="24.15" customHeight="1">
      <c r="A139" s="59"/>
      <c r="B139" s="176"/>
      <c r="C139" s="177" t="s">
        <v>448</v>
      </c>
      <c r="D139" s="177" t="s">
        <v>299</v>
      </c>
      <c r="E139" s="178"/>
      <c r="F139" s="179" t="s">
        <v>2317</v>
      </c>
      <c r="G139" s="180" t="s">
        <v>337</v>
      </c>
      <c r="H139" s="181">
        <v>1</v>
      </c>
      <c r="I139" s="182"/>
      <c r="J139" s="182">
        <f t="shared" si="10"/>
        <v>0</v>
      </c>
      <c r="K139" s="183"/>
      <c r="L139" s="60"/>
      <c r="M139" s="184" t="s">
        <v>76</v>
      </c>
      <c r="N139" s="185"/>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302</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675</v>
      </c>
    </row>
    <row r="140" spans="1:65" s="63" customFormat="1" ht="24.15" customHeight="1">
      <c r="A140" s="59"/>
      <c r="B140" s="176"/>
      <c r="C140" s="177" t="s">
        <v>451</v>
      </c>
      <c r="D140" s="177" t="s">
        <v>299</v>
      </c>
      <c r="E140" s="178"/>
      <c r="F140" s="179" t="s">
        <v>2318</v>
      </c>
      <c r="G140" s="180" t="s">
        <v>337</v>
      </c>
      <c r="H140" s="181">
        <v>1</v>
      </c>
      <c r="I140" s="182"/>
      <c r="J140" s="182">
        <f t="shared" si="10"/>
        <v>0</v>
      </c>
      <c r="K140" s="183"/>
      <c r="L140" s="60"/>
      <c r="M140" s="184" t="s">
        <v>76</v>
      </c>
      <c r="N140" s="185"/>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302</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496</v>
      </c>
    </row>
    <row r="141" spans="1:65" s="63" customFormat="1" ht="37.950000000000003" customHeight="1">
      <c r="A141" s="59"/>
      <c r="B141" s="176"/>
      <c r="C141" s="177" t="s">
        <v>454</v>
      </c>
      <c r="D141" s="177" t="s">
        <v>299</v>
      </c>
      <c r="E141" s="178"/>
      <c r="F141" s="179" t="s">
        <v>1092</v>
      </c>
      <c r="G141" s="180" t="s">
        <v>337</v>
      </c>
      <c r="H141" s="181">
        <v>233</v>
      </c>
      <c r="I141" s="182"/>
      <c r="J141" s="182">
        <f t="shared" si="10"/>
        <v>0</v>
      </c>
      <c r="K141" s="183"/>
      <c r="L141" s="60"/>
      <c r="M141" s="184" t="s">
        <v>76</v>
      </c>
      <c r="N141" s="185"/>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302</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678</v>
      </c>
    </row>
    <row r="142" spans="1:65" s="63" customFormat="1" ht="14.4" customHeight="1">
      <c r="A142" s="59"/>
      <c r="B142" s="176"/>
      <c r="C142" s="177" t="s">
        <v>457</v>
      </c>
      <c r="D142" s="177" t="s">
        <v>299</v>
      </c>
      <c r="E142" s="178"/>
      <c r="F142" s="179" t="s">
        <v>1094</v>
      </c>
      <c r="G142" s="180" t="s">
        <v>522</v>
      </c>
      <c r="H142" s="181">
        <v>12</v>
      </c>
      <c r="I142" s="182"/>
      <c r="J142" s="182">
        <f t="shared" si="10"/>
        <v>0</v>
      </c>
      <c r="K142" s="183"/>
      <c r="L142" s="60"/>
      <c r="M142" s="184" t="s">
        <v>76</v>
      </c>
      <c r="N142" s="185"/>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302</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604</v>
      </c>
    </row>
    <row r="143" spans="1:65" s="163" customFormat="1" ht="22.95" customHeight="1">
      <c r="B143" s="164"/>
      <c r="D143" s="165" t="s">
        <v>140</v>
      </c>
      <c r="E143" s="174"/>
      <c r="F143" s="174" t="s">
        <v>1096</v>
      </c>
      <c r="J143" s="175">
        <f>BK143</f>
        <v>0</v>
      </c>
      <c r="L143" s="164"/>
      <c r="M143" s="168"/>
      <c r="N143" s="169"/>
      <c r="O143" s="169"/>
      <c r="P143" s="170">
        <f>SUM(P144:P172)</f>
        <v>0</v>
      </c>
      <c r="Q143" s="169"/>
      <c r="R143" s="170">
        <f>SUM(R144:R172)</f>
        <v>0</v>
      </c>
      <c r="S143" s="169"/>
      <c r="T143" s="171">
        <f>SUM(T144:T172)</f>
        <v>0</v>
      </c>
      <c r="AR143" s="165" t="s">
        <v>148</v>
      </c>
      <c r="AT143" s="172" t="s">
        <v>140</v>
      </c>
      <c r="AU143" s="172" t="s">
        <v>148</v>
      </c>
      <c r="AY143" s="165" t="s">
        <v>297</v>
      </c>
      <c r="BK143" s="173">
        <f>SUM(BK144:BK172)</f>
        <v>0</v>
      </c>
    </row>
    <row r="144" spans="1:65" s="63" customFormat="1" ht="14.4" customHeight="1">
      <c r="A144" s="59"/>
      <c r="B144" s="176"/>
      <c r="C144" s="177" t="s">
        <v>460</v>
      </c>
      <c r="D144" s="177" t="s">
        <v>299</v>
      </c>
      <c r="E144" s="178"/>
      <c r="F144" s="179" t="s">
        <v>1097</v>
      </c>
      <c r="G144" s="180" t="s">
        <v>407</v>
      </c>
      <c r="H144" s="181">
        <v>1</v>
      </c>
      <c r="I144" s="182"/>
      <c r="J144" s="182">
        <f t="shared" ref="J144:J172" si="20">ROUND(I144*H144,2)</f>
        <v>0</v>
      </c>
      <c r="K144" s="183"/>
      <c r="L144" s="60"/>
      <c r="M144" s="184" t="s">
        <v>76</v>
      </c>
      <c r="N144" s="185"/>
      <c r="O144" s="186">
        <v>0</v>
      </c>
      <c r="P144" s="186">
        <f t="shared" ref="P144:P172" si="21">O144*H144</f>
        <v>0</v>
      </c>
      <c r="Q144" s="186">
        <v>0</v>
      </c>
      <c r="R144" s="186">
        <f t="shared" ref="R144:R172" si="22">Q144*H144</f>
        <v>0</v>
      </c>
      <c r="S144" s="186">
        <v>0</v>
      </c>
      <c r="T144" s="187">
        <f t="shared" ref="T144:T172" si="23">S144*H144</f>
        <v>0</v>
      </c>
      <c r="U144" s="59"/>
      <c r="V144" s="59"/>
      <c r="W144" s="59"/>
      <c r="X144" s="59"/>
      <c r="Y144" s="59"/>
      <c r="Z144" s="59"/>
      <c r="AA144" s="59"/>
      <c r="AB144" s="59"/>
      <c r="AC144" s="59"/>
      <c r="AD144" s="59"/>
      <c r="AE144" s="59"/>
      <c r="AR144" s="188" t="s">
        <v>302</v>
      </c>
      <c r="AT144" s="188" t="s">
        <v>299</v>
      </c>
      <c r="AU144" s="188" t="s">
        <v>154</v>
      </c>
      <c r="AY144" s="48" t="s">
        <v>297</v>
      </c>
      <c r="BE144" s="189">
        <f t="shared" ref="BE144:BE172" si="24">IF(N144="základná",J144,0)</f>
        <v>0</v>
      </c>
      <c r="BF144" s="189">
        <f t="shared" ref="BF144:BF172" si="25">IF(N144="znížená",J144,0)</f>
        <v>0</v>
      </c>
      <c r="BG144" s="189">
        <f t="shared" ref="BG144:BG172" si="26">IF(N144="zákl. prenesená",J144,0)</f>
        <v>0</v>
      </c>
      <c r="BH144" s="189">
        <f t="shared" ref="BH144:BH172" si="27">IF(N144="zníž. prenesená",J144,0)</f>
        <v>0</v>
      </c>
      <c r="BI144" s="189">
        <f t="shared" ref="BI144:BI172" si="28">IF(N144="nulová",J144,0)</f>
        <v>0</v>
      </c>
      <c r="BJ144" s="48" t="s">
        <v>154</v>
      </c>
      <c r="BK144" s="189">
        <f t="shared" ref="BK144:BK172" si="29">ROUND(I144*H144,2)</f>
        <v>0</v>
      </c>
      <c r="BL144" s="48" t="s">
        <v>302</v>
      </c>
      <c r="BM144" s="188" t="s">
        <v>610</v>
      </c>
    </row>
    <row r="145" spans="1:65" s="63" customFormat="1" ht="24.15" customHeight="1">
      <c r="A145" s="59"/>
      <c r="B145" s="176"/>
      <c r="C145" s="177" t="s">
        <v>463</v>
      </c>
      <c r="D145" s="177" t="s">
        <v>299</v>
      </c>
      <c r="E145" s="178"/>
      <c r="F145" s="179" t="s">
        <v>1099</v>
      </c>
      <c r="G145" s="180" t="s">
        <v>407</v>
      </c>
      <c r="H145" s="181">
        <v>3</v>
      </c>
      <c r="I145" s="182"/>
      <c r="J145" s="182">
        <f t="shared" si="20"/>
        <v>0</v>
      </c>
      <c r="K145" s="183"/>
      <c r="L145" s="60"/>
      <c r="M145" s="184" t="s">
        <v>76</v>
      </c>
      <c r="N145" s="185"/>
      <c r="O145" s="186">
        <v>0</v>
      </c>
      <c r="P145" s="186">
        <f t="shared" si="21"/>
        <v>0</v>
      </c>
      <c r="Q145" s="186">
        <v>0</v>
      </c>
      <c r="R145" s="186">
        <f t="shared" si="22"/>
        <v>0</v>
      </c>
      <c r="S145" s="186">
        <v>0</v>
      </c>
      <c r="T145" s="187">
        <f t="shared" si="23"/>
        <v>0</v>
      </c>
      <c r="U145" s="59"/>
      <c r="V145" s="59"/>
      <c r="W145" s="59"/>
      <c r="X145" s="59"/>
      <c r="Y145" s="59"/>
      <c r="Z145" s="59"/>
      <c r="AA145" s="59"/>
      <c r="AB145" s="59"/>
      <c r="AC145" s="59"/>
      <c r="AD145" s="59"/>
      <c r="AE145" s="59"/>
      <c r="AR145" s="188" t="s">
        <v>302</v>
      </c>
      <c r="AT145" s="188" t="s">
        <v>299</v>
      </c>
      <c r="AU145" s="188" t="s">
        <v>154</v>
      </c>
      <c r="AY145" s="48" t="s">
        <v>297</v>
      </c>
      <c r="BE145" s="189">
        <f t="shared" si="24"/>
        <v>0</v>
      </c>
      <c r="BF145" s="189">
        <f t="shared" si="25"/>
        <v>0</v>
      </c>
      <c r="BG145" s="189">
        <f t="shared" si="26"/>
        <v>0</v>
      </c>
      <c r="BH145" s="189">
        <f t="shared" si="27"/>
        <v>0</v>
      </c>
      <c r="BI145" s="189">
        <f t="shared" si="28"/>
        <v>0</v>
      </c>
      <c r="BJ145" s="48" t="s">
        <v>154</v>
      </c>
      <c r="BK145" s="189">
        <f t="shared" si="29"/>
        <v>0</v>
      </c>
      <c r="BL145" s="48" t="s">
        <v>302</v>
      </c>
      <c r="BM145" s="188" t="s">
        <v>685</v>
      </c>
    </row>
    <row r="146" spans="1:65" s="63" customFormat="1" ht="24.15" customHeight="1">
      <c r="A146" s="59"/>
      <c r="B146" s="176"/>
      <c r="C146" s="177" t="s">
        <v>466</v>
      </c>
      <c r="D146" s="177" t="s">
        <v>299</v>
      </c>
      <c r="E146" s="178"/>
      <c r="F146" s="179" t="s">
        <v>1101</v>
      </c>
      <c r="G146" s="180" t="s">
        <v>407</v>
      </c>
      <c r="H146" s="181">
        <v>1</v>
      </c>
      <c r="I146" s="182"/>
      <c r="J146" s="182">
        <f t="shared" si="20"/>
        <v>0</v>
      </c>
      <c r="K146" s="183"/>
      <c r="L146" s="60"/>
      <c r="M146" s="184" t="s">
        <v>76</v>
      </c>
      <c r="N146" s="185"/>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302</v>
      </c>
      <c r="AT146" s="188" t="s">
        <v>299</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302</v>
      </c>
      <c r="BM146" s="188" t="s">
        <v>376</v>
      </c>
    </row>
    <row r="147" spans="1:65" s="63" customFormat="1" ht="24.15" customHeight="1">
      <c r="A147" s="59"/>
      <c r="B147" s="176"/>
      <c r="C147" s="190" t="s">
        <v>469</v>
      </c>
      <c r="D147" s="190" t="s">
        <v>324</v>
      </c>
      <c r="E147" s="191"/>
      <c r="F147" s="192" t="s">
        <v>1103</v>
      </c>
      <c r="G147" s="193" t="s">
        <v>407</v>
      </c>
      <c r="H147" s="194">
        <v>1</v>
      </c>
      <c r="I147" s="195"/>
      <c r="J147" s="195">
        <f t="shared" si="20"/>
        <v>0</v>
      </c>
      <c r="K147" s="196"/>
      <c r="L147" s="197"/>
      <c r="M147" s="198" t="s">
        <v>76</v>
      </c>
      <c r="N147" s="199"/>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320</v>
      </c>
      <c r="AT147" s="188" t="s">
        <v>324</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302</v>
      </c>
      <c r="BM147" s="188" t="s">
        <v>383</v>
      </c>
    </row>
    <row r="148" spans="1:65" s="63" customFormat="1" ht="24.15" customHeight="1">
      <c r="A148" s="59"/>
      <c r="B148" s="176"/>
      <c r="C148" s="190" t="s">
        <v>472</v>
      </c>
      <c r="D148" s="190" t="s">
        <v>324</v>
      </c>
      <c r="E148" s="191"/>
      <c r="F148" s="192" t="s">
        <v>1105</v>
      </c>
      <c r="G148" s="193" t="s">
        <v>407</v>
      </c>
      <c r="H148" s="194">
        <v>1</v>
      </c>
      <c r="I148" s="195"/>
      <c r="J148" s="195">
        <f t="shared" si="20"/>
        <v>0</v>
      </c>
      <c r="K148" s="196"/>
      <c r="L148" s="197"/>
      <c r="M148" s="198" t="s">
        <v>76</v>
      </c>
      <c r="N148" s="199"/>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320</v>
      </c>
      <c r="AT148" s="188" t="s">
        <v>324</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302</v>
      </c>
      <c r="BM148" s="188" t="s">
        <v>389</v>
      </c>
    </row>
    <row r="149" spans="1:65" s="63" customFormat="1" ht="36.6" customHeight="1">
      <c r="A149" s="59"/>
      <c r="B149" s="176"/>
      <c r="C149" s="190" t="s">
        <v>475</v>
      </c>
      <c r="D149" s="190" t="s">
        <v>324</v>
      </c>
      <c r="E149" s="191"/>
      <c r="F149" s="192" t="s">
        <v>1107</v>
      </c>
      <c r="G149" s="193" t="s">
        <v>407</v>
      </c>
      <c r="H149" s="194">
        <v>2</v>
      </c>
      <c r="I149" s="195"/>
      <c r="J149" s="195">
        <f t="shared" si="20"/>
        <v>0</v>
      </c>
      <c r="K149" s="196"/>
      <c r="L149" s="197"/>
      <c r="M149" s="198" t="s">
        <v>76</v>
      </c>
      <c r="N149" s="199"/>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320</v>
      </c>
      <c r="AT149" s="188" t="s">
        <v>324</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302</v>
      </c>
      <c r="BM149" s="188" t="s">
        <v>692</v>
      </c>
    </row>
    <row r="150" spans="1:65" s="63" customFormat="1" ht="14.4" customHeight="1">
      <c r="A150" s="59"/>
      <c r="B150" s="176"/>
      <c r="C150" s="190" t="s">
        <v>478</v>
      </c>
      <c r="D150" s="190" t="s">
        <v>324</v>
      </c>
      <c r="E150" s="191"/>
      <c r="F150" s="192" t="s">
        <v>1109</v>
      </c>
      <c r="G150" s="193" t="s">
        <v>407</v>
      </c>
      <c r="H150" s="194">
        <v>3</v>
      </c>
      <c r="I150" s="195"/>
      <c r="J150" s="195">
        <f t="shared" si="20"/>
        <v>0</v>
      </c>
      <c r="K150" s="196"/>
      <c r="L150" s="197"/>
      <c r="M150" s="198" t="s">
        <v>76</v>
      </c>
      <c r="N150" s="199"/>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320</v>
      </c>
      <c r="AT150" s="188" t="s">
        <v>324</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302</v>
      </c>
      <c r="BM150" s="188" t="s">
        <v>698</v>
      </c>
    </row>
    <row r="151" spans="1:65" s="63" customFormat="1" ht="14.4" customHeight="1">
      <c r="A151" s="59"/>
      <c r="B151" s="176"/>
      <c r="C151" s="190" t="s">
        <v>481</v>
      </c>
      <c r="D151" s="190" t="s">
        <v>324</v>
      </c>
      <c r="E151" s="191"/>
      <c r="F151" s="192" t="s">
        <v>1111</v>
      </c>
      <c r="G151" s="193" t="s">
        <v>407</v>
      </c>
      <c r="H151" s="194">
        <v>3</v>
      </c>
      <c r="I151" s="195"/>
      <c r="J151" s="195">
        <f t="shared" si="20"/>
        <v>0</v>
      </c>
      <c r="K151" s="196"/>
      <c r="L151" s="197"/>
      <c r="M151" s="198" t="s">
        <v>76</v>
      </c>
      <c r="N151" s="199"/>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320</v>
      </c>
      <c r="AT151" s="188" t="s">
        <v>324</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302</v>
      </c>
      <c r="BM151" s="188" t="s">
        <v>704</v>
      </c>
    </row>
    <row r="152" spans="1:65" s="63" customFormat="1" ht="14.4" customHeight="1">
      <c r="A152" s="59"/>
      <c r="B152" s="176"/>
      <c r="C152" s="190" t="s">
        <v>484</v>
      </c>
      <c r="D152" s="190" t="s">
        <v>324</v>
      </c>
      <c r="E152" s="191"/>
      <c r="F152" s="192" t="s">
        <v>1113</v>
      </c>
      <c r="G152" s="193" t="s">
        <v>407</v>
      </c>
      <c r="H152" s="194">
        <v>3</v>
      </c>
      <c r="I152" s="195"/>
      <c r="J152" s="195">
        <f t="shared" si="20"/>
        <v>0</v>
      </c>
      <c r="K152" s="196"/>
      <c r="L152" s="197"/>
      <c r="M152" s="198" t="s">
        <v>76</v>
      </c>
      <c r="N152" s="199"/>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320</v>
      </c>
      <c r="AT152" s="188" t="s">
        <v>324</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302</v>
      </c>
      <c r="BM152" s="188" t="s">
        <v>617</v>
      </c>
    </row>
    <row r="153" spans="1:65" s="63" customFormat="1" ht="37.950000000000003" customHeight="1">
      <c r="A153" s="59"/>
      <c r="B153" s="176"/>
      <c r="C153" s="177" t="s">
        <v>649</v>
      </c>
      <c r="D153" s="177" t="s">
        <v>299</v>
      </c>
      <c r="E153" s="178"/>
      <c r="F153" s="179" t="s">
        <v>1121</v>
      </c>
      <c r="G153" s="180" t="s">
        <v>337</v>
      </c>
      <c r="H153" s="181">
        <v>15</v>
      </c>
      <c r="I153" s="182"/>
      <c r="J153" s="182">
        <f t="shared" si="20"/>
        <v>0</v>
      </c>
      <c r="K153" s="183"/>
      <c r="L153" s="60"/>
      <c r="M153" s="184" t="s">
        <v>76</v>
      </c>
      <c r="N153" s="185"/>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302</v>
      </c>
      <c r="AT153" s="188" t="s">
        <v>299</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302</v>
      </c>
      <c r="BM153" s="188" t="s">
        <v>513</v>
      </c>
    </row>
    <row r="154" spans="1:65" s="63" customFormat="1" ht="24.15" customHeight="1">
      <c r="A154" s="59"/>
      <c r="B154" s="176"/>
      <c r="C154" s="177" t="s">
        <v>652</v>
      </c>
      <c r="D154" s="177" t="s">
        <v>299</v>
      </c>
      <c r="E154" s="178"/>
      <c r="F154" s="179" t="s">
        <v>1125</v>
      </c>
      <c r="G154" s="180" t="s">
        <v>337</v>
      </c>
      <c r="H154" s="181">
        <v>15</v>
      </c>
      <c r="I154" s="182"/>
      <c r="J154" s="182">
        <f t="shared" si="20"/>
        <v>0</v>
      </c>
      <c r="K154" s="183"/>
      <c r="L154" s="60"/>
      <c r="M154" s="184" t="s">
        <v>76</v>
      </c>
      <c r="N154" s="185"/>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302</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302</v>
      </c>
      <c r="BM154" s="188" t="s">
        <v>516</v>
      </c>
    </row>
    <row r="155" spans="1:65" s="63" customFormat="1" ht="32.4" customHeight="1">
      <c r="A155" s="59"/>
      <c r="B155" s="176"/>
      <c r="C155" s="177" t="s">
        <v>655</v>
      </c>
      <c r="D155" s="177" t="s">
        <v>299</v>
      </c>
      <c r="E155" s="178"/>
      <c r="F155" s="179" t="s">
        <v>1127</v>
      </c>
      <c r="G155" s="180" t="s">
        <v>522</v>
      </c>
      <c r="H155" s="181">
        <v>80</v>
      </c>
      <c r="I155" s="182"/>
      <c r="J155" s="182">
        <f t="shared" si="20"/>
        <v>0</v>
      </c>
      <c r="K155" s="183"/>
      <c r="L155" s="60"/>
      <c r="M155" s="184" t="s">
        <v>76</v>
      </c>
      <c r="N155" s="185"/>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302</v>
      </c>
      <c r="AT155" s="188" t="s">
        <v>299</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302</v>
      </c>
      <c r="BM155" s="188" t="s">
        <v>524</v>
      </c>
    </row>
    <row r="156" spans="1:65" s="63" customFormat="1" ht="24.15" customHeight="1">
      <c r="A156" s="59"/>
      <c r="B156" s="176"/>
      <c r="C156" s="190" t="s">
        <v>577</v>
      </c>
      <c r="D156" s="190" t="s">
        <v>324</v>
      </c>
      <c r="E156" s="191"/>
      <c r="F156" s="192" t="s">
        <v>1129</v>
      </c>
      <c r="G156" s="193" t="s">
        <v>407</v>
      </c>
      <c r="H156" s="194">
        <v>68.34</v>
      </c>
      <c r="I156" s="195"/>
      <c r="J156" s="195">
        <f t="shared" si="20"/>
        <v>0</v>
      </c>
      <c r="K156" s="196"/>
      <c r="L156" s="197"/>
      <c r="M156" s="198" t="s">
        <v>76</v>
      </c>
      <c r="N156" s="199"/>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320</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530</v>
      </c>
    </row>
    <row r="157" spans="1:65" s="63" customFormat="1" ht="24.15" customHeight="1">
      <c r="A157" s="59"/>
      <c r="B157" s="176"/>
      <c r="C157" s="190" t="s">
        <v>580</v>
      </c>
      <c r="D157" s="190" t="s">
        <v>324</v>
      </c>
      <c r="E157" s="191"/>
      <c r="F157" s="192" t="s">
        <v>1133</v>
      </c>
      <c r="G157" s="193" t="s">
        <v>407</v>
      </c>
      <c r="H157" s="194">
        <v>2.6150000000000002</v>
      </c>
      <c r="I157" s="195"/>
      <c r="J157" s="195">
        <f t="shared" si="20"/>
        <v>0</v>
      </c>
      <c r="K157" s="196"/>
      <c r="L157" s="197"/>
      <c r="M157" s="198" t="s">
        <v>76</v>
      </c>
      <c r="N157" s="199"/>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320</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302</v>
      </c>
      <c r="BM157" s="188" t="s">
        <v>536</v>
      </c>
    </row>
    <row r="158" spans="1:65" s="63" customFormat="1" ht="24.15" customHeight="1">
      <c r="A158" s="59"/>
      <c r="B158" s="176"/>
      <c r="C158" s="190" t="s">
        <v>583</v>
      </c>
      <c r="D158" s="190" t="s">
        <v>324</v>
      </c>
      <c r="E158" s="191"/>
      <c r="F158" s="192" t="s">
        <v>2319</v>
      </c>
      <c r="G158" s="193" t="s">
        <v>407</v>
      </c>
      <c r="H158" s="194">
        <v>6.5380000000000003</v>
      </c>
      <c r="I158" s="195"/>
      <c r="J158" s="195">
        <f t="shared" si="20"/>
        <v>0</v>
      </c>
      <c r="K158" s="196"/>
      <c r="L158" s="197"/>
      <c r="M158" s="198" t="s">
        <v>76</v>
      </c>
      <c r="N158" s="199"/>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320</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302</v>
      </c>
      <c r="BM158" s="188" t="s">
        <v>542</v>
      </c>
    </row>
    <row r="159" spans="1:65" s="63" customFormat="1" ht="24.15" customHeight="1">
      <c r="A159" s="59"/>
      <c r="B159" s="176"/>
      <c r="C159" s="190" t="s">
        <v>586</v>
      </c>
      <c r="D159" s="190" t="s">
        <v>324</v>
      </c>
      <c r="E159" s="191"/>
      <c r="F159" s="192" t="s">
        <v>2320</v>
      </c>
      <c r="G159" s="193" t="s">
        <v>407</v>
      </c>
      <c r="H159" s="194">
        <v>7.8460000000000001</v>
      </c>
      <c r="I159" s="195"/>
      <c r="J159" s="195">
        <f t="shared" si="20"/>
        <v>0</v>
      </c>
      <c r="K159" s="196"/>
      <c r="L159" s="197"/>
      <c r="M159" s="198" t="s">
        <v>76</v>
      </c>
      <c r="N159" s="199"/>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320</v>
      </c>
      <c r="AT159" s="188" t="s">
        <v>324</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302</v>
      </c>
      <c r="BM159" s="188" t="s">
        <v>546</v>
      </c>
    </row>
    <row r="160" spans="1:65" s="63" customFormat="1" ht="24.15" customHeight="1">
      <c r="A160" s="59"/>
      <c r="B160" s="176"/>
      <c r="C160" s="177" t="s">
        <v>589</v>
      </c>
      <c r="D160" s="177" t="s">
        <v>299</v>
      </c>
      <c r="E160" s="178"/>
      <c r="F160" s="179" t="s">
        <v>2321</v>
      </c>
      <c r="G160" s="180" t="s">
        <v>522</v>
      </c>
      <c r="H160" s="181">
        <v>12</v>
      </c>
      <c r="I160" s="182"/>
      <c r="J160" s="182">
        <f t="shared" si="20"/>
        <v>0</v>
      </c>
      <c r="K160" s="183"/>
      <c r="L160" s="60"/>
      <c r="M160" s="184" t="s">
        <v>76</v>
      </c>
      <c r="N160" s="185"/>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302</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302</v>
      </c>
      <c r="BM160" s="188" t="s">
        <v>552</v>
      </c>
    </row>
    <row r="161" spans="1:65" s="63" customFormat="1" ht="14.4" customHeight="1">
      <c r="A161" s="59"/>
      <c r="B161" s="176"/>
      <c r="C161" s="177" t="s">
        <v>592</v>
      </c>
      <c r="D161" s="177" t="s">
        <v>299</v>
      </c>
      <c r="E161" s="178"/>
      <c r="F161" s="179" t="s">
        <v>1141</v>
      </c>
      <c r="G161" s="180" t="s">
        <v>522</v>
      </c>
      <c r="H161" s="181">
        <v>2</v>
      </c>
      <c r="I161" s="182"/>
      <c r="J161" s="182">
        <f t="shared" si="20"/>
        <v>0</v>
      </c>
      <c r="K161" s="183"/>
      <c r="L161" s="60"/>
      <c r="M161" s="184" t="s">
        <v>76</v>
      </c>
      <c r="N161" s="185"/>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302</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302</v>
      </c>
      <c r="BM161" s="188" t="s">
        <v>620</v>
      </c>
    </row>
    <row r="162" spans="1:65" s="63" customFormat="1" ht="37.950000000000003" customHeight="1">
      <c r="A162" s="59"/>
      <c r="B162" s="176"/>
      <c r="C162" s="177" t="s">
        <v>595</v>
      </c>
      <c r="D162" s="177" t="s">
        <v>299</v>
      </c>
      <c r="E162" s="178"/>
      <c r="F162" s="179" t="s">
        <v>1143</v>
      </c>
      <c r="G162" s="180" t="s">
        <v>407</v>
      </c>
      <c r="H162" s="181">
        <v>1</v>
      </c>
      <c r="I162" s="182"/>
      <c r="J162" s="182">
        <f t="shared" si="20"/>
        <v>0</v>
      </c>
      <c r="K162" s="183"/>
      <c r="L162" s="60"/>
      <c r="M162" s="184" t="s">
        <v>76</v>
      </c>
      <c r="N162" s="185"/>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302</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302</v>
      </c>
      <c r="BM162" s="188" t="s">
        <v>623</v>
      </c>
    </row>
    <row r="163" spans="1:65" s="63" customFormat="1" ht="33" customHeight="1">
      <c r="A163" s="59"/>
      <c r="B163" s="176"/>
      <c r="C163" s="190" t="s">
        <v>598</v>
      </c>
      <c r="D163" s="190" t="s">
        <v>324</v>
      </c>
      <c r="E163" s="191"/>
      <c r="F163" s="192" t="s">
        <v>1145</v>
      </c>
      <c r="G163" s="193" t="s">
        <v>407</v>
      </c>
      <c r="H163" s="194">
        <v>1</v>
      </c>
      <c r="I163" s="195"/>
      <c r="J163" s="195">
        <f t="shared" si="20"/>
        <v>0</v>
      </c>
      <c r="K163" s="196"/>
      <c r="L163" s="197"/>
      <c r="M163" s="198" t="s">
        <v>76</v>
      </c>
      <c r="N163" s="199"/>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320</v>
      </c>
      <c r="AT163" s="188" t="s">
        <v>324</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302</v>
      </c>
      <c r="BM163" s="188" t="s">
        <v>717</v>
      </c>
    </row>
    <row r="164" spans="1:65" s="63" customFormat="1" ht="37.950000000000003" customHeight="1">
      <c r="A164" s="59"/>
      <c r="B164" s="176"/>
      <c r="C164" s="177" t="s">
        <v>601</v>
      </c>
      <c r="D164" s="177" t="s">
        <v>299</v>
      </c>
      <c r="E164" s="178"/>
      <c r="F164" s="179" t="s">
        <v>1147</v>
      </c>
      <c r="G164" s="180" t="s">
        <v>522</v>
      </c>
      <c r="H164" s="181">
        <v>56</v>
      </c>
      <c r="I164" s="182"/>
      <c r="J164" s="182">
        <f t="shared" si="20"/>
        <v>0</v>
      </c>
      <c r="K164" s="183"/>
      <c r="L164" s="60"/>
      <c r="M164" s="184" t="s">
        <v>76</v>
      </c>
      <c r="N164" s="185"/>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302</v>
      </c>
      <c r="AT164" s="188" t="s">
        <v>299</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302</v>
      </c>
      <c r="BM164" s="188" t="s">
        <v>723</v>
      </c>
    </row>
    <row r="165" spans="1:65" s="63" customFormat="1" ht="34.200000000000003" customHeight="1">
      <c r="A165" s="59"/>
      <c r="B165" s="176"/>
      <c r="C165" s="190" t="s">
        <v>361</v>
      </c>
      <c r="D165" s="190" t="s">
        <v>324</v>
      </c>
      <c r="E165" s="191"/>
      <c r="F165" s="192" t="s">
        <v>1149</v>
      </c>
      <c r="G165" s="193" t="s">
        <v>407</v>
      </c>
      <c r="H165" s="194">
        <v>56</v>
      </c>
      <c r="I165" s="195"/>
      <c r="J165" s="195">
        <f t="shared" si="20"/>
        <v>0</v>
      </c>
      <c r="K165" s="196"/>
      <c r="L165" s="197"/>
      <c r="M165" s="198" t="s">
        <v>76</v>
      </c>
      <c r="N165" s="199"/>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320</v>
      </c>
      <c r="AT165" s="188" t="s">
        <v>324</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302</v>
      </c>
      <c r="BM165" s="188" t="s">
        <v>627</v>
      </c>
    </row>
    <row r="166" spans="1:65" s="63" customFormat="1" ht="35.4" customHeight="1">
      <c r="A166" s="59"/>
      <c r="B166" s="176"/>
      <c r="C166" s="190" t="s">
        <v>364</v>
      </c>
      <c r="D166" s="190" t="s">
        <v>324</v>
      </c>
      <c r="E166" s="191"/>
      <c r="F166" s="192" t="s">
        <v>1151</v>
      </c>
      <c r="G166" s="193" t="s">
        <v>407</v>
      </c>
      <c r="H166" s="194">
        <v>6</v>
      </c>
      <c r="I166" s="195"/>
      <c r="J166" s="195">
        <f t="shared" si="20"/>
        <v>0</v>
      </c>
      <c r="K166" s="196"/>
      <c r="L166" s="197"/>
      <c r="M166" s="198" t="s">
        <v>76</v>
      </c>
      <c r="N166" s="199"/>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320</v>
      </c>
      <c r="AT166" s="188" t="s">
        <v>324</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302</v>
      </c>
      <c r="BM166" s="188" t="s">
        <v>633</v>
      </c>
    </row>
    <row r="167" spans="1:65" s="63" customFormat="1" ht="34.200000000000003" customHeight="1">
      <c r="A167" s="59"/>
      <c r="B167" s="176"/>
      <c r="C167" s="190" t="s">
        <v>487</v>
      </c>
      <c r="D167" s="190" t="s">
        <v>324</v>
      </c>
      <c r="E167" s="191"/>
      <c r="F167" s="192" t="s">
        <v>1153</v>
      </c>
      <c r="G167" s="193" t="s">
        <v>407</v>
      </c>
      <c r="H167" s="194">
        <v>112</v>
      </c>
      <c r="I167" s="195"/>
      <c r="J167" s="195">
        <f t="shared" si="20"/>
        <v>0</v>
      </c>
      <c r="K167" s="196"/>
      <c r="L167" s="197"/>
      <c r="M167" s="198" t="s">
        <v>76</v>
      </c>
      <c r="N167" s="199"/>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320</v>
      </c>
      <c r="AT167" s="188" t="s">
        <v>324</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302</v>
      </c>
      <c r="BM167" s="188" t="s">
        <v>729</v>
      </c>
    </row>
    <row r="168" spans="1:65" s="63" customFormat="1" ht="38.4" customHeight="1">
      <c r="A168" s="59"/>
      <c r="B168" s="176"/>
      <c r="C168" s="190" t="s">
        <v>490</v>
      </c>
      <c r="D168" s="190" t="s">
        <v>324</v>
      </c>
      <c r="E168" s="191"/>
      <c r="F168" s="192" t="s">
        <v>1155</v>
      </c>
      <c r="G168" s="193" t="s">
        <v>407</v>
      </c>
      <c r="H168" s="194">
        <v>448</v>
      </c>
      <c r="I168" s="195"/>
      <c r="J168" s="195">
        <f t="shared" si="20"/>
        <v>0</v>
      </c>
      <c r="K168" s="196"/>
      <c r="L168" s="197"/>
      <c r="M168" s="198" t="s">
        <v>76</v>
      </c>
      <c r="N168" s="199"/>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320</v>
      </c>
      <c r="AT168" s="188" t="s">
        <v>324</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302</v>
      </c>
      <c r="BM168" s="188" t="s">
        <v>642</v>
      </c>
    </row>
    <row r="169" spans="1:65" s="63" customFormat="1" ht="24.15" customHeight="1">
      <c r="A169" s="59"/>
      <c r="B169" s="176"/>
      <c r="C169" s="177" t="s">
        <v>367</v>
      </c>
      <c r="D169" s="177" t="s">
        <v>299</v>
      </c>
      <c r="E169" s="178"/>
      <c r="F169" s="179" t="s">
        <v>2322</v>
      </c>
      <c r="G169" s="180" t="s">
        <v>326</v>
      </c>
      <c r="H169" s="181">
        <v>11.545999999999999</v>
      </c>
      <c r="I169" s="182"/>
      <c r="J169" s="182">
        <f t="shared" si="20"/>
        <v>0</v>
      </c>
      <c r="K169" s="183"/>
      <c r="L169" s="60"/>
      <c r="M169" s="184" t="s">
        <v>76</v>
      </c>
      <c r="N169" s="185"/>
      <c r="O169" s="186">
        <v>0</v>
      </c>
      <c r="P169" s="186">
        <f t="shared" si="21"/>
        <v>0</v>
      </c>
      <c r="Q169" s="186">
        <v>0</v>
      </c>
      <c r="R169" s="186">
        <f t="shared" si="22"/>
        <v>0</v>
      </c>
      <c r="S169" s="186">
        <v>0</v>
      </c>
      <c r="T169" s="187">
        <f t="shared" si="23"/>
        <v>0</v>
      </c>
      <c r="U169" s="59"/>
      <c r="V169" s="59"/>
      <c r="W169" s="59"/>
      <c r="X169" s="59"/>
      <c r="Y169" s="59"/>
      <c r="Z169" s="59"/>
      <c r="AA169" s="59"/>
      <c r="AB169" s="59"/>
      <c r="AC169" s="59"/>
      <c r="AD169" s="59"/>
      <c r="AE169" s="59"/>
      <c r="AR169" s="188" t="s">
        <v>302</v>
      </c>
      <c r="AT169" s="188" t="s">
        <v>299</v>
      </c>
      <c r="AU169" s="188" t="s">
        <v>154</v>
      </c>
      <c r="AY169" s="48" t="s">
        <v>297</v>
      </c>
      <c r="BE169" s="189">
        <f t="shared" si="24"/>
        <v>0</v>
      </c>
      <c r="BF169" s="189">
        <f t="shared" si="25"/>
        <v>0</v>
      </c>
      <c r="BG169" s="189">
        <f t="shared" si="26"/>
        <v>0</v>
      </c>
      <c r="BH169" s="189">
        <f t="shared" si="27"/>
        <v>0</v>
      </c>
      <c r="BI169" s="189">
        <f t="shared" si="28"/>
        <v>0</v>
      </c>
      <c r="BJ169" s="48" t="s">
        <v>154</v>
      </c>
      <c r="BK169" s="189">
        <f t="shared" si="29"/>
        <v>0</v>
      </c>
      <c r="BL169" s="48" t="s">
        <v>302</v>
      </c>
      <c r="BM169" s="188" t="s">
        <v>562</v>
      </c>
    </row>
    <row r="170" spans="1:65" s="63" customFormat="1" ht="23.4" customHeight="1">
      <c r="A170" s="59"/>
      <c r="B170" s="176"/>
      <c r="C170" s="177" t="s">
        <v>658</v>
      </c>
      <c r="D170" s="177" t="s">
        <v>299</v>
      </c>
      <c r="E170" s="178"/>
      <c r="F170" s="179" t="s">
        <v>2323</v>
      </c>
      <c r="G170" s="180" t="s">
        <v>326</v>
      </c>
      <c r="H170" s="181">
        <v>116.994</v>
      </c>
      <c r="I170" s="182"/>
      <c r="J170" s="182">
        <f t="shared" si="20"/>
        <v>0</v>
      </c>
      <c r="K170" s="183"/>
      <c r="L170" s="60"/>
      <c r="M170" s="184" t="s">
        <v>76</v>
      </c>
      <c r="N170" s="185"/>
      <c r="O170" s="186">
        <v>0</v>
      </c>
      <c r="P170" s="186">
        <f t="shared" si="21"/>
        <v>0</v>
      </c>
      <c r="Q170" s="186">
        <v>0</v>
      </c>
      <c r="R170" s="186">
        <f t="shared" si="22"/>
        <v>0</v>
      </c>
      <c r="S170" s="186">
        <v>0</v>
      </c>
      <c r="T170" s="187">
        <f t="shared" si="23"/>
        <v>0</v>
      </c>
      <c r="U170" s="59"/>
      <c r="V170" s="59"/>
      <c r="W170" s="59"/>
      <c r="X170" s="59"/>
      <c r="Y170" s="59"/>
      <c r="Z170" s="59"/>
      <c r="AA170" s="59"/>
      <c r="AB170" s="59"/>
      <c r="AC170" s="59"/>
      <c r="AD170" s="59"/>
      <c r="AE170" s="59"/>
      <c r="AR170" s="188" t="s">
        <v>302</v>
      </c>
      <c r="AT170" s="188" t="s">
        <v>299</v>
      </c>
      <c r="AU170" s="188" t="s">
        <v>154</v>
      </c>
      <c r="AY170" s="48" t="s">
        <v>297</v>
      </c>
      <c r="BE170" s="189">
        <f t="shared" si="24"/>
        <v>0</v>
      </c>
      <c r="BF170" s="189">
        <f t="shared" si="25"/>
        <v>0</v>
      </c>
      <c r="BG170" s="189">
        <f t="shared" si="26"/>
        <v>0</v>
      </c>
      <c r="BH170" s="189">
        <f t="shared" si="27"/>
        <v>0</v>
      </c>
      <c r="BI170" s="189">
        <f t="shared" si="28"/>
        <v>0</v>
      </c>
      <c r="BJ170" s="48" t="s">
        <v>154</v>
      </c>
      <c r="BK170" s="189">
        <f t="shared" si="29"/>
        <v>0</v>
      </c>
      <c r="BL170" s="48" t="s">
        <v>302</v>
      </c>
      <c r="BM170" s="188" t="s">
        <v>732</v>
      </c>
    </row>
    <row r="171" spans="1:65" s="63" customFormat="1" ht="24.15" customHeight="1">
      <c r="A171" s="59"/>
      <c r="B171" s="176"/>
      <c r="C171" s="177" t="s">
        <v>661</v>
      </c>
      <c r="D171" s="177" t="s">
        <v>299</v>
      </c>
      <c r="E171" s="178"/>
      <c r="F171" s="179" t="s">
        <v>2324</v>
      </c>
      <c r="G171" s="180" t="s">
        <v>326</v>
      </c>
      <c r="H171" s="181">
        <v>6.9</v>
      </c>
      <c r="I171" s="182"/>
      <c r="J171" s="182">
        <f t="shared" si="20"/>
        <v>0</v>
      </c>
      <c r="K171" s="183"/>
      <c r="L171" s="60"/>
      <c r="M171" s="184" t="s">
        <v>76</v>
      </c>
      <c r="N171" s="185"/>
      <c r="O171" s="186">
        <v>0</v>
      </c>
      <c r="P171" s="186">
        <f t="shared" si="21"/>
        <v>0</v>
      </c>
      <c r="Q171" s="186">
        <v>0</v>
      </c>
      <c r="R171" s="186">
        <f t="shared" si="22"/>
        <v>0</v>
      </c>
      <c r="S171" s="186">
        <v>0</v>
      </c>
      <c r="T171" s="187">
        <f t="shared" si="23"/>
        <v>0</v>
      </c>
      <c r="U171" s="59"/>
      <c r="V171" s="59"/>
      <c r="W171" s="59"/>
      <c r="X171" s="59"/>
      <c r="Y171" s="59"/>
      <c r="Z171" s="59"/>
      <c r="AA171" s="59"/>
      <c r="AB171" s="59"/>
      <c r="AC171" s="59"/>
      <c r="AD171" s="59"/>
      <c r="AE171" s="59"/>
      <c r="AR171" s="188" t="s">
        <v>302</v>
      </c>
      <c r="AT171" s="188" t="s">
        <v>299</v>
      </c>
      <c r="AU171" s="188" t="s">
        <v>154</v>
      </c>
      <c r="AY171" s="48" t="s">
        <v>297</v>
      </c>
      <c r="BE171" s="189">
        <f t="shared" si="24"/>
        <v>0</v>
      </c>
      <c r="BF171" s="189">
        <f t="shared" si="25"/>
        <v>0</v>
      </c>
      <c r="BG171" s="189">
        <f t="shared" si="26"/>
        <v>0</v>
      </c>
      <c r="BH171" s="189">
        <f t="shared" si="27"/>
        <v>0</v>
      </c>
      <c r="BI171" s="189">
        <f t="shared" si="28"/>
        <v>0</v>
      </c>
      <c r="BJ171" s="48" t="s">
        <v>154</v>
      </c>
      <c r="BK171" s="189">
        <f t="shared" si="29"/>
        <v>0</v>
      </c>
      <c r="BL171" s="48" t="s">
        <v>302</v>
      </c>
      <c r="BM171" s="188" t="s">
        <v>739</v>
      </c>
    </row>
    <row r="172" spans="1:65" s="63" customFormat="1" ht="24.15" customHeight="1">
      <c r="A172" s="59"/>
      <c r="B172" s="176"/>
      <c r="C172" s="177" t="s">
        <v>664</v>
      </c>
      <c r="D172" s="177" t="s">
        <v>299</v>
      </c>
      <c r="E172" s="178"/>
      <c r="F172" s="179" t="s">
        <v>2325</v>
      </c>
      <c r="G172" s="180" t="s">
        <v>326</v>
      </c>
      <c r="H172" s="181">
        <v>0.18099999999999999</v>
      </c>
      <c r="I172" s="182"/>
      <c r="J172" s="182">
        <f t="shared" si="20"/>
        <v>0</v>
      </c>
      <c r="K172" s="183"/>
      <c r="L172" s="60"/>
      <c r="M172" s="184" t="s">
        <v>76</v>
      </c>
      <c r="N172" s="185"/>
      <c r="O172" s="186">
        <v>0</v>
      </c>
      <c r="P172" s="186">
        <f t="shared" si="21"/>
        <v>0</v>
      </c>
      <c r="Q172" s="186">
        <v>0</v>
      </c>
      <c r="R172" s="186">
        <f t="shared" si="22"/>
        <v>0</v>
      </c>
      <c r="S172" s="186">
        <v>0</v>
      </c>
      <c r="T172" s="187">
        <f t="shared" si="23"/>
        <v>0</v>
      </c>
      <c r="U172" s="59"/>
      <c r="V172" s="59"/>
      <c r="W172" s="59"/>
      <c r="X172" s="59"/>
      <c r="Y172" s="59"/>
      <c r="Z172" s="59"/>
      <c r="AA172" s="59"/>
      <c r="AB172" s="59"/>
      <c r="AC172" s="59"/>
      <c r="AD172" s="59"/>
      <c r="AE172" s="59"/>
      <c r="AR172" s="188" t="s">
        <v>302</v>
      </c>
      <c r="AT172" s="188" t="s">
        <v>299</v>
      </c>
      <c r="AU172" s="188" t="s">
        <v>154</v>
      </c>
      <c r="AY172" s="48" t="s">
        <v>297</v>
      </c>
      <c r="BE172" s="189">
        <f t="shared" si="24"/>
        <v>0</v>
      </c>
      <c r="BF172" s="189">
        <f t="shared" si="25"/>
        <v>0</v>
      </c>
      <c r="BG172" s="189">
        <f t="shared" si="26"/>
        <v>0</v>
      </c>
      <c r="BH172" s="189">
        <f t="shared" si="27"/>
        <v>0</v>
      </c>
      <c r="BI172" s="189">
        <f t="shared" si="28"/>
        <v>0</v>
      </c>
      <c r="BJ172" s="48" t="s">
        <v>154</v>
      </c>
      <c r="BK172" s="189">
        <f t="shared" si="29"/>
        <v>0</v>
      </c>
      <c r="BL172" s="48" t="s">
        <v>302</v>
      </c>
      <c r="BM172" s="188" t="s">
        <v>745</v>
      </c>
    </row>
    <row r="173" spans="1:65" s="163" customFormat="1" ht="22.95" customHeight="1">
      <c r="B173" s="164"/>
      <c r="D173" s="165" t="s">
        <v>140</v>
      </c>
      <c r="E173" s="174"/>
      <c r="F173" s="174" t="s">
        <v>1157</v>
      </c>
      <c r="J173" s="175">
        <f>BK173</f>
        <v>0</v>
      </c>
      <c r="L173" s="164"/>
      <c r="M173" s="168"/>
      <c r="N173" s="169"/>
      <c r="O173" s="169"/>
      <c r="P173" s="170">
        <f>P174</f>
        <v>0</v>
      </c>
      <c r="Q173" s="169"/>
      <c r="R173" s="170">
        <f>R174</f>
        <v>0</v>
      </c>
      <c r="S173" s="169"/>
      <c r="T173" s="171">
        <f>T174</f>
        <v>0</v>
      </c>
      <c r="AR173" s="165" t="s">
        <v>148</v>
      </c>
      <c r="AT173" s="172" t="s">
        <v>140</v>
      </c>
      <c r="AU173" s="172" t="s">
        <v>148</v>
      </c>
      <c r="AY173" s="165" t="s">
        <v>297</v>
      </c>
      <c r="BK173" s="173">
        <f>BK174</f>
        <v>0</v>
      </c>
    </row>
    <row r="174" spans="1:65" s="63" customFormat="1" ht="24.15" customHeight="1">
      <c r="A174" s="59"/>
      <c r="B174" s="176"/>
      <c r="C174" s="177" t="s">
        <v>2143</v>
      </c>
      <c r="D174" s="177" t="s">
        <v>299</v>
      </c>
      <c r="E174" s="178"/>
      <c r="F174" s="179" t="s">
        <v>1158</v>
      </c>
      <c r="G174" s="180" t="s">
        <v>326</v>
      </c>
      <c r="H174" s="181">
        <v>523.577</v>
      </c>
      <c r="I174" s="182"/>
      <c r="J174" s="182">
        <f>ROUND(I174*H174,2)</f>
        <v>0</v>
      </c>
      <c r="K174" s="183"/>
      <c r="L174" s="60"/>
      <c r="M174" s="200" t="s">
        <v>76</v>
      </c>
      <c r="N174" s="201"/>
      <c r="O174" s="202">
        <v>0</v>
      </c>
      <c r="P174" s="202">
        <f>O174*H174</f>
        <v>0</v>
      </c>
      <c r="Q174" s="202">
        <v>0</v>
      </c>
      <c r="R174" s="202">
        <f>Q174*H174</f>
        <v>0</v>
      </c>
      <c r="S174" s="202">
        <v>0</v>
      </c>
      <c r="T174" s="203">
        <f>S174*H174</f>
        <v>0</v>
      </c>
      <c r="U174" s="59"/>
      <c r="V174" s="59"/>
      <c r="W174" s="59"/>
      <c r="X174" s="59"/>
      <c r="Y174" s="59"/>
      <c r="Z174" s="59"/>
      <c r="AA174" s="59"/>
      <c r="AB174" s="59"/>
      <c r="AC174" s="59"/>
      <c r="AD174" s="59"/>
      <c r="AE174" s="59"/>
      <c r="AR174" s="188" t="s">
        <v>302</v>
      </c>
      <c r="AT174" s="188" t="s">
        <v>299</v>
      </c>
      <c r="AU174" s="188" t="s">
        <v>154</v>
      </c>
      <c r="AY174" s="48" t="s">
        <v>297</v>
      </c>
      <c r="BE174" s="189">
        <f>IF(N174="základná",J174,0)</f>
        <v>0</v>
      </c>
      <c r="BF174" s="189">
        <f>IF(N174="znížená",J174,0)</f>
        <v>0</v>
      </c>
      <c r="BG174" s="189">
        <f>IF(N174="zákl. prenesená",J174,0)</f>
        <v>0</v>
      </c>
      <c r="BH174" s="189">
        <f>IF(N174="zníž. prenesená",J174,0)</f>
        <v>0</v>
      </c>
      <c r="BI174" s="189">
        <f>IF(N174="nulová",J174,0)</f>
        <v>0</v>
      </c>
      <c r="BJ174" s="48" t="s">
        <v>154</v>
      </c>
      <c r="BK174" s="189">
        <f>ROUND(I174*H174,2)</f>
        <v>0</v>
      </c>
      <c r="BL174" s="48" t="s">
        <v>302</v>
      </c>
      <c r="BM174" s="188" t="s">
        <v>752</v>
      </c>
    </row>
    <row r="175" spans="1:65" s="63" customFormat="1" ht="6.9" customHeight="1">
      <c r="A175" s="59"/>
      <c r="B175" s="75"/>
      <c r="C175" s="76"/>
      <c r="D175" s="76"/>
      <c r="E175" s="76"/>
      <c r="F175" s="76"/>
      <c r="G175" s="76"/>
      <c r="H175" s="76"/>
      <c r="I175" s="76"/>
      <c r="J175" s="76"/>
      <c r="K175" s="76"/>
      <c r="L175" s="60"/>
      <c r="M175" s="59"/>
      <c r="O175" s="59"/>
      <c r="P175" s="59"/>
      <c r="Q175" s="59"/>
      <c r="R175" s="59"/>
      <c r="S175" s="59"/>
      <c r="T175" s="59"/>
      <c r="U175" s="59"/>
      <c r="V175" s="59"/>
      <c r="W175" s="59"/>
      <c r="X175" s="59"/>
      <c r="Y175" s="59"/>
      <c r="Z175" s="59"/>
      <c r="AA175" s="59"/>
      <c r="AB175" s="59"/>
      <c r="AC175" s="59"/>
      <c r="AD175" s="59"/>
      <c r="AE175" s="59"/>
    </row>
    <row r="178" spans="3:14" ht="46.2" customHeight="1">
      <c r="C178" s="262" t="s">
        <v>392</v>
      </c>
      <c r="D178" s="262"/>
      <c r="E178" s="262"/>
      <c r="F178" s="262"/>
      <c r="G178" s="262"/>
      <c r="H178" s="262"/>
      <c r="I178" s="262"/>
      <c r="J178" s="262"/>
      <c r="K178" s="262"/>
      <c r="L178" s="262"/>
      <c r="M178" s="262"/>
      <c r="N178" s="262"/>
    </row>
    <row r="179" spans="3:14" ht="11.4">
      <c r="C179" s="204"/>
      <c r="D179" s="204"/>
      <c r="E179" s="204"/>
      <c r="F179" s="204"/>
      <c r="G179" s="204"/>
      <c r="H179" s="204"/>
      <c r="I179" s="204"/>
      <c r="J179" s="204"/>
      <c r="K179" s="205"/>
      <c r="L179" s="205"/>
      <c r="M179" s="205"/>
      <c r="N179" s="205"/>
    </row>
    <row r="180" spans="3:14" ht="47.4" customHeight="1">
      <c r="C180" s="262" t="s">
        <v>393</v>
      </c>
      <c r="D180" s="262"/>
      <c r="E180" s="262"/>
      <c r="F180" s="262"/>
      <c r="G180" s="262"/>
      <c r="H180" s="262"/>
      <c r="I180" s="262"/>
      <c r="J180" s="262"/>
      <c r="K180" s="262"/>
      <c r="L180" s="262"/>
      <c r="M180" s="262"/>
      <c r="N180" s="262"/>
    </row>
    <row r="181" spans="3:14" ht="11.4">
      <c r="C181" s="204"/>
      <c r="D181" s="204"/>
      <c r="E181" s="204"/>
      <c r="F181" s="204"/>
      <c r="G181" s="204"/>
      <c r="H181" s="204"/>
      <c r="I181" s="204"/>
      <c r="J181" s="204"/>
      <c r="K181" s="205"/>
      <c r="L181" s="205"/>
      <c r="M181" s="205"/>
      <c r="N181" s="205"/>
    </row>
    <row r="182" spans="3:14" ht="51" customHeight="1">
      <c r="C182" s="262" t="s">
        <v>394</v>
      </c>
      <c r="D182" s="262"/>
      <c r="E182" s="262"/>
      <c r="F182" s="262"/>
      <c r="G182" s="262"/>
      <c r="H182" s="262"/>
      <c r="I182" s="262"/>
      <c r="J182" s="262"/>
      <c r="K182" s="262"/>
      <c r="L182" s="262"/>
      <c r="M182" s="262"/>
      <c r="N182" s="262"/>
    </row>
    <row r="183" spans="3:14" ht="11.4">
      <c r="C183" s="206"/>
      <c r="D183" s="206"/>
      <c r="E183" s="206"/>
      <c r="F183" s="206"/>
      <c r="G183" s="206"/>
      <c r="H183" s="206"/>
      <c r="I183" s="206"/>
      <c r="J183" s="206"/>
      <c r="K183" s="207"/>
      <c r="L183" s="207"/>
      <c r="M183" s="207"/>
      <c r="N183" s="207"/>
    </row>
    <row r="184" spans="3:14" ht="11.4">
      <c r="C184" s="262" t="s">
        <v>395</v>
      </c>
      <c r="D184" s="262"/>
      <c r="E184" s="262"/>
      <c r="F184" s="262"/>
      <c r="G184" s="262"/>
      <c r="H184" s="262"/>
      <c r="I184" s="262"/>
      <c r="J184" s="262"/>
      <c r="K184" s="262"/>
      <c r="L184" s="262"/>
      <c r="M184" s="262"/>
      <c r="N184" s="262"/>
    </row>
    <row r="185" spans="3:14" ht="11.4">
      <c r="C185" s="204"/>
      <c r="D185" s="204"/>
      <c r="E185" s="204"/>
      <c r="F185" s="204"/>
      <c r="G185" s="204"/>
      <c r="H185" s="204"/>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8" t="s">
        <v>396</v>
      </c>
      <c r="D187" s="208"/>
      <c r="E187" s="208"/>
      <c r="F187" s="208"/>
      <c r="G187" s="208"/>
      <c r="H187" s="204"/>
      <c r="I187" s="208"/>
      <c r="J187" s="208"/>
      <c r="K187" s="205"/>
      <c r="L187" s="205"/>
      <c r="M187" s="205"/>
      <c r="N187" s="205"/>
    </row>
    <row r="188" spans="3:14" ht="11.4">
      <c r="C188" s="204"/>
      <c r="D188" s="204"/>
      <c r="E188" s="204"/>
      <c r="F188" s="204"/>
      <c r="G188" s="204"/>
      <c r="H188" s="204" t="s">
        <v>397</v>
      </c>
      <c r="I188" s="204"/>
      <c r="J188" s="204"/>
      <c r="K188" s="205"/>
      <c r="L188" s="205"/>
      <c r="M188" s="205"/>
      <c r="N188" s="205"/>
    </row>
    <row r="189" spans="3:14" ht="11.4">
      <c r="C189" s="204"/>
      <c r="D189" s="204"/>
      <c r="E189" s="204"/>
      <c r="F189" s="204"/>
      <c r="G189" s="204"/>
      <c r="H189" s="204"/>
      <c r="I189" s="204"/>
      <c r="J189" s="204"/>
      <c r="K189" s="205"/>
      <c r="L189" s="205"/>
      <c r="M189" s="205"/>
      <c r="N189" s="205"/>
    </row>
    <row r="190" spans="3:14" ht="11.4">
      <c r="C190" s="204"/>
      <c r="D190" s="204"/>
      <c r="E190" s="204"/>
      <c r="F190" s="204"/>
      <c r="G190" s="204"/>
      <c r="H190" s="204"/>
      <c r="I190" s="204"/>
      <c r="J190" s="208"/>
      <c r="K190" s="205"/>
      <c r="L190" s="205"/>
      <c r="M190" s="205"/>
      <c r="N190" s="205"/>
    </row>
    <row r="191" spans="3:14" ht="11.4">
      <c r="C191" s="208" t="s">
        <v>96</v>
      </c>
      <c r="D191" s="208"/>
      <c r="E191" s="208"/>
      <c r="F191" s="208"/>
      <c r="G191" s="208"/>
      <c r="H191" s="204"/>
      <c r="I191" s="208"/>
      <c r="J191" s="204"/>
      <c r="K191" s="205"/>
      <c r="L191" s="205"/>
      <c r="M191" s="205"/>
      <c r="N191" s="205"/>
    </row>
  </sheetData>
  <autoFilter ref="C97:K174" xr:uid="{00000000-0009-0000-0000-000030000000}"/>
  <mergeCells count="13">
    <mergeCell ref="E29:H29"/>
    <mergeCell ref="L2:V2"/>
    <mergeCell ref="E7:H7"/>
    <mergeCell ref="E9:H9"/>
    <mergeCell ref="E11:H11"/>
    <mergeCell ref="E20:H20"/>
    <mergeCell ref="C184:N184"/>
    <mergeCell ref="E86:H86"/>
    <mergeCell ref="E88:H88"/>
    <mergeCell ref="E90:H90"/>
    <mergeCell ref="C178:N178"/>
    <mergeCell ref="C180:N180"/>
    <mergeCell ref="C182:N182"/>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M159"/>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158</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398</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ROUND((SUM(BE100:BE142)),  2)</f>
        <v>0</v>
      </c>
      <c r="G35" s="59"/>
      <c r="H35" s="59"/>
      <c r="I35" s="141">
        <v>0.2</v>
      </c>
      <c r="J35" s="140">
        <f>ROUND(((SUM(BE100:BE142))*I35),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ROUND((SUM(BF100:BF142)),  2)</f>
        <v>0</v>
      </c>
      <c r="G36" s="59"/>
      <c r="H36" s="59"/>
      <c r="I36" s="141">
        <v>0.2</v>
      </c>
      <c r="J36" s="140">
        <f>ROUND(((SUM(BF100:BF142))*I36),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ROUND((SUM(BG100:BG142)),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ROUND((SUM(BH100:BH142)),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ROUND((SUM(BI100:BI142)),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02 - FC 02 SO 01 A1 - ASR - Hrubá stavba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296</v>
      </c>
      <c r="J101" s="167">
        <f>BK101</f>
        <v>0</v>
      </c>
      <c r="L101" s="164"/>
      <c r="M101" s="168"/>
      <c r="N101" s="169"/>
      <c r="O101" s="169"/>
      <c r="P101" s="170">
        <f>P102+P114+P133+P139+P141</f>
        <v>0</v>
      </c>
      <c r="Q101" s="169"/>
      <c r="R101" s="170">
        <f>R102+R114+R133+R139+R141</f>
        <v>0</v>
      </c>
      <c r="S101" s="169"/>
      <c r="T101" s="171">
        <f>T102+T114+T133+T139+T141</f>
        <v>0</v>
      </c>
      <c r="AR101" s="165" t="s">
        <v>148</v>
      </c>
      <c r="AT101" s="172" t="s">
        <v>140</v>
      </c>
      <c r="AU101" s="172" t="s">
        <v>141</v>
      </c>
      <c r="AY101" s="165" t="s">
        <v>297</v>
      </c>
      <c r="BK101" s="173">
        <f>BK102+BK114+BK133+BK139+BK141</f>
        <v>0</v>
      </c>
    </row>
    <row r="102" spans="1:65" s="163" customFormat="1" ht="22.95" customHeight="1">
      <c r="B102" s="164"/>
      <c r="D102" s="165" t="s">
        <v>140</v>
      </c>
      <c r="E102" s="174"/>
      <c r="F102" s="174" t="s">
        <v>399</v>
      </c>
      <c r="J102" s="175">
        <f>BK102</f>
        <v>0</v>
      </c>
      <c r="L102" s="164"/>
      <c r="M102" s="168"/>
      <c r="N102" s="169"/>
      <c r="O102" s="169"/>
      <c r="P102" s="170">
        <f>SUM(P103:P113)</f>
        <v>0</v>
      </c>
      <c r="Q102" s="169"/>
      <c r="R102" s="170">
        <f>SUM(R103:R113)</f>
        <v>0</v>
      </c>
      <c r="S102" s="169"/>
      <c r="T102" s="171">
        <f>SUM(T103:T113)</f>
        <v>0</v>
      </c>
      <c r="AR102" s="165" t="s">
        <v>148</v>
      </c>
      <c r="AT102" s="172" t="s">
        <v>140</v>
      </c>
      <c r="AU102" s="172" t="s">
        <v>148</v>
      </c>
      <c r="AY102" s="165" t="s">
        <v>297</v>
      </c>
      <c r="BK102" s="173">
        <f>SUM(BK103:BK113)</f>
        <v>0</v>
      </c>
    </row>
    <row r="103" spans="1:65" s="63" customFormat="1" ht="14.4" customHeight="1">
      <c r="A103" s="59"/>
      <c r="B103" s="176"/>
      <c r="C103" s="177" t="s">
        <v>82</v>
      </c>
      <c r="D103" s="177" t="s">
        <v>299</v>
      </c>
      <c r="E103" s="178"/>
      <c r="F103" s="179" t="s">
        <v>400</v>
      </c>
      <c r="G103" s="180" t="s">
        <v>301</v>
      </c>
      <c r="H103" s="181">
        <v>117.51300000000001</v>
      </c>
      <c r="I103" s="182"/>
      <c r="J103" s="182">
        <f t="shared" ref="J103:J113" si="0">ROUND(I103*H103,2)</f>
        <v>0</v>
      </c>
      <c r="K103" s="183"/>
      <c r="L103" s="60"/>
      <c r="M103" s="184" t="s">
        <v>76</v>
      </c>
      <c r="N103" s="185" t="s">
        <v>107</v>
      </c>
      <c r="O103" s="186">
        <v>0</v>
      </c>
      <c r="P103" s="186">
        <f t="shared" ref="P103:P113" si="1">O103*H103</f>
        <v>0</v>
      </c>
      <c r="Q103" s="186">
        <v>0</v>
      </c>
      <c r="R103" s="186">
        <f t="shared" ref="R103:R113" si="2">Q103*H103</f>
        <v>0</v>
      </c>
      <c r="S103" s="186">
        <v>0</v>
      </c>
      <c r="T103" s="187">
        <f t="shared" ref="T103:T113"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3" si="4">IF(N103="základná",J103,0)</f>
        <v>0</v>
      </c>
      <c r="BF103" s="189">
        <f t="shared" ref="BF103:BF113" si="5">IF(N103="znížená",J103,0)</f>
        <v>0</v>
      </c>
      <c r="BG103" s="189">
        <f t="shared" ref="BG103:BG113" si="6">IF(N103="zákl. prenesená",J103,0)</f>
        <v>0</v>
      </c>
      <c r="BH103" s="189">
        <f t="shared" ref="BH103:BH113" si="7">IF(N103="zníž. prenesená",J103,0)</f>
        <v>0</v>
      </c>
      <c r="BI103" s="189">
        <f t="shared" ref="BI103:BI113" si="8">IF(N103="nulová",J103,0)</f>
        <v>0</v>
      </c>
      <c r="BJ103" s="48" t="s">
        <v>154</v>
      </c>
      <c r="BK103" s="189">
        <f t="shared" ref="BK103:BK113" si="9">ROUND(I103*H103,2)</f>
        <v>0</v>
      </c>
      <c r="BL103" s="48" t="s">
        <v>302</v>
      </c>
      <c r="BM103" s="188" t="s">
        <v>401</v>
      </c>
    </row>
    <row r="104" spans="1:65" s="63" customFormat="1" ht="14.4" customHeight="1">
      <c r="A104" s="59"/>
      <c r="B104" s="176"/>
      <c r="C104" s="177" t="s">
        <v>402</v>
      </c>
      <c r="D104" s="177" t="s">
        <v>299</v>
      </c>
      <c r="E104" s="178"/>
      <c r="F104" s="179" t="s">
        <v>403</v>
      </c>
      <c r="G104" s="180" t="s">
        <v>301</v>
      </c>
      <c r="H104" s="181">
        <v>142.148</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404</v>
      </c>
    </row>
    <row r="105" spans="1:65" s="63" customFormat="1" ht="24.15" customHeight="1">
      <c r="A105" s="59"/>
      <c r="B105" s="176"/>
      <c r="C105" s="177" t="s">
        <v>405</v>
      </c>
      <c r="D105" s="177" t="s">
        <v>299</v>
      </c>
      <c r="E105" s="178"/>
      <c r="F105" s="179" t="s">
        <v>406</v>
      </c>
      <c r="G105" s="180" t="s">
        <v>407</v>
      </c>
      <c r="H105" s="181">
        <v>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408</v>
      </c>
    </row>
    <row r="106" spans="1:65" s="63" customFormat="1" ht="24.15" customHeight="1">
      <c r="A106" s="59"/>
      <c r="B106" s="176"/>
      <c r="C106" s="177" t="s">
        <v>409</v>
      </c>
      <c r="D106" s="177" t="s">
        <v>299</v>
      </c>
      <c r="E106" s="178"/>
      <c r="F106" s="179" t="s">
        <v>410</v>
      </c>
      <c r="G106" s="180" t="s">
        <v>407</v>
      </c>
      <c r="H106" s="181">
        <v>12</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411</v>
      </c>
    </row>
    <row r="107" spans="1:65" s="63" customFormat="1" ht="24.15" customHeight="1">
      <c r="A107" s="59"/>
      <c r="B107" s="176"/>
      <c r="C107" s="177" t="s">
        <v>412</v>
      </c>
      <c r="D107" s="177" t="s">
        <v>299</v>
      </c>
      <c r="E107" s="178"/>
      <c r="F107" s="179" t="s">
        <v>413</v>
      </c>
      <c r="G107" s="180" t="s">
        <v>407</v>
      </c>
      <c r="H107" s="181">
        <v>16</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414</v>
      </c>
    </row>
    <row r="108" spans="1:65" s="63" customFormat="1" ht="24.15" customHeight="1">
      <c r="A108" s="59"/>
      <c r="B108" s="176"/>
      <c r="C108" s="177" t="s">
        <v>415</v>
      </c>
      <c r="D108" s="177" t="s">
        <v>299</v>
      </c>
      <c r="E108" s="178"/>
      <c r="F108" s="179" t="s">
        <v>416</v>
      </c>
      <c r="G108" s="180" t="s">
        <v>407</v>
      </c>
      <c r="H108" s="181">
        <v>12</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417</v>
      </c>
    </row>
    <row r="109" spans="1:65" s="63" customFormat="1" ht="24.15" customHeight="1">
      <c r="A109" s="59"/>
      <c r="B109" s="176"/>
      <c r="C109" s="177" t="s">
        <v>418</v>
      </c>
      <c r="D109" s="177" t="s">
        <v>299</v>
      </c>
      <c r="E109" s="178"/>
      <c r="F109" s="179" t="s">
        <v>419</v>
      </c>
      <c r="G109" s="180" t="s">
        <v>407</v>
      </c>
      <c r="H109" s="181">
        <v>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420</v>
      </c>
    </row>
    <row r="110" spans="1:65" s="63" customFormat="1" ht="24.15" customHeight="1">
      <c r="A110" s="59"/>
      <c r="B110" s="176"/>
      <c r="C110" s="177" t="s">
        <v>421</v>
      </c>
      <c r="D110" s="177" t="s">
        <v>299</v>
      </c>
      <c r="E110" s="178"/>
      <c r="F110" s="179" t="s">
        <v>422</v>
      </c>
      <c r="G110" s="180" t="s">
        <v>407</v>
      </c>
      <c r="H110" s="181">
        <v>18</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423</v>
      </c>
    </row>
    <row r="111" spans="1:65" s="63" customFormat="1" ht="14.4" customHeight="1">
      <c r="A111" s="59"/>
      <c r="B111" s="176"/>
      <c r="C111" s="177" t="s">
        <v>424</v>
      </c>
      <c r="D111" s="177" t="s">
        <v>299</v>
      </c>
      <c r="E111" s="178"/>
      <c r="F111" s="179" t="s">
        <v>425</v>
      </c>
      <c r="G111" s="180" t="s">
        <v>337</v>
      </c>
      <c r="H111" s="181">
        <v>55.427999999999997</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426</v>
      </c>
    </row>
    <row r="112" spans="1:65" s="63" customFormat="1" ht="14.4" customHeight="1">
      <c r="A112" s="59"/>
      <c r="B112" s="176"/>
      <c r="C112" s="177" t="s">
        <v>427</v>
      </c>
      <c r="D112" s="177" t="s">
        <v>299</v>
      </c>
      <c r="E112" s="178"/>
      <c r="F112" s="179" t="s">
        <v>428</v>
      </c>
      <c r="G112" s="180" t="s">
        <v>337</v>
      </c>
      <c r="H112" s="181">
        <v>69.147000000000006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429</v>
      </c>
    </row>
    <row r="113" spans="1:65" s="63" customFormat="1" ht="14.4" customHeight="1">
      <c r="A113" s="59"/>
      <c r="B113" s="176"/>
      <c r="C113" s="177" t="s">
        <v>430</v>
      </c>
      <c r="D113" s="177" t="s">
        <v>299</v>
      </c>
      <c r="E113" s="178"/>
      <c r="F113" s="179" t="s">
        <v>431</v>
      </c>
      <c r="G113" s="180" t="s">
        <v>337</v>
      </c>
      <c r="H113" s="181">
        <v>76.988</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432</v>
      </c>
    </row>
    <row r="114" spans="1:65" s="163" customFormat="1" ht="22.95" customHeight="1">
      <c r="B114" s="164"/>
      <c r="D114" s="165" t="s">
        <v>140</v>
      </c>
      <c r="E114" s="174"/>
      <c r="F114" s="174" t="s">
        <v>433</v>
      </c>
      <c r="J114" s="175">
        <f>BK114</f>
        <v>0</v>
      </c>
      <c r="L114" s="164"/>
      <c r="M114" s="168"/>
      <c r="N114" s="169"/>
      <c r="O114" s="169"/>
      <c r="P114" s="170">
        <f>SUM(P115:P132)</f>
        <v>0</v>
      </c>
      <c r="Q114" s="169"/>
      <c r="R114" s="170">
        <f>SUM(R115:R132)</f>
        <v>0</v>
      </c>
      <c r="S114" s="169"/>
      <c r="T114" s="171">
        <f>SUM(T115:T132)</f>
        <v>0</v>
      </c>
      <c r="AR114" s="165" t="s">
        <v>148</v>
      </c>
      <c r="AT114" s="172" t="s">
        <v>140</v>
      </c>
      <c r="AU114" s="172" t="s">
        <v>148</v>
      </c>
      <c r="AY114" s="165" t="s">
        <v>297</v>
      </c>
      <c r="BK114" s="173">
        <f>SUM(BK115:BK132)</f>
        <v>0</v>
      </c>
    </row>
    <row r="115" spans="1:65" s="63" customFormat="1" ht="24.15" customHeight="1">
      <c r="A115" s="59"/>
      <c r="B115" s="176"/>
      <c r="C115" s="177" t="s">
        <v>434</v>
      </c>
      <c r="D115" s="177" t="s">
        <v>299</v>
      </c>
      <c r="E115" s="178"/>
      <c r="F115" s="179" t="s">
        <v>435</v>
      </c>
      <c r="G115" s="180" t="s">
        <v>301</v>
      </c>
      <c r="H115" s="181">
        <v>66.896000000000001</v>
      </c>
      <c r="I115" s="182"/>
      <c r="J115" s="182">
        <f t="shared" ref="J115:J132" si="10">ROUND(I115*H115,2)</f>
        <v>0</v>
      </c>
      <c r="K115" s="183"/>
      <c r="L115" s="60"/>
      <c r="M115" s="184" t="s">
        <v>76</v>
      </c>
      <c r="N115" s="185" t="s">
        <v>107</v>
      </c>
      <c r="O115" s="186">
        <v>0</v>
      </c>
      <c r="P115" s="186">
        <f t="shared" ref="P115:P132" si="11">O115*H115</f>
        <v>0</v>
      </c>
      <c r="Q115" s="186">
        <v>0</v>
      </c>
      <c r="R115" s="186">
        <f t="shared" ref="R115:R132" si="12">Q115*H115</f>
        <v>0</v>
      </c>
      <c r="S115" s="186">
        <v>0</v>
      </c>
      <c r="T115" s="187">
        <f t="shared" ref="T115:T132" si="13">S115*H115</f>
        <v>0</v>
      </c>
      <c r="U115" s="59"/>
      <c r="V115" s="59"/>
      <c r="W115" s="59"/>
      <c r="X115" s="59"/>
      <c r="Y115" s="59"/>
      <c r="Z115" s="59"/>
      <c r="AA115" s="59"/>
      <c r="AB115" s="59"/>
      <c r="AC115" s="59"/>
      <c r="AD115" s="59"/>
      <c r="AE115" s="59"/>
      <c r="AR115" s="188" t="s">
        <v>302</v>
      </c>
      <c r="AT115" s="188" t="s">
        <v>299</v>
      </c>
      <c r="AU115" s="188" t="s">
        <v>154</v>
      </c>
      <c r="AY115" s="48" t="s">
        <v>297</v>
      </c>
      <c r="BE115" s="189">
        <f t="shared" ref="BE115:BE132" si="14">IF(N115="základná",J115,0)</f>
        <v>0</v>
      </c>
      <c r="BF115" s="189">
        <f t="shared" ref="BF115:BF132" si="15">IF(N115="znížená",J115,0)</f>
        <v>0</v>
      </c>
      <c r="BG115" s="189">
        <f t="shared" ref="BG115:BG132" si="16">IF(N115="zákl. prenesená",J115,0)</f>
        <v>0</v>
      </c>
      <c r="BH115" s="189">
        <f t="shared" ref="BH115:BH132" si="17">IF(N115="zníž. prenesená",J115,0)</f>
        <v>0</v>
      </c>
      <c r="BI115" s="189">
        <f t="shared" ref="BI115:BI132" si="18">IF(N115="nulová",J115,0)</f>
        <v>0</v>
      </c>
      <c r="BJ115" s="48" t="s">
        <v>154</v>
      </c>
      <c r="BK115" s="189">
        <f t="shared" ref="BK115:BK132" si="19">ROUND(I115*H115,2)</f>
        <v>0</v>
      </c>
      <c r="BL115" s="48" t="s">
        <v>302</v>
      </c>
      <c r="BM115" s="188" t="s">
        <v>436</v>
      </c>
    </row>
    <row r="116" spans="1:65" s="63" customFormat="1" ht="14.4" customHeight="1">
      <c r="A116" s="59"/>
      <c r="B116" s="176"/>
      <c r="C116" s="177" t="s">
        <v>381</v>
      </c>
      <c r="D116" s="177" t="s">
        <v>299</v>
      </c>
      <c r="E116" s="178"/>
      <c r="F116" s="179" t="s">
        <v>437</v>
      </c>
      <c r="G116" s="180" t="s">
        <v>337</v>
      </c>
      <c r="H116" s="181">
        <v>445.97300000000001</v>
      </c>
      <c r="I116" s="182"/>
      <c r="J116" s="182">
        <f t="shared" si="10"/>
        <v>0</v>
      </c>
      <c r="K116" s="183"/>
      <c r="L116" s="60"/>
      <c r="M116" s="184" t="s">
        <v>76</v>
      </c>
      <c r="N116" s="185" t="s">
        <v>107</v>
      </c>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438</v>
      </c>
    </row>
    <row r="117" spans="1:65" s="63" customFormat="1" ht="14.4" customHeight="1">
      <c r="A117" s="59"/>
      <c r="B117" s="176"/>
      <c r="C117" s="177" t="s">
        <v>439</v>
      </c>
      <c r="D117" s="177" t="s">
        <v>299</v>
      </c>
      <c r="E117" s="178"/>
      <c r="F117" s="179" t="s">
        <v>440</v>
      </c>
      <c r="G117" s="180" t="s">
        <v>337</v>
      </c>
      <c r="H117" s="181">
        <v>445.97300000000001</v>
      </c>
      <c r="I117" s="182"/>
      <c r="J117" s="182">
        <f t="shared" si="10"/>
        <v>0</v>
      </c>
      <c r="K117" s="183"/>
      <c r="L117" s="60"/>
      <c r="M117" s="184" t="s">
        <v>76</v>
      </c>
      <c r="N117" s="185" t="s">
        <v>107</v>
      </c>
      <c r="O117" s="186">
        <v>0</v>
      </c>
      <c r="P117" s="186">
        <f t="shared" si="11"/>
        <v>0</v>
      </c>
      <c r="Q117" s="186">
        <v>0</v>
      </c>
      <c r="R117" s="186">
        <f t="shared" si="12"/>
        <v>0</v>
      </c>
      <c r="S117" s="186">
        <v>0</v>
      </c>
      <c r="T117" s="187">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441</v>
      </c>
    </row>
    <row r="118" spans="1:65" s="63" customFormat="1" ht="24.15" customHeight="1">
      <c r="A118" s="59"/>
      <c r="B118" s="176"/>
      <c r="C118" s="177" t="s">
        <v>442</v>
      </c>
      <c r="D118" s="177" t="s">
        <v>299</v>
      </c>
      <c r="E118" s="178"/>
      <c r="F118" s="179" t="s">
        <v>443</v>
      </c>
      <c r="G118" s="180" t="s">
        <v>337</v>
      </c>
      <c r="H118" s="181">
        <v>445.97300000000001</v>
      </c>
      <c r="I118" s="182"/>
      <c r="J118" s="182">
        <f t="shared" si="10"/>
        <v>0</v>
      </c>
      <c r="K118" s="183"/>
      <c r="L118" s="60"/>
      <c r="M118" s="184" t="s">
        <v>76</v>
      </c>
      <c r="N118" s="185" t="s">
        <v>107</v>
      </c>
      <c r="O118" s="186">
        <v>0</v>
      </c>
      <c r="P118" s="186">
        <f t="shared" si="11"/>
        <v>0</v>
      </c>
      <c r="Q118" s="186">
        <v>0</v>
      </c>
      <c r="R118" s="186">
        <f t="shared" si="12"/>
        <v>0</v>
      </c>
      <c r="S118" s="186">
        <v>0</v>
      </c>
      <c r="T118" s="187">
        <f t="shared" si="13"/>
        <v>0</v>
      </c>
      <c r="U118" s="59"/>
      <c r="V118" s="59"/>
      <c r="W118" s="59"/>
      <c r="X118" s="59"/>
      <c r="Y118" s="59"/>
      <c r="Z118" s="59"/>
      <c r="AA118" s="59"/>
      <c r="AB118" s="59"/>
      <c r="AC118" s="59"/>
      <c r="AD118" s="59"/>
      <c r="AE118" s="59"/>
      <c r="AR118" s="188" t="s">
        <v>302</v>
      </c>
      <c r="AT118" s="188" t="s">
        <v>299</v>
      </c>
      <c r="AU118" s="188" t="s">
        <v>154</v>
      </c>
      <c r="AY118" s="48" t="s">
        <v>297</v>
      </c>
      <c r="BE118" s="189">
        <f t="shared" si="14"/>
        <v>0</v>
      </c>
      <c r="BF118" s="189">
        <f t="shared" si="15"/>
        <v>0</v>
      </c>
      <c r="BG118" s="189">
        <f t="shared" si="16"/>
        <v>0</v>
      </c>
      <c r="BH118" s="189">
        <f t="shared" si="17"/>
        <v>0</v>
      </c>
      <c r="BI118" s="189">
        <f t="shared" si="18"/>
        <v>0</v>
      </c>
      <c r="BJ118" s="48" t="s">
        <v>154</v>
      </c>
      <c r="BK118" s="189">
        <f t="shared" si="19"/>
        <v>0</v>
      </c>
      <c r="BL118" s="48" t="s">
        <v>302</v>
      </c>
      <c r="BM118" s="188" t="s">
        <v>444</v>
      </c>
    </row>
    <row r="119" spans="1:65" s="63" customFormat="1" ht="24.15" customHeight="1">
      <c r="A119" s="59"/>
      <c r="B119" s="176"/>
      <c r="C119" s="177" t="s">
        <v>445</v>
      </c>
      <c r="D119" s="177" t="s">
        <v>299</v>
      </c>
      <c r="E119" s="178"/>
      <c r="F119" s="179" t="s">
        <v>446</v>
      </c>
      <c r="G119" s="180" t="s">
        <v>337</v>
      </c>
      <c r="H119" s="181">
        <v>445.97300000000001</v>
      </c>
      <c r="I119" s="182"/>
      <c r="J119" s="182">
        <f t="shared" si="10"/>
        <v>0</v>
      </c>
      <c r="K119" s="183"/>
      <c r="L119" s="60"/>
      <c r="M119" s="184" t="s">
        <v>76</v>
      </c>
      <c r="N119" s="185" t="s">
        <v>107</v>
      </c>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447</v>
      </c>
    </row>
    <row r="120" spans="1:65" s="63" customFormat="1" ht="24.15" customHeight="1">
      <c r="A120" s="59"/>
      <c r="B120" s="176"/>
      <c r="C120" s="177" t="s">
        <v>448</v>
      </c>
      <c r="D120" s="177" t="s">
        <v>299</v>
      </c>
      <c r="E120" s="178"/>
      <c r="F120" s="179" t="s">
        <v>449</v>
      </c>
      <c r="G120" s="180" t="s">
        <v>326</v>
      </c>
      <c r="H120" s="181">
        <v>3.7050000000000001</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450</v>
      </c>
    </row>
    <row r="121" spans="1:65" s="63" customFormat="1" ht="24" customHeight="1">
      <c r="A121" s="59"/>
      <c r="B121" s="176"/>
      <c r="C121" s="177" t="s">
        <v>451</v>
      </c>
      <c r="D121" s="177" t="s">
        <v>299</v>
      </c>
      <c r="E121" s="178"/>
      <c r="F121" s="179" t="s">
        <v>452</v>
      </c>
      <c r="G121" s="180" t="s">
        <v>301</v>
      </c>
      <c r="H121" s="181">
        <v>13.12</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302</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453</v>
      </c>
    </row>
    <row r="122" spans="1:65" s="63" customFormat="1" ht="24.15" customHeight="1">
      <c r="A122" s="59"/>
      <c r="B122" s="176"/>
      <c r="C122" s="177" t="s">
        <v>454</v>
      </c>
      <c r="D122" s="177" t="s">
        <v>299</v>
      </c>
      <c r="E122" s="178"/>
      <c r="F122" s="179" t="s">
        <v>455</v>
      </c>
      <c r="G122" s="180" t="s">
        <v>337</v>
      </c>
      <c r="H122" s="181">
        <v>104.97</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456</v>
      </c>
    </row>
    <row r="123" spans="1:65" s="63" customFormat="1" ht="24.15" customHeight="1">
      <c r="A123" s="59"/>
      <c r="B123" s="176"/>
      <c r="C123" s="177" t="s">
        <v>457</v>
      </c>
      <c r="D123" s="177" t="s">
        <v>299</v>
      </c>
      <c r="E123" s="178"/>
      <c r="F123" s="179" t="s">
        <v>458</v>
      </c>
      <c r="G123" s="180" t="s">
        <v>337</v>
      </c>
      <c r="H123" s="181">
        <v>104.97</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302</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459</v>
      </c>
    </row>
    <row r="124" spans="1:65" s="63" customFormat="1" ht="24.15" customHeight="1">
      <c r="A124" s="59"/>
      <c r="B124" s="176"/>
      <c r="C124" s="177" t="s">
        <v>460</v>
      </c>
      <c r="D124" s="177" t="s">
        <v>299</v>
      </c>
      <c r="E124" s="178"/>
      <c r="F124" s="179" t="s">
        <v>461</v>
      </c>
      <c r="G124" s="180" t="s">
        <v>326</v>
      </c>
      <c r="H124" s="181">
        <v>1.0720000000000001</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462</v>
      </c>
    </row>
    <row r="125" spans="1:65" s="63" customFormat="1" ht="24.15" customHeight="1">
      <c r="A125" s="59"/>
      <c r="B125" s="176"/>
      <c r="C125" s="177" t="s">
        <v>463</v>
      </c>
      <c r="D125" s="177" t="s">
        <v>299</v>
      </c>
      <c r="E125" s="178"/>
      <c r="F125" s="179" t="s">
        <v>464</v>
      </c>
      <c r="G125" s="180" t="s">
        <v>337</v>
      </c>
      <c r="H125" s="181">
        <v>46.328000000000003</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465</v>
      </c>
    </row>
    <row r="126" spans="1:65" s="63" customFormat="1" ht="14.4" customHeight="1">
      <c r="A126" s="59"/>
      <c r="B126" s="176"/>
      <c r="C126" s="190" t="s">
        <v>466</v>
      </c>
      <c r="D126" s="190" t="s">
        <v>324</v>
      </c>
      <c r="E126" s="191"/>
      <c r="F126" s="192" t="s">
        <v>467</v>
      </c>
      <c r="G126" s="193" t="s">
        <v>337</v>
      </c>
      <c r="H126" s="194">
        <v>48.643999999999998</v>
      </c>
      <c r="I126" s="195"/>
      <c r="J126" s="195">
        <f t="shared" si="10"/>
        <v>0</v>
      </c>
      <c r="K126" s="196"/>
      <c r="L126" s="197"/>
      <c r="M126" s="198" t="s">
        <v>76</v>
      </c>
      <c r="N126" s="199"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468</v>
      </c>
    </row>
    <row r="127" spans="1:65" s="63" customFormat="1" ht="14.4" customHeight="1">
      <c r="A127" s="59"/>
      <c r="B127" s="176"/>
      <c r="C127" s="177" t="s">
        <v>469</v>
      </c>
      <c r="D127" s="177" t="s">
        <v>299</v>
      </c>
      <c r="E127" s="178"/>
      <c r="F127" s="179" t="s">
        <v>470</v>
      </c>
      <c r="G127" s="180" t="s">
        <v>301</v>
      </c>
      <c r="H127" s="181">
        <v>2.8170000000000002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471</v>
      </c>
    </row>
    <row r="128" spans="1:65" s="63" customFormat="1" ht="24.15" customHeight="1">
      <c r="A128" s="59"/>
      <c r="B128" s="176"/>
      <c r="C128" s="177" t="s">
        <v>472</v>
      </c>
      <c r="D128" s="177" t="s">
        <v>299</v>
      </c>
      <c r="E128" s="178"/>
      <c r="F128" s="179" t="s">
        <v>473</v>
      </c>
      <c r="G128" s="180" t="s">
        <v>326</v>
      </c>
      <c r="H128" s="181">
        <v>0.13800000000000001</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302</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474</v>
      </c>
    </row>
    <row r="129" spans="1:65" s="63" customFormat="1" ht="24.15" customHeight="1">
      <c r="A129" s="59"/>
      <c r="B129" s="176"/>
      <c r="C129" s="177" t="s">
        <v>475</v>
      </c>
      <c r="D129" s="177" t="s">
        <v>299</v>
      </c>
      <c r="E129" s="178"/>
      <c r="F129" s="179" t="s">
        <v>476</v>
      </c>
      <c r="G129" s="180" t="s">
        <v>337</v>
      </c>
      <c r="H129" s="181">
        <v>11.64</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477</v>
      </c>
    </row>
    <row r="130" spans="1:65" s="63" customFormat="1" ht="24.15" customHeight="1">
      <c r="A130" s="59"/>
      <c r="B130" s="176"/>
      <c r="C130" s="177" t="s">
        <v>478</v>
      </c>
      <c r="D130" s="177" t="s">
        <v>299</v>
      </c>
      <c r="E130" s="178"/>
      <c r="F130" s="179" t="s">
        <v>479</v>
      </c>
      <c r="G130" s="180" t="s">
        <v>337</v>
      </c>
      <c r="H130" s="181">
        <v>10.64</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302</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480</v>
      </c>
    </row>
    <row r="131" spans="1:65" s="63" customFormat="1" ht="24.15" customHeight="1">
      <c r="A131" s="59"/>
      <c r="B131" s="176"/>
      <c r="C131" s="177" t="s">
        <v>481</v>
      </c>
      <c r="D131" s="177" t="s">
        <v>299</v>
      </c>
      <c r="E131" s="178"/>
      <c r="F131" s="179" t="s">
        <v>482</v>
      </c>
      <c r="G131" s="180" t="s">
        <v>337</v>
      </c>
      <c r="H131" s="181">
        <v>13.04</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483</v>
      </c>
    </row>
    <row r="132" spans="1:65" s="63" customFormat="1" ht="24.15" customHeight="1">
      <c r="A132" s="59"/>
      <c r="B132" s="176"/>
      <c r="C132" s="177" t="s">
        <v>484</v>
      </c>
      <c r="D132" s="177" t="s">
        <v>299</v>
      </c>
      <c r="E132" s="178"/>
      <c r="F132" s="179" t="s">
        <v>485</v>
      </c>
      <c r="G132" s="180" t="s">
        <v>337</v>
      </c>
      <c r="H132" s="181">
        <v>13.04</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486</v>
      </c>
    </row>
    <row r="133" spans="1:65" s="163" customFormat="1" ht="22.95" customHeight="1">
      <c r="B133" s="164"/>
      <c r="D133" s="165" t="s">
        <v>140</v>
      </c>
      <c r="E133" s="174"/>
      <c r="F133" s="174" t="s">
        <v>360</v>
      </c>
      <c r="J133" s="175">
        <f>BK133</f>
        <v>0</v>
      </c>
      <c r="L133" s="164"/>
      <c r="M133" s="168"/>
      <c r="N133" s="169"/>
      <c r="O133" s="169"/>
      <c r="P133" s="170">
        <f>SUM(P134:P138)</f>
        <v>0</v>
      </c>
      <c r="Q133" s="169"/>
      <c r="R133" s="170">
        <f>SUM(R134:R138)</f>
        <v>0</v>
      </c>
      <c r="S133" s="169"/>
      <c r="T133" s="171">
        <f>SUM(T134:T138)</f>
        <v>0</v>
      </c>
      <c r="AR133" s="165" t="s">
        <v>148</v>
      </c>
      <c r="AT133" s="172" t="s">
        <v>140</v>
      </c>
      <c r="AU133" s="172" t="s">
        <v>148</v>
      </c>
      <c r="AY133" s="165" t="s">
        <v>297</v>
      </c>
      <c r="BK133" s="173">
        <f>SUM(BK134:BK138)</f>
        <v>0</v>
      </c>
    </row>
    <row r="134" spans="1:65" s="63" customFormat="1" ht="14.4" customHeight="1">
      <c r="A134" s="59"/>
      <c r="B134" s="176"/>
      <c r="C134" s="177" t="s">
        <v>487</v>
      </c>
      <c r="D134" s="177" t="s">
        <v>299</v>
      </c>
      <c r="E134" s="178"/>
      <c r="F134" s="179" t="s">
        <v>488</v>
      </c>
      <c r="G134" s="180" t="s">
        <v>337</v>
      </c>
      <c r="H134" s="181">
        <v>36.738</v>
      </c>
      <c r="I134" s="182"/>
      <c r="J134" s="182">
        <f>ROUND(I134*H134,2)</f>
        <v>0</v>
      </c>
      <c r="K134" s="183"/>
      <c r="L134" s="60"/>
      <c r="M134" s="184" t="s">
        <v>76</v>
      </c>
      <c r="N134" s="185" t="s">
        <v>107</v>
      </c>
      <c r="O134" s="186">
        <v>0</v>
      </c>
      <c r="P134" s="186">
        <f>O134*H134</f>
        <v>0</v>
      </c>
      <c r="Q134" s="186">
        <v>0</v>
      </c>
      <c r="R134" s="186">
        <f>Q134*H134</f>
        <v>0</v>
      </c>
      <c r="S134" s="186">
        <v>0</v>
      </c>
      <c r="T134" s="187">
        <f>S134*H134</f>
        <v>0</v>
      </c>
      <c r="U134" s="59"/>
      <c r="V134" s="59"/>
      <c r="W134" s="59"/>
      <c r="X134" s="59"/>
      <c r="Y134" s="59"/>
      <c r="Z134" s="59"/>
      <c r="AA134" s="59"/>
      <c r="AB134" s="59"/>
      <c r="AC134" s="59"/>
      <c r="AD134" s="59"/>
      <c r="AE134" s="59"/>
      <c r="AR134" s="188" t="s">
        <v>302</v>
      </c>
      <c r="AT134" s="188" t="s">
        <v>299</v>
      </c>
      <c r="AU134" s="188" t="s">
        <v>154</v>
      </c>
      <c r="AY134" s="48" t="s">
        <v>297</v>
      </c>
      <c r="BE134" s="189">
        <f>IF(N134="základná",J134,0)</f>
        <v>0</v>
      </c>
      <c r="BF134" s="189">
        <f>IF(N134="znížená",J134,0)</f>
        <v>0</v>
      </c>
      <c r="BG134" s="189">
        <f>IF(N134="zákl. prenesená",J134,0)</f>
        <v>0</v>
      </c>
      <c r="BH134" s="189">
        <f>IF(N134="zníž. prenesená",J134,0)</f>
        <v>0</v>
      </c>
      <c r="BI134" s="189">
        <f>IF(N134="nulová",J134,0)</f>
        <v>0</v>
      </c>
      <c r="BJ134" s="48" t="s">
        <v>154</v>
      </c>
      <c r="BK134" s="189">
        <f>ROUND(I134*H134,2)</f>
        <v>0</v>
      </c>
      <c r="BL134" s="48" t="s">
        <v>302</v>
      </c>
      <c r="BM134" s="188" t="s">
        <v>489</v>
      </c>
    </row>
    <row r="135" spans="1:65" s="63" customFormat="1" ht="14.4" customHeight="1">
      <c r="A135" s="59"/>
      <c r="B135" s="176"/>
      <c r="C135" s="177" t="s">
        <v>490</v>
      </c>
      <c r="D135" s="177" t="s">
        <v>299</v>
      </c>
      <c r="E135" s="178"/>
      <c r="F135" s="179" t="s">
        <v>491</v>
      </c>
      <c r="G135" s="180" t="s">
        <v>337</v>
      </c>
      <c r="H135" s="181">
        <v>36.738</v>
      </c>
      <c r="I135" s="182"/>
      <c r="J135" s="182">
        <f>ROUND(I135*H135,2)</f>
        <v>0</v>
      </c>
      <c r="K135" s="183"/>
      <c r="L135" s="60"/>
      <c r="M135" s="184" t="s">
        <v>76</v>
      </c>
      <c r="N135" s="185" t="s">
        <v>107</v>
      </c>
      <c r="O135" s="186">
        <v>0</v>
      </c>
      <c r="P135" s="186">
        <f>O135*H135</f>
        <v>0</v>
      </c>
      <c r="Q135" s="186">
        <v>0</v>
      </c>
      <c r="R135" s="186">
        <f>Q135*H135</f>
        <v>0</v>
      </c>
      <c r="S135" s="186">
        <v>0</v>
      </c>
      <c r="T135" s="187">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492</v>
      </c>
    </row>
    <row r="136" spans="1:65" s="63" customFormat="1" ht="24.15" customHeight="1">
      <c r="A136" s="59"/>
      <c r="B136" s="176"/>
      <c r="C136" s="177" t="s">
        <v>493</v>
      </c>
      <c r="D136" s="177" t="s">
        <v>299</v>
      </c>
      <c r="E136" s="178"/>
      <c r="F136" s="179" t="s">
        <v>494</v>
      </c>
      <c r="G136" s="180" t="s">
        <v>407</v>
      </c>
      <c r="H136" s="181">
        <v>40</v>
      </c>
      <c r="I136" s="182"/>
      <c r="J136" s="182">
        <f>ROUND(I136*H136,2)</f>
        <v>0</v>
      </c>
      <c r="K136" s="183"/>
      <c r="L136" s="60"/>
      <c r="M136" s="184" t="s">
        <v>76</v>
      </c>
      <c r="N136" s="185" t="s">
        <v>107</v>
      </c>
      <c r="O136" s="186">
        <v>0</v>
      </c>
      <c r="P136" s="186">
        <f>O136*H136</f>
        <v>0</v>
      </c>
      <c r="Q136" s="186">
        <v>0</v>
      </c>
      <c r="R136" s="186">
        <f>Q136*H136</f>
        <v>0</v>
      </c>
      <c r="S136" s="186">
        <v>0</v>
      </c>
      <c r="T136" s="187">
        <f>S136*H136</f>
        <v>0</v>
      </c>
      <c r="U136" s="59"/>
      <c r="V136" s="59"/>
      <c r="W136" s="59"/>
      <c r="X136" s="59"/>
      <c r="Y136" s="59"/>
      <c r="Z136" s="59"/>
      <c r="AA136" s="59"/>
      <c r="AB136" s="59"/>
      <c r="AC136" s="59"/>
      <c r="AD136" s="59"/>
      <c r="AE136" s="59"/>
      <c r="AR136" s="188" t="s">
        <v>302</v>
      </c>
      <c r="AT136" s="188" t="s">
        <v>299</v>
      </c>
      <c r="AU136" s="188" t="s">
        <v>154</v>
      </c>
      <c r="AY136" s="48" t="s">
        <v>297</v>
      </c>
      <c r="BE136" s="189">
        <f>IF(N136="základná",J136,0)</f>
        <v>0</v>
      </c>
      <c r="BF136" s="189">
        <f>IF(N136="znížená",J136,0)</f>
        <v>0</v>
      </c>
      <c r="BG136" s="189">
        <f>IF(N136="zákl. prenesená",J136,0)</f>
        <v>0</v>
      </c>
      <c r="BH136" s="189">
        <f>IF(N136="zníž. prenesená",J136,0)</f>
        <v>0</v>
      </c>
      <c r="BI136" s="189">
        <f>IF(N136="nulová",J136,0)</f>
        <v>0</v>
      </c>
      <c r="BJ136" s="48" t="s">
        <v>154</v>
      </c>
      <c r="BK136" s="189">
        <f>ROUND(I136*H136,2)</f>
        <v>0</v>
      </c>
      <c r="BL136" s="48" t="s">
        <v>302</v>
      </c>
      <c r="BM136" s="188" t="s">
        <v>495</v>
      </c>
    </row>
    <row r="137" spans="1:65" s="63" customFormat="1" ht="14.4" customHeight="1">
      <c r="A137" s="59"/>
      <c r="B137" s="176"/>
      <c r="C137" s="190" t="s">
        <v>496</v>
      </c>
      <c r="D137" s="190" t="s">
        <v>324</v>
      </c>
      <c r="E137" s="191"/>
      <c r="F137" s="192" t="s">
        <v>497</v>
      </c>
      <c r="G137" s="193" t="s">
        <v>407</v>
      </c>
      <c r="H137" s="194">
        <v>12</v>
      </c>
      <c r="I137" s="195"/>
      <c r="J137" s="195">
        <f>ROUND(I137*H137,2)</f>
        <v>0</v>
      </c>
      <c r="K137" s="196"/>
      <c r="L137" s="197"/>
      <c r="M137" s="198" t="s">
        <v>76</v>
      </c>
      <c r="N137" s="199" t="s">
        <v>107</v>
      </c>
      <c r="O137" s="186">
        <v>0</v>
      </c>
      <c r="P137" s="186">
        <f>O137*H137</f>
        <v>0</v>
      </c>
      <c r="Q137" s="186">
        <v>0</v>
      </c>
      <c r="R137" s="186">
        <f>Q137*H137</f>
        <v>0</v>
      </c>
      <c r="S137" s="186">
        <v>0</v>
      </c>
      <c r="T137" s="187">
        <f>S137*H137</f>
        <v>0</v>
      </c>
      <c r="U137" s="59"/>
      <c r="V137" s="59"/>
      <c r="W137" s="59"/>
      <c r="X137" s="59"/>
      <c r="Y137" s="59"/>
      <c r="Z137" s="59"/>
      <c r="AA137" s="59"/>
      <c r="AB137" s="59"/>
      <c r="AC137" s="59"/>
      <c r="AD137" s="59"/>
      <c r="AE137" s="59"/>
      <c r="AR137" s="188" t="s">
        <v>320</v>
      </c>
      <c r="AT137" s="188" t="s">
        <v>324</v>
      </c>
      <c r="AU137" s="188" t="s">
        <v>154</v>
      </c>
      <c r="AY137" s="48" t="s">
        <v>297</v>
      </c>
      <c r="BE137" s="189">
        <f>IF(N137="základná",J137,0)</f>
        <v>0</v>
      </c>
      <c r="BF137" s="189">
        <f>IF(N137="znížená",J137,0)</f>
        <v>0</v>
      </c>
      <c r="BG137" s="189">
        <f>IF(N137="zákl. prenesená",J137,0)</f>
        <v>0</v>
      </c>
      <c r="BH137" s="189">
        <f>IF(N137="zníž. prenesená",J137,0)</f>
        <v>0</v>
      </c>
      <c r="BI137" s="189">
        <f>IF(N137="nulová",J137,0)</f>
        <v>0</v>
      </c>
      <c r="BJ137" s="48" t="s">
        <v>154</v>
      </c>
      <c r="BK137" s="189">
        <f>ROUND(I137*H137,2)</f>
        <v>0</v>
      </c>
      <c r="BL137" s="48" t="s">
        <v>302</v>
      </c>
      <c r="BM137" s="188" t="s">
        <v>498</v>
      </c>
    </row>
    <row r="138" spans="1:65" s="63" customFormat="1" ht="14.4" customHeight="1">
      <c r="A138" s="59"/>
      <c r="B138" s="176"/>
      <c r="C138" s="190" t="s">
        <v>499</v>
      </c>
      <c r="D138" s="190" t="s">
        <v>324</v>
      </c>
      <c r="E138" s="191"/>
      <c r="F138" s="192" t="s">
        <v>500</v>
      </c>
      <c r="G138" s="193" t="s">
        <v>407</v>
      </c>
      <c r="H138" s="194">
        <v>28</v>
      </c>
      <c r="I138" s="195"/>
      <c r="J138" s="195">
        <f>ROUND(I138*H138,2)</f>
        <v>0</v>
      </c>
      <c r="K138" s="196"/>
      <c r="L138" s="197"/>
      <c r="M138" s="198" t="s">
        <v>76</v>
      </c>
      <c r="N138" s="199" t="s">
        <v>107</v>
      </c>
      <c r="O138" s="186">
        <v>0</v>
      </c>
      <c r="P138" s="186">
        <f>O138*H138</f>
        <v>0</v>
      </c>
      <c r="Q138" s="186">
        <v>0</v>
      </c>
      <c r="R138" s="186">
        <f>Q138*H138</f>
        <v>0</v>
      </c>
      <c r="S138" s="186">
        <v>0</v>
      </c>
      <c r="T138" s="187">
        <f>S138*H138</f>
        <v>0</v>
      </c>
      <c r="U138" s="59"/>
      <c r="V138" s="59"/>
      <c r="W138" s="59"/>
      <c r="X138" s="59"/>
      <c r="Y138" s="59"/>
      <c r="Z138" s="59"/>
      <c r="AA138" s="59"/>
      <c r="AB138" s="59"/>
      <c r="AC138" s="59"/>
      <c r="AD138" s="59"/>
      <c r="AE138" s="59"/>
      <c r="AR138" s="188" t="s">
        <v>320</v>
      </c>
      <c r="AT138" s="188" t="s">
        <v>324</v>
      </c>
      <c r="AU138" s="188" t="s">
        <v>154</v>
      </c>
      <c r="AY138" s="48" t="s">
        <v>297</v>
      </c>
      <c r="BE138" s="189">
        <f>IF(N138="základná",J138,0)</f>
        <v>0</v>
      </c>
      <c r="BF138" s="189">
        <f>IF(N138="znížená",J138,0)</f>
        <v>0</v>
      </c>
      <c r="BG138" s="189">
        <f>IF(N138="zákl. prenesená",J138,0)</f>
        <v>0</v>
      </c>
      <c r="BH138" s="189">
        <f>IF(N138="zníž. prenesená",J138,0)</f>
        <v>0</v>
      </c>
      <c r="BI138" s="189">
        <f>IF(N138="nulová",J138,0)</f>
        <v>0</v>
      </c>
      <c r="BJ138" s="48" t="s">
        <v>154</v>
      </c>
      <c r="BK138" s="189">
        <f>ROUND(I138*H138,2)</f>
        <v>0</v>
      </c>
      <c r="BL138" s="48" t="s">
        <v>302</v>
      </c>
      <c r="BM138" s="188" t="s">
        <v>501</v>
      </c>
    </row>
    <row r="139" spans="1:65" s="163" customFormat="1" ht="22.95" customHeight="1">
      <c r="B139" s="164"/>
      <c r="D139" s="165" t="s">
        <v>140</v>
      </c>
      <c r="E139" s="174"/>
      <c r="F139" s="174" t="s">
        <v>502</v>
      </c>
      <c r="J139" s="175">
        <f>BK139</f>
        <v>0</v>
      </c>
      <c r="L139" s="164"/>
      <c r="M139" s="168"/>
      <c r="N139" s="169"/>
      <c r="O139" s="169"/>
      <c r="P139" s="170">
        <f>P140</f>
        <v>0</v>
      </c>
      <c r="Q139" s="169"/>
      <c r="R139" s="170">
        <f>R140</f>
        <v>0</v>
      </c>
      <c r="S139" s="169"/>
      <c r="T139" s="171">
        <f>T140</f>
        <v>0</v>
      </c>
      <c r="AR139" s="165" t="s">
        <v>148</v>
      </c>
      <c r="AT139" s="172" t="s">
        <v>140</v>
      </c>
      <c r="AU139" s="172" t="s">
        <v>148</v>
      </c>
      <c r="AY139" s="165" t="s">
        <v>297</v>
      </c>
      <c r="BK139" s="173">
        <f>BK140</f>
        <v>0</v>
      </c>
    </row>
    <row r="140" spans="1:65" s="63" customFormat="1" ht="24.15" customHeight="1">
      <c r="A140" s="59"/>
      <c r="B140" s="176"/>
      <c r="C140" s="177" t="s">
        <v>503</v>
      </c>
      <c r="D140" s="177" t="s">
        <v>299</v>
      </c>
      <c r="E140" s="178"/>
      <c r="F140" s="179" t="s">
        <v>504</v>
      </c>
      <c r="G140" s="180" t="s">
        <v>337</v>
      </c>
      <c r="H140" s="181">
        <v>221.054</v>
      </c>
      <c r="I140" s="182"/>
      <c r="J140" s="182">
        <f>ROUND(I140*H140,2)</f>
        <v>0</v>
      </c>
      <c r="K140" s="183"/>
      <c r="L140" s="60"/>
      <c r="M140" s="184" t="s">
        <v>76</v>
      </c>
      <c r="N140" s="185"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302</v>
      </c>
      <c r="AT140" s="188" t="s">
        <v>299</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302</v>
      </c>
      <c r="BM140" s="188" t="s">
        <v>505</v>
      </c>
    </row>
    <row r="141" spans="1:65" s="163" customFormat="1" ht="22.95" customHeight="1">
      <c r="B141" s="164"/>
      <c r="D141" s="165" t="s">
        <v>140</v>
      </c>
      <c r="E141" s="174"/>
      <c r="F141" s="174" t="s">
        <v>370</v>
      </c>
      <c r="J141" s="175">
        <f>BK141</f>
        <v>0</v>
      </c>
      <c r="L141" s="164"/>
      <c r="M141" s="168"/>
      <c r="N141" s="169"/>
      <c r="O141" s="169"/>
      <c r="P141" s="170">
        <f>P142</f>
        <v>0</v>
      </c>
      <c r="Q141" s="169"/>
      <c r="R141" s="170">
        <f>R142</f>
        <v>0</v>
      </c>
      <c r="S141" s="169"/>
      <c r="T141" s="171">
        <f>T142</f>
        <v>0</v>
      </c>
      <c r="AR141" s="165" t="s">
        <v>148</v>
      </c>
      <c r="AT141" s="172" t="s">
        <v>140</v>
      </c>
      <c r="AU141" s="172" t="s">
        <v>148</v>
      </c>
      <c r="AY141" s="165" t="s">
        <v>297</v>
      </c>
      <c r="BK141" s="173">
        <f>BK142</f>
        <v>0</v>
      </c>
    </row>
    <row r="142" spans="1:65" s="63" customFormat="1" ht="24.15" customHeight="1">
      <c r="A142" s="59"/>
      <c r="B142" s="176"/>
      <c r="C142" s="177" t="s">
        <v>371</v>
      </c>
      <c r="D142" s="177" t="s">
        <v>299</v>
      </c>
      <c r="E142" s="178"/>
      <c r="F142" s="179" t="s">
        <v>372</v>
      </c>
      <c r="G142" s="180" t="s">
        <v>326</v>
      </c>
      <c r="H142" s="181">
        <v>658.952</v>
      </c>
      <c r="I142" s="182"/>
      <c r="J142" s="182">
        <f>ROUND(I142*H142,2)</f>
        <v>0</v>
      </c>
      <c r="K142" s="183"/>
      <c r="L142" s="60"/>
      <c r="M142" s="200" t="s">
        <v>76</v>
      </c>
      <c r="N142" s="201" t="s">
        <v>107</v>
      </c>
      <c r="O142" s="202">
        <v>0</v>
      </c>
      <c r="P142" s="202">
        <f>O142*H142</f>
        <v>0</v>
      </c>
      <c r="Q142" s="202">
        <v>0</v>
      </c>
      <c r="R142" s="202">
        <f>Q142*H142</f>
        <v>0</v>
      </c>
      <c r="S142" s="202">
        <v>0</v>
      </c>
      <c r="T142" s="203">
        <f>S142*H142</f>
        <v>0</v>
      </c>
      <c r="U142" s="59"/>
      <c r="V142" s="59"/>
      <c r="W142" s="59"/>
      <c r="X142" s="59"/>
      <c r="Y142" s="59"/>
      <c r="Z142" s="59"/>
      <c r="AA142" s="59"/>
      <c r="AB142" s="59"/>
      <c r="AC142" s="59"/>
      <c r="AD142" s="59"/>
      <c r="AE142" s="59"/>
      <c r="AR142" s="188" t="s">
        <v>302</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302</v>
      </c>
      <c r="BM142" s="188" t="s">
        <v>506</v>
      </c>
    </row>
    <row r="143" spans="1:65" s="63" customFormat="1" ht="6.9" customHeight="1">
      <c r="A143" s="59"/>
      <c r="B143" s="75"/>
      <c r="C143" s="76"/>
      <c r="D143" s="76"/>
      <c r="E143" s="76"/>
      <c r="F143" s="76"/>
      <c r="G143" s="76"/>
      <c r="H143" s="76"/>
      <c r="I143" s="76"/>
      <c r="J143" s="76"/>
      <c r="K143" s="76"/>
      <c r="L143" s="60"/>
      <c r="M143" s="59"/>
      <c r="O143" s="59"/>
      <c r="P143" s="59"/>
      <c r="Q143" s="59"/>
      <c r="R143" s="59"/>
      <c r="S143" s="59"/>
      <c r="T143" s="59"/>
      <c r="U143" s="59"/>
      <c r="V143" s="59"/>
      <c r="W143" s="59"/>
      <c r="X143" s="59"/>
      <c r="Y143" s="59"/>
      <c r="Z143" s="59"/>
      <c r="AA143" s="59"/>
      <c r="AB143" s="59"/>
      <c r="AC143" s="59"/>
      <c r="AD143" s="59"/>
      <c r="AE143" s="59"/>
    </row>
    <row r="146" spans="3:14" ht="56.4" customHeight="1">
      <c r="C146" s="262" t="s">
        <v>392</v>
      </c>
      <c r="D146" s="262"/>
      <c r="E146" s="262"/>
      <c r="F146" s="262"/>
      <c r="G146" s="262"/>
      <c r="H146" s="262"/>
      <c r="I146" s="262"/>
      <c r="J146" s="262"/>
      <c r="K146" s="262"/>
      <c r="L146" s="262"/>
      <c r="M146" s="262"/>
      <c r="N146" s="262"/>
    </row>
    <row r="147" spans="3:14" ht="11.4">
      <c r="C147" s="204"/>
      <c r="D147" s="204"/>
      <c r="E147" s="204"/>
      <c r="F147" s="204"/>
      <c r="G147" s="204"/>
      <c r="H147" s="204"/>
      <c r="I147" s="204"/>
      <c r="J147" s="204"/>
      <c r="K147" s="205"/>
      <c r="L147" s="205"/>
      <c r="M147" s="205"/>
      <c r="N147" s="205"/>
    </row>
    <row r="148" spans="3:14" ht="47.4" customHeight="1">
      <c r="C148" s="262" t="s">
        <v>393</v>
      </c>
      <c r="D148" s="262"/>
      <c r="E148" s="262"/>
      <c r="F148" s="262"/>
      <c r="G148" s="262"/>
      <c r="H148" s="262"/>
      <c r="I148" s="262"/>
      <c r="J148" s="262"/>
      <c r="K148" s="262"/>
      <c r="L148" s="262"/>
      <c r="M148" s="262"/>
      <c r="N148" s="262"/>
    </row>
    <row r="149" spans="3:14" ht="11.4">
      <c r="C149" s="204"/>
      <c r="D149" s="204"/>
      <c r="E149" s="204"/>
      <c r="F149" s="204"/>
      <c r="G149" s="204"/>
      <c r="H149" s="204"/>
      <c r="I149" s="204"/>
      <c r="J149" s="204"/>
      <c r="K149" s="205"/>
      <c r="L149" s="205"/>
      <c r="M149" s="205"/>
      <c r="N149" s="205"/>
    </row>
    <row r="150" spans="3:14" ht="59.4" customHeight="1">
      <c r="C150" s="262" t="s">
        <v>394</v>
      </c>
      <c r="D150" s="262"/>
      <c r="E150" s="262"/>
      <c r="F150" s="262"/>
      <c r="G150" s="262"/>
      <c r="H150" s="262"/>
      <c r="I150" s="262"/>
      <c r="J150" s="262"/>
      <c r="K150" s="262"/>
      <c r="L150" s="262"/>
      <c r="M150" s="262"/>
      <c r="N150" s="262"/>
    </row>
    <row r="151" spans="3:14" ht="11.4">
      <c r="C151" s="206"/>
      <c r="D151" s="206"/>
      <c r="E151" s="206"/>
      <c r="F151" s="206"/>
      <c r="G151" s="206"/>
      <c r="H151" s="206"/>
      <c r="I151" s="206"/>
      <c r="J151" s="206"/>
      <c r="K151" s="207"/>
      <c r="L151" s="207"/>
      <c r="M151" s="207"/>
      <c r="N151" s="207"/>
    </row>
    <row r="152" spans="3:14" ht="11.4">
      <c r="C152" s="262" t="s">
        <v>395</v>
      </c>
      <c r="D152" s="262"/>
      <c r="E152" s="262"/>
      <c r="F152" s="262"/>
      <c r="G152" s="262"/>
      <c r="H152" s="262"/>
      <c r="I152" s="262"/>
      <c r="J152" s="262"/>
      <c r="K152" s="262"/>
      <c r="L152" s="262"/>
      <c r="M152" s="262"/>
      <c r="N152" s="262"/>
    </row>
    <row r="153" spans="3:14" ht="11.4">
      <c r="C153" s="204"/>
      <c r="D153" s="204"/>
      <c r="E153" s="204"/>
      <c r="F153" s="204"/>
      <c r="G153" s="204"/>
      <c r="H153" s="204"/>
      <c r="I153" s="204"/>
      <c r="J153" s="204"/>
      <c r="K153" s="205"/>
      <c r="L153" s="205"/>
      <c r="M153" s="205"/>
      <c r="N153" s="205"/>
    </row>
    <row r="154" spans="3:14" ht="11.4">
      <c r="C154" s="204"/>
      <c r="D154" s="204"/>
      <c r="E154" s="204"/>
      <c r="F154" s="204"/>
      <c r="G154" s="204"/>
      <c r="H154" s="204"/>
      <c r="I154" s="204"/>
      <c r="J154" s="204"/>
      <c r="K154" s="205"/>
      <c r="L154" s="205"/>
      <c r="M154" s="205"/>
      <c r="N154" s="205"/>
    </row>
    <row r="155" spans="3:14" ht="11.4">
      <c r="C155" s="208" t="s">
        <v>396</v>
      </c>
      <c r="D155" s="208"/>
      <c r="E155" s="208"/>
      <c r="F155" s="208"/>
      <c r="G155" s="208"/>
      <c r="H155" s="204"/>
      <c r="I155" s="208"/>
      <c r="J155" s="208"/>
      <c r="K155" s="205"/>
      <c r="L155" s="205"/>
      <c r="M155" s="205"/>
      <c r="N155" s="205"/>
    </row>
    <row r="156" spans="3:14" ht="11.4">
      <c r="C156" s="204"/>
      <c r="D156" s="204"/>
      <c r="E156" s="204"/>
      <c r="F156" s="204"/>
      <c r="G156" s="204"/>
      <c r="H156" s="204" t="s">
        <v>397</v>
      </c>
      <c r="I156" s="204"/>
      <c r="J156" s="204"/>
      <c r="K156" s="205"/>
      <c r="L156" s="205"/>
      <c r="M156" s="205"/>
      <c r="N156" s="205"/>
    </row>
    <row r="157" spans="3:14" ht="11.4">
      <c r="C157" s="204"/>
      <c r="D157" s="204"/>
      <c r="E157" s="204"/>
      <c r="F157" s="204"/>
      <c r="G157" s="204"/>
      <c r="H157" s="204"/>
      <c r="I157" s="204"/>
      <c r="J157" s="204"/>
      <c r="K157" s="205"/>
      <c r="L157" s="205"/>
      <c r="M157" s="205"/>
      <c r="N157" s="205"/>
    </row>
    <row r="158" spans="3:14" ht="11.4">
      <c r="C158" s="204"/>
      <c r="D158" s="204"/>
      <c r="E158" s="204"/>
      <c r="F158" s="204"/>
      <c r="G158" s="204"/>
      <c r="H158" s="204"/>
      <c r="I158" s="204"/>
      <c r="J158" s="208"/>
      <c r="K158" s="205"/>
      <c r="L158" s="205"/>
      <c r="M158" s="205"/>
      <c r="N158" s="205"/>
    </row>
    <row r="159" spans="3:14" ht="11.4">
      <c r="C159" s="208" t="s">
        <v>96</v>
      </c>
      <c r="D159" s="208"/>
      <c r="E159" s="208"/>
      <c r="F159" s="208"/>
      <c r="G159" s="208"/>
      <c r="H159" s="204"/>
      <c r="I159" s="208"/>
      <c r="J159" s="204"/>
      <c r="K159" s="205"/>
      <c r="L159" s="205"/>
      <c r="M159" s="205"/>
      <c r="N159" s="205"/>
    </row>
  </sheetData>
  <autoFilter ref="C99:K142" xr:uid="{00000000-0009-0000-0000-000004000000}"/>
  <mergeCells count="13">
    <mergeCell ref="E29:H29"/>
    <mergeCell ref="L2:V2"/>
    <mergeCell ref="E7:H7"/>
    <mergeCell ref="E9:H9"/>
    <mergeCell ref="E11:H11"/>
    <mergeCell ref="E20:H20"/>
    <mergeCell ref="C152:N152"/>
    <mergeCell ref="E88:H88"/>
    <mergeCell ref="E90:H90"/>
    <mergeCell ref="E92:H92"/>
    <mergeCell ref="C146:N146"/>
    <mergeCell ref="C148:N148"/>
    <mergeCell ref="C150:N150"/>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BM175"/>
  <sheetViews>
    <sheetView showGridLines="0" topLeftCell="A88"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2009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2305</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2326</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ROUND(J98,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ROUND((SUM(BE98:BE158)),  2)</f>
        <v>0</v>
      </c>
      <c r="G35" s="59"/>
      <c r="H35" s="59"/>
      <c r="I35" s="141">
        <v>0.2</v>
      </c>
      <c r="J35" s="140">
        <f>ROUND(((SUM(BE98:BE158))*I35),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ROUND((SUM(BF98:BF158)),  2)</f>
        <v>0</v>
      </c>
      <c r="G36" s="59"/>
      <c r="H36" s="59"/>
      <c r="I36" s="141">
        <v>0.2</v>
      </c>
      <c r="J36" s="140">
        <f>ROUND(((SUM(BF98:BF158))*I36),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ROUND((SUM(BG98:BG158)),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ROUND((SUM(BH98:BH158)),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ROUND((SUM(BI98:BI158)),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2" customHeight="1"/>
    <row r="82" spans="1:31" s="63" customFormat="1" ht="6.9" customHeight="1">
      <c r="A82" s="59"/>
      <c r="B82" s="77"/>
      <c r="C82" s="78"/>
      <c r="D82" s="78"/>
      <c r="E82" s="78"/>
      <c r="F82" s="78"/>
      <c r="G82" s="78"/>
      <c r="H82" s="78"/>
      <c r="I82" s="78"/>
      <c r="J82" s="78"/>
      <c r="K82" s="78"/>
      <c r="L82" s="70"/>
      <c r="S82" s="59"/>
      <c r="T82" s="59"/>
      <c r="U82" s="59"/>
      <c r="V82" s="59"/>
      <c r="W82" s="59"/>
      <c r="X82" s="59"/>
      <c r="Y82" s="59"/>
      <c r="Z82" s="59"/>
      <c r="AA82" s="59"/>
      <c r="AB82" s="59"/>
      <c r="AC82" s="59"/>
      <c r="AD82" s="59"/>
      <c r="AE82" s="59"/>
    </row>
    <row r="83" spans="1:31" s="63" customFormat="1" ht="24.9" customHeight="1">
      <c r="A83" s="59"/>
      <c r="B83" s="60"/>
      <c r="C83" s="52" t="s">
        <v>281</v>
      </c>
      <c r="D83" s="59"/>
      <c r="E83" s="59"/>
      <c r="F83" s="59"/>
      <c r="G83" s="59"/>
      <c r="H83" s="59"/>
      <c r="I83" s="59"/>
      <c r="J83" s="59"/>
      <c r="K83" s="59"/>
      <c r="L83" s="70"/>
      <c r="S83" s="59"/>
      <c r="T83" s="59"/>
      <c r="U83" s="59"/>
      <c r="V83" s="59"/>
      <c r="W83" s="59"/>
      <c r="X83" s="59"/>
      <c r="Y83" s="59"/>
      <c r="Z83" s="59"/>
      <c r="AA83" s="59"/>
      <c r="AB83" s="59"/>
      <c r="AC83" s="59"/>
      <c r="AD83" s="59"/>
      <c r="AE83" s="59"/>
    </row>
    <row r="84" spans="1:31" s="63" customFormat="1" ht="6.9" customHeight="1">
      <c r="A84" s="59"/>
      <c r="B84" s="60"/>
      <c r="C84" s="59"/>
      <c r="D84" s="59"/>
      <c r="E84" s="59"/>
      <c r="F84" s="59"/>
      <c r="G84" s="59"/>
      <c r="H84" s="59"/>
      <c r="I84" s="59"/>
      <c r="J84" s="59"/>
      <c r="K84" s="59"/>
      <c r="L84" s="70"/>
      <c r="S84" s="59"/>
      <c r="T84" s="59"/>
      <c r="U84" s="59"/>
      <c r="V84" s="59"/>
      <c r="W84" s="59"/>
      <c r="X84" s="59"/>
      <c r="Y84" s="59"/>
      <c r="Z84" s="59"/>
      <c r="AA84" s="59"/>
      <c r="AB84" s="59"/>
      <c r="AC84" s="59"/>
      <c r="AD84" s="59"/>
      <c r="AE84" s="59"/>
    </row>
    <row r="85" spans="1:31" s="63" customFormat="1" ht="12" customHeight="1">
      <c r="A85" s="59"/>
      <c r="B85" s="60"/>
      <c r="C85" s="56" t="s">
        <v>87</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16.5" customHeight="1">
      <c r="A86" s="59"/>
      <c r="B86" s="60"/>
      <c r="C86" s="59"/>
      <c r="D86" s="59"/>
      <c r="E86" s="263" t="str">
        <f>E7</f>
        <v>Prestupné bývanie v obci Jarovnice časť  Močidľany 1x12 b.j.</v>
      </c>
      <c r="F86" s="264"/>
      <c r="G86" s="264"/>
      <c r="H86" s="264"/>
      <c r="I86" s="59"/>
      <c r="J86" s="59"/>
      <c r="K86" s="59"/>
      <c r="L86" s="70"/>
      <c r="S86" s="59"/>
      <c r="T86" s="59"/>
      <c r="U86" s="59"/>
      <c r="V86" s="59"/>
      <c r="W86" s="59"/>
      <c r="X86" s="59"/>
      <c r="Y86" s="59"/>
      <c r="Z86" s="59"/>
      <c r="AA86" s="59"/>
      <c r="AB86" s="59"/>
      <c r="AC86" s="59"/>
      <c r="AD86" s="59"/>
      <c r="AE86" s="59"/>
    </row>
    <row r="87" spans="1:31" ht="12" customHeight="1">
      <c r="B87" s="51"/>
      <c r="C87" s="56" t="s">
        <v>277</v>
      </c>
      <c r="L87" s="51"/>
    </row>
    <row r="88" spans="1:31" s="63" customFormat="1" ht="16.5" customHeight="1">
      <c r="A88" s="59"/>
      <c r="B88" s="60"/>
      <c r="C88" s="59"/>
      <c r="D88" s="59"/>
      <c r="E88" s="263" t="s">
        <v>2305</v>
      </c>
      <c r="F88" s="265"/>
      <c r="G88" s="265"/>
      <c r="H88" s="265"/>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279</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E11</f>
        <v>SO 03 - FC 08 SO 03 Parkovisko</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F14</f>
        <v xml:space="preserve"> </v>
      </c>
      <c r="G92" s="59"/>
      <c r="H92" s="59"/>
      <c r="I92" s="56" t="s">
        <v>92</v>
      </c>
      <c r="J92" s="131" t="str">
        <f>IF(J14="","",J14)</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E17</f>
        <v xml:space="preserve"> </v>
      </c>
      <c r="G94" s="59"/>
      <c r="H94" s="59"/>
      <c r="I94" s="56" t="s">
        <v>97</v>
      </c>
      <c r="J94" s="150" t="str">
        <f>E23</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IF(E20="","",E20)</f>
        <v xml:space="preserve"> </v>
      </c>
      <c r="G95" s="59"/>
      <c r="H95" s="59"/>
      <c r="I95" s="56" t="s">
        <v>99</v>
      </c>
      <c r="J95" s="150" t="str">
        <f>E26</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1028</v>
      </c>
      <c r="J99" s="167">
        <f>BK99</f>
        <v>0</v>
      </c>
      <c r="L99" s="164"/>
      <c r="M99" s="168"/>
      <c r="N99" s="169"/>
      <c r="O99" s="169"/>
      <c r="P99" s="170">
        <f>P100+P134+P137+P144+P157</f>
        <v>0</v>
      </c>
      <c r="Q99" s="169"/>
      <c r="R99" s="170">
        <f>R100+R134+R137+R144+R157</f>
        <v>0</v>
      </c>
      <c r="S99" s="169"/>
      <c r="T99" s="171">
        <f>T100+T134+T137+T144+T157</f>
        <v>0</v>
      </c>
      <c r="AR99" s="165" t="s">
        <v>148</v>
      </c>
      <c r="AT99" s="172" t="s">
        <v>140</v>
      </c>
      <c r="AU99" s="172" t="s">
        <v>141</v>
      </c>
      <c r="AY99" s="165" t="s">
        <v>297</v>
      </c>
      <c r="BK99" s="173">
        <f>BK100+BK134+BK137+BK144+BK157</f>
        <v>0</v>
      </c>
    </row>
    <row r="100" spans="1:65" s="163" customFormat="1" ht="22.95" customHeight="1">
      <c r="B100" s="164"/>
      <c r="D100" s="165" t="s">
        <v>140</v>
      </c>
      <c r="E100" s="174"/>
      <c r="F100" s="174" t="s">
        <v>1029</v>
      </c>
      <c r="J100" s="175">
        <f>BK100</f>
        <v>0</v>
      </c>
      <c r="L100" s="164"/>
      <c r="M100" s="168"/>
      <c r="N100" s="169"/>
      <c r="O100" s="169"/>
      <c r="P100" s="170">
        <f>SUM(P101:P133)</f>
        <v>0</v>
      </c>
      <c r="Q100" s="169"/>
      <c r="R100" s="170">
        <f>SUM(R101:R133)</f>
        <v>0</v>
      </c>
      <c r="S100" s="169"/>
      <c r="T100" s="171">
        <f>SUM(T101:T133)</f>
        <v>0</v>
      </c>
      <c r="AR100" s="165" t="s">
        <v>148</v>
      </c>
      <c r="AT100" s="172" t="s">
        <v>140</v>
      </c>
      <c r="AU100" s="172" t="s">
        <v>148</v>
      </c>
      <c r="AY100" s="165" t="s">
        <v>297</v>
      </c>
      <c r="BK100" s="173">
        <f>SUM(BK101:BK133)</f>
        <v>0</v>
      </c>
    </row>
    <row r="101" spans="1:65" s="63" customFormat="1" ht="24.15" customHeight="1">
      <c r="A101" s="59"/>
      <c r="B101" s="176"/>
      <c r="C101" s="177" t="s">
        <v>148</v>
      </c>
      <c r="D101" s="177" t="s">
        <v>299</v>
      </c>
      <c r="E101" s="178"/>
      <c r="F101" s="179" t="s">
        <v>2312</v>
      </c>
      <c r="G101" s="180" t="s">
        <v>301</v>
      </c>
      <c r="H101" s="181">
        <v>216</v>
      </c>
      <c r="I101" s="182"/>
      <c r="J101" s="182">
        <f t="shared" ref="J101:J133" si="0">ROUND(I101*H101,2)</f>
        <v>0</v>
      </c>
      <c r="K101" s="183"/>
      <c r="L101" s="60"/>
      <c r="M101" s="184" t="s">
        <v>76</v>
      </c>
      <c r="N101" s="185"/>
      <c r="O101" s="186">
        <v>0</v>
      </c>
      <c r="P101" s="186">
        <f t="shared" ref="P101:P133" si="1">O101*H101</f>
        <v>0</v>
      </c>
      <c r="Q101" s="186">
        <v>0</v>
      </c>
      <c r="R101" s="186">
        <f t="shared" ref="R101:R133" si="2">Q101*H101</f>
        <v>0</v>
      </c>
      <c r="S101" s="186">
        <v>0</v>
      </c>
      <c r="T101" s="187">
        <f t="shared" ref="T101:T133"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33" si="4">IF(N101="základná",J101,0)</f>
        <v>0</v>
      </c>
      <c r="BF101" s="189">
        <f t="shared" ref="BF101:BF133" si="5">IF(N101="znížená",J101,0)</f>
        <v>0</v>
      </c>
      <c r="BG101" s="189">
        <f t="shared" ref="BG101:BG133" si="6">IF(N101="zákl. prenesená",J101,0)</f>
        <v>0</v>
      </c>
      <c r="BH101" s="189">
        <f t="shared" ref="BH101:BH133" si="7">IF(N101="zníž. prenesená",J101,0)</f>
        <v>0</v>
      </c>
      <c r="BI101" s="189">
        <f t="shared" ref="BI101:BI133" si="8">IF(N101="nulová",J101,0)</f>
        <v>0</v>
      </c>
      <c r="BJ101" s="48" t="s">
        <v>154</v>
      </c>
      <c r="BK101" s="189">
        <f t="shared" ref="BK101:BK133" si="9">ROUND(I101*H101,2)</f>
        <v>0</v>
      </c>
      <c r="BL101" s="48" t="s">
        <v>302</v>
      </c>
      <c r="BM101" s="188" t="s">
        <v>154</v>
      </c>
    </row>
    <row r="102" spans="1:65" s="63" customFormat="1" ht="24.15" customHeight="1">
      <c r="A102" s="59"/>
      <c r="B102" s="176"/>
      <c r="C102" s="177" t="s">
        <v>154</v>
      </c>
      <c r="D102" s="177" t="s">
        <v>299</v>
      </c>
      <c r="E102" s="178"/>
      <c r="F102" s="179" t="s">
        <v>304</v>
      </c>
      <c r="G102" s="180" t="s">
        <v>301</v>
      </c>
      <c r="H102" s="181">
        <v>64.8</v>
      </c>
      <c r="I102" s="182"/>
      <c r="J102" s="182">
        <f t="shared" si="0"/>
        <v>0</v>
      </c>
      <c r="K102" s="183"/>
      <c r="L102" s="60"/>
      <c r="M102" s="184" t="s">
        <v>76</v>
      </c>
      <c r="N102" s="185"/>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37.950000000000003" customHeight="1">
      <c r="A103" s="59"/>
      <c r="B103" s="176"/>
      <c r="C103" s="177" t="s">
        <v>306</v>
      </c>
      <c r="D103" s="177" t="s">
        <v>299</v>
      </c>
      <c r="E103" s="178"/>
      <c r="F103" s="179" t="s">
        <v>2313</v>
      </c>
      <c r="G103" s="180" t="s">
        <v>301</v>
      </c>
      <c r="H103" s="181">
        <v>203</v>
      </c>
      <c r="I103" s="182"/>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37.950000000000003" customHeight="1">
      <c r="A104" s="59"/>
      <c r="B104" s="176"/>
      <c r="C104" s="177" t="s">
        <v>302</v>
      </c>
      <c r="D104" s="177" t="s">
        <v>299</v>
      </c>
      <c r="E104" s="178"/>
      <c r="F104" s="179" t="s">
        <v>2314</v>
      </c>
      <c r="G104" s="180" t="s">
        <v>301</v>
      </c>
      <c r="H104" s="181">
        <v>1421</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320</v>
      </c>
    </row>
    <row r="105" spans="1:65" s="63" customFormat="1" ht="24.15" customHeight="1">
      <c r="A105" s="59"/>
      <c r="B105" s="176"/>
      <c r="C105" s="177" t="s">
        <v>311</v>
      </c>
      <c r="D105" s="177" t="s">
        <v>299</v>
      </c>
      <c r="E105" s="178"/>
      <c r="F105" s="179" t="s">
        <v>1047</v>
      </c>
      <c r="G105" s="180" t="s">
        <v>301</v>
      </c>
      <c r="H105" s="181">
        <v>96</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328</v>
      </c>
    </row>
    <row r="106" spans="1:65" s="63" customFormat="1" ht="14.4" customHeight="1">
      <c r="A106" s="59"/>
      <c r="B106" s="176"/>
      <c r="C106" s="190" t="s">
        <v>314</v>
      </c>
      <c r="D106" s="190" t="s">
        <v>324</v>
      </c>
      <c r="E106" s="191"/>
      <c r="F106" s="192" t="s">
        <v>1049</v>
      </c>
      <c r="G106" s="193" t="s">
        <v>326</v>
      </c>
      <c r="H106" s="194">
        <v>163.19999999999999</v>
      </c>
      <c r="I106" s="195"/>
      <c r="J106" s="195">
        <f t="shared" si="0"/>
        <v>0</v>
      </c>
      <c r="K106" s="196"/>
      <c r="L106" s="197"/>
      <c r="M106" s="198" t="s">
        <v>76</v>
      </c>
      <c r="N106" s="199"/>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320</v>
      </c>
      <c r="AT106" s="188" t="s">
        <v>324</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335</v>
      </c>
    </row>
    <row r="107" spans="1:65" s="63" customFormat="1" ht="24.15" customHeight="1">
      <c r="A107" s="59"/>
      <c r="B107" s="176"/>
      <c r="C107" s="177" t="s">
        <v>317</v>
      </c>
      <c r="D107" s="177" t="s">
        <v>299</v>
      </c>
      <c r="E107" s="178"/>
      <c r="F107" s="179" t="s">
        <v>1051</v>
      </c>
      <c r="G107" s="180" t="s">
        <v>301</v>
      </c>
      <c r="H107" s="181">
        <v>13</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342</v>
      </c>
    </row>
    <row r="108" spans="1:65" s="63" customFormat="1" ht="14.4" customHeight="1">
      <c r="A108" s="59"/>
      <c r="B108" s="176"/>
      <c r="C108" s="177" t="s">
        <v>320</v>
      </c>
      <c r="D108" s="177" t="s">
        <v>299</v>
      </c>
      <c r="E108" s="178"/>
      <c r="F108" s="179" t="s">
        <v>318</v>
      </c>
      <c r="G108" s="180" t="s">
        <v>301</v>
      </c>
      <c r="H108" s="181">
        <v>203</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348</v>
      </c>
    </row>
    <row r="109" spans="1:65" s="63" customFormat="1" ht="24.15" customHeight="1">
      <c r="A109" s="59"/>
      <c r="B109" s="176"/>
      <c r="C109" s="177" t="s">
        <v>323</v>
      </c>
      <c r="D109" s="177" t="s">
        <v>299</v>
      </c>
      <c r="E109" s="178"/>
      <c r="F109" s="179" t="s">
        <v>1055</v>
      </c>
      <c r="G109" s="180" t="s">
        <v>326</v>
      </c>
      <c r="H109" s="181">
        <v>304.5</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354</v>
      </c>
    </row>
    <row r="110" spans="1:65" s="63" customFormat="1" ht="24.15" customHeight="1">
      <c r="A110" s="59"/>
      <c r="B110" s="176"/>
      <c r="C110" s="177" t="s">
        <v>328</v>
      </c>
      <c r="D110" s="177" t="s">
        <v>299</v>
      </c>
      <c r="E110" s="178"/>
      <c r="F110" s="179" t="s">
        <v>1059</v>
      </c>
      <c r="G110" s="180" t="s">
        <v>337</v>
      </c>
      <c r="H110" s="181">
        <v>283</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82</v>
      </c>
    </row>
    <row r="111" spans="1:65" s="63" customFormat="1" ht="14.4" customHeight="1">
      <c r="A111" s="59"/>
      <c r="B111" s="176"/>
      <c r="C111" s="190" t="s">
        <v>331</v>
      </c>
      <c r="D111" s="190" t="s">
        <v>324</v>
      </c>
      <c r="E111" s="191"/>
      <c r="F111" s="192" t="s">
        <v>1061</v>
      </c>
      <c r="G111" s="193" t="s">
        <v>564</v>
      </c>
      <c r="H111" s="194">
        <v>8.7460000000000004</v>
      </c>
      <c r="I111" s="195"/>
      <c r="J111" s="195">
        <f t="shared" si="0"/>
        <v>0</v>
      </c>
      <c r="K111" s="196"/>
      <c r="L111" s="197"/>
      <c r="M111" s="198" t="s">
        <v>76</v>
      </c>
      <c r="N111" s="199"/>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320</v>
      </c>
      <c r="AT111" s="188" t="s">
        <v>324</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405</v>
      </c>
    </row>
    <row r="112" spans="1:65" s="63" customFormat="1" ht="14.4" customHeight="1">
      <c r="A112" s="59"/>
      <c r="B112" s="176"/>
      <c r="C112" s="177" t="s">
        <v>335</v>
      </c>
      <c r="D112" s="177" t="s">
        <v>299</v>
      </c>
      <c r="E112" s="178"/>
      <c r="F112" s="179" t="s">
        <v>1063</v>
      </c>
      <c r="G112" s="180" t="s">
        <v>337</v>
      </c>
      <c r="H112" s="181">
        <v>241</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412</v>
      </c>
    </row>
    <row r="113" spans="1:65" s="63" customFormat="1" ht="24.15" customHeight="1">
      <c r="A113" s="59"/>
      <c r="B113" s="176"/>
      <c r="C113" s="177" t="s">
        <v>339</v>
      </c>
      <c r="D113" s="177" t="s">
        <v>299</v>
      </c>
      <c r="E113" s="178"/>
      <c r="F113" s="179" t="s">
        <v>1065</v>
      </c>
      <c r="G113" s="180" t="s">
        <v>337</v>
      </c>
      <c r="H113" s="181">
        <v>283</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418</v>
      </c>
    </row>
    <row r="114" spans="1:65" s="63" customFormat="1" ht="24.15" customHeight="1">
      <c r="A114" s="59"/>
      <c r="B114" s="176"/>
      <c r="C114" s="177" t="s">
        <v>342</v>
      </c>
      <c r="D114" s="177" t="s">
        <v>299</v>
      </c>
      <c r="E114" s="178"/>
      <c r="F114" s="179" t="s">
        <v>2315</v>
      </c>
      <c r="G114" s="180" t="s">
        <v>337</v>
      </c>
      <c r="H114" s="181">
        <v>283</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424</v>
      </c>
    </row>
    <row r="115" spans="1:65" s="63" customFormat="1" ht="24.15" customHeight="1">
      <c r="A115" s="59"/>
      <c r="B115" s="176"/>
      <c r="C115" s="177" t="s">
        <v>345</v>
      </c>
      <c r="D115" s="177" t="s">
        <v>299</v>
      </c>
      <c r="E115" s="178"/>
      <c r="F115" s="179" t="s">
        <v>1180</v>
      </c>
      <c r="G115" s="180" t="s">
        <v>407</v>
      </c>
      <c r="H115" s="181">
        <v>5</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430</v>
      </c>
    </row>
    <row r="116" spans="1:65" s="63" customFormat="1" ht="24.15" customHeight="1">
      <c r="A116" s="59"/>
      <c r="B116" s="176"/>
      <c r="C116" s="177" t="s">
        <v>348</v>
      </c>
      <c r="D116" s="177" t="s">
        <v>299</v>
      </c>
      <c r="E116" s="178"/>
      <c r="F116" s="179" t="s">
        <v>1182</v>
      </c>
      <c r="G116" s="180" t="s">
        <v>407</v>
      </c>
      <c r="H116" s="181">
        <v>5</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381</v>
      </c>
    </row>
    <row r="117" spans="1:65" s="63" customFormat="1" ht="24.15" customHeight="1">
      <c r="A117" s="59"/>
      <c r="B117" s="176"/>
      <c r="C117" s="177" t="s">
        <v>351</v>
      </c>
      <c r="D117" s="177" t="s">
        <v>299</v>
      </c>
      <c r="E117" s="178"/>
      <c r="F117" s="179" t="s">
        <v>1184</v>
      </c>
      <c r="G117" s="180" t="s">
        <v>407</v>
      </c>
      <c r="H117" s="181">
        <v>5</v>
      </c>
      <c r="I117" s="182"/>
      <c r="J117" s="182">
        <f t="shared" si="0"/>
        <v>0</v>
      </c>
      <c r="K117" s="183"/>
      <c r="L117" s="60"/>
      <c r="M117" s="184" t="s">
        <v>76</v>
      </c>
      <c r="N117" s="185"/>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442</v>
      </c>
    </row>
    <row r="118" spans="1:65" s="63" customFormat="1" ht="14.4" customHeight="1">
      <c r="A118" s="59"/>
      <c r="B118" s="176"/>
      <c r="C118" s="177" t="s">
        <v>354</v>
      </c>
      <c r="D118" s="177" t="s">
        <v>299</v>
      </c>
      <c r="E118" s="178"/>
      <c r="F118" s="179" t="s">
        <v>1186</v>
      </c>
      <c r="G118" s="180" t="s">
        <v>407</v>
      </c>
      <c r="H118" s="181">
        <v>5</v>
      </c>
      <c r="I118" s="182"/>
      <c r="J118" s="182">
        <f t="shared" si="0"/>
        <v>0</v>
      </c>
      <c r="K118" s="183"/>
      <c r="L118" s="60"/>
      <c r="M118" s="184" t="s">
        <v>76</v>
      </c>
      <c r="N118" s="185"/>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302</v>
      </c>
      <c r="AT118" s="188" t="s">
        <v>299</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448</v>
      </c>
    </row>
    <row r="119" spans="1:65" s="63" customFormat="1" ht="24.15" customHeight="1">
      <c r="A119" s="59"/>
      <c r="B119" s="176"/>
      <c r="C119" s="177" t="s">
        <v>357</v>
      </c>
      <c r="D119" s="177" t="s">
        <v>299</v>
      </c>
      <c r="E119" s="178"/>
      <c r="F119" s="179" t="s">
        <v>1188</v>
      </c>
      <c r="G119" s="180" t="s">
        <v>337</v>
      </c>
      <c r="H119" s="181">
        <v>6</v>
      </c>
      <c r="I119" s="182"/>
      <c r="J119" s="182">
        <f t="shared" si="0"/>
        <v>0</v>
      </c>
      <c r="K119" s="183"/>
      <c r="L119" s="60"/>
      <c r="M119" s="184" t="s">
        <v>76</v>
      </c>
      <c r="N119" s="185"/>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302</v>
      </c>
      <c r="AT119" s="188" t="s">
        <v>299</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454</v>
      </c>
    </row>
    <row r="120" spans="1:65" s="63" customFormat="1" ht="24.15" customHeight="1">
      <c r="A120" s="59"/>
      <c r="B120" s="176"/>
      <c r="C120" s="177" t="s">
        <v>82</v>
      </c>
      <c r="D120" s="177" t="s">
        <v>299</v>
      </c>
      <c r="E120" s="178"/>
      <c r="F120" s="179" t="s">
        <v>1190</v>
      </c>
      <c r="G120" s="180" t="s">
        <v>407</v>
      </c>
      <c r="H120" s="181">
        <v>15</v>
      </c>
      <c r="I120" s="182"/>
      <c r="J120" s="182">
        <f t="shared" si="0"/>
        <v>0</v>
      </c>
      <c r="K120" s="183"/>
      <c r="L120" s="60"/>
      <c r="M120" s="184" t="s">
        <v>76</v>
      </c>
      <c r="N120" s="185"/>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302</v>
      </c>
      <c r="AT120" s="188" t="s">
        <v>299</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460</v>
      </c>
    </row>
    <row r="121" spans="1:65" s="63" customFormat="1" ht="24.15" customHeight="1">
      <c r="A121" s="59"/>
      <c r="B121" s="176"/>
      <c r="C121" s="177" t="s">
        <v>402</v>
      </c>
      <c r="D121" s="177" t="s">
        <v>299</v>
      </c>
      <c r="E121" s="178"/>
      <c r="F121" s="179" t="s">
        <v>1192</v>
      </c>
      <c r="G121" s="180" t="s">
        <v>337</v>
      </c>
      <c r="H121" s="181">
        <v>7.5</v>
      </c>
      <c r="I121" s="182"/>
      <c r="J121" s="182">
        <f t="shared" si="0"/>
        <v>0</v>
      </c>
      <c r="K121" s="183"/>
      <c r="L121" s="60"/>
      <c r="M121" s="184" t="s">
        <v>76</v>
      </c>
      <c r="N121" s="185"/>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302</v>
      </c>
      <c r="AT121" s="188" t="s">
        <v>299</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466</v>
      </c>
    </row>
    <row r="122" spans="1:65" s="63" customFormat="1" ht="24.15" customHeight="1">
      <c r="A122" s="59"/>
      <c r="B122" s="176"/>
      <c r="C122" s="177" t="s">
        <v>405</v>
      </c>
      <c r="D122" s="177" t="s">
        <v>299</v>
      </c>
      <c r="E122" s="178"/>
      <c r="F122" s="179" t="s">
        <v>1194</v>
      </c>
      <c r="G122" s="180" t="s">
        <v>337</v>
      </c>
      <c r="H122" s="181">
        <v>7.5</v>
      </c>
      <c r="I122" s="182"/>
      <c r="J122" s="182">
        <f t="shared" si="0"/>
        <v>0</v>
      </c>
      <c r="K122" s="183"/>
      <c r="L122" s="60"/>
      <c r="M122" s="184" t="s">
        <v>76</v>
      </c>
      <c r="N122" s="185"/>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302</v>
      </c>
      <c r="AT122" s="188" t="s">
        <v>299</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472</v>
      </c>
    </row>
    <row r="123" spans="1:65" s="63" customFormat="1" ht="14.4" customHeight="1">
      <c r="A123" s="59"/>
      <c r="B123" s="176"/>
      <c r="C123" s="177" t="s">
        <v>409</v>
      </c>
      <c r="D123" s="177" t="s">
        <v>299</v>
      </c>
      <c r="E123" s="178"/>
      <c r="F123" s="179" t="s">
        <v>1196</v>
      </c>
      <c r="G123" s="180" t="s">
        <v>301</v>
      </c>
      <c r="H123" s="181">
        <v>1.5</v>
      </c>
      <c r="I123" s="182"/>
      <c r="J123" s="182">
        <f t="shared" si="0"/>
        <v>0</v>
      </c>
      <c r="K123" s="183"/>
      <c r="L123" s="60"/>
      <c r="M123" s="184" t="s">
        <v>76</v>
      </c>
      <c r="N123" s="185"/>
      <c r="O123" s="186">
        <v>0</v>
      </c>
      <c r="P123" s="186">
        <f t="shared" si="1"/>
        <v>0</v>
      </c>
      <c r="Q123" s="186">
        <v>0</v>
      </c>
      <c r="R123" s="186">
        <f t="shared" si="2"/>
        <v>0</v>
      </c>
      <c r="S123" s="186">
        <v>0</v>
      </c>
      <c r="T123" s="187">
        <f t="shared" si="3"/>
        <v>0</v>
      </c>
      <c r="U123" s="59"/>
      <c r="V123" s="59"/>
      <c r="W123" s="59"/>
      <c r="X123" s="59"/>
      <c r="Y123" s="59"/>
      <c r="Z123" s="59"/>
      <c r="AA123" s="59"/>
      <c r="AB123" s="59"/>
      <c r="AC123" s="59"/>
      <c r="AD123" s="59"/>
      <c r="AE123" s="59"/>
      <c r="AR123" s="188" t="s">
        <v>302</v>
      </c>
      <c r="AT123" s="188" t="s">
        <v>299</v>
      </c>
      <c r="AU123" s="188" t="s">
        <v>154</v>
      </c>
      <c r="AY123" s="48" t="s">
        <v>297</v>
      </c>
      <c r="BE123" s="189">
        <f t="shared" si="4"/>
        <v>0</v>
      </c>
      <c r="BF123" s="189">
        <f t="shared" si="5"/>
        <v>0</v>
      </c>
      <c r="BG123" s="189">
        <f t="shared" si="6"/>
        <v>0</v>
      </c>
      <c r="BH123" s="189">
        <f t="shared" si="7"/>
        <v>0</v>
      </c>
      <c r="BI123" s="189">
        <f t="shared" si="8"/>
        <v>0</v>
      </c>
      <c r="BJ123" s="48" t="s">
        <v>154</v>
      </c>
      <c r="BK123" s="189">
        <f t="shared" si="9"/>
        <v>0</v>
      </c>
      <c r="BL123" s="48" t="s">
        <v>302</v>
      </c>
      <c r="BM123" s="188" t="s">
        <v>478</v>
      </c>
    </row>
    <row r="124" spans="1:65" s="63" customFormat="1" ht="24.15" customHeight="1">
      <c r="A124" s="59"/>
      <c r="B124" s="176"/>
      <c r="C124" s="177" t="s">
        <v>412</v>
      </c>
      <c r="D124" s="177" t="s">
        <v>299</v>
      </c>
      <c r="E124" s="178"/>
      <c r="F124" s="179" t="s">
        <v>1198</v>
      </c>
      <c r="G124" s="180" t="s">
        <v>301</v>
      </c>
      <c r="H124" s="181">
        <v>1.5</v>
      </c>
      <c r="I124" s="182"/>
      <c r="J124" s="182">
        <f t="shared" si="0"/>
        <v>0</v>
      </c>
      <c r="K124" s="183"/>
      <c r="L124" s="60"/>
      <c r="M124" s="184" t="s">
        <v>76</v>
      </c>
      <c r="N124" s="185"/>
      <c r="O124" s="186">
        <v>0</v>
      </c>
      <c r="P124" s="186">
        <f t="shared" si="1"/>
        <v>0</v>
      </c>
      <c r="Q124" s="186">
        <v>0</v>
      </c>
      <c r="R124" s="186">
        <f t="shared" si="2"/>
        <v>0</v>
      </c>
      <c r="S124" s="186">
        <v>0</v>
      </c>
      <c r="T124" s="187">
        <f t="shared" si="3"/>
        <v>0</v>
      </c>
      <c r="U124" s="59"/>
      <c r="V124" s="59"/>
      <c r="W124" s="59"/>
      <c r="X124" s="59"/>
      <c r="Y124" s="59"/>
      <c r="Z124" s="59"/>
      <c r="AA124" s="59"/>
      <c r="AB124" s="59"/>
      <c r="AC124" s="59"/>
      <c r="AD124" s="59"/>
      <c r="AE124" s="59"/>
      <c r="AR124" s="188" t="s">
        <v>302</v>
      </c>
      <c r="AT124" s="188" t="s">
        <v>299</v>
      </c>
      <c r="AU124" s="188" t="s">
        <v>154</v>
      </c>
      <c r="AY124" s="48" t="s">
        <v>297</v>
      </c>
      <c r="BE124" s="189">
        <f t="shared" si="4"/>
        <v>0</v>
      </c>
      <c r="BF124" s="189">
        <f t="shared" si="5"/>
        <v>0</v>
      </c>
      <c r="BG124" s="189">
        <f t="shared" si="6"/>
        <v>0</v>
      </c>
      <c r="BH124" s="189">
        <f t="shared" si="7"/>
        <v>0</v>
      </c>
      <c r="BI124" s="189">
        <f t="shared" si="8"/>
        <v>0</v>
      </c>
      <c r="BJ124" s="48" t="s">
        <v>154</v>
      </c>
      <c r="BK124" s="189">
        <f t="shared" si="9"/>
        <v>0</v>
      </c>
      <c r="BL124" s="48" t="s">
        <v>302</v>
      </c>
      <c r="BM124" s="188" t="s">
        <v>484</v>
      </c>
    </row>
    <row r="125" spans="1:65" s="63" customFormat="1" ht="24.15" customHeight="1">
      <c r="A125" s="59"/>
      <c r="B125" s="176"/>
      <c r="C125" s="190" t="s">
        <v>415</v>
      </c>
      <c r="D125" s="190" t="s">
        <v>324</v>
      </c>
      <c r="E125" s="191"/>
      <c r="F125" s="192" t="s">
        <v>1200</v>
      </c>
      <c r="G125" s="193" t="s">
        <v>407</v>
      </c>
      <c r="H125" s="194">
        <v>5</v>
      </c>
      <c r="I125" s="195"/>
      <c r="J125" s="195">
        <f t="shared" si="0"/>
        <v>0</v>
      </c>
      <c r="K125" s="196"/>
      <c r="L125" s="197"/>
      <c r="M125" s="198" t="s">
        <v>76</v>
      </c>
      <c r="N125" s="199"/>
      <c r="O125" s="186">
        <v>0</v>
      </c>
      <c r="P125" s="186">
        <f t="shared" si="1"/>
        <v>0</v>
      </c>
      <c r="Q125" s="186">
        <v>0</v>
      </c>
      <c r="R125" s="186">
        <f t="shared" si="2"/>
        <v>0</v>
      </c>
      <c r="S125" s="186">
        <v>0</v>
      </c>
      <c r="T125" s="187">
        <f t="shared" si="3"/>
        <v>0</v>
      </c>
      <c r="U125" s="59"/>
      <c r="V125" s="59"/>
      <c r="W125" s="59"/>
      <c r="X125" s="59"/>
      <c r="Y125" s="59"/>
      <c r="Z125" s="59"/>
      <c r="AA125" s="59"/>
      <c r="AB125" s="59"/>
      <c r="AC125" s="59"/>
      <c r="AD125" s="59"/>
      <c r="AE125" s="59"/>
      <c r="AR125" s="188" t="s">
        <v>320</v>
      </c>
      <c r="AT125" s="188" t="s">
        <v>324</v>
      </c>
      <c r="AU125" s="188" t="s">
        <v>154</v>
      </c>
      <c r="AY125" s="48" t="s">
        <v>297</v>
      </c>
      <c r="BE125" s="189">
        <f t="shared" si="4"/>
        <v>0</v>
      </c>
      <c r="BF125" s="189">
        <f t="shared" si="5"/>
        <v>0</v>
      </c>
      <c r="BG125" s="189">
        <f t="shared" si="6"/>
        <v>0</v>
      </c>
      <c r="BH125" s="189">
        <f t="shared" si="7"/>
        <v>0</v>
      </c>
      <c r="BI125" s="189">
        <f t="shared" si="8"/>
        <v>0</v>
      </c>
      <c r="BJ125" s="48" t="s">
        <v>154</v>
      </c>
      <c r="BK125" s="189">
        <f t="shared" si="9"/>
        <v>0</v>
      </c>
      <c r="BL125" s="48" t="s">
        <v>302</v>
      </c>
      <c r="BM125" s="188" t="s">
        <v>652</v>
      </c>
    </row>
    <row r="126" spans="1:65" s="63" customFormat="1" ht="14.4" customHeight="1">
      <c r="A126" s="59"/>
      <c r="B126" s="176"/>
      <c r="C126" s="190" t="s">
        <v>418</v>
      </c>
      <c r="D126" s="190" t="s">
        <v>324</v>
      </c>
      <c r="E126" s="191"/>
      <c r="F126" s="192" t="s">
        <v>1202</v>
      </c>
      <c r="G126" s="193" t="s">
        <v>1203</v>
      </c>
      <c r="H126" s="194">
        <v>16.515000000000001</v>
      </c>
      <c r="I126" s="195"/>
      <c r="J126" s="195">
        <f t="shared" si="0"/>
        <v>0</v>
      </c>
      <c r="K126" s="196"/>
      <c r="L126" s="197"/>
      <c r="M126" s="198" t="s">
        <v>76</v>
      </c>
      <c r="N126" s="199"/>
      <c r="O126" s="186">
        <v>0</v>
      </c>
      <c r="P126" s="186">
        <f t="shared" si="1"/>
        <v>0</v>
      </c>
      <c r="Q126" s="186">
        <v>0</v>
      </c>
      <c r="R126" s="186">
        <f t="shared" si="2"/>
        <v>0</v>
      </c>
      <c r="S126" s="186">
        <v>0</v>
      </c>
      <c r="T126" s="187">
        <f t="shared" si="3"/>
        <v>0</v>
      </c>
      <c r="U126" s="59"/>
      <c r="V126" s="59"/>
      <c r="W126" s="59"/>
      <c r="X126" s="59"/>
      <c r="Y126" s="59"/>
      <c r="Z126" s="59"/>
      <c r="AA126" s="59"/>
      <c r="AB126" s="59"/>
      <c r="AC126" s="59"/>
      <c r="AD126" s="59"/>
      <c r="AE126" s="59"/>
      <c r="AR126" s="188" t="s">
        <v>320</v>
      </c>
      <c r="AT126" s="188" t="s">
        <v>324</v>
      </c>
      <c r="AU126" s="188" t="s">
        <v>154</v>
      </c>
      <c r="AY126" s="48" t="s">
        <v>297</v>
      </c>
      <c r="BE126" s="189">
        <f t="shared" si="4"/>
        <v>0</v>
      </c>
      <c r="BF126" s="189">
        <f t="shared" si="5"/>
        <v>0</v>
      </c>
      <c r="BG126" s="189">
        <f t="shared" si="6"/>
        <v>0</v>
      </c>
      <c r="BH126" s="189">
        <f t="shared" si="7"/>
        <v>0</v>
      </c>
      <c r="BI126" s="189">
        <f t="shared" si="8"/>
        <v>0</v>
      </c>
      <c r="BJ126" s="48" t="s">
        <v>154</v>
      </c>
      <c r="BK126" s="189">
        <f t="shared" si="9"/>
        <v>0</v>
      </c>
      <c r="BL126" s="48" t="s">
        <v>302</v>
      </c>
      <c r="BM126" s="188" t="s">
        <v>577</v>
      </c>
    </row>
    <row r="127" spans="1:65" s="63" customFormat="1" ht="14.4" customHeight="1">
      <c r="A127" s="59"/>
      <c r="B127" s="176"/>
      <c r="C127" s="190" t="s">
        <v>421</v>
      </c>
      <c r="D127" s="190" t="s">
        <v>324</v>
      </c>
      <c r="E127" s="191"/>
      <c r="F127" s="192" t="s">
        <v>1205</v>
      </c>
      <c r="G127" s="193" t="s">
        <v>564</v>
      </c>
      <c r="H127" s="194">
        <v>1</v>
      </c>
      <c r="I127" s="195"/>
      <c r="J127" s="195">
        <f t="shared" si="0"/>
        <v>0</v>
      </c>
      <c r="K127" s="196"/>
      <c r="L127" s="197"/>
      <c r="M127" s="198" t="s">
        <v>76</v>
      </c>
      <c r="N127" s="199"/>
      <c r="O127" s="186">
        <v>0</v>
      </c>
      <c r="P127" s="186">
        <f t="shared" si="1"/>
        <v>0</v>
      </c>
      <c r="Q127" s="186">
        <v>0</v>
      </c>
      <c r="R127" s="186">
        <f t="shared" si="2"/>
        <v>0</v>
      </c>
      <c r="S127" s="186">
        <v>0</v>
      </c>
      <c r="T127" s="187">
        <f t="shared" si="3"/>
        <v>0</v>
      </c>
      <c r="U127" s="59"/>
      <c r="V127" s="59"/>
      <c r="W127" s="59"/>
      <c r="X127" s="59"/>
      <c r="Y127" s="59"/>
      <c r="Z127" s="59"/>
      <c r="AA127" s="59"/>
      <c r="AB127" s="59"/>
      <c r="AC127" s="59"/>
      <c r="AD127" s="59"/>
      <c r="AE127" s="59"/>
      <c r="AR127" s="188" t="s">
        <v>320</v>
      </c>
      <c r="AT127" s="188" t="s">
        <v>324</v>
      </c>
      <c r="AU127" s="188" t="s">
        <v>154</v>
      </c>
      <c r="AY127" s="48" t="s">
        <v>297</v>
      </c>
      <c r="BE127" s="189">
        <f t="shared" si="4"/>
        <v>0</v>
      </c>
      <c r="BF127" s="189">
        <f t="shared" si="5"/>
        <v>0</v>
      </c>
      <c r="BG127" s="189">
        <f t="shared" si="6"/>
        <v>0</v>
      </c>
      <c r="BH127" s="189">
        <f t="shared" si="7"/>
        <v>0</v>
      </c>
      <c r="BI127" s="189">
        <f t="shared" si="8"/>
        <v>0</v>
      </c>
      <c r="BJ127" s="48" t="s">
        <v>154</v>
      </c>
      <c r="BK127" s="189">
        <f t="shared" si="9"/>
        <v>0</v>
      </c>
      <c r="BL127" s="48" t="s">
        <v>302</v>
      </c>
      <c r="BM127" s="188" t="s">
        <v>583</v>
      </c>
    </row>
    <row r="128" spans="1:65" s="63" customFormat="1" ht="24.15" customHeight="1">
      <c r="A128" s="59"/>
      <c r="B128" s="176"/>
      <c r="C128" s="190" t="s">
        <v>424</v>
      </c>
      <c r="D128" s="190" t="s">
        <v>324</v>
      </c>
      <c r="E128" s="191"/>
      <c r="F128" s="192" t="s">
        <v>1207</v>
      </c>
      <c r="G128" s="193" t="s">
        <v>407</v>
      </c>
      <c r="H128" s="194">
        <v>20</v>
      </c>
      <c r="I128" s="195"/>
      <c r="J128" s="195">
        <f t="shared" si="0"/>
        <v>0</v>
      </c>
      <c r="K128" s="196"/>
      <c r="L128" s="197"/>
      <c r="M128" s="198" t="s">
        <v>76</v>
      </c>
      <c r="N128" s="199"/>
      <c r="O128" s="186">
        <v>0</v>
      </c>
      <c r="P128" s="186">
        <f t="shared" si="1"/>
        <v>0</v>
      </c>
      <c r="Q128" s="186">
        <v>0</v>
      </c>
      <c r="R128" s="186">
        <f t="shared" si="2"/>
        <v>0</v>
      </c>
      <c r="S128" s="186">
        <v>0</v>
      </c>
      <c r="T128" s="187">
        <f t="shared" si="3"/>
        <v>0</v>
      </c>
      <c r="U128" s="59"/>
      <c r="V128" s="59"/>
      <c r="W128" s="59"/>
      <c r="X128" s="59"/>
      <c r="Y128" s="59"/>
      <c r="Z128" s="59"/>
      <c r="AA128" s="59"/>
      <c r="AB128" s="59"/>
      <c r="AC128" s="59"/>
      <c r="AD128" s="59"/>
      <c r="AE128" s="59"/>
      <c r="AR128" s="188" t="s">
        <v>320</v>
      </c>
      <c r="AT128" s="188" t="s">
        <v>324</v>
      </c>
      <c r="AU128" s="188" t="s">
        <v>154</v>
      </c>
      <c r="AY128" s="48" t="s">
        <v>297</v>
      </c>
      <c r="BE128" s="189">
        <f t="shared" si="4"/>
        <v>0</v>
      </c>
      <c r="BF128" s="189">
        <f t="shared" si="5"/>
        <v>0</v>
      </c>
      <c r="BG128" s="189">
        <f t="shared" si="6"/>
        <v>0</v>
      </c>
      <c r="BH128" s="189">
        <f t="shared" si="7"/>
        <v>0</v>
      </c>
      <c r="BI128" s="189">
        <f t="shared" si="8"/>
        <v>0</v>
      </c>
      <c r="BJ128" s="48" t="s">
        <v>154</v>
      </c>
      <c r="BK128" s="189">
        <f t="shared" si="9"/>
        <v>0</v>
      </c>
      <c r="BL128" s="48" t="s">
        <v>302</v>
      </c>
      <c r="BM128" s="188" t="s">
        <v>589</v>
      </c>
    </row>
    <row r="129" spans="1:65" s="63" customFormat="1" ht="14.4" customHeight="1">
      <c r="A129" s="59"/>
      <c r="B129" s="176"/>
      <c r="C129" s="190" t="s">
        <v>427</v>
      </c>
      <c r="D129" s="190" t="s">
        <v>324</v>
      </c>
      <c r="E129" s="191"/>
      <c r="F129" s="192" t="s">
        <v>1209</v>
      </c>
      <c r="G129" s="193" t="s">
        <v>407</v>
      </c>
      <c r="H129" s="194">
        <v>15</v>
      </c>
      <c r="I129" s="195"/>
      <c r="J129" s="195">
        <f t="shared" si="0"/>
        <v>0</v>
      </c>
      <c r="K129" s="196"/>
      <c r="L129" s="197"/>
      <c r="M129" s="198" t="s">
        <v>76</v>
      </c>
      <c r="N129" s="199"/>
      <c r="O129" s="186">
        <v>0</v>
      </c>
      <c r="P129" s="186">
        <f t="shared" si="1"/>
        <v>0</v>
      </c>
      <c r="Q129" s="186">
        <v>0</v>
      </c>
      <c r="R129" s="186">
        <f t="shared" si="2"/>
        <v>0</v>
      </c>
      <c r="S129" s="186">
        <v>0</v>
      </c>
      <c r="T129" s="187">
        <f t="shared" si="3"/>
        <v>0</v>
      </c>
      <c r="U129" s="59"/>
      <c r="V129" s="59"/>
      <c r="W129" s="59"/>
      <c r="X129" s="59"/>
      <c r="Y129" s="59"/>
      <c r="Z129" s="59"/>
      <c r="AA129" s="59"/>
      <c r="AB129" s="59"/>
      <c r="AC129" s="59"/>
      <c r="AD129" s="59"/>
      <c r="AE129" s="59"/>
      <c r="AR129" s="188" t="s">
        <v>320</v>
      </c>
      <c r="AT129" s="188" t="s">
        <v>324</v>
      </c>
      <c r="AU129" s="188" t="s">
        <v>154</v>
      </c>
      <c r="AY129" s="48" t="s">
        <v>297</v>
      </c>
      <c r="BE129" s="189">
        <f t="shared" si="4"/>
        <v>0</v>
      </c>
      <c r="BF129" s="189">
        <f t="shared" si="5"/>
        <v>0</v>
      </c>
      <c r="BG129" s="189">
        <f t="shared" si="6"/>
        <v>0</v>
      </c>
      <c r="BH129" s="189">
        <f t="shared" si="7"/>
        <v>0</v>
      </c>
      <c r="BI129" s="189">
        <f t="shared" si="8"/>
        <v>0</v>
      </c>
      <c r="BJ129" s="48" t="s">
        <v>154</v>
      </c>
      <c r="BK129" s="189">
        <f t="shared" si="9"/>
        <v>0</v>
      </c>
      <c r="BL129" s="48" t="s">
        <v>302</v>
      </c>
      <c r="BM129" s="188" t="s">
        <v>595</v>
      </c>
    </row>
    <row r="130" spans="1:65" s="63" customFormat="1" ht="14.4" customHeight="1">
      <c r="A130" s="59"/>
      <c r="B130" s="176"/>
      <c r="C130" s="190" t="s">
        <v>430</v>
      </c>
      <c r="D130" s="190" t="s">
        <v>324</v>
      </c>
      <c r="E130" s="191"/>
      <c r="F130" s="192" t="s">
        <v>1211</v>
      </c>
      <c r="G130" s="193" t="s">
        <v>1203</v>
      </c>
      <c r="H130" s="194">
        <v>200</v>
      </c>
      <c r="I130" s="195"/>
      <c r="J130" s="195">
        <f t="shared" si="0"/>
        <v>0</v>
      </c>
      <c r="K130" s="196"/>
      <c r="L130" s="197"/>
      <c r="M130" s="198" t="s">
        <v>76</v>
      </c>
      <c r="N130" s="199"/>
      <c r="O130" s="186">
        <v>0</v>
      </c>
      <c r="P130" s="186">
        <f t="shared" si="1"/>
        <v>0</v>
      </c>
      <c r="Q130" s="186">
        <v>0</v>
      </c>
      <c r="R130" s="186">
        <f t="shared" si="2"/>
        <v>0</v>
      </c>
      <c r="S130" s="186">
        <v>0</v>
      </c>
      <c r="T130" s="187">
        <f t="shared" si="3"/>
        <v>0</v>
      </c>
      <c r="U130" s="59"/>
      <c r="V130" s="59"/>
      <c r="W130" s="59"/>
      <c r="X130" s="59"/>
      <c r="Y130" s="59"/>
      <c r="Z130" s="59"/>
      <c r="AA130" s="59"/>
      <c r="AB130" s="59"/>
      <c r="AC130" s="59"/>
      <c r="AD130" s="59"/>
      <c r="AE130" s="59"/>
      <c r="AR130" s="188" t="s">
        <v>320</v>
      </c>
      <c r="AT130" s="188" t="s">
        <v>324</v>
      </c>
      <c r="AU130" s="188" t="s">
        <v>154</v>
      </c>
      <c r="AY130" s="48" t="s">
        <v>297</v>
      </c>
      <c r="BE130" s="189">
        <f t="shared" si="4"/>
        <v>0</v>
      </c>
      <c r="BF130" s="189">
        <f t="shared" si="5"/>
        <v>0</v>
      </c>
      <c r="BG130" s="189">
        <f t="shared" si="6"/>
        <v>0</v>
      </c>
      <c r="BH130" s="189">
        <f t="shared" si="7"/>
        <v>0</v>
      </c>
      <c r="BI130" s="189">
        <f t="shared" si="8"/>
        <v>0</v>
      </c>
      <c r="BJ130" s="48" t="s">
        <v>154</v>
      </c>
      <c r="BK130" s="189">
        <f t="shared" si="9"/>
        <v>0</v>
      </c>
      <c r="BL130" s="48" t="s">
        <v>302</v>
      </c>
      <c r="BM130" s="188" t="s">
        <v>601</v>
      </c>
    </row>
    <row r="131" spans="1:65" s="63" customFormat="1" ht="14.4" customHeight="1">
      <c r="A131" s="59"/>
      <c r="B131" s="176"/>
      <c r="C131" s="190" t="s">
        <v>434</v>
      </c>
      <c r="D131" s="190" t="s">
        <v>324</v>
      </c>
      <c r="E131" s="191"/>
      <c r="F131" s="192" t="s">
        <v>1213</v>
      </c>
      <c r="G131" s="193" t="s">
        <v>301</v>
      </c>
      <c r="H131" s="194">
        <v>1.5</v>
      </c>
      <c r="I131" s="195"/>
      <c r="J131" s="195">
        <f t="shared" si="0"/>
        <v>0</v>
      </c>
      <c r="K131" s="196"/>
      <c r="L131" s="197"/>
      <c r="M131" s="198" t="s">
        <v>76</v>
      </c>
      <c r="N131" s="199"/>
      <c r="O131" s="186">
        <v>0</v>
      </c>
      <c r="P131" s="186">
        <f t="shared" si="1"/>
        <v>0</v>
      </c>
      <c r="Q131" s="186">
        <v>0</v>
      </c>
      <c r="R131" s="186">
        <f t="shared" si="2"/>
        <v>0</v>
      </c>
      <c r="S131" s="186">
        <v>0</v>
      </c>
      <c r="T131" s="187">
        <f t="shared" si="3"/>
        <v>0</v>
      </c>
      <c r="U131" s="59"/>
      <c r="V131" s="59"/>
      <c r="W131" s="59"/>
      <c r="X131" s="59"/>
      <c r="Y131" s="59"/>
      <c r="Z131" s="59"/>
      <c r="AA131" s="59"/>
      <c r="AB131" s="59"/>
      <c r="AC131" s="59"/>
      <c r="AD131" s="59"/>
      <c r="AE131" s="59"/>
      <c r="AR131" s="188" t="s">
        <v>320</v>
      </c>
      <c r="AT131" s="188" t="s">
        <v>324</v>
      </c>
      <c r="AU131" s="188" t="s">
        <v>154</v>
      </c>
      <c r="AY131" s="48" t="s">
        <v>297</v>
      </c>
      <c r="BE131" s="189">
        <f t="shared" si="4"/>
        <v>0</v>
      </c>
      <c r="BF131" s="189">
        <f t="shared" si="5"/>
        <v>0</v>
      </c>
      <c r="BG131" s="189">
        <f t="shared" si="6"/>
        <v>0</v>
      </c>
      <c r="BH131" s="189">
        <f t="shared" si="7"/>
        <v>0</v>
      </c>
      <c r="BI131" s="189">
        <f t="shared" si="8"/>
        <v>0</v>
      </c>
      <c r="BJ131" s="48" t="s">
        <v>154</v>
      </c>
      <c r="BK131" s="189">
        <f t="shared" si="9"/>
        <v>0</v>
      </c>
      <c r="BL131" s="48" t="s">
        <v>302</v>
      </c>
      <c r="BM131" s="188" t="s">
        <v>364</v>
      </c>
    </row>
    <row r="132" spans="1:65" s="63" customFormat="1" ht="14.4" customHeight="1">
      <c r="A132" s="59"/>
      <c r="B132" s="176"/>
      <c r="C132" s="190" t="s">
        <v>381</v>
      </c>
      <c r="D132" s="190" t="s">
        <v>324</v>
      </c>
      <c r="E132" s="191"/>
      <c r="F132" s="192" t="s">
        <v>1215</v>
      </c>
      <c r="G132" s="193" t="s">
        <v>564</v>
      </c>
      <c r="H132" s="194">
        <v>1</v>
      </c>
      <c r="I132" s="195"/>
      <c r="J132" s="195">
        <f t="shared" si="0"/>
        <v>0</v>
      </c>
      <c r="K132" s="196"/>
      <c r="L132" s="197"/>
      <c r="M132" s="198" t="s">
        <v>76</v>
      </c>
      <c r="N132" s="199"/>
      <c r="O132" s="186">
        <v>0</v>
      </c>
      <c r="P132" s="186">
        <f t="shared" si="1"/>
        <v>0</v>
      </c>
      <c r="Q132" s="186">
        <v>0</v>
      </c>
      <c r="R132" s="186">
        <f t="shared" si="2"/>
        <v>0</v>
      </c>
      <c r="S132" s="186">
        <v>0</v>
      </c>
      <c r="T132" s="187">
        <f t="shared" si="3"/>
        <v>0</v>
      </c>
      <c r="U132" s="59"/>
      <c r="V132" s="59"/>
      <c r="W132" s="59"/>
      <c r="X132" s="59"/>
      <c r="Y132" s="59"/>
      <c r="Z132" s="59"/>
      <c r="AA132" s="59"/>
      <c r="AB132" s="59"/>
      <c r="AC132" s="59"/>
      <c r="AD132" s="59"/>
      <c r="AE132" s="59"/>
      <c r="AR132" s="188" t="s">
        <v>320</v>
      </c>
      <c r="AT132" s="188" t="s">
        <v>324</v>
      </c>
      <c r="AU132" s="188" t="s">
        <v>154</v>
      </c>
      <c r="AY132" s="48" t="s">
        <v>297</v>
      </c>
      <c r="BE132" s="189">
        <f t="shared" si="4"/>
        <v>0</v>
      </c>
      <c r="BF132" s="189">
        <f t="shared" si="5"/>
        <v>0</v>
      </c>
      <c r="BG132" s="189">
        <f t="shared" si="6"/>
        <v>0</v>
      </c>
      <c r="BH132" s="189">
        <f t="shared" si="7"/>
        <v>0</v>
      </c>
      <c r="BI132" s="189">
        <f t="shared" si="8"/>
        <v>0</v>
      </c>
      <c r="BJ132" s="48" t="s">
        <v>154</v>
      </c>
      <c r="BK132" s="189">
        <f t="shared" si="9"/>
        <v>0</v>
      </c>
      <c r="BL132" s="48" t="s">
        <v>302</v>
      </c>
      <c r="BM132" s="188" t="s">
        <v>490</v>
      </c>
    </row>
    <row r="133" spans="1:65" s="63" customFormat="1" ht="14.4" customHeight="1">
      <c r="A133" s="59"/>
      <c r="B133" s="176"/>
      <c r="C133" s="190" t="s">
        <v>439</v>
      </c>
      <c r="D133" s="190" t="s">
        <v>324</v>
      </c>
      <c r="E133" s="191"/>
      <c r="F133" s="192" t="s">
        <v>1217</v>
      </c>
      <c r="G133" s="193" t="s">
        <v>522</v>
      </c>
      <c r="H133" s="194">
        <v>10</v>
      </c>
      <c r="I133" s="195"/>
      <c r="J133" s="195">
        <f t="shared" si="0"/>
        <v>0</v>
      </c>
      <c r="K133" s="196"/>
      <c r="L133" s="197"/>
      <c r="M133" s="198" t="s">
        <v>76</v>
      </c>
      <c r="N133" s="199"/>
      <c r="O133" s="186">
        <v>0</v>
      </c>
      <c r="P133" s="186">
        <f t="shared" si="1"/>
        <v>0</v>
      </c>
      <c r="Q133" s="186">
        <v>0</v>
      </c>
      <c r="R133" s="186">
        <f t="shared" si="2"/>
        <v>0</v>
      </c>
      <c r="S133" s="186">
        <v>0</v>
      </c>
      <c r="T133" s="187">
        <f t="shared" si="3"/>
        <v>0</v>
      </c>
      <c r="U133" s="59"/>
      <c r="V133" s="59"/>
      <c r="W133" s="59"/>
      <c r="X133" s="59"/>
      <c r="Y133" s="59"/>
      <c r="Z133" s="59"/>
      <c r="AA133" s="59"/>
      <c r="AB133" s="59"/>
      <c r="AC133" s="59"/>
      <c r="AD133" s="59"/>
      <c r="AE133" s="59"/>
      <c r="AR133" s="188" t="s">
        <v>320</v>
      </c>
      <c r="AT133" s="188" t="s">
        <v>324</v>
      </c>
      <c r="AU133" s="188" t="s">
        <v>154</v>
      </c>
      <c r="AY133" s="48" t="s">
        <v>297</v>
      </c>
      <c r="BE133" s="189">
        <f t="shared" si="4"/>
        <v>0</v>
      </c>
      <c r="BF133" s="189">
        <f t="shared" si="5"/>
        <v>0</v>
      </c>
      <c r="BG133" s="189">
        <f t="shared" si="6"/>
        <v>0</v>
      </c>
      <c r="BH133" s="189">
        <f t="shared" si="7"/>
        <v>0</v>
      </c>
      <c r="BI133" s="189">
        <f t="shared" si="8"/>
        <v>0</v>
      </c>
      <c r="BJ133" s="48" t="s">
        <v>154</v>
      </c>
      <c r="BK133" s="189">
        <f t="shared" si="9"/>
        <v>0</v>
      </c>
      <c r="BL133" s="48" t="s">
        <v>302</v>
      </c>
      <c r="BM133" s="188" t="s">
        <v>658</v>
      </c>
    </row>
    <row r="134" spans="1:65" s="163" customFormat="1" ht="22.95" customHeight="1">
      <c r="B134" s="164"/>
      <c r="D134" s="165" t="s">
        <v>140</v>
      </c>
      <c r="E134" s="174"/>
      <c r="F134" s="174" t="s">
        <v>1069</v>
      </c>
      <c r="J134" s="175">
        <f>BK134</f>
        <v>0</v>
      </c>
      <c r="L134" s="164"/>
      <c r="M134" s="168"/>
      <c r="N134" s="169"/>
      <c r="O134" s="169"/>
      <c r="P134" s="170">
        <f>SUM(P135:P136)</f>
        <v>0</v>
      </c>
      <c r="Q134" s="169"/>
      <c r="R134" s="170">
        <f>SUM(R135:R136)</f>
        <v>0</v>
      </c>
      <c r="S134" s="169"/>
      <c r="T134" s="171">
        <f>SUM(T135:T136)</f>
        <v>0</v>
      </c>
      <c r="AR134" s="165" t="s">
        <v>148</v>
      </c>
      <c r="AT134" s="172" t="s">
        <v>140</v>
      </c>
      <c r="AU134" s="172" t="s">
        <v>148</v>
      </c>
      <c r="AY134" s="165" t="s">
        <v>297</v>
      </c>
      <c r="BK134" s="173">
        <f>SUM(BK135:BK136)</f>
        <v>0</v>
      </c>
    </row>
    <row r="135" spans="1:65" s="63" customFormat="1" ht="24.15" customHeight="1">
      <c r="A135" s="59"/>
      <c r="B135" s="176"/>
      <c r="C135" s="177" t="s">
        <v>442</v>
      </c>
      <c r="D135" s="177" t="s">
        <v>299</v>
      </c>
      <c r="E135" s="178"/>
      <c r="F135" s="179" t="s">
        <v>1074</v>
      </c>
      <c r="G135" s="180" t="s">
        <v>337</v>
      </c>
      <c r="H135" s="181">
        <v>252</v>
      </c>
      <c r="I135" s="182"/>
      <c r="J135" s="182">
        <f>ROUND(I135*H135,2)</f>
        <v>0</v>
      </c>
      <c r="K135" s="183"/>
      <c r="L135" s="60"/>
      <c r="M135" s="184" t="s">
        <v>76</v>
      </c>
      <c r="N135" s="185"/>
      <c r="O135" s="186">
        <v>0</v>
      </c>
      <c r="P135" s="186">
        <f>O135*H135</f>
        <v>0</v>
      </c>
      <c r="Q135" s="186">
        <v>0</v>
      </c>
      <c r="R135" s="186">
        <f>Q135*H135</f>
        <v>0</v>
      </c>
      <c r="S135" s="186">
        <v>0</v>
      </c>
      <c r="T135" s="187">
        <f>S135*H135</f>
        <v>0</v>
      </c>
      <c r="U135" s="59"/>
      <c r="V135" s="59"/>
      <c r="W135" s="59"/>
      <c r="X135" s="59"/>
      <c r="Y135" s="59"/>
      <c r="Z135" s="59"/>
      <c r="AA135" s="59"/>
      <c r="AB135" s="59"/>
      <c r="AC135" s="59"/>
      <c r="AD135" s="59"/>
      <c r="AE135" s="59"/>
      <c r="AR135" s="188" t="s">
        <v>302</v>
      </c>
      <c r="AT135" s="188" t="s">
        <v>299</v>
      </c>
      <c r="AU135" s="188" t="s">
        <v>154</v>
      </c>
      <c r="AY135" s="48" t="s">
        <v>297</v>
      </c>
      <c r="BE135" s="189">
        <f>IF(N135="základná",J135,0)</f>
        <v>0</v>
      </c>
      <c r="BF135" s="189">
        <f>IF(N135="znížená",J135,0)</f>
        <v>0</v>
      </c>
      <c r="BG135" s="189">
        <f>IF(N135="zákl. prenesená",J135,0)</f>
        <v>0</v>
      </c>
      <c r="BH135" s="189">
        <f>IF(N135="zníž. prenesená",J135,0)</f>
        <v>0</v>
      </c>
      <c r="BI135" s="189">
        <f>IF(N135="nulová",J135,0)</f>
        <v>0</v>
      </c>
      <c r="BJ135" s="48" t="s">
        <v>154</v>
      </c>
      <c r="BK135" s="189">
        <f>ROUND(I135*H135,2)</f>
        <v>0</v>
      </c>
      <c r="BL135" s="48" t="s">
        <v>302</v>
      </c>
      <c r="BM135" s="188" t="s">
        <v>664</v>
      </c>
    </row>
    <row r="136" spans="1:65" s="63" customFormat="1" ht="14.4" customHeight="1">
      <c r="A136" s="59"/>
      <c r="B136" s="176"/>
      <c r="C136" s="190" t="s">
        <v>445</v>
      </c>
      <c r="D136" s="190" t="s">
        <v>324</v>
      </c>
      <c r="E136" s="191"/>
      <c r="F136" s="192" t="s">
        <v>1076</v>
      </c>
      <c r="G136" s="193" t="s">
        <v>337</v>
      </c>
      <c r="H136" s="194">
        <v>257.04000000000002</v>
      </c>
      <c r="I136" s="195"/>
      <c r="J136" s="195">
        <f>ROUND(I136*H136,2)</f>
        <v>0</v>
      </c>
      <c r="K136" s="196"/>
      <c r="L136" s="197"/>
      <c r="M136" s="198" t="s">
        <v>76</v>
      </c>
      <c r="N136" s="199"/>
      <c r="O136" s="186">
        <v>0</v>
      </c>
      <c r="P136" s="186">
        <f>O136*H136</f>
        <v>0</v>
      </c>
      <c r="Q136" s="186">
        <v>0</v>
      </c>
      <c r="R136" s="186">
        <f>Q136*H136</f>
        <v>0</v>
      </c>
      <c r="S136" s="186">
        <v>0</v>
      </c>
      <c r="T136" s="187">
        <f>S136*H136</f>
        <v>0</v>
      </c>
      <c r="U136" s="59"/>
      <c r="V136" s="59"/>
      <c r="W136" s="59"/>
      <c r="X136" s="59"/>
      <c r="Y136" s="59"/>
      <c r="Z136" s="59"/>
      <c r="AA136" s="59"/>
      <c r="AB136" s="59"/>
      <c r="AC136" s="59"/>
      <c r="AD136" s="59"/>
      <c r="AE136" s="59"/>
      <c r="AR136" s="188" t="s">
        <v>320</v>
      </c>
      <c r="AT136" s="188" t="s">
        <v>324</v>
      </c>
      <c r="AU136" s="188" t="s">
        <v>154</v>
      </c>
      <c r="AY136" s="48" t="s">
        <v>297</v>
      </c>
      <c r="BE136" s="189">
        <f>IF(N136="základná",J136,0)</f>
        <v>0</v>
      </c>
      <c r="BF136" s="189">
        <f>IF(N136="znížená",J136,0)</f>
        <v>0</v>
      </c>
      <c r="BG136" s="189">
        <f>IF(N136="zákl. prenesená",J136,0)</f>
        <v>0</v>
      </c>
      <c r="BH136" s="189">
        <f>IF(N136="zníž. prenesená",J136,0)</f>
        <v>0</v>
      </c>
      <c r="BI136" s="189">
        <f>IF(N136="nulová",J136,0)</f>
        <v>0</v>
      </c>
      <c r="BJ136" s="48" t="s">
        <v>154</v>
      </c>
      <c r="BK136" s="189">
        <f>ROUND(I136*H136,2)</f>
        <v>0</v>
      </c>
      <c r="BL136" s="48" t="s">
        <v>302</v>
      </c>
      <c r="BM136" s="188" t="s">
        <v>669</v>
      </c>
    </row>
    <row r="137" spans="1:65" s="163" customFormat="1" ht="22.95" customHeight="1">
      <c r="B137" s="164"/>
      <c r="D137" s="165" t="s">
        <v>140</v>
      </c>
      <c r="E137" s="174"/>
      <c r="F137" s="174" t="s">
        <v>1081</v>
      </c>
      <c r="J137" s="175">
        <f>BK137</f>
        <v>0</v>
      </c>
      <c r="L137" s="164"/>
      <c r="M137" s="168"/>
      <c r="N137" s="169"/>
      <c r="O137" s="169"/>
      <c r="P137" s="170">
        <f>SUM(P138:P143)</f>
        <v>0</v>
      </c>
      <c r="Q137" s="169"/>
      <c r="R137" s="170">
        <f>SUM(R138:R143)</f>
        <v>0</v>
      </c>
      <c r="S137" s="169"/>
      <c r="T137" s="171">
        <f>SUM(T138:T143)</f>
        <v>0</v>
      </c>
      <c r="AR137" s="165" t="s">
        <v>148</v>
      </c>
      <c r="AT137" s="172" t="s">
        <v>140</v>
      </c>
      <c r="AU137" s="172" t="s">
        <v>148</v>
      </c>
      <c r="AY137" s="165" t="s">
        <v>297</v>
      </c>
      <c r="BK137" s="173">
        <f>SUM(BK138:BK143)</f>
        <v>0</v>
      </c>
    </row>
    <row r="138" spans="1:65" s="63" customFormat="1" ht="24.15" customHeight="1">
      <c r="A138" s="59"/>
      <c r="B138" s="176"/>
      <c r="C138" s="177" t="s">
        <v>448</v>
      </c>
      <c r="D138" s="177" t="s">
        <v>299</v>
      </c>
      <c r="E138" s="178"/>
      <c r="F138" s="179" t="s">
        <v>1082</v>
      </c>
      <c r="G138" s="180" t="s">
        <v>337</v>
      </c>
      <c r="H138" s="181">
        <v>240.9</v>
      </c>
      <c r="I138" s="182"/>
      <c r="J138" s="182">
        <f t="shared" ref="J138:J143" si="10">ROUND(I138*H138,2)</f>
        <v>0</v>
      </c>
      <c r="K138" s="183"/>
      <c r="L138" s="60"/>
      <c r="M138" s="184" t="s">
        <v>76</v>
      </c>
      <c r="N138" s="185"/>
      <c r="O138" s="186">
        <v>0</v>
      </c>
      <c r="P138" s="186">
        <f t="shared" ref="P138:P143" si="11">O138*H138</f>
        <v>0</v>
      </c>
      <c r="Q138" s="186">
        <v>0</v>
      </c>
      <c r="R138" s="186">
        <f t="shared" ref="R138:R143" si="12">Q138*H138</f>
        <v>0</v>
      </c>
      <c r="S138" s="186">
        <v>0</v>
      </c>
      <c r="T138" s="187">
        <f t="shared" ref="T138:T143" si="13">S138*H138</f>
        <v>0</v>
      </c>
      <c r="U138" s="59"/>
      <c r="V138" s="59"/>
      <c r="W138" s="59"/>
      <c r="X138" s="59"/>
      <c r="Y138" s="59"/>
      <c r="Z138" s="59"/>
      <c r="AA138" s="59"/>
      <c r="AB138" s="59"/>
      <c r="AC138" s="59"/>
      <c r="AD138" s="59"/>
      <c r="AE138" s="59"/>
      <c r="AR138" s="188" t="s">
        <v>302</v>
      </c>
      <c r="AT138" s="188" t="s">
        <v>299</v>
      </c>
      <c r="AU138" s="188" t="s">
        <v>154</v>
      </c>
      <c r="AY138" s="48" t="s">
        <v>297</v>
      </c>
      <c r="BE138" s="189">
        <f t="shared" ref="BE138:BE143" si="14">IF(N138="základná",J138,0)</f>
        <v>0</v>
      </c>
      <c r="BF138" s="189">
        <f t="shared" ref="BF138:BF143" si="15">IF(N138="znížená",J138,0)</f>
        <v>0</v>
      </c>
      <c r="BG138" s="189">
        <f t="shared" ref="BG138:BG143" si="16">IF(N138="zákl. prenesená",J138,0)</f>
        <v>0</v>
      </c>
      <c r="BH138" s="189">
        <f t="shared" ref="BH138:BH143" si="17">IF(N138="zníž. prenesená",J138,0)</f>
        <v>0</v>
      </c>
      <c r="BI138" s="189">
        <f t="shared" ref="BI138:BI143" si="18">IF(N138="nulová",J138,0)</f>
        <v>0</v>
      </c>
      <c r="BJ138" s="48" t="s">
        <v>154</v>
      </c>
      <c r="BK138" s="189">
        <f t="shared" ref="BK138:BK143" si="19">ROUND(I138*H138,2)</f>
        <v>0</v>
      </c>
      <c r="BL138" s="48" t="s">
        <v>302</v>
      </c>
      <c r="BM138" s="188" t="s">
        <v>675</v>
      </c>
    </row>
    <row r="139" spans="1:65" s="63" customFormat="1" ht="24.15" customHeight="1">
      <c r="A139" s="59"/>
      <c r="B139" s="176"/>
      <c r="C139" s="177" t="s">
        <v>451</v>
      </c>
      <c r="D139" s="177" t="s">
        <v>299</v>
      </c>
      <c r="E139" s="178"/>
      <c r="F139" s="179" t="s">
        <v>1084</v>
      </c>
      <c r="G139" s="180" t="s">
        <v>337</v>
      </c>
      <c r="H139" s="181">
        <v>219</v>
      </c>
      <c r="I139" s="182"/>
      <c r="J139" s="182">
        <f t="shared" si="10"/>
        <v>0</v>
      </c>
      <c r="K139" s="183"/>
      <c r="L139" s="60"/>
      <c r="M139" s="184" t="s">
        <v>76</v>
      </c>
      <c r="N139" s="185"/>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302</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496</v>
      </c>
    </row>
    <row r="140" spans="1:65" s="63" customFormat="1" ht="24.15" customHeight="1">
      <c r="A140" s="59"/>
      <c r="B140" s="176"/>
      <c r="C140" s="177" t="s">
        <v>454</v>
      </c>
      <c r="D140" s="177" t="s">
        <v>299</v>
      </c>
      <c r="E140" s="178"/>
      <c r="F140" s="179" t="s">
        <v>1086</v>
      </c>
      <c r="G140" s="180" t="s">
        <v>337</v>
      </c>
      <c r="H140" s="181">
        <v>219</v>
      </c>
      <c r="I140" s="182"/>
      <c r="J140" s="182">
        <f t="shared" si="10"/>
        <v>0</v>
      </c>
      <c r="K140" s="183"/>
      <c r="L140" s="60"/>
      <c r="M140" s="184" t="s">
        <v>76</v>
      </c>
      <c r="N140" s="185"/>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302</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678</v>
      </c>
    </row>
    <row r="141" spans="1:65" s="63" customFormat="1" ht="24.15" customHeight="1">
      <c r="A141" s="59"/>
      <c r="B141" s="176"/>
      <c r="C141" s="177" t="s">
        <v>457</v>
      </c>
      <c r="D141" s="177" t="s">
        <v>299</v>
      </c>
      <c r="E141" s="178"/>
      <c r="F141" s="179" t="s">
        <v>1088</v>
      </c>
      <c r="G141" s="180" t="s">
        <v>337</v>
      </c>
      <c r="H141" s="181">
        <v>219</v>
      </c>
      <c r="I141" s="182"/>
      <c r="J141" s="182">
        <f t="shared" si="10"/>
        <v>0</v>
      </c>
      <c r="K141" s="183"/>
      <c r="L141" s="60"/>
      <c r="M141" s="184" t="s">
        <v>76</v>
      </c>
      <c r="N141" s="185"/>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302</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604</v>
      </c>
    </row>
    <row r="142" spans="1:65" s="63" customFormat="1" ht="24.15" customHeight="1">
      <c r="A142" s="59"/>
      <c r="B142" s="176"/>
      <c r="C142" s="177" t="s">
        <v>460</v>
      </c>
      <c r="D142" s="177" t="s">
        <v>299</v>
      </c>
      <c r="E142" s="178"/>
      <c r="F142" s="179" t="s">
        <v>1090</v>
      </c>
      <c r="G142" s="180" t="s">
        <v>337</v>
      </c>
      <c r="H142" s="181">
        <v>219</v>
      </c>
      <c r="I142" s="182"/>
      <c r="J142" s="182">
        <f t="shared" si="10"/>
        <v>0</v>
      </c>
      <c r="K142" s="183"/>
      <c r="L142" s="60"/>
      <c r="M142" s="184" t="s">
        <v>76</v>
      </c>
      <c r="N142" s="185"/>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302</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610</v>
      </c>
    </row>
    <row r="143" spans="1:65" s="63" customFormat="1" ht="37.950000000000003" customHeight="1">
      <c r="A143" s="59"/>
      <c r="B143" s="176"/>
      <c r="C143" s="177" t="s">
        <v>463</v>
      </c>
      <c r="D143" s="177" t="s">
        <v>299</v>
      </c>
      <c r="E143" s="178"/>
      <c r="F143" s="179" t="s">
        <v>1092</v>
      </c>
      <c r="G143" s="180" t="s">
        <v>337</v>
      </c>
      <c r="H143" s="181">
        <v>219</v>
      </c>
      <c r="I143" s="182"/>
      <c r="J143" s="182">
        <f t="shared" si="10"/>
        <v>0</v>
      </c>
      <c r="K143" s="183"/>
      <c r="L143" s="60"/>
      <c r="M143" s="184" t="s">
        <v>76</v>
      </c>
      <c r="N143" s="185"/>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302</v>
      </c>
      <c r="AT143" s="188" t="s">
        <v>299</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685</v>
      </c>
    </row>
    <row r="144" spans="1:65" s="163" customFormat="1" ht="22.95" customHeight="1">
      <c r="B144" s="164"/>
      <c r="D144" s="165" t="s">
        <v>140</v>
      </c>
      <c r="E144" s="174"/>
      <c r="F144" s="174" t="s">
        <v>1096</v>
      </c>
      <c r="J144" s="175">
        <f>BK144</f>
        <v>0</v>
      </c>
      <c r="L144" s="164"/>
      <c r="M144" s="168"/>
      <c r="N144" s="169"/>
      <c r="O144" s="169"/>
      <c r="P144" s="170">
        <f>SUM(P145:P156)</f>
        <v>0</v>
      </c>
      <c r="Q144" s="169"/>
      <c r="R144" s="170">
        <f>SUM(R145:R156)</f>
        <v>0</v>
      </c>
      <c r="S144" s="169"/>
      <c r="T144" s="171">
        <f>SUM(T145:T156)</f>
        <v>0</v>
      </c>
      <c r="AR144" s="165" t="s">
        <v>148</v>
      </c>
      <c r="AT144" s="172" t="s">
        <v>140</v>
      </c>
      <c r="AU144" s="172" t="s">
        <v>148</v>
      </c>
      <c r="AY144" s="165" t="s">
        <v>297</v>
      </c>
      <c r="BK144" s="173">
        <f>SUM(BK145:BK156)</f>
        <v>0</v>
      </c>
    </row>
    <row r="145" spans="1:65" s="63" customFormat="1" ht="24.15" customHeight="1">
      <c r="A145" s="59"/>
      <c r="B145" s="176"/>
      <c r="C145" s="177" t="s">
        <v>466</v>
      </c>
      <c r="D145" s="177" t="s">
        <v>299</v>
      </c>
      <c r="E145" s="178"/>
      <c r="F145" s="179" t="s">
        <v>1099</v>
      </c>
      <c r="G145" s="180" t="s">
        <v>407</v>
      </c>
      <c r="H145" s="181">
        <v>1</v>
      </c>
      <c r="I145" s="182"/>
      <c r="J145" s="182">
        <f t="shared" ref="J145:J156" si="20">ROUND(I145*H145,2)</f>
        <v>0</v>
      </c>
      <c r="K145" s="183"/>
      <c r="L145" s="60"/>
      <c r="M145" s="184" t="s">
        <v>76</v>
      </c>
      <c r="N145" s="185"/>
      <c r="O145" s="186">
        <v>0</v>
      </c>
      <c r="P145" s="186">
        <f t="shared" ref="P145:P156" si="21">O145*H145</f>
        <v>0</v>
      </c>
      <c r="Q145" s="186">
        <v>0</v>
      </c>
      <c r="R145" s="186">
        <f t="shared" ref="R145:R156" si="22">Q145*H145</f>
        <v>0</v>
      </c>
      <c r="S145" s="186">
        <v>0</v>
      </c>
      <c r="T145" s="187">
        <f t="shared" ref="T145:T156" si="23">S145*H145</f>
        <v>0</v>
      </c>
      <c r="U145" s="59"/>
      <c r="V145" s="59"/>
      <c r="W145" s="59"/>
      <c r="X145" s="59"/>
      <c r="Y145" s="59"/>
      <c r="Z145" s="59"/>
      <c r="AA145" s="59"/>
      <c r="AB145" s="59"/>
      <c r="AC145" s="59"/>
      <c r="AD145" s="59"/>
      <c r="AE145" s="59"/>
      <c r="AR145" s="188" t="s">
        <v>302</v>
      </c>
      <c r="AT145" s="188" t="s">
        <v>299</v>
      </c>
      <c r="AU145" s="188" t="s">
        <v>154</v>
      </c>
      <c r="AY145" s="48" t="s">
        <v>297</v>
      </c>
      <c r="BE145" s="189">
        <f t="shared" ref="BE145:BE156" si="24">IF(N145="základná",J145,0)</f>
        <v>0</v>
      </c>
      <c r="BF145" s="189">
        <f t="shared" ref="BF145:BF156" si="25">IF(N145="znížená",J145,0)</f>
        <v>0</v>
      </c>
      <c r="BG145" s="189">
        <f t="shared" ref="BG145:BG156" si="26">IF(N145="zákl. prenesená",J145,0)</f>
        <v>0</v>
      </c>
      <c r="BH145" s="189">
        <f t="shared" ref="BH145:BH156" si="27">IF(N145="zníž. prenesená",J145,0)</f>
        <v>0</v>
      </c>
      <c r="BI145" s="189">
        <f t="shared" ref="BI145:BI156" si="28">IF(N145="nulová",J145,0)</f>
        <v>0</v>
      </c>
      <c r="BJ145" s="48" t="s">
        <v>154</v>
      </c>
      <c r="BK145" s="189">
        <f t="shared" ref="BK145:BK156" si="29">ROUND(I145*H145,2)</f>
        <v>0</v>
      </c>
      <c r="BL145" s="48" t="s">
        <v>302</v>
      </c>
      <c r="BM145" s="188" t="s">
        <v>376</v>
      </c>
    </row>
    <row r="146" spans="1:65" s="63" customFormat="1" ht="37.950000000000003" customHeight="1">
      <c r="A146" s="59"/>
      <c r="B146" s="176"/>
      <c r="C146" s="190" t="s">
        <v>469</v>
      </c>
      <c r="D146" s="190" t="s">
        <v>324</v>
      </c>
      <c r="E146" s="191"/>
      <c r="F146" s="192" t="s">
        <v>1232</v>
      </c>
      <c r="G146" s="193" t="s">
        <v>407</v>
      </c>
      <c r="H146" s="194">
        <v>1</v>
      </c>
      <c r="I146" s="195"/>
      <c r="J146" s="195">
        <f t="shared" si="20"/>
        <v>0</v>
      </c>
      <c r="K146" s="196"/>
      <c r="L146" s="197"/>
      <c r="M146" s="198" t="s">
        <v>76</v>
      </c>
      <c r="N146" s="199"/>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320</v>
      </c>
      <c r="AT146" s="188" t="s">
        <v>324</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302</v>
      </c>
      <c r="BM146" s="188" t="s">
        <v>383</v>
      </c>
    </row>
    <row r="147" spans="1:65" s="63" customFormat="1" ht="14.4" customHeight="1">
      <c r="A147" s="59"/>
      <c r="B147" s="176"/>
      <c r="C147" s="190" t="s">
        <v>472</v>
      </c>
      <c r="D147" s="190" t="s">
        <v>324</v>
      </c>
      <c r="E147" s="191"/>
      <c r="F147" s="192" t="s">
        <v>1109</v>
      </c>
      <c r="G147" s="193" t="s">
        <v>407</v>
      </c>
      <c r="H147" s="194">
        <v>1</v>
      </c>
      <c r="I147" s="195"/>
      <c r="J147" s="195">
        <f t="shared" si="20"/>
        <v>0</v>
      </c>
      <c r="K147" s="196"/>
      <c r="L147" s="197"/>
      <c r="M147" s="198" t="s">
        <v>76</v>
      </c>
      <c r="N147" s="199"/>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320</v>
      </c>
      <c r="AT147" s="188" t="s">
        <v>324</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302</v>
      </c>
      <c r="BM147" s="188" t="s">
        <v>389</v>
      </c>
    </row>
    <row r="148" spans="1:65" s="63" customFormat="1" ht="14.4" customHeight="1">
      <c r="A148" s="59"/>
      <c r="B148" s="176"/>
      <c r="C148" s="190" t="s">
        <v>475</v>
      </c>
      <c r="D148" s="190" t="s">
        <v>324</v>
      </c>
      <c r="E148" s="191"/>
      <c r="F148" s="192" t="s">
        <v>1111</v>
      </c>
      <c r="G148" s="193" t="s">
        <v>407</v>
      </c>
      <c r="H148" s="194">
        <v>1</v>
      </c>
      <c r="I148" s="195"/>
      <c r="J148" s="195">
        <f t="shared" si="20"/>
        <v>0</v>
      </c>
      <c r="K148" s="196"/>
      <c r="L148" s="197"/>
      <c r="M148" s="198" t="s">
        <v>76</v>
      </c>
      <c r="N148" s="199"/>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320</v>
      </c>
      <c r="AT148" s="188" t="s">
        <v>324</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302</v>
      </c>
      <c r="BM148" s="188" t="s">
        <v>692</v>
      </c>
    </row>
    <row r="149" spans="1:65" s="63" customFormat="1" ht="14.4" customHeight="1">
      <c r="A149" s="59"/>
      <c r="B149" s="176"/>
      <c r="C149" s="190" t="s">
        <v>478</v>
      </c>
      <c r="D149" s="190" t="s">
        <v>324</v>
      </c>
      <c r="E149" s="191"/>
      <c r="F149" s="192" t="s">
        <v>1113</v>
      </c>
      <c r="G149" s="193" t="s">
        <v>407</v>
      </c>
      <c r="H149" s="194">
        <v>1</v>
      </c>
      <c r="I149" s="195"/>
      <c r="J149" s="195">
        <f t="shared" si="20"/>
        <v>0</v>
      </c>
      <c r="K149" s="196"/>
      <c r="L149" s="197"/>
      <c r="M149" s="198" t="s">
        <v>76</v>
      </c>
      <c r="N149" s="199"/>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320</v>
      </c>
      <c r="AT149" s="188" t="s">
        <v>324</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302</v>
      </c>
      <c r="BM149" s="188" t="s">
        <v>698</v>
      </c>
    </row>
    <row r="150" spans="1:65" s="63" customFormat="1" ht="37.950000000000003" customHeight="1">
      <c r="A150" s="59"/>
      <c r="B150" s="176"/>
      <c r="C150" s="177" t="s">
        <v>481</v>
      </c>
      <c r="D150" s="177" t="s">
        <v>299</v>
      </c>
      <c r="E150" s="178"/>
      <c r="F150" s="179" t="s">
        <v>1115</v>
      </c>
      <c r="G150" s="180" t="s">
        <v>522</v>
      </c>
      <c r="H150" s="181">
        <v>109</v>
      </c>
      <c r="I150" s="182"/>
      <c r="J150" s="182">
        <f t="shared" si="20"/>
        <v>0</v>
      </c>
      <c r="K150" s="183"/>
      <c r="L150" s="60"/>
      <c r="M150" s="184" t="s">
        <v>76</v>
      </c>
      <c r="N150" s="185"/>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302</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302</v>
      </c>
      <c r="BM150" s="188" t="s">
        <v>704</v>
      </c>
    </row>
    <row r="151" spans="1:65" s="63" customFormat="1" ht="37.950000000000003" customHeight="1">
      <c r="A151" s="59"/>
      <c r="B151" s="176"/>
      <c r="C151" s="177" t="s">
        <v>484</v>
      </c>
      <c r="D151" s="177" t="s">
        <v>299</v>
      </c>
      <c r="E151" s="178"/>
      <c r="F151" s="179" t="s">
        <v>1121</v>
      </c>
      <c r="G151" s="180" t="s">
        <v>337</v>
      </c>
      <c r="H151" s="181">
        <v>1</v>
      </c>
      <c r="I151" s="182"/>
      <c r="J151" s="182">
        <f t="shared" si="20"/>
        <v>0</v>
      </c>
      <c r="K151" s="183"/>
      <c r="L151" s="60"/>
      <c r="M151" s="184" t="s">
        <v>76</v>
      </c>
      <c r="N151" s="185"/>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302</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302</v>
      </c>
      <c r="BM151" s="188" t="s">
        <v>617</v>
      </c>
    </row>
    <row r="152" spans="1:65" s="63" customFormat="1" ht="24.15" customHeight="1">
      <c r="A152" s="59"/>
      <c r="B152" s="176"/>
      <c r="C152" s="177" t="s">
        <v>649</v>
      </c>
      <c r="D152" s="177" t="s">
        <v>299</v>
      </c>
      <c r="E152" s="178"/>
      <c r="F152" s="179" t="s">
        <v>1123</v>
      </c>
      <c r="G152" s="180" t="s">
        <v>522</v>
      </c>
      <c r="H152" s="181">
        <v>109</v>
      </c>
      <c r="I152" s="182"/>
      <c r="J152" s="182">
        <f t="shared" si="20"/>
        <v>0</v>
      </c>
      <c r="K152" s="183"/>
      <c r="L152" s="60"/>
      <c r="M152" s="184" t="s">
        <v>76</v>
      </c>
      <c r="N152" s="185"/>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302</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302</v>
      </c>
      <c r="BM152" s="188" t="s">
        <v>513</v>
      </c>
    </row>
    <row r="153" spans="1:65" s="63" customFormat="1" ht="24.15" customHeight="1">
      <c r="A153" s="59"/>
      <c r="B153" s="176"/>
      <c r="C153" s="177" t="s">
        <v>652</v>
      </c>
      <c r="D153" s="177" t="s">
        <v>299</v>
      </c>
      <c r="E153" s="178"/>
      <c r="F153" s="179" t="s">
        <v>1125</v>
      </c>
      <c r="G153" s="180" t="s">
        <v>337</v>
      </c>
      <c r="H153" s="181">
        <v>1</v>
      </c>
      <c r="I153" s="182"/>
      <c r="J153" s="182">
        <f t="shared" si="20"/>
        <v>0</v>
      </c>
      <c r="K153" s="183"/>
      <c r="L153" s="60"/>
      <c r="M153" s="184" t="s">
        <v>76</v>
      </c>
      <c r="N153" s="185"/>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302</v>
      </c>
      <c r="AT153" s="188" t="s">
        <v>299</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302</v>
      </c>
      <c r="BM153" s="188" t="s">
        <v>516</v>
      </c>
    </row>
    <row r="154" spans="1:65" s="63" customFormat="1" ht="34.200000000000003" customHeight="1">
      <c r="A154" s="59"/>
      <c r="B154" s="176"/>
      <c r="C154" s="177" t="s">
        <v>655</v>
      </c>
      <c r="D154" s="177" t="s">
        <v>299</v>
      </c>
      <c r="E154" s="178"/>
      <c r="F154" s="179" t="s">
        <v>1127</v>
      </c>
      <c r="G154" s="180" t="s">
        <v>522</v>
      </c>
      <c r="H154" s="181">
        <v>60</v>
      </c>
      <c r="I154" s="182"/>
      <c r="J154" s="182">
        <f t="shared" si="20"/>
        <v>0</v>
      </c>
      <c r="K154" s="183"/>
      <c r="L154" s="60"/>
      <c r="M154" s="184" t="s">
        <v>76</v>
      </c>
      <c r="N154" s="185"/>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302</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302</v>
      </c>
      <c r="BM154" s="188" t="s">
        <v>524</v>
      </c>
    </row>
    <row r="155" spans="1:65" s="63" customFormat="1" ht="24.15" customHeight="1">
      <c r="A155" s="59"/>
      <c r="B155" s="176"/>
      <c r="C155" s="190" t="s">
        <v>577</v>
      </c>
      <c r="D155" s="190" t="s">
        <v>324</v>
      </c>
      <c r="E155" s="191"/>
      <c r="F155" s="192" t="s">
        <v>1129</v>
      </c>
      <c r="G155" s="193" t="s">
        <v>407</v>
      </c>
      <c r="H155" s="194">
        <v>61.2</v>
      </c>
      <c r="I155" s="195"/>
      <c r="J155" s="195">
        <f t="shared" si="20"/>
        <v>0</v>
      </c>
      <c r="K155" s="196"/>
      <c r="L155" s="197"/>
      <c r="M155" s="198" t="s">
        <v>76</v>
      </c>
      <c r="N155" s="199"/>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320</v>
      </c>
      <c r="AT155" s="188" t="s">
        <v>324</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302</v>
      </c>
      <c r="BM155" s="188" t="s">
        <v>530</v>
      </c>
    </row>
    <row r="156" spans="1:65" s="63" customFormat="1" ht="14.4" customHeight="1">
      <c r="A156" s="59"/>
      <c r="B156" s="176"/>
      <c r="C156" s="177" t="s">
        <v>580</v>
      </c>
      <c r="D156" s="177" t="s">
        <v>299</v>
      </c>
      <c r="E156" s="178"/>
      <c r="F156" s="179" t="s">
        <v>1141</v>
      </c>
      <c r="G156" s="180" t="s">
        <v>522</v>
      </c>
      <c r="H156" s="181">
        <v>1</v>
      </c>
      <c r="I156" s="182"/>
      <c r="J156" s="182">
        <f t="shared" si="20"/>
        <v>0</v>
      </c>
      <c r="K156" s="183"/>
      <c r="L156" s="60"/>
      <c r="M156" s="184" t="s">
        <v>76</v>
      </c>
      <c r="N156" s="185"/>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302</v>
      </c>
      <c r="AT156" s="188" t="s">
        <v>299</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302</v>
      </c>
      <c r="BM156" s="188" t="s">
        <v>536</v>
      </c>
    </row>
    <row r="157" spans="1:65" s="163" customFormat="1" ht="22.95" customHeight="1">
      <c r="B157" s="164"/>
      <c r="D157" s="165" t="s">
        <v>140</v>
      </c>
      <c r="E157" s="174"/>
      <c r="F157" s="174" t="s">
        <v>1157</v>
      </c>
      <c r="J157" s="175">
        <f>BK157</f>
        <v>0</v>
      </c>
      <c r="L157" s="164"/>
      <c r="M157" s="168"/>
      <c r="N157" s="169"/>
      <c r="O157" s="169"/>
      <c r="P157" s="170">
        <f>P158</f>
        <v>0</v>
      </c>
      <c r="Q157" s="169"/>
      <c r="R157" s="170">
        <f>R158</f>
        <v>0</v>
      </c>
      <c r="S157" s="169"/>
      <c r="T157" s="171">
        <f>T158</f>
        <v>0</v>
      </c>
      <c r="AR157" s="165" t="s">
        <v>148</v>
      </c>
      <c r="AT157" s="172" t="s">
        <v>140</v>
      </c>
      <c r="AU157" s="172" t="s">
        <v>148</v>
      </c>
      <c r="AY157" s="165" t="s">
        <v>297</v>
      </c>
      <c r="BK157" s="173">
        <f>BK158</f>
        <v>0</v>
      </c>
    </row>
    <row r="158" spans="1:65" s="63" customFormat="1" ht="24.15" customHeight="1">
      <c r="A158" s="59"/>
      <c r="B158" s="176"/>
      <c r="C158" s="177" t="s">
        <v>583</v>
      </c>
      <c r="D158" s="177" t="s">
        <v>299</v>
      </c>
      <c r="E158" s="178"/>
      <c r="F158" s="179" t="s">
        <v>1158</v>
      </c>
      <c r="G158" s="180" t="s">
        <v>326</v>
      </c>
      <c r="H158" s="181">
        <v>447.55</v>
      </c>
      <c r="I158" s="182"/>
      <c r="J158" s="182">
        <f>ROUND(I158*H158,2)</f>
        <v>0</v>
      </c>
      <c r="K158" s="183"/>
      <c r="L158" s="60"/>
      <c r="M158" s="200" t="s">
        <v>76</v>
      </c>
      <c r="N158" s="201"/>
      <c r="O158" s="202">
        <v>0</v>
      </c>
      <c r="P158" s="202">
        <f>O158*H158</f>
        <v>0</v>
      </c>
      <c r="Q158" s="202">
        <v>0</v>
      </c>
      <c r="R158" s="202">
        <f>Q158*H158</f>
        <v>0</v>
      </c>
      <c r="S158" s="202">
        <v>0</v>
      </c>
      <c r="T158" s="203">
        <f>S158*H158</f>
        <v>0</v>
      </c>
      <c r="U158" s="59"/>
      <c r="V158" s="59"/>
      <c r="W158" s="59"/>
      <c r="X158" s="59"/>
      <c r="Y158" s="59"/>
      <c r="Z158" s="59"/>
      <c r="AA158" s="59"/>
      <c r="AB158" s="59"/>
      <c r="AC158" s="59"/>
      <c r="AD158" s="59"/>
      <c r="AE158" s="59"/>
      <c r="AR158" s="188" t="s">
        <v>302</v>
      </c>
      <c r="AT158" s="188" t="s">
        <v>299</v>
      </c>
      <c r="AU158" s="188" t="s">
        <v>154</v>
      </c>
      <c r="AY158" s="48" t="s">
        <v>297</v>
      </c>
      <c r="BE158" s="189">
        <f>IF(N158="základná",J158,0)</f>
        <v>0</v>
      </c>
      <c r="BF158" s="189">
        <f>IF(N158="znížená",J158,0)</f>
        <v>0</v>
      </c>
      <c r="BG158" s="189">
        <f>IF(N158="zákl. prenesená",J158,0)</f>
        <v>0</v>
      </c>
      <c r="BH158" s="189">
        <f>IF(N158="zníž. prenesená",J158,0)</f>
        <v>0</v>
      </c>
      <c r="BI158" s="189">
        <f>IF(N158="nulová",J158,0)</f>
        <v>0</v>
      </c>
      <c r="BJ158" s="48" t="s">
        <v>154</v>
      </c>
      <c r="BK158" s="189">
        <f>ROUND(I158*H158,2)</f>
        <v>0</v>
      </c>
      <c r="BL158" s="48" t="s">
        <v>302</v>
      </c>
      <c r="BM158" s="188" t="s">
        <v>542</v>
      </c>
    </row>
    <row r="159" spans="1:65" s="63" customFormat="1" ht="6.9" customHeight="1">
      <c r="A159" s="59"/>
      <c r="B159" s="75"/>
      <c r="C159" s="76"/>
      <c r="D159" s="76"/>
      <c r="E159" s="76"/>
      <c r="F159" s="76"/>
      <c r="G159" s="76"/>
      <c r="H159" s="76"/>
      <c r="I159" s="76"/>
      <c r="J159" s="76"/>
      <c r="K159" s="76"/>
      <c r="L159" s="60"/>
      <c r="M159" s="59"/>
      <c r="O159" s="59"/>
      <c r="P159" s="59"/>
      <c r="Q159" s="59"/>
      <c r="R159" s="59"/>
      <c r="S159" s="59"/>
      <c r="T159" s="59"/>
      <c r="U159" s="59"/>
      <c r="V159" s="59"/>
      <c r="W159" s="59"/>
      <c r="X159" s="59"/>
      <c r="Y159" s="59"/>
      <c r="Z159" s="59"/>
      <c r="AA159" s="59"/>
      <c r="AB159" s="59"/>
      <c r="AC159" s="59"/>
      <c r="AD159" s="59"/>
      <c r="AE159" s="59"/>
    </row>
    <row r="162" spans="3:14" ht="53.4" customHeight="1">
      <c r="C162" s="262" t="s">
        <v>392</v>
      </c>
      <c r="D162" s="262"/>
      <c r="E162" s="262"/>
      <c r="F162" s="262"/>
      <c r="G162" s="262"/>
      <c r="H162" s="262"/>
      <c r="I162" s="262"/>
      <c r="J162" s="262"/>
      <c r="K162" s="262"/>
      <c r="L162" s="262"/>
      <c r="M162" s="262"/>
      <c r="N162" s="262"/>
    </row>
    <row r="163" spans="3:14" ht="11.4">
      <c r="C163" s="204"/>
      <c r="D163" s="204"/>
      <c r="E163" s="204"/>
      <c r="F163" s="204"/>
      <c r="G163" s="204"/>
      <c r="H163" s="204"/>
      <c r="I163" s="204"/>
      <c r="J163" s="204"/>
      <c r="K163" s="205"/>
      <c r="L163" s="205"/>
      <c r="M163" s="205"/>
      <c r="N163" s="205"/>
    </row>
    <row r="164" spans="3:14" ht="38.4" customHeight="1">
      <c r="C164" s="262" t="s">
        <v>393</v>
      </c>
      <c r="D164" s="262"/>
      <c r="E164" s="262"/>
      <c r="F164" s="262"/>
      <c r="G164" s="262"/>
      <c r="H164" s="262"/>
      <c r="I164" s="262"/>
      <c r="J164" s="262"/>
      <c r="K164" s="262"/>
      <c r="L164" s="262"/>
      <c r="M164" s="262"/>
      <c r="N164" s="262"/>
    </row>
    <row r="165" spans="3:14" ht="11.4">
      <c r="C165" s="204"/>
      <c r="D165" s="204"/>
      <c r="E165" s="204"/>
      <c r="F165" s="204"/>
      <c r="G165" s="204"/>
      <c r="H165" s="204"/>
      <c r="I165" s="204"/>
      <c r="J165" s="204"/>
      <c r="K165" s="205"/>
      <c r="L165" s="205"/>
      <c r="M165" s="205"/>
      <c r="N165" s="205"/>
    </row>
    <row r="166" spans="3:14" ht="49.2" customHeight="1">
      <c r="C166" s="262" t="s">
        <v>394</v>
      </c>
      <c r="D166" s="262"/>
      <c r="E166" s="262"/>
      <c r="F166" s="262"/>
      <c r="G166" s="262"/>
      <c r="H166" s="262"/>
      <c r="I166" s="262"/>
      <c r="J166" s="262"/>
      <c r="K166" s="262"/>
      <c r="L166" s="262"/>
      <c r="M166" s="262"/>
      <c r="N166" s="262"/>
    </row>
    <row r="167" spans="3:14" ht="11.4">
      <c r="C167" s="206"/>
      <c r="D167" s="206"/>
      <c r="E167" s="206"/>
      <c r="F167" s="206"/>
      <c r="G167" s="206"/>
      <c r="H167" s="206"/>
      <c r="I167" s="206"/>
      <c r="J167" s="206"/>
      <c r="K167" s="207"/>
      <c r="L167" s="207"/>
      <c r="M167" s="207"/>
      <c r="N167" s="207"/>
    </row>
    <row r="168" spans="3:14" ht="11.4">
      <c r="C168" s="262" t="s">
        <v>395</v>
      </c>
      <c r="D168" s="262"/>
      <c r="E168" s="262"/>
      <c r="F168" s="262"/>
      <c r="G168" s="262"/>
      <c r="H168" s="262"/>
      <c r="I168" s="262"/>
      <c r="J168" s="262"/>
      <c r="K168" s="262"/>
      <c r="L168" s="262"/>
      <c r="M168" s="262"/>
      <c r="N168" s="262"/>
    </row>
    <row r="169" spans="3:14" ht="11.4">
      <c r="C169" s="204"/>
      <c r="D169" s="204"/>
      <c r="E169" s="204"/>
      <c r="F169" s="204"/>
      <c r="G169" s="204"/>
      <c r="H169" s="204"/>
      <c r="I169" s="204"/>
      <c r="J169" s="204"/>
      <c r="K169" s="205"/>
      <c r="L169" s="205"/>
      <c r="M169" s="205"/>
      <c r="N169" s="205"/>
    </row>
    <row r="170" spans="3:14" ht="11.4">
      <c r="C170" s="204"/>
      <c r="D170" s="204"/>
      <c r="E170" s="204"/>
      <c r="F170" s="204"/>
      <c r="G170" s="204"/>
      <c r="H170" s="204"/>
      <c r="I170" s="204"/>
      <c r="J170" s="204"/>
      <c r="K170" s="205"/>
      <c r="L170" s="205"/>
      <c r="M170" s="205"/>
      <c r="N170" s="205"/>
    </row>
    <row r="171" spans="3:14" ht="11.4">
      <c r="C171" s="208" t="s">
        <v>396</v>
      </c>
      <c r="D171" s="208"/>
      <c r="E171" s="208"/>
      <c r="F171" s="208"/>
      <c r="G171" s="208"/>
      <c r="H171" s="204"/>
      <c r="I171" s="208"/>
      <c r="J171" s="208"/>
      <c r="K171" s="205"/>
      <c r="L171" s="205"/>
      <c r="M171" s="205"/>
      <c r="N171" s="205"/>
    </row>
    <row r="172" spans="3:14" ht="11.4">
      <c r="C172" s="204"/>
      <c r="D172" s="204"/>
      <c r="E172" s="204"/>
      <c r="F172" s="204"/>
      <c r="G172" s="204"/>
      <c r="H172" s="204" t="s">
        <v>397</v>
      </c>
      <c r="I172" s="204"/>
      <c r="J172" s="204"/>
      <c r="K172" s="205"/>
      <c r="L172" s="205"/>
      <c r="M172" s="205"/>
      <c r="N172" s="205"/>
    </row>
    <row r="173" spans="3:14" ht="11.4">
      <c r="C173" s="204"/>
      <c r="D173" s="204"/>
      <c r="E173" s="204"/>
      <c r="F173" s="204"/>
      <c r="G173" s="204"/>
      <c r="H173" s="204"/>
      <c r="I173" s="204"/>
      <c r="J173" s="204"/>
      <c r="K173" s="205"/>
      <c r="L173" s="205"/>
      <c r="M173" s="205"/>
      <c r="N173" s="205"/>
    </row>
    <row r="174" spans="3:14" ht="11.4">
      <c r="C174" s="204"/>
      <c r="D174" s="204"/>
      <c r="E174" s="204"/>
      <c r="F174" s="204"/>
      <c r="G174" s="204"/>
      <c r="H174" s="204"/>
      <c r="I174" s="204"/>
      <c r="J174" s="208"/>
      <c r="K174" s="205"/>
      <c r="L174" s="205"/>
      <c r="M174" s="205"/>
      <c r="N174" s="205"/>
    </row>
    <row r="175" spans="3:14" ht="11.4">
      <c r="C175" s="208" t="s">
        <v>96</v>
      </c>
      <c r="D175" s="208"/>
      <c r="E175" s="208"/>
      <c r="F175" s="208"/>
      <c r="G175" s="208"/>
      <c r="H175" s="204"/>
      <c r="I175" s="208"/>
      <c r="J175" s="204"/>
      <c r="K175" s="205"/>
      <c r="L175" s="205"/>
      <c r="M175" s="205"/>
      <c r="N175" s="205"/>
    </row>
  </sheetData>
  <autoFilter ref="C97:K158" xr:uid="{00000000-0009-0000-0000-000031000000}"/>
  <mergeCells count="13">
    <mergeCell ref="E29:H29"/>
    <mergeCell ref="L2:V2"/>
    <mergeCell ref="E7:H7"/>
    <mergeCell ref="E9:H9"/>
    <mergeCell ref="E11:H11"/>
    <mergeCell ref="E20:H20"/>
    <mergeCell ref="C168:N168"/>
    <mergeCell ref="E86:H86"/>
    <mergeCell ref="E88:H88"/>
    <mergeCell ref="E90:H90"/>
    <mergeCell ref="C162:N162"/>
    <mergeCell ref="C164:N164"/>
    <mergeCell ref="C166:N166"/>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BM146"/>
  <sheetViews>
    <sheetView showGridLines="0" topLeftCell="A92"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2011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ht="12" customHeight="1">
      <c r="B8" s="51"/>
      <c r="D8" s="56" t="s">
        <v>277</v>
      </c>
      <c r="L8" s="51"/>
    </row>
    <row r="9" spans="1:46" s="63" customFormat="1" ht="16.5" customHeight="1">
      <c r="A9" s="59"/>
      <c r="B9" s="60"/>
      <c r="C9" s="59"/>
      <c r="D9" s="59"/>
      <c r="E9" s="263" t="s">
        <v>2305</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2327</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
        <v>91</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stavby'!AN10="","",'Rekapitulácia stavby'!AN10)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stavby'!E11="","",'Rekapitulácia stavby'!E11)</f>
        <v xml:space="preserve"> </v>
      </c>
      <c r="F17" s="59"/>
      <c r="G17" s="59"/>
      <c r="H17" s="59"/>
      <c r="I17" s="56" t="s">
        <v>95</v>
      </c>
      <c r="J17" s="57" t="str">
        <f>IF('Rekapitulácia stavby'!AN11="","",'Rekapitulácia stavby'!AN11)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stavby'!AN13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stavby'!E14</f>
        <v xml:space="preserve"> </v>
      </c>
      <c r="F20" s="256"/>
      <c r="G20" s="256"/>
      <c r="H20" s="256"/>
      <c r="I20" s="56" t="s">
        <v>95</v>
      </c>
      <c r="J20" s="57" t="str">
        <f>'Rekapitulácia stavby'!AN14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stavby'!AN16="","",'Rekapitulácia stavby'!AN16)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stavby'!E17="","",'Rekapitulácia stavby'!E17)</f>
        <v xml:space="preserve"> </v>
      </c>
      <c r="F23" s="59"/>
      <c r="G23" s="59"/>
      <c r="H23" s="59"/>
      <c r="I23" s="56" t="s">
        <v>95</v>
      </c>
      <c r="J23" s="57" t="str">
        <f>IF('Rekapitulácia stavby'!AN17="","",'Rekapitulácia stavby'!AN17)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stavby'!AN19="","",'Rekapitulácia stavby'!AN19)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stavby'!E20="","",'Rekapitulácia stavby'!E20)</f>
        <v xml:space="preserve"> </v>
      </c>
      <c r="F26" s="59"/>
      <c r="G26" s="59"/>
      <c r="H26" s="59"/>
      <c r="I26" s="56" t="s">
        <v>95</v>
      </c>
      <c r="J26" s="57" t="str">
        <f>IF('Rekapitulácia stavby'!AN20="","",'Rekapitulácia stavby'!AN20)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ROUND(J102,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ROUND((SUM(BE102:BE129)),  2)</f>
        <v>0</v>
      </c>
      <c r="G35" s="59"/>
      <c r="H35" s="59"/>
      <c r="I35" s="141">
        <v>0.2</v>
      </c>
      <c r="J35" s="140">
        <f>ROUND(((SUM(BE102:BE129))*I35),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ROUND((SUM(BF102:BF129)),  2)</f>
        <v>0</v>
      </c>
      <c r="G36" s="59"/>
      <c r="H36" s="59"/>
      <c r="I36" s="141">
        <v>0.2</v>
      </c>
      <c r="J36" s="140">
        <f>ROUND(((SUM(BF102:BF129))*I36),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ROUND((SUM(BG102:BG129)),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ROUND((SUM(BH102:BH129)),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ROUND((SUM(BI102:BI129)),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42" customHeight="1"/>
    <row r="81" spans="1:31" ht="33.6" customHeight="1"/>
    <row r="83" spans="1:31" ht="31.95" customHeight="1"/>
    <row r="86" spans="1:31" s="63" customFormat="1" ht="6.9" customHeight="1">
      <c r="A86" s="59"/>
      <c r="B86" s="77"/>
      <c r="C86" s="78"/>
      <c r="D86" s="78"/>
      <c r="E86" s="78"/>
      <c r="F86" s="78"/>
      <c r="G86" s="78"/>
      <c r="H86" s="78"/>
      <c r="I86" s="78"/>
      <c r="J86" s="78"/>
      <c r="K86" s="78"/>
      <c r="L86" s="70"/>
      <c r="S86" s="59"/>
      <c r="T86" s="59"/>
      <c r="U86" s="59"/>
      <c r="V86" s="59"/>
      <c r="W86" s="59"/>
      <c r="X86" s="59"/>
      <c r="Y86" s="59"/>
      <c r="Z86" s="59"/>
      <c r="AA86" s="59"/>
      <c r="AB86" s="59"/>
      <c r="AC86" s="59"/>
      <c r="AD86" s="59"/>
      <c r="AE86" s="59"/>
    </row>
    <row r="87" spans="1:31" s="63" customFormat="1" ht="24.9" customHeight="1">
      <c r="A87" s="59"/>
      <c r="B87" s="60"/>
      <c r="C87" s="52" t="s">
        <v>281</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6.9" customHeight="1">
      <c r="A88" s="59"/>
      <c r="B88" s="60"/>
      <c r="C88" s="59"/>
      <c r="D88" s="59"/>
      <c r="E88" s="59"/>
      <c r="F88" s="59"/>
      <c r="G88" s="59"/>
      <c r="H88" s="59"/>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87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63" t="str">
        <f>E7</f>
        <v>Prestupné bývanie v obci Jarovnice časť  Močidľany 1x12 b.j.</v>
      </c>
      <c r="F90" s="264"/>
      <c r="G90" s="264"/>
      <c r="H90" s="264"/>
      <c r="I90" s="59"/>
      <c r="J90" s="59"/>
      <c r="K90" s="59"/>
      <c r="L90" s="70"/>
      <c r="S90" s="59"/>
      <c r="T90" s="59"/>
      <c r="U90" s="59"/>
      <c r="V90" s="59"/>
      <c r="W90" s="59"/>
      <c r="X90" s="59"/>
      <c r="Y90" s="59"/>
      <c r="Z90" s="59"/>
      <c r="AA90" s="59"/>
      <c r="AB90" s="59"/>
      <c r="AC90" s="59"/>
      <c r="AD90" s="59"/>
      <c r="AE90" s="59"/>
    </row>
    <row r="91" spans="1:31" ht="12" customHeight="1">
      <c r="B91" s="51"/>
      <c r="C91" s="56" t="s">
        <v>277</v>
      </c>
      <c r="L91" s="51"/>
    </row>
    <row r="92" spans="1:31" s="63" customFormat="1" ht="16.5" customHeight="1">
      <c r="A92" s="59"/>
      <c r="B92" s="60"/>
      <c r="C92" s="59"/>
      <c r="D92" s="59"/>
      <c r="E92" s="263" t="s">
        <v>2305</v>
      </c>
      <c r="F92" s="265"/>
      <c r="G92" s="265"/>
      <c r="H92" s="265"/>
      <c r="I92" s="59"/>
      <c r="J92" s="59"/>
      <c r="K92" s="59"/>
      <c r="L92" s="70"/>
      <c r="S92" s="59"/>
      <c r="T92" s="59"/>
      <c r="U92" s="59"/>
      <c r="V92" s="59"/>
      <c r="W92" s="59"/>
      <c r="X92" s="59"/>
      <c r="Y92" s="59"/>
      <c r="Z92" s="59"/>
      <c r="AA92" s="59"/>
      <c r="AB92" s="59"/>
      <c r="AC92" s="59"/>
      <c r="AD92" s="59"/>
      <c r="AE92" s="59"/>
    </row>
    <row r="93" spans="1:31" s="63" customFormat="1" ht="12" customHeight="1">
      <c r="A93" s="59"/>
      <c r="B93" s="60"/>
      <c r="C93" s="56" t="s">
        <v>279</v>
      </c>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6.5" customHeight="1">
      <c r="A94" s="59"/>
      <c r="B94" s="60"/>
      <c r="C94" s="59"/>
      <c r="D94" s="59"/>
      <c r="E94" s="252" t="str">
        <f>E11</f>
        <v>SO 04 - FC 08 SO 04 Komunikácie pre peších</v>
      </c>
      <c r="F94" s="265"/>
      <c r="G94" s="265"/>
      <c r="H94" s="265"/>
      <c r="I94" s="59"/>
      <c r="J94" s="59"/>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2" customHeight="1">
      <c r="A96" s="59"/>
      <c r="B96" s="60"/>
      <c r="C96" s="56" t="s">
        <v>90</v>
      </c>
      <c r="D96" s="59"/>
      <c r="E96" s="59"/>
      <c r="F96" s="57" t="str">
        <f>F14</f>
        <v xml:space="preserve"> </v>
      </c>
      <c r="G96" s="59"/>
      <c r="H96" s="59"/>
      <c r="I96" s="56" t="s">
        <v>92</v>
      </c>
      <c r="J96" s="131" t="str">
        <f>IF(J14="","",J14)</f>
        <v xml:space="preserve"> </v>
      </c>
      <c r="K96" s="59"/>
      <c r="L96" s="70"/>
      <c r="S96" s="59"/>
      <c r="T96" s="59"/>
      <c r="U96" s="59"/>
      <c r="V96" s="59"/>
      <c r="W96" s="59"/>
      <c r="X96" s="59"/>
      <c r="Y96" s="59"/>
      <c r="Z96" s="59"/>
      <c r="AA96" s="59"/>
      <c r="AB96" s="59"/>
      <c r="AC96" s="59"/>
      <c r="AD96" s="59"/>
      <c r="AE96" s="59"/>
    </row>
    <row r="97" spans="1:65" s="63" customFormat="1" ht="6.9" customHeight="1">
      <c r="A97" s="59"/>
      <c r="B97" s="60"/>
      <c r="C97" s="59"/>
      <c r="D97" s="59"/>
      <c r="E97" s="59"/>
      <c r="F97" s="59"/>
      <c r="G97" s="59"/>
      <c r="H97" s="59"/>
      <c r="I97" s="59"/>
      <c r="J97" s="59"/>
      <c r="K97" s="59"/>
      <c r="L97" s="70"/>
      <c r="S97" s="59"/>
      <c r="T97" s="59"/>
      <c r="U97" s="59"/>
      <c r="V97" s="59"/>
      <c r="W97" s="59"/>
      <c r="X97" s="59"/>
      <c r="Y97" s="59"/>
      <c r="Z97" s="59"/>
      <c r="AA97" s="59"/>
      <c r="AB97" s="59"/>
      <c r="AC97" s="59"/>
      <c r="AD97" s="59"/>
      <c r="AE97" s="59"/>
    </row>
    <row r="98" spans="1:65" s="63" customFormat="1" ht="15.15" customHeight="1">
      <c r="A98" s="59"/>
      <c r="B98" s="60"/>
      <c r="C98" s="56" t="s">
        <v>93</v>
      </c>
      <c r="D98" s="59"/>
      <c r="E98" s="59"/>
      <c r="F98" s="57" t="str">
        <f>E17</f>
        <v xml:space="preserve"> </v>
      </c>
      <c r="G98" s="59"/>
      <c r="H98" s="59"/>
      <c r="I98" s="56" t="s">
        <v>97</v>
      </c>
      <c r="J98" s="150" t="str">
        <f>E23</f>
        <v xml:space="preserve"> </v>
      </c>
      <c r="K98" s="59"/>
      <c r="L98" s="70"/>
      <c r="S98" s="59"/>
      <c r="T98" s="59"/>
      <c r="U98" s="59"/>
      <c r="V98" s="59"/>
      <c r="W98" s="59"/>
      <c r="X98" s="59"/>
      <c r="Y98" s="59"/>
      <c r="Z98" s="59"/>
      <c r="AA98" s="59"/>
      <c r="AB98" s="59"/>
      <c r="AC98" s="59"/>
      <c r="AD98" s="59"/>
      <c r="AE98" s="59"/>
    </row>
    <row r="99" spans="1:65" s="63" customFormat="1" ht="15.15" customHeight="1">
      <c r="A99" s="59"/>
      <c r="B99" s="60"/>
      <c r="C99" s="56" t="s">
        <v>96</v>
      </c>
      <c r="D99" s="59"/>
      <c r="E99" s="59"/>
      <c r="F99" s="57" t="str">
        <f>IF(E20="","",E20)</f>
        <v xml:space="preserve"> </v>
      </c>
      <c r="G99" s="59"/>
      <c r="H99" s="59"/>
      <c r="I99" s="56" t="s">
        <v>99</v>
      </c>
      <c r="J99" s="150" t="str">
        <f>E26</f>
        <v xml:space="preserve"> </v>
      </c>
      <c r="K99" s="59"/>
      <c r="L99" s="70"/>
      <c r="S99" s="59"/>
      <c r="T99" s="59"/>
      <c r="U99" s="59"/>
      <c r="V99" s="59"/>
      <c r="W99" s="59"/>
      <c r="X99" s="59"/>
      <c r="Y99" s="59"/>
      <c r="Z99" s="59"/>
      <c r="AA99" s="59"/>
      <c r="AB99" s="59"/>
      <c r="AC99" s="59"/>
      <c r="AD99" s="59"/>
      <c r="AE99" s="59"/>
    </row>
    <row r="100" spans="1:65" s="63" customFormat="1" ht="10.35" customHeight="1">
      <c r="A100" s="59"/>
      <c r="B100" s="60"/>
      <c r="C100" s="59"/>
      <c r="D100" s="59"/>
      <c r="E100" s="59"/>
      <c r="F100" s="59"/>
      <c r="G100" s="59"/>
      <c r="H100" s="59"/>
      <c r="I100" s="59"/>
      <c r="J100" s="59"/>
      <c r="K100" s="59"/>
      <c r="L100" s="70"/>
      <c r="S100" s="59"/>
      <c r="T100" s="59"/>
      <c r="U100" s="59"/>
      <c r="V100" s="59"/>
      <c r="W100" s="59"/>
      <c r="X100" s="59"/>
      <c r="Y100" s="59"/>
      <c r="Z100" s="59"/>
      <c r="AA100" s="59"/>
      <c r="AB100" s="59"/>
      <c r="AC100" s="59"/>
      <c r="AD100" s="59"/>
      <c r="AE100" s="59"/>
    </row>
    <row r="101" spans="1:65" s="158" customFormat="1" ht="29.25" customHeight="1">
      <c r="A101" s="151"/>
      <c r="B101" s="152"/>
      <c r="C101" s="153" t="s">
        <v>282</v>
      </c>
      <c r="D101" s="154" t="s">
        <v>126</v>
      </c>
      <c r="E101" s="154" t="s">
        <v>122</v>
      </c>
      <c r="F101" s="154" t="s">
        <v>123</v>
      </c>
      <c r="G101" s="154" t="s">
        <v>283</v>
      </c>
      <c r="H101" s="154" t="s">
        <v>284</v>
      </c>
      <c r="I101" s="154" t="s">
        <v>285</v>
      </c>
      <c r="J101" s="155" t="s">
        <v>286</v>
      </c>
      <c r="K101" s="156" t="s">
        <v>287</v>
      </c>
      <c r="L101" s="157"/>
      <c r="M101" s="91" t="s">
        <v>76</v>
      </c>
      <c r="N101" s="92"/>
      <c r="O101" s="92" t="s">
        <v>288</v>
      </c>
      <c r="P101" s="92" t="s">
        <v>289</v>
      </c>
      <c r="Q101" s="92" t="s">
        <v>290</v>
      </c>
      <c r="R101" s="92" t="s">
        <v>291</v>
      </c>
      <c r="S101" s="92" t="s">
        <v>292</v>
      </c>
      <c r="T101" s="93" t="s">
        <v>293</v>
      </c>
      <c r="U101" s="151"/>
      <c r="V101" s="151"/>
      <c r="W101" s="151"/>
      <c r="X101" s="151"/>
      <c r="Y101" s="151"/>
      <c r="Z101" s="151"/>
      <c r="AA101" s="151"/>
      <c r="AB101" s="151"/>
      <c r="AC101" s="151"/>
      <c r="AD101" s="151"/>
      <c r="AE101" s="151"/>
    </row>
    <row r="102" spans="1:65" s="63" customFormat="1" ht="22.95" customHeight="1">
      <c r="A102" s="59"/>
      <c r="B102" s="60"/>
      <c r="C102" s="99" t="s">
        <v>294</v>
      </c>
      <c r="D102" s="59"/>
      <c r="E102" s="59"/>
      <c r="F102" s="59"/>
      <c r="G102" s="59"/>
      <c r="H102" s="59"/>
      <c r="I102" s="59"/>
      <c r="J102" s="159">
        <f>BK102</f>
        <v>0</v>
      </c>
      <c r="K102" s="59"/>
      <c r="L102" s="60"/>
      <c r="M102" s="94"/>
      <c r="N102" s="85"/>
      <c r="O102" s="95"/>
      <c r="P102" s="160">
        <f>P103</f>
        <v>0</v>
      </c>
      <c r="Q102" s="95"/>
      <c r="R102" s="160">
        <f>R103</f>
        <v>0</v>
      </c>
      <c r="S102" s="95"/>
      <c r="T102" s="161">
        <f>T103</f>
        <v>0</v>
      </c>
      <c r="U102" s="59"/>
      <c r="V102" s="59"/>
      <c r="W102" s="59"/>
      <c r="X102" s="59"/>
      <c r="Y102" s="59"/>
      <c r="Z102" s="59"/>
      <c r="AA102" s="59"/>
      <c r="AB102" s="59"/>
      <c r="AC102" s="59"/>
      <c r="AD102" s="59"/>
      <c r="AE102" s="59"/>
      <c r="AT102" s="48" t="s">
        <v>140</v>
      </c>
      <c r="AU102" s="48" t="s">
        <v>295</v>
      </c>
      <c r="BK102" s="162">
        <f>BK103</f>
        <v>0</v>
      </c>
    </row>
    <row r="103" spans="1:65" s="163" customFormat="1" ht="25.95" customHeight="1">
      <c r="B103" s="164"/>
      <c r="D103" s="165" t="s">
        <v>140</v>
      </c>
      <c r="E103" s="166"/>
      <c r="F103" s="166" t="s">
        <v>1028</v>
      </c>
      <c r="J103" s="167">
        <f>BK103</f>
        <v>0</v>
      </c>
      <c r="L103" s="164"/>
      <c r="M103" s="168"/>
      <c r="N103" s="169"/>
      <c r="O103" s="169"/>
      <c r="P103" s="170">
        <f>P104+P117+P125+P128</f>
        <v>0</v>
      </c>
      <c r="Q103" s="169"/>
      <c r="R103" s="170">
        <f>R104+R117+R125+R128</f>
        <v>0</v>
      </c>
      <c r="S103" s="169"/>
      <c r="T103" s="171">
        <f>T104+T117+T125+T128</f>
        <v>0</v>
      </c>
      <c r="AR103" s="165" t="s">
        <v>148</v>
      </c>
      <c r="AT103" s="172" t="s">
        <v>140</v>
      </c>
      <c r="AU103" s="172" t="s">
        <v>141</v>
      </c>
      <c r="AY103" s="165" t="s">
        <v>297</v>
      </c>
      <c r="BK103" s="173">
        <f>BK104+BK117+BK125+BK128</f>
        <v>0</v>
      </c>
    </row>
    <row r="104" spans="1:65" s="163" customFormat="1" ht="22.95" customHeight="1">
      <c r="B104" s="164"/>
      <c r="D104" s="165" t="s">
        <v>140</v>
      </c>
      <c r="E104" s="174"/>
      <c r="F104" s="174" t="s">
        <v>1029</v>
      </c>
      <c r="J104" s="175">
        <f>BK104</f>
        <v>0</v>
      </c>
      <c r="L104" s="164"/>
      <c r="M104" s="168"/>
      <c r="N104" s="169"/>
      <c r="O104" s="169"/>
      <c r="P104" s="170">
        <f>SUM(P105:P116)</f>
        <v>0</v>
      </c>
      <c r="Q104" s="169"/>
      <c r="R104" s="170">
        <f>SUM(R105:R116)</f>
        <v>0</v>
      </c>
      <c r="S104" s="169"/>
      <c r="T104" s="171">
        <f>SUM(T105:T116)</f>
        <v>0</v>
      </c>
      <c r="AR104" s="165" t="s">
        <v>148</v>
      </c>
      <c r="AT104" s="172" t="s">
        <v>140</v>
      </c>
      <c r="AU104" s="172" t="s">
        <v>148</v>
      </c>
      <c r="AY104" s="165" t="s">
        <v>297</v>
      </c>
      <c r="BK104" s="173">
        <f>SUM(BK105:BK116)</f>
        <v>0</v>
      </c>
    </row>
    <row r="105" spans="1:65" s="63" customFormat="1" ht="24.15" customHeight="1">
      <c r="A105" s="59"/>
      <c r="B105" s="176"/>
      <c r="C105" s="177" t="s">
        <v>148</v>
      </c>
      <c r="D105" s="177" t="s">
        <v>299</v>
      </c>
      <c r="E105" s="178"/>
      <c r="F105" s="179" t="s">
        <v>2312</v>
      </c>
      <c r="G105" s="180" t="s">
        <v>301</v>
      </c>
      <c r="H105" s="181">
        <v>28</v>
      </c>
      <c r="I105" s="182"/>
      <c r="J105" s="182">
        <f t="shared" ref="J105:J116" si="0">ROUND(I105*H105,2)</f>
        <v>0</v>
      </c>
      <c r="K105" s="183"/>
      <c r="L105" s="60"/>
      <c r="M105" s="184" t="s">
        <v>76</v>
      </c>
      <c r="N105" s="185"/>
      <c r="O105" s="186">
        <v>0</v>
      </c>
      <c r="P105" s="186">
        <f t="shared" ref="P105:P116" si="1">O105*H105</f>
        <v>0</v>
      </c>
      <c r="Q105" s="186">
        <v>0</v>
      </c>
      <c r="R105" s="186">
        <f t="shared" ref="R105:R116" si="2">Q105*H105</f>
        <v>0</v>
      </c>
      <c r="S105" s="186">
        <v>0</v>
      </c>
      <c r="T105" s="187">
        <f t="shared" ref="T105:T116" si="3">S105*H105</f>
        <v>0</v>
      </c>
      <c r="U105" s="59"/>
      <c r="V105" s="59"/>
      <c r="W105" s="59"/>
      <c r="X105" s="59"/>
      <c r="Y105" s="59"/>
      <c r="Z105" s="59"/>
      <c r="AA105" s="59"/>
      <c r="AB105" s="59"/>
      <c r="AC105" s="59"/>
      <c r="AD105" s="59"/>
      <c r="AE105" s="59"/>
      <c r="AR105" s="188" t="s">
        <v>302</v>
      </c>
      <c r="AT105" s="188" t="s">
        <v>299</v>
      </c>
      <c r="AU105" s="188" t="s">
        <v>154</v>
      </c>
      <c r="AY105" s="48" t="s">
        <v>297</v>
      </c>
      <c r="BE105" s="189">
        <f t="shared" ref="BE105:BE116" si="4">IF(N105="základná",J105,0)</f>
        <v>0</v>
      </c>
      <c r="BF105" s="189">
        <f t="shared" ref="BF105:BF116" si="5">IF(N105="znížená",J105,0)</f>
        <v>0</v>
      </c>
      <c r="BG105" s="189">
        <f t="shared" ref="BG105:BG116" si="6">IF(N105="zákl. prenesená",J105,0)</f>
        <v>0</v>
      </c>
      <c r="BH105" s="189">
        <f t="shared" ref="BH105:BH116" si="7">IF(N105="zníž. prenesená",J105,0)</f>
        <v>0</v>
      </c>
      <c r="BI105" s="189">
        <f t="shared" ref="BI105:BI116" si="8">IF(N105="nulová",J105,0)</f>
        <v>0</v>
      </c>
      <c r="BJ105" s="48" t="s">
        <v>154</v>
      </c>
      <c r="BK105" s="189">
        <f t="shared" ref="BK105:BK116" si="9">ROUND(I105*H105,2)</f>
        <v>0</v>
      </c>
      <c r="BL105" s="48" t="s">
        <v>302</v>
      </c>
      <c r="BM105" s="188" t="s">
        <v>154</v>
      </c>
    </row>
    <row r="106" spans="1:65" s="63" customFormat="1" ht="24.15" customHeight="1">
      <c r="A106" s="59"/>
      <c r="B106" s="176"/>
      <c r="C106" s="177" t="s">
        <v>154</v>
      </c>
      <c r="D106" s="177" t="s">
        <v>299</v>
      </c>
      <c r="E106" s="178"/>
      <c r="F106" s="179" t="s">
        <v>304</v>
      </c>
      <c r="G106" s="180" t="s">
        <v>301</v>
      </c>
      <c r="H106" s="181">
        <v>8.4</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302</v>
      </c>
    </row>
    <row r="107" spans="1:65" s="63" customFormat="1" ht="37.950000000000003" customHeight="1">
      <c r="A107" s="59"/>
      <c r="B107" s="176"/>
      <c r="C107" s="177" t="s">
        <v>306</v>
      </c>
      <c r="D107" s="177" t="s">
        <v>299</v>
      </c>
      <c r="E107" s="178"/>
      <c r="F107" s="179" t="s">
        <v>2313</v>
      </c>
      <c r="G107" s="180" t="s">
        <v>301</v>
      </c>
      <c r="H107" s="181">
        <v>25</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314</v>
      </c>
    </row>
    <row r="108" spans="1:65" s="63" customFormat="1" ht="37.950000000000003" customHeight="1">
      <c r="A108" s="59"/>
      <c r="B108" s="176"/>
      <c r="C108" s="177" t="s">
        <v>302</v>
      </c>
      <c r="D108" s="177" t="s">
        <v>299</v>
      </c>
      <c r="E108" s="178"/>
      <c r="F108" s="179" t="s">
        <v>2314</v>
      </c>
      <c r="G108" s="180" t="s">
        <v>301</v>
      </c>
      <c r="H108" s="181">
        <v>175</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320</v>
      </c>
    </row>
    <row r="109" spans="1:65" s="63" customFormat="1" ht="24.15" customHeight="1">
      <c r="A109" s="59"/>
      <c r="B109" s="176"/>
      <c r="C109" s="177" t="s">
        <v>311</v>
      </c>
      <c r="D109" s="177" t="s">
        <v>299</v>
      </c>
      <c r="E109" s="178"/>
      <c r="F109" s="179" t="s">
        <v>1051</v>
      </c>
      <c r="G109" s="180" t="s">
        <v>301</v>
      </c>
      <c r="H109" s="181">
        <v>3</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328</v>
      </c>
    </row>
    <row r="110" spans="1:65" s="63" customFormat="1" ht="14.4" customHeight="1">
      <c r="A110" s="59"/>
      <c r="B110" s="176"/>
      <c r="C110" s="177" t="s">
        <v>314</v>
      </c>
      <c r="D110" s="177" t="s">
        <v>299</v>
      </c>
      <c r="E110" s="178"/>
      <c r="F110" s="179" t="s">
        <v>318</v>
      </c>
      <c r="G110" s="180" t="s">
        <v>301</v>
      </c>
      <c r="H110" s="181">
        <v>25</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335</v>
      </c>
    </row>
    <row r="111" spans="1:65" s="63" customFormat="1" ht="24.15" customHeight="1">
      <c r="A111" s="59"/>
      <c r="B111" s="176"/>
      <c r="C111" s="177" t="s">
        <v>317</v>
      </c>
      <c r="D111" s="177" t="s">
        <v>299</v>
      </c>
      <c r="E111" s="178"/>
      <c r="F111" s="179" t="s">
        <v>1055</v>
      </c>
      <c r="G111" s="180" t="s">
        <v>326</v>
      </c>
      <c r="H111" s="181">
        <v>37.5</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342</v>
      </c>
    </row>
    <row r="112" spans="1:65" s="63" customFormat="1" ht="24.15" customHeight="1">
      <c r="A112" s="59"/>
      <c r="B112" s="176"/>
      <c r="C112" s="177" t="s">
        <v>320</v>
      </c>
      <c r="D112" s="177" t="s">
        <v>299</v>
      </c>
      <c r="E112" s="178"/>
      <c r="F112" s="179" t="s">
        <v>1059</v>
      </c>
      <c r="G112" s="180" t="s">
        <v>337</v>
      </c>
      <c r="H112" s="181">
        <v>10</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348</v>
      </c>
    </row>
    <row r="113" spans="1:65" s="63" customFormat="1" ht="14.4" customHeight="1">
      <c r="A113" s="59"/>
      <c r="B113" s="176"/>
      <c r="C113" s="190" t="s">
        <v>323</v>
      </c>
      <c r="D113" s="190" t="s">
        <v>324</v>
      </c>
      <c r="E113" s="191"/>
      <c r="F113" s="192" t="s">
        <v>1061</v>
      </c>
      <c r="G113" s="193" t="s">
        <v>564</v>
      </c>
      <c r="H113" s="194">
        <v>0.309</v>
      </c>
      <c r="I113" s="195"/>
      <c r="J113" s="195">
        <f t="shared" si="0"/>
        <v>0</v>
      </c>
      <c r="K113" s="196"/>
      <c r="L113" s="197"/>
      <c r="M113" s="198" t="s">
        <v>76</v>
      </c>
      <c r="N113" s="199"/>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320</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354</v>
      </c>
    </row>
    <row r="114" spans="1:65" s="63" customFormat="1" ht="14.4" customHeight="1">
      <c r="A114" s="59"/>
      <c r="B114" s="176"/>
      <c r="C114" s="177" t="s">
        <v>328</v>
      </c>
      <c r="D114" s="177" t="s">
        <v>299</v>
      </c>
      <c r="E114" s="178"/>
      <c r="F114" s="179" t="s">
        <v>1063</v>
      </c>
      <c r="G114" s="180" t="s">
        <v>337</v>
      </c>
      <c r="H114" s="181">
        <v>98</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82</v>
      </c>
    </row>
    <row r="115" spans="1:65" s="63" customFormat="1" ht="24.15" customHeight="1">
      <c r="A115" s="59"/>
      <c r="B115" s="176"/>
      <c r="C115" s="177" t="s">
        <v>331</v>
      </c>
      <c r="D115" s="177" t="s">
        <v>299</v>
      </c>
      <c r="E115" s="178"/>
      <c r="F115" s="179" t="s">
        <v>1065</v>
      </c>
      <c r="G115" s="180" t="s">
        <v>337</v>
      </c>
      <c r="H115" s="181">
        <v>10</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405</v>
      </c>
    </row>
    <row r="116" spans="1:65" s="63" customFormat="1" ht="24.15" customHeight="1">
      <c r="A116" s="59"/>
      <c r="B116" s="176"/>
      <c r="C116" s="177" t="s">
        <v>335</v>
      </c>
      <c r="D116" s="177" t="s">
        <v>299</v>
      </c>
      <c r="E116" s="178"/>
      <c r="F116" s="179" t="s">
        <v>2315</v>
      </c>
      <c r="G116" s="180" t="s">
        <v>337</v>
      </c>
      <c r="H116" s="181">
        <v>10</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412</v>
      </c>
    </row>
    <row r="117" spans="1:65" s="163" customFormat="1" ht="22.95" customHeight="1">
      <c r="B117" s="164"/>
      <c r="D117" s="165" t="s">
        <v>140</v>
      </c>
      <c r="E117" s="174"/>
      <c r="F117" s="174" t="s">
        <v>1081</v>
      </c>
      <c r="J117" s="175">
        <f>BK117</f>
        <v>0</v>
      </c>
      <c r="L117" s="164"/>
      <c r="M117" s="168"/>
      <c r="N117" s="169"/>
      <c r="O117" s="169"/>
      <c r="P117" s="170">
        <f>SUM(P118:P124)</f>
        <v>0</v>
      </c>
      <c r="Q117" s="169"/>
      <c r="R117" s="170">
        <f>SUM(R118:R124)</f>
        <v>0</v>
      </c>
      <c r="S117" s="169"/>
      <c r="T117" s="171">
        <f>SUM(T118:T124)</f>
        <v>0</v>
      </c>
      <c r="AR117" s="165" t="s">
        <v>148</v>
      </c>
      <c r="AT117" s="172" t="s">
        <v>140</v>
      </c>
      <c r="AU117" s="172" t="s">
        <v>148</v>
      </c>
      <c r="AY117" s="165" t="s">
        <v>297</v>
      </c>
      <c r="BK117" s="173">
        <f>SUM(BK118:BK124)</f>
        <v>0</v>
      </c>
    </row>
    <row r="118" spans="1:65" s="63" customFormat="1" ht="24.15" customHeight="1">
      <c r="A118" s="59"/>
      <c r="B118" s="176"/>
      <c r="C118" s="177" t="s">
        <v>339</v>
      </c>
      <c r="D118" s="177" t="s">
        <v>299</v>
      </c>
      <c r="E118" s="178"/>
      <c r="F118" s="179" t="s">
        <v>1269</v>
      </c>
      <c r="G118" s="180" t="s">
        <v>337</v>
      </c>
      <c r="H118" s="181">
        <v>88</v>
      </c>
      <c r="I118" s="182"/>
      <c r="J118" s="182">
        <f t="shared" ref="J118:J124" si="10">ROUND(I118*H118,2)</f>
        <v>0</v>
      </c>
      <c r="K118" s="183"/>
      <c r="L118" s="60"/>
      <c r="M118" s="184" t="s">
        <v>76</v>
      </c>
      <c r="N118" s="185"/>
      <c r="O118" s="186">
        <v>0</v>
      </c>
      <c r="P118" s="186">
        <f t="shared" ref="P118:P124" si="11">O118*H118</f>
        <v>0</v>
      </c>
      <c r="Q118" s="186">
        <v>0</v>
      </c>
      <c r="R118" s="186">
        <f t="shared" ref="R118:R124" si="12">Q118*H118</f>
        <v>0</v>
      </c>
      <c r="S118" s="186">
        <v>0</v>
      </c>
      <c r="T118" s="187">
        <f t="shared" ref="T118:T124" si="13">S118*H118</f>
        <v>0</v>
      </c>
      <c r="U118" s="59"/>
      <c r="V118" s="59"/>
      <c r="W118" s="59"/>
      <c r="X118" s="59"/>
      <c r="Y118" s="59"/>
      <c r="Z118" s="59"/>
      <c r="AA118" s="59"/>
      <c r="AB118" s="59"/>
      <c r="AC118" s="59"/>
      <c r="AD118" s="59"/>
      <c r="AE118" s="59"/>
      <c r="AR118" s="188" t="s">
        <v>302</v>
      </c>
      <c r="AT118" s="188" t="s">
        <v>299</v>
      </c>
      <c r="AU118" s="188" t="s">
        <v>154</v>
      </c>
      <c r="AY118" s="48" t="s">
        <v>297</v>
      </c>
      <c r="BE118" s="189">
        <f t="shared" ref="BE118:BE124" si="14">IF(N118="základná",J118,0)</f>
        <v>0</v>
      </c>
      <c r="BF118" s="189">
        <f t="shared" ref="BF118:BF124" si="15">IF(N118="znížená",J118,0)</f>
        <v>0</v>
      </c>
      <c r="BG118" s="189">
        <f t="shared" ref="BG118:BG124" si="16">IF(N118="zákl. prenesená",J118,0)</f>
        <v>0</v>
      </c>
      <c r="BH118" s="189">
        <f t="shared" ref="BH118:BH124" si="17">IF(N118="zníž. prenesená",J118,0)</f>
        <v>0</v>
      </c>
      <c r="BI118" s="189">
        <f t="shared" ref="BI118:BI124" si="18">IF(N118="nulová",J118,0)</f>
        <v>0</v>
      </c>
      <c r="BJ118" s="48" t="s">
        <v>154</v>
      </c>
      <c r="BK118" s="189">
        <f t="shared" ref="BK118:BK124" si="19">ROUND(I118*H118,2)</f>
        <v>0</v>
      </c>
      <c r="BL118" s="48" t="s">
        <v>302</v>
      </c>
      <c r="BM118" s="188" t="s">
        <v>418</v>
      </c>
    </row>
    <row r="119" spans="1:65" s="63" customFormat="1" ht="37.950000000000003" customHeight="1">
      <c r="A119" s="59"/>
      <c r="B119" s="176"/>
      <c r="C119" s="177" t="s">
        <v>342</v>
      </c>
      <c r="D119" s="177" t="s">
        <v>299</v>
      </c>
      <c r="E119" s="178"/>
      <c r="F119" s="179" t="s">
        <v>1271</v>
      </c>
      <c r="G119" s="180" t="s">
        <v>337</v>
      </c>
      <c r="H119" s="181">
        <v>88</v>
      </c>
      <c r="I119" s="182"/>
      <c r="J119" s="182">
        <f t="shared" si="10"/>
        <v>0</v>
      </c>
      <c r="K119" s="183"/>
      <c r="L119" s="60"/>
      <c r="M119" s="184" t="s">
        <v>76</v>
      </c>
      <c r="N119" s="185"/>
      <c r="O119" s="186">
        <v>0</v>
      </c>
      <c r="P119" s="186">
        <f t="shared" si="11"/>
        <v>0</v>
      </c>
      <c r="Q119" s="186">
        <v>0</v>
      </c>
      <c r="R119" s="186">
        <f t="shared" si="12"/>
        <v>0</v>
      </c>
      <c r="S119" s="186">
        <v>0</v>
      </c>
      <c r="T119" s="187">
        <f t="shared" si="13"/>
        <v>0</v>
      </c>
      <c r="U119" s="59"/>
      <c r="V119" s="59"/>
      <c r="W119" s="59"/>
      <c r="X119" s="59"/>
      <c r="Y119" s="59"/>
      <c r="Z119" s="59"/>
      <c r="AA119" s="59"/>
      <c r="AB119" s="59"/>
      <c r="AC119" s="59"/>
      <c r="AD119" s="59"/>
      <c r="AE119" s="59"/>
      <c r="AR119" s="188" t="s">
        <v>302</v>
      </c>
      <c r="AT119" s="188" t="s">
        <v>299</v>
      </c>
      <c r="AU119" s="188" t="s">
        <v>154</v>
      </c>
      <c r="AY119" s="48" t="s">
        <v>297</v>
      </c>
      <c r="BE119" s="189">
        <f t="shared" si="14"/>
        <v>0</v>
      </c>
      <c r="BF119" s="189">
        <f t="shared" si="15"/>
        <v>0</v>
      </c>
      <c r="BG119" s="189">
        <f t="shared" si="16"/>
        <v>0</v>
      </c>
      <c r="BH119" s="189">
        <f t="shared" si="17"/>
        <v>0</v>
      </c>
      <c r="BI119" s="189">
        <f t="shared" si="18"/>
        <v>0</v>
      </c>
      <c r="BJ119" s="48" t="s">
        <v>154</v>
      </c>
      <c r="BK119" s="189">
        <f t="shared" si="19"/>
        <v>0</v>
      </c>
      <c r="BL119" s="48" t="s">
        <v>302</v>
      </c>
      <c r="BM119" s="188" t="s">
        <v>424</v>
      </c>
    </row>
    <row r="120" spans="1:65" s="63" customFormat="1" ht="37.950000000000003" customHeight="1">
      <c r="A120" s="59"/>
      <c r="B120" s="176"/>
      <c r="C120" s="177" t="s">
        <v>345</v>
      </c>
      <c r="D120" s="177" t="s">
        <v>299</v>
      </c>
      <c r="E120" s="178"/>
      <c r="F120" s="179" t="s">
        <v>1273</v>
      </c>
      <c r="G120" s="180" t="s">
        <v>337</v>
      </c>
      <c r="H120" s="181">
        <v>86</v>
      </c>
      <c r="I120" s="182"/>
      <c r="J120" s="182">
        <f t="shared" si="10"/>
        <v>0</v>
      </c>
      <c r="K120" s="183"/>
      <c r="L120" s="60"/>
      <c r="M120" s="184" t="s">
        <v>76</v>
      </c>
      <c r="N120" s="185"/>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302</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302</v>
      </c>
      <c r="BM120" s="188" t="s">
        <v>430</v>
      </c>
    </row>
    <row r="121" spans="1:65" s="63" customFormat="1" ht="14.4" customHeight="1">
      <c r="A121" s="59"/>
      <c r="B121" s="176"/>
      <c r="C121" s="190" t="s">
        <v>348</v>
      </c>
      <c r="D121" s="190" t="s">
        <v>324</v>
      </c>
      <c r="E121" s="191"/>
      <c r="F121" s="192" t="s">
        <v>1275</v>
      </c>
      <c r="G121" s="193" t="s">
        <v>337</v>
      </c>
      <c r="H121" s="194">
        <v>88</v>
      </c>
      <c r="I121" s="195"/>
      <c r="J121" s="195">
        <f t="shared" si="10"/>
        <v>0</v>
      </c>
      <c r="K121" s="196"/>
      <c r="L121" s="197"/>
      <c r="M121" s="198" t="s">
        <v>76</v>
      </c>
      <c r="N121" s="199"/>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320</v>
      </c>
      <c r="AT121" s="188" t="s">
        <v>324</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302</v>
      </c>
      <c r="BM121" s="188" t="s">
        <v>381</v>
      </c>
    </row>
    <row r="122" spans="1:65" s="63" customFormat="1" ht="24.15" customHeight="1">
      <c r="A122" s="59"/>
      <c r="B122" s="176"/>
      <c r="C122" s="177" t="s">
        <v>351</v>
      </c>
      <c r="D122" s="177" t="s">
        <v>299</v>
      </c>
      <c r="E122" s="178"/>
      <c r="F122" s="179" t="s">
        <v>1277</v>
      </c>
      <c r="G122" s="180" t="s">
        <v>337</v>
      </c>
      <c r="H122" s="181">
        <v>3</v>
      </c>
      <c r="I122" s="182"/>
      <c r="J122" s="182">
        <f t="shared" si="10"/>
        <v>0</v>
      </c>
      <c r="K122" s="183"/>
      <c r="L122" s="60"/>
      <c r="M122" s="184" t="s">
        <v>76</v>
      </c>
      <c r="N122" s="185"/>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302</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302</v>
      </c>
      <c r="BM122" s="188" t="s">
        <v>442</v>
      </c>
    </row>
    <row r="123" spans="1:65" s="63" customFormat="1" ht="24.15" customHeight="1">
      <c r="A123" s="59"/>
      <c r="B123" s="176"/>
      <c r="C123" s="190" t="s">
        <v>354</v>
      </c>
      <c r="D123" s="190" t="s">
        <v>324</v>
      </c>
      <c r="E123" s="191"/>
      <c r="F123" s="192" t="s">
        <v>1279</v>
      </c>
      <c r="G123" s="193" t="s">
        <v>337</v>
      </c>
      <c r="H123" s="194">
        <v>3.06</v>
      </c>
      <c r="I123" s="195"/>
      <c r="J123" s="195">
        <f t="shared" si="10"/>
        <v>0</v>
      </c>
      <c r="K123" s="196"/>
      <c r="L123" s="197"/>
      <c r="M123" s="198" t="s">
        <v>76</v>
      </c>
      <c r="N123" s="199"/>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320</v>
      </c>
      <c r="AT123" s="188" t="s">
        <v>324</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302</v>
      </c>
      <c r="BM123" s="188" t="s">
        <v>448</v>
      </c>
    </row>
    <row r="124" spans="1:65" s="63" customFormat="1" ht="14.4" customHeight="1">
      <c r="A124" s="59"/>
      <c r="B124" s="176"/>
      <c r="C124" s="177" t="s">
        <v>357</v>
      </c>
      <c r="D124" s="177" t="s">
        <v>299</v>
      </c>
      <c r="E124" s="178"/>
      <c r="F124" s="179" t="s">
        <v>1281</v>
      </c>
      <c r="G124" s="180" t="s">
        <v>522</v>
      </c>
      <c r="H124" s="181">
        <v>2</v>
      </c>
      <c r="I124" s="182"/>
      <c r="J124" s="182">
        <f t="shared" si="10"/>
        <v>0</v>
      </c>
      <c r="K124" s="183"/>
      <c r="L124" s="60"/>
      <c r="M124" s="184" t="s">
        <v>76</v>
      </c>
      <c r="N124" s="185"/>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302</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454</v>
      </c>
    </row>
    <row r="125" spans="1:65" s="163" customFormat="1" ht="22.95" customHeight="1">
      <c r="B125" s="164"/>
      <c r="D125" s="165" t="s">
        <v>140</v>
      </c>
      <c r="E125" s="174"/>
      <c r="F125" s="174" t="s">
        <v>1096</v>
      </c>
      <c r="J125" s="175">
        <f>BK125</f>
        <v>0</v>
      </c>
      <c r="L125" s="164"/>
      <c r="M125" s="168"/>
      <c r="N125" s="169"/>
      <c r="O125" s="169"/>
      <c r="P125" s="170">
        <f>SUM(P126:P127)</f>
        <v>0</v>
      </c>
      <c r="Q125" s="169"/>
      <c r="R125" s="170">
        <f>SUM(R126:R127)</f>
        <v>0</v>
      </c>
      <c r="S125" s="169"/>
      <c r="T125" s="171">
        <f>SUM(T126:T127)</f>
        <v>0</v>
      </c>
      <c r="AR125" s="165" t="s">
        <v>148</v>
      </c>
      <c r="AT125" s="172" t="s">
        <v>140</v>
      </c>
      <c r="AU125" s="172" t="s">
        <v>148</v>
      </c>
      <c r="AY125" s="165" t="s">
        <v>297</v>
      </c>
      <c r="BK125" s="173">
        <f>SUM(BK126:BK127)</f>
        <v>0</v>
      </c>
    </row>
    <row r="126" spans="1:65" s="63" customFormat="1" ht="37.950000000000003" customHeight="1">
      <c r="A126" s="59"/>
      <c r="B126" s="176"/>
      <c r="C126" s="177" t="s">
        <v>82</v>
      </c>
      <c r="D126" s="177" t="s">
        <v>299</v>
      </c>
      <c r="E126" s="178"/>
      <c r="F126" s="179" t="s">
        <v>1283</v>
      </c>
      <c r="G126" s="180" t="s">
        <v>522</v>
      </c>
      <c r="H126" s="181">
        <v>13</v>
      </c>
      <c r="I126" s="182"/>
      <c r="J126" s="182">
        <f>ROUND(I126*H126,2)</f>
        <v>0</v>
      </c>
      <c r="K126" s="183"/>
      <c r="L126" s="60"/>
      <c r="M126" s="184" t="s">
        <v>76</v>
      </c>
      <c r="N126" s="185"/>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302</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302</v>
      </c>
      <c r="BM126" s="188" t="s">
        <v>460</v>
      </c>
    </row>
    <row r="127" spans="1:65" s="63" customFormat="1" ht="29.4" customHeight="1">
      <c r="A127" s="59"/>
      <c r="B127" s="176"/>
      <c r="C127" s="190" t="s">
        <v>402</v>
      </c>
      <c r="D127" s="190" t="s">
        <v>324</v>
      </c>
      <c r="E127" s="191"/>
      <c r="F127" s="192" t="s">
        <v>1285</v>
      </c>
      <c r="G127" s="193" t="s">
        <v>407</v>
      </c>
      <c r="H127" s="194">
        <v>13.26</v>
      </c>
      <c r="I127" s="195"/>
      <c r="J127" s="195">
        <f>ROUND(I127*H127,2)</f>
        <v>0</v>
      </c>
      <c r="K127" s="196"/>
      <c r="L127" s="197"/>
      <c r="M127" s="198" t="s">
        <v>76</v>
      </c>
      <c r="N127" s="199"/>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320</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302</v>
      </c>
      <c r="BM127" s="188" t="s">
        <v>466</v>
      </c>
    </row>
    <row r="128" spans="1:65" s="163" customFormat="1" ht="22.95" customHeight="1">
      <c r="B128" s="164"/>
      <c r="D128" s="165" t="s">
        <v>140</v>
      </c>
      <c r="E128" s="174"/>
      <c r="F128" s="174" t="s">
        <v>1157</v>
      </c>
      <c r="J128" s="175">
        <f>BK128</f>
        <v>0</v>
      </c>
      <c r="L128" s="164"/>
      <c r="M128" s="168"/>
      <c r="N128" s="169"/>
      <c r="O128" s="169"/>
      <c r="P128" s="170">
        <f>P129</f>
        <v>0</v>
      </c>
      <c r="Q128" s="169"/>
      <c r="R128" s="170">
        <f>R129</f>
        <v>0</v>
      </c>
      <c r="S128" s="169"/>
      <c r="T128" s="171">
        <f>T129</f>
        <v>0</v>
      </c>
      <c r="AR128" s="165" t="s">
        <v>148</v>
      </c>
      <c r="AT128" s="172" t="s">
        <v>140</v>
      </c>
      <c r="AU128" s="172" t="s">
        <v>148</v>
      </c>
      <c r="AY128" s="165" t="s">
        <v>297</v>
      </c>
      <c r="BK128" s="173">
        <f>BK129</f>
        <v>0</v>
      </c>
    </row>
    <row r="129" spans="1:65" s="63" customFormat="1" ht="24.15" customHeight="1">
      <c r="A129" s="59"/>
      <c r="B129" s="176"/>
      <c r="C129" s="177" t="s">
        <v>405</v>
      </c>
      <c r="D129" s="177" t="s">
        <v>299</v>
      </c>
      <c r="E129" s="178"/>
      <c r="F129" s="179" t="s">
        <v>1158</v>
      </c>
      <c r="G129" s="180" t="s">
        <v>326</v>
      </c>
      <c r="H129" s="181">
        <v>64.063999999999993</v>
      </c>
      <c r="I129" s="182"/>
      <c r="J129" s="182">
        <f>ROUND(I129*H129,2)</f>
        <v>0</v>
      </c>
      <c r="K129" s="183"/>
      <c r="L129" s="60"/>
      <c r="M129" s="200" t="s">
        <v>76</v>
      </c>
      <c r="N129" s="201"/>
      <c r="O129" s="202">
        <v>0</v>
      </c>
      <c r="P129" s="202">
        <f>O129*H129</f>
        <v>0</v>
      </c>
      <c r="Q129" s="202">
        <v>0</v>
      </c>
      <c r="R129" s="202">
        <f>Q129*H129</f>
        <v>0</v>
      </c>
      <c r="S129" s="202">
        <v>0</v>
      </c>
      <c r="T129" s="203">
        <f>S129*H129</f>
        <v>0</v>
      </c>
      <c r="U129" s="59"/>
      <c r="V129" s="59"/>
      <c r="W129" s="59"/>
      <c r="X129" s="59"/>
      <c r="Y129" s="59"/>
      <c r="Z129" s="59"/>
      <c r="AA129" s="59"/>
      <c r="AB129" s="59"/>
      <c r="AC129" s="59"/>
      <c r="AD129" s="59"/>
      <c r="AE129" s="59"/>
      <c r="AR129" s="188" t="s">
        <v>302</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302</v>
      </c>
      <c r="BM129" s="188" t="s">
        <v>472</v>
      </c>
    </row>
    <row r="130" spans="1:65" s="63" customFormat="1" ht="6.9" customHeight="1">
      <c r="A130" s="59"/>
      <c r="B130" s="75"/>
      <c r="C130" s="76"/>
      <c r="D130" s="76"/>
      <c r="E130" s="76"/>
      <c r="F130" s="76"/>
      <c r="G130" s="76"/>
      <c r="H130" s="76"/>
      <c r="I130" s="76"/>
      <c r="J130" s="76"/>
      <c r="K130" s="76"/>
      <c r="L130" s="60"/>
      <c r="M130" s="59"/>
      <c r="O130" s="59"/>
      <c r="P130" s="59"/>
      <c r="Q130" s="59"/>
      <c r="R130" s="59"/>
      <c r="S130" s="59"/>
      <c r="T130" s="59"/>
      <c r="U130" s="59"/>
      <c r="V130" s="59"/>
      <c r="W130" s="59"/>
      <c r="X130" s="59"/>
      <c r="Y130" s="59"/>
      <c r="Z130" s="59"/>
      <c r="AA130" s="59"/>
      <c r="AB130" s="59"/>
      <c r="AC130" s="59"/>
      <c r="AD130" s="59"/>
      <c r="AE130" s="59"/>
    </row>
    <row r="133" spans="1:65" ht="59.4" customHeight="1">
      <c r="C133" s="262" t="s">
        <v>392</v>
      </c>
      <c r="D133" s="262"/>
      <c r="E133" s="262"/>
      <c r="F133" s="262"/>
      <c r="G133" s="262"/>
      <c r="H133" s="262"/>
      <c r="I133" s="262"/>
      <c r="J133" s="262"/>
      <c r="K133" s="262"/>
      <c r="L133" s="262"/>
      <c r="M133" s="262"/>
      <c r="N133" s="262"/>
    </row>
    <row r="134" spans="1:65" ht="11.4">
      <c r="C134" s="204"/>
      <c r="D134" s="204"/>
      <c r="E134" s="204"/>
      <c r="F134" s="204"/>
      <c r="G134" s="204"/>
      <c r="H134" s="204"/>
      <c r="I134" s="204"/>
      <c r="J134" s="204"/>
      <c r="K134" s="205"/>
      <c r="L134" s="205"/>
      <c r="M134" s="205"/>
      <c r="N134" s="205"/>
    </row>
    <row r="135" spans="1:65" ht="48.6" customHeight="1">
      <c r="C135" s="262" t="s">
        <v>393</v>
      </c>
      <c r="D135" s="262"/>
      <c r="E135" s="262"/>
      <c r="F135" s="262"/>
      <c r="G135" s="262"/>
      <c r="H135" s="262"/>
      <c r="I135" s="262"/>
      <c r="J135" s="262"/>
      <c r="K135" s="262"/>
      <c r="L135" s="262"/>
      <c r="M135" s="262"/>
      <c r="N135" s="262"/>
    </row>
    <row r="136" spans="1:65" ht="11.4">
      <c r="C136" s="204"/>
      <c r="D136" s="204"/>
      <c r="E136" s="204"/>
      <c r="F136" s="204"/>
      <c r="G136" s="204"/>
      <c r="H136" s="204"/>
      <c r="I136" s="204"/>
      <c r="J136" s="204"/>
      <c r="K136" s="205"/>
      <c r="L136" s="205"/>
      <c r="M136" s="205"/>
      <c r="N136" s="205"/>
    </row>
    <row r="137" spans="1:65" ht="54" customHeight="1">
      <c r="C137" s="262" t="s">
        <v>394</v>
      </c>
      <c r="D137" s="262"/>
      <c r="E137" s="262"/>
      <c r="F137" s="262"/>
      <c r="G137" s="262"/>
      <c r="H137" s="262"/>
      <c r="I137" s="262"/>
      <c r="J137" s="262"/>
      <c r="K137" s="262"/>
      <c r="L137" s="262"/>
      <c r="M137" s="262"/>
      <c r="N137" s="262"/>
    </row>
    <row r="138" spans="1:65" ht="11.4">
      <c r="C138" s="206"/>
      <c r="D138" s="206"/>
      <c r="E138" s="206"/>
      <c r="F138" s="206"/>
      <c r="G138" s="206"/>
      <c r="H138" s="206"/>
      <c r="I138" s="206"/>
      <c r="J138" s="206"/>
      <c r="K138" s="207"/>
      <c r="L138" s="207"/>
      <c r="M138" s="207"/>
      <c r="N138" s="207"/>
    </row>
    <row r="139" spans="1:65" ht="11.4">
      <c r="C139" s="262" t="s">
        <v>395</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11.4">
      <c r="C141" s="204"/>
      <c r="D141" s="204"/>
      <c r="E141" s="204"/>
      <c r="F141" s="204"/>
      <c r="G141" s="204"/>
      <c r="H141" s="204"/>
      <c r="I141" s="204"/>
      <c r="J141" s="204"/>
      <c r="K141" s="205"/>
      <c r="L141" s="205"/>
      <c r="M141" s="205"/>
      <c r="N141" s="205"/>
    </row>
    <row r="142" spans="1:65" ht="11.4">
      <c r="C142" s="208" t="s">
        <v>396</v>
      </c>
      <c r="D142" s="208"/>
      <c r="E142" s="208"/>
      <c r="F142" s="208"/>
      <c r="G142" s="208"/>
      <c r="H142" s="204"/>
      <c r="I142" s="208"/>
      <c r="J142" s="208"/>
      <c r="K142" s="205"/>
      <c r="L142" s="205"/>
      <c r="M142" s="205"/>
      <c r="N142" s="205"/>
    </row>
    <row r="143" spans="1:65" ht="11.4">
      <c r="C143" s="204"/>
      <c r="D143" s="204"/>
      <c r="E143" s="204"/>
      <c r="F143" s="204"/>
      <c r="G143" s="204"/>
      <c r="H143" s="204" t="s">
        <v>397</v>
      </c>
      <c r="I143" s="204"/>
      <c r="J143" s="204"/>
      <c r="K143" s="205"/>
      <c r="L143" s="205"/>
      <c r="M143" s="205"/>
      <c r="N143" s="205"/>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8"/>
      <c r="K145" s="205"/>
      <c r="L145" s="205"/>
      <c r="M145" s="205"/>
      <c r="N145" s="205"/>
    </row>
    <row r="146" spans="3:14" ht="11.4">
      <c r="C146" s="208" t="s">
        <v>96</v>
      </c>
      <c r="D146" s="208"/>
      <c r="E146" s="208"/>
      <c r="F146" s="208"/>
      <c r="G146" s="208"/>
      <c r="H146" s="204"/>
      <c r="I146" s="208"/>
      <c r="J146" s="204"/>
      <c r="K146" s="205"/>
      <c r="L146" s="205"/>
      <c r="M146" s="205"/>
      <c r="N146" s="205"/>
    </row>
  </sheetData>
  <autoFilter ref="C101:K129" xr:uid="{00000000-0009-0000-0000-000032000000}"/>
  <mergeCells count="13">
    <mergeCell ref="E29:H29"/>
    <mergeCell ref="L2:V2"/>
    <mergeCell ref="E7:H7"/>
    <mergeCell ref="E9:H9"/>
    <mergeCell ref="E11:H11"/>
    <mergeCell ref="E20:H20"/>
    <mergeCell ref="C139:N139"/>
    <mergeCell ref="E90:H90"/>
    <mergeCell ref="E92:H92"/>
    <mergeCell ref="E94:H94"/>
    <mergeCell ref="C133:N133"/>
    <mergeCell ref="C135:N135"/>
    <mergeCell ref="C137:N137"/>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BM162"/>
  <sheetViews>
    <sheetView showGridLines="0" topLeftCell="A88"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2013</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2328</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
        <v>91</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stavby'!AN10="","",'Rekapitulácia stavby'!AN10)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stavby'!E11="","",'Rekapitulácia stavby'!E11)</f>
        <v xml:space="preserve"> </v>
      </c>
      <c r="F15" s="59"/>
      <c r="G15" s="59"/>
      <c r="H15" s="59"/>
      <c r="I15" s="56" t="s">
        <v>95</v>
      </c>
      <c r="J15" s="57" t="str">
        <f>IF('Rekapitulácia stavby'!AN11="","",'Rekapitulácia stavby'!AN11)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stavby'!AN13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stavby'!E14</f>
        <v xml:space="preserve"> </v>
      </c>
      <c r="F18" s="256"/>
      <c r="G18" s="256"/>
      <c r="H18" s="256"/>
      <c r="I18" s="56" t="s">
        <v>95</v>
      </c>
      <c r="J18" s="57" t="str">
        <f>'Rekapitulácia stavby'!AN14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stavby'!AN16="","",'Rekapitulácia stavby'!AN16)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stavby'!E17="","",'Rekapitulácia stavby'!E17)</f>
        <v xml:space="preserve"> </v>
      </c>
      <c r="F21" s="59"/>
      <c r="G21" s="59"/>
      <c r="H21" s="59"/>
      <c r="I21" s="56" t="s">
        <v>95</v>
      </c>
      <c r="J21" s="57" t="str">
        <f>IF('Rekapitulácia stavby'!AN17="","",'Rekapitulácia stavby'!AN17)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stavby'!AN19="","",'Rekapitulácia stavby'!AN19)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stavby'!E20="","",'Rekapitulácia stavby'!E20)</f>
        <v xml:space="preserve"> </v>
      </c>
      <c r="F24" s="59"/>
      <c r="G24" s="59"/>
      <c r="H24" s="59"/>
      <c r="I24" s="56" t="s">
        <v>95</v>
      </c>
      <c r="J24" s="57" t="str">
        <f>IF('Rekapitulácia stavby'!AN20="","",'Rekapitulácia stavby'!AN20)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ROUND((SUM(BE98:BE145)),  2)</f>
        <v>0</v>
      </c>
      <c r="G33" s="59"/>
      <c r="H33" s="59"/>
      <c r="I33" s="141">
        <v>0.2</v>
      </c>
      <c r="J33" s="140">
        <f>ROUND(((SUM(BE98:BE145))*I33),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ROUND((SUM(BF98:BF145)),  2)</f>
        <v>0</v>
      </c>
      <c r="G34" s="59"/>
      <c r="H34" s="59"/>
      <c r="I34" s="141">
        <v>0.2</v>
      </c>
      <c r="J34" s="140">
        <f>ROUND(((SUM(BF98:BF145))*I34),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ROUND((SUM(BG98:BG145)),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ROUND((SUM(BH98:BH145)),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ROUND((SUM(BI98:BI145)),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8.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05 - FC 09 SO 05 Kanalizácia dažďová</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1293</v>
      </c>
      <c r="J99" s="167">
        <f>BK99</f>
        <v>0</v>
      </c>
      <c r="L99" s="164"/>
      <c r="M99" s="168"/>
      <c r="N99" s="169"/>
      <c r="O99" s="169"/>
      <c r="P99" s="170">
        <f>P100+P116+P118+P122+P143</f>
        <v>0</v>
      </c>
      <c r="Q99" s="169"/>
      <c r="R99" s="170">
        <f>R100+R116+R118+R122+R143</f>
        <v>0</v>
      </c>
      <c r="S99" s="169"/>
      <c r="T99" s="171">
        <f>T100+T116+T118+T122+T143</f>
        <v>0</v>
      </c>
      <c r="AR99" s="165" t="s">
        <v>148</v>
      </c>
      <c r="AT99" s="172" t="s">
        <v>140</v>
      </c>
      <c r="AU99" s="172" t="s">
        <v>141</v>
      </c>
      <c r="AY99" s="165" t="s">
        <v>297</v>
      </c>
      <c r="BK99" s="173">
        <f>BK100+BK116+BK118+BK122+BK143</f>
        <v>0</v>
      </c>
    </row>
    <row r="100" spans="1:65" s="163" customFormat="1" ht="22.95" customHeight="1">
      <c r="B100" s="164"/>
      <c r="D100" s="165" t="s">
        <v>140</v>
      </c>
      <c r="E100" s="174"/>
      <c r="F100" s="174" t="s">
        <v>1294</v>
      </c>
      <c r="J100" s="175">
        <f>BK100</f>
        <v>0</v>
      </c>
      <c r="L100" s="164"/>
      <c r="M100" s="168"/>
      <c r="N100" s="169"/>
      <c r="O100" s="169"/>
      <c r="P100" s="170">
        <f>SUM(P101:P115)</f>
        <v>0</v>
      </c>
      <c r="Q100" s="169"/>
      <c r="R100" s="170">
        <f>SUM(R101:R115)</f>
        <v>0</v>
      </c>
      <c r="S100" s="169"/>
      <c r="T100" s="171">
        <f>SUM(T101:T115)</f>
        <v>0</v>
      </c>
      <c r="AR100" s="165" t="s">
        <v>148</v>
      </c>
      <c r="AT100" s="172" t="s">
        <v>140</v>
      </c>
      <c r="AU100" s="172" t="s">
        <v>148</v>
      </c>
      <c r="AY100" s="165" t="s">
        <v>297</v>
      </c>
      <c r="BK100" s="173">
        <f>SUM(BK101:BK115)</f>
        <v>0</v>
      </c>
    </row>
    <row r="101" spans="1:65" s="63" customFormat="1" ht="24.15" customHeight="1">
      <c r="A101" s="59"/>
      <c r="B101" s="176"/>
      <c r="C101" s="177" t="s">
        <v>148</v>
      </c>
      <c r="D101" s="177" t="s">
        <v>299</v>
      </c>
      <c r="E101" s="178"/>
      <c r="F101" s="179" t="s">
        <v>1297</v>
      </c>
      <c r="G101" s="180" t="s">
        <v>337</v>
      </c>
      <c r="H101" s="181">
        <v>3.5</v>
      </c>
      <c r="I101" s="182"/>
      <c r="J101" s="182">
        <f t="shared" ref="J101:J115" si="0">ROUND(I101*H101,2)</f>
        <v>0</v>
      </c>
      <c r="K101" s="183"/>
      <c r="L101" s="60"/>
      <c r="M101" s="184" t="s">
        <v>76</v>
      </c>
      <c r="N101" s="185"/>
      <c r="O101" s="186">
        <v>0</v>
      </c>
      <c r="P101" s="186">
        <f t="shared" ref="P101:P115" si="1">O101*H101</f>
        <v>0</v>
      </c>
      <c r="Q101" s="186">
        <v>0</v>
      </c>
      <c r="R101" s="186">
        <f t="shared" ref="R101:R115" si="2">Q101*H101</f>
        <v>0</v>
      </c>
      <c r="S101" s="186">
        <v>0</v>
      </c>
      <c r="T101" s="187">
        <f t="shared" ref="T101:T115"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15" si="4">IF(N101="základná",J101,0)</f>
        <v>0</v>
      </c>
      <c r="BF101" s="189">
        <f t="shared" ref="BF101:BF115" si="5">IF(N101="znížená",J101,0)</f>
        <v>0</v>
      </c>
      <c r="BG101" s="189">
        <f t="shared" ref="BG101:BG115" si="6">IF(N101="zákl. prenesená",J101,0)</f>
        <v>0</v>
      </c>
      <c r="BH101" s="189">
        <f t="shared" ref="BH101:BH115" si="7">IF(N101="zníž. prenesená",J101,0)</f>
        <v>0</v>
      </c>
      <c r="BI101" s="189">
        <f t="shared" ref="BI101:BI115" si="8">IF(N101="nulová",J101,0)</f>
        <v>0</v>
      </c>
      <c r="BJ101" s="48" t="s">
        <v>154</v>
      </c>
      <c r="BK101" s="189">
        <f t="shared" ref="BK101:BK115" si="9">ROUND(I101*H101,2)</f>
        <v>0</v>
      </c>
      <c r="BL101" s="48" t="s">
        <v>302</v>
      </c>
      <c r="BM101" s="188" t="s">
        <v>154</v>
      </c>
    </row>
    <row r="102" spans="1:65" s="63" customFormat="1" ht="14.4" customHeight="1">
      <c r="A102" s="59"/>
      <c r="B102" s="176"/>
      <c r="C102" s="177" t="s">
        <v>154</v>
      </c>
      <c r="D102" s="177" t="s">
        <v>299</v>
      </c>
      <c r="E102" s="178"/>
      <c r="F102" s="179" t="s">
        <v>1810</v>
      </c>
      <c r="G102" s="180" t="s">
        <v>301</v>
      </c>
      <c r="H102" s="181">
        <v>3.85</v>
      </c>
      <c r="I102" s="182"/>
      <c r="J102" s="182">
        <f t="shared" si="0"/>
        <v>0</v>
      </c>
      <c r="K102" s="183"/>
      <c r="L102" s="60"/>
      <c r="M102" s="184" t="s">
        <v>76</v>
      </c>
      <c r="N102" s="185"/>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14.4" customHeight="1">
      <c r="A103" s="59"/>
      <c r="B103" s="176"/>
      <c r="C103" s="177" t="s">
        <v>306</v>
      </c>
      <c r="D103" s="177" t="s">
        <v>299</v>
      </c>
      <c r="E103" s="178"/>
      <c r="F103" s="179" t="s">
        <v>1299</v>
      </c>
      <c r="G103" s="180" t="s">
        <v>301</v>
      </c>
      <c r="H103" s="181">
        <v>50.4</v>
      </c>
      <c r="I103" s="182"/>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21.6" customHeight="1">
      <c r="A104" s="59"/>
      <c r="B104" s="176"/>
      <c r="C104" s="177" t="s">
        <v>302</v>
      </c>
      <c r="D104" s="177" t="s">
        <v>299</v>
      </c>
      <c r="E104" s="178"/>
      <c r="F104" s="179" t="s">
        <v>1301</v>
      </c>
      <c r="G104" s="180" t="s">
        <v>301</v>
      </c>
      <c r="H104" s="181">
        <v>20.16</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320</v>
      </c>
    </row>
    <row r="105" spans="1:65" s="63" customFormat="1" ht="14.4" customHeight="1">
      <c r="A105" s="59"/>
      <c r="B105" s="176"/>
      <c r="C105" s="177" t="s">
        <v>311</v>
      </c>
      <c r="D105" s="177" t="s">
        <v>299</v>
      </c>
      <c r="E105" s="178"/>
      <c r="F105" s="179" t="s">
        <v>1303</v>
      </c>
      <c r="G105" s="180" t="s">
        <v>301</v>
      </c>
      <c r="H105" s="181">
        <v>0.5</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328</v>
      </c>
    </row>
    <row r="106" spans="1:65" s="63" customFormat="1" ht="24.15" customHeight="1">
      <c r="A106" s="59"/>
      <c r="B106" s="176"/>
      <c r="C106" s="177" t="s">
        <v>314</v>
      </c>
      <c r="D106" s="177" t="s">
        <v>299</v>
      </c>
      <c r="E106" s="178"/>
      <c r="F106" s="179" t="s">
        <v>1309</v>
      </c>
      <c r="G106" s="180" t="s">
        <v>337</v>
      </c>
      <c r="H106" s="181">
        <v>16</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335</v>
      </c>
    </row>
    <row r="107" spans="1:65" s="63" customFormat="1" ht="24.15" customHeight="1">
      <c r="A107" s="59"/>
      <c r="B107" s="176"/>
      <c r="C107" s="177" t="s">
        <v>317</v>
      </c>
      <c r="D107" s="177" t="s">
        <v>299</v>
      </c>
      <c r="E107" s="178"/>
      <c r="F107" s="179" t="s">
        <v>1311</v>
      </c>
      <c r="G107" s="180" t="s">
        <v>337</v>
      </c>
      <c r="H107" s="181">
        <v>16</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342</v>
      </c>
    </row>
    <row r="108" spans="1:65" s="63" customFormat="1" ht="24.15" customHeight="1">
      <c r="A108" s="59"/>
      <c r="B108" s="176"/>
      <c r="C108" s="177" t="s">
        <v>320</v>
      </c>
      <c r="D108" s="177" t="s">
        <v>299</v>
      </c>
      <c r="E108" s="178"/>
      <c r="F108" s="179" t="s">
        <v>1313</v>
      </c>
      <c r="G108" s="180" t="s">
        <v>301</v>
      </c>
      <c r="H108" s="181">
        <v>54.75</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348</v>
      </c>
    </row>
    <row r="109" spans="1:65" s="63" customFormat="1" ht="24.15" customHeight="1">
      <c r="A109" s="59"/>
      <c r="B109" s="176"/>
      <c r="C109" s="177" t="s">
        <v>323</v>
      </c>
      <c r="D109" s="177" t="s">
        <v>299</v>
      </c>
      <c r="E109" s="178"/>
      <c r="F109" s="179" t="s">
        <v>1315</v>
      </c>
      <c r="G109" s="180" t="s">
        <v>301</v>
      </c>
      <c r="H109" s="181">
        <v>2.46</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354</v>
      </c>
    </row>
    <row r="110" spans="1:65" s="63" customFormat="1" ht="14.4" customHeight="1">
      <c r="A110" s="59"/>
      <c r="B110" s="176"/>
      <c r="C110" s="177" t="s">
        <v>328</v>
      </c>
      <c r="D110" s="177" t="s">
        <v>299</v>
      </c>
      <c r="E110" s="178"/>
      <c r="F110" s="179" t="s">
        <v>1317</v>
      </c>
      <c r="G110" s="180" t="s">
        <v>301</v>
      </c>
      <c r="H110" s="181">
        <v>2.46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82</v>
      </c>
    </row>
    <row r="111" spans="1:65" s="63" customFormat="1" ht="14.4" customHeight="1">
      <c r="A111" s="59"/>
      <c r="B111" s="176"/>
      <c r="C111" s="177" t="s">
        <v>331</v>
      </c>
      <c r="D111" s="177" t="s">
        <v>299</v>
      </c>
      <c r="E111" s="178"/>
      <c r="F111" s="179" t="s">
        <v>1319</v>
      </c>
      <c r="G111" s="180" t="s">
        <v>301</v>
      </c>
      <c r="H111" s="181">
        <v>2.46</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405</v>
      </c>
    </row>
    <row r="112" spans="1:65" s="63" customFormat="1" ht="24.15" customHeight="1">
      <c r="A112" s="59"/>
      <c r="B112" s="176"/>
      <c r="C112" s="177" t="s">
        <v>335</v>
      </c>
      <c r="D112" s="177" t="s">
        <v>299</v>
      </c>
      <c r="E112" s="178"/>
      <c r="F112" s="179" t="s">
        <v>1321</v>
      </c>
      <c r="G112" s="180" t="s">
        <v>301</v>
      </c>
      <c r="H112" s="181">
        <v>25.4</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412</v>
      </c>
    </row>
    <row r="113" spans="1:65" s="63" customFormat="1" ht="14.4" customHeight="1">
      <c r="A113" s="59"/>
      <c r="B113" s="176"/>
      <c r="C113" s="177" t="s">
        <v>339</v>
      </c>
      <c r="D113" s="177" t="s">
        <v>299</v>
      </c>
      <c r="E113" s="178"/>
      <c r="F113" s="179" t="s">
        <v>1323</v>
      </c>
      <c r="G113" s="180" t="s">
        <v>301</v>
      </c>
      <c r="H113" s="181">
        <v>12.8</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418</v>
      </c>
    </row>
    <row r="114" spans="1:65" s="63" customFormat="1" ht="14.4" customHeight="1">
      <c r="A114" s="59"/>
      <c r="B114" s="176"/>
      <c r="C114" s="177" t="s">
        <v>342</v>
      </c>
      <c r="D114" s="177" t="s">
        <v>299</v>
      </c>
      <c r="E114" s="178"/>
      <c r="F114" s="179" t="s">
        <v>1325</v>
      </c>
      <c r="G114" s="180" t="s">
        <v>301</v>
      </c>
      <c r="H114" s="181">
        <v>12.8</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424</v>
      </c>
    </row>
    <row r="115" spans="1:65" s="63" customFormat="1" ht="14.4" customHeight="1">
      <c r="A115" s="59"/>
      <c r="B115" s="176"/>
      <c r="C115" s="177" t="s">
        <v>345</v>
      </c>
      <c r="D115" s="177" t="s">
        <v>299</v>
      </c>
      <c r="E115" s="178"/>
      <c r="F115" s="179" t="s">
        <v>1327</v>
      </c>
      <c r="G115" s="180" t="s">
        <v>337</v>
      </c>
      <c r="H115" s="181">
        <v>120</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430</v>
      </c>
    </row>
    <row r="116" spans="1:65" s="163" customFormat="1" ht="22.95" customHeight="1">
      <c r="B116" s="164"/>
      <c r="D116" s="165" t="s">
        <v>140</v>
      </c>
      <c r="E116" s="174"/>
      <c r="F116" s="174" t="s">
        <v>1329</v>
      </c>
      <c r="J116" s="175">
        <f>BK116</f>
        <v>0</v>
      </c>
      <c r="L116" s="164"/>
      <c r="M116" s="168"/>
      <c r="N116" s="169"/>
      <c r="O116" s="169"/>
      <c r="P116" s="170">
        <f>P117</f>
        <v>0</v>
      </c>
      <c r="Q116" s="169"/>
      <c r="R116" s="170">
        <f>R117</f>
        <v>0</v>
      </c>
      <c r="S116" s="169"/>
      <c r="T116" s="171">
        <f>T117</f>
        <v>0</v>
      </c>
      <c r="AR116" s="165" t="s">
        <v>148</v>
      </c>
      <c r="AT116" s="172" t="s">
        <v>140</v>
      </c>
      <c r="AU116" s="172" t="s">
        <v>148</v>
      </c>
      <c r="AY116" s="165" t="s">
        <v>297</v>
      </c>
      <c r="BK116" s="173">
        <f>BK117</f>
        <v>0</v>
      </c>
    </row>
    <row r="117" spans="1:65" s="63" customFormat="1" ht="24.15" customHeight="1">
      <c r="A117" s="59"/>
      <c r="B117" s="176"/>
      <c r="C117" s="177" t="s">
        <v>348</v>
      </c>
      <c r="D117" s="177" t="s">
        <v>299</v>
      </c>
      <c r="E117" s="178"/>
      <c r="F117" s="179" t="s">
        <v>1330</v>
      </c>
      <c r="G117" s="180" t="s">
        <v>301</v>
      </c>
      <c r="H117" s="181">
        <v>4.8</v>
      </c>
      <c r="I117" s="182"/>
      <c r="J117" s="182">
        <f>ROUND(I117*H117,2)</f>
        <v>0</v>
      </c>
      <c r="K117" s="183"/>
      <c r="L117" s="60"/>
      <c r="M117" s="184" t="s">
        <v>76</v>
      </c>
      <c r="N117" s="185"/>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381</v>
      </c>
    </row>
    <row r="118" spans="1:65" s="163" customFormat="1" ht="22.95" customHeight="1">
      <c r="B118" s="164"/>
      <c r="D118" s="165" t="s">
        <v>140</v>
      </c>
      <c r="E118" s="174"/>
      <c r="F118" s="174" t="s">
        <v>2329</v>
      </c>
      <c r="J118" s="175">
        <f>BK118</f>
        <v>0</v>
      </c>
      <c r="L118" s="164"/>
      <c r="M118" s="168"/>
      <c r="N118" s="169"/>
      <c r="O118" s="169"/>
      <c r="P118" s="170">
        <f>SUM(P119:P121)</f>
        <v>0</v>
      </c>
      <c r="Q118" s="169"/>
      <c r="R118" s="170">
        <f>SUM(R119:R121)</f>
        <v>0</v>
      </c>
      <c r="S118" s="169"/>
      <c r="T118" s="171">
        <f>SUM(T119:T121)</f>
        <v>0</v>
      </c>
      <c r="AR118" s="165" t="s">
        <v>148</v>
      </c>
      <c r="AT118" s="172" t="s">
        <v>140</v>
      </c>
      <c r="AU118" s="172" t="s">
        <v>148</v>
      </c>
      <c r="AY118" s="165" t="s">
        <v>297</v>
      </c>
      <c r="BK118" s="173">
        <f>SUM(BK119:BK121)</f>
        <v>0</v>
      </c>
    </row>
    <row r="119" spans="1:65" s="63" customFormat="1" ht="24.15" customHeight="1">
      <c r="A119" s="59"/>
      <c r="B119" s="176"/>
      <c r="C119" s="177" t="s">
        <v>351</v>
      </c>
      <c r="D119" s="177" t="s">
        <v>299</v>
      </c>
      <c r="E119" s="178"/>
      <c r="F119" s="179" t="s">
        <v>2330</v>
      </c>
      <c r="G119" s="180" t="s">
        <v>301</v>
      </c>
      <c r="H119" s="181">
        <v>5.5</v>
      </c>
      <c r="I119" s="182"/>
      <c r="J119" s="182">
        <f>ROUND(I119*H119,2)</f>
        <v>0</v>
      </c>
      <c r="K119" s="183"/>
      <c r="L119" s="60"/>
      <c r="M119" s="184" t="s">
        <v>76</v>
      </c>
      <c r="N119" s="185"/>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442</v>
      </c>
    </row>
    <row r="120" spans="1:65" s="63" customFormat="1" ht="24.15" customHeight="1">
      <c r="A120" s="59"/>
      <c r="B120" s="176"/>
      <c r="C120" s="177" t="s">
        <v>354</v>
      </c>
      <c r="D120" s="177" t="s">
        <v>299</v>
      </c>
      <c r="E120" s="178"/>
      <c r="F120" s="179" t="s">
        <v>2331</v>
      </c>
      <c r="G120" s="180" t="s">
        <v>337</v>
      </c>
      <c r="H120" s="181">
        <v>3.5</v>
      </c>
      <c r="I120" s="182"/>
      <c r="J120" s="182">
        <f>ROUND(I120*H120,2)</f>
        <v>0</v>
      </c>
      <c r="K120" s="183"/>
      <c r="L120" s="60"/>
      <c r="M120" s="184" t="s">
        <v>76</v>
      </c>
      <c r="N120" s="185"/>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302</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302</v>
      </c>
      <c r="BM120" s="188" t="s">
        <v>448</v>
      </c>
    </row>
    <row r="121" spans="1:65" s="63" customFormat="1" ht="24.15" customHeight="1">
      <c r="A121" s="59"/>
      <c r="B121" s="176"/>
      <c r="C121" s="177" t="s">
        <v>357</v>
      </c>
      <c r="D121" s="177" t="s">
        <v>299</v>
      </c>
      <c r="E121" s="178"/>
      <c r="F121" s="179" t="s">
        <v>2332</v>
      </c>
      <c r="G121" s="180" t="s">
        <v>337</v>
      </c>
      <c r="H121" s="181">
        <v>3.5</v>
      </c>
      <c r="I121" s="182"/>
      <c r="J121" s="182">
        <f>ROUND(I121*H121,2)</f>
        <v>0</v>
      </c>
      <c r="K121" s="183"/>
      <c r="L121" s="60"/>
      <c r="M121" s="184" t="s">
        <v>76</v>
      </c>
      <c r="N121" s="185"/>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302</v>
      </c>
      <c r="AT121" s="188" t="s">
        <v>299</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302</v>
      </c>
      <c r="BM121" s="188" t="s">
        <v>454</v>
      </c>
    </row>
    <row r="122" spans="1:65" s="163" customFormat="1" ht="22.95" customHeight="1">
      <c r="B122" s="164"/>
      <c r="D122" s="165" t="s">
        <v>140</v>
      </c>
      <c r="E122" s="174"/>
      <c r="F122" s="174" t="s">
        <v>1332</v>
      </c>
      <c r="J122" s="175">
        <f>BK122</f>
        <v>0</v>
      </c>
      <c r="L122" s="164"/>
      <c r="M122" s="168"/>
      <c r="N122" s="169"/>
      <c r="O122" s="169"/>
      <c r="P122" s="170">
        <f>SUM(P123:P142)</f>
        <v>0</v>
      </c>
      <c r="Q122" s="169"/>
      <c r="R122" s="170">
        <f>SUM(R123:R142)</f>
        <v>0</v>
      </c>
      <c r="S122" s="169"/>
      <c r="T122" s="171">
        <f>SUM(T123:T142)</f>
        <v>0</v>
      </c>
      <c r="AR122" s="165" t="s">
        <v>148</v>
      </c>
      <c r="AT122" s="172" t="s">
        <v>140</v>
      </c>
      <c r="AU122" s="172" t="s">
        <v>148</v>
      </c>
      <c r="AY122" s="165" t="s">
        <v>297</v>
      </c>
      <c r="BK122" s="173">
        <f>SUM(BK123:BK142)</f>
        <v>0</v>
      </c>
    </row>
    <row r="123" spans="1:65" s="63" customFormat="1" ht="33" customHeight="1">
      <c r="A123" s="59"/>
      <c r="B123" s="176"/>
      <c r="C123" s="177" t="s">
        <v>82</v>
      </c>
      <c r="D123" s="177" t="s">
        <v>299</v>
      </c>
      <c r="E123" s="178"/>
      <c r="F123" s="179" t="s">
        <v>1333</v>
      </c>
      <c r="G123" s="180" t="s">
        <v>522</v>
      </c>
      <c r="H123" s="181">
        <v>41</v>
      </c>
      <c r="I123" s="182"/>
      <c r="J123" s="182">
        <f t="shared" ref="J123:J142" si="10">ROUND(I123*H123,2)</f>
        <v>0</v>
      </c>
      <c r="K123" s="183"/>
      <c r="L123" s="60"/>
      <c r="M123" s="184" t="s">
        <v>76</v>
      </c>
      <c r="N123" s="185"/>
      <c r="O123" s="186">
        <v>0</v>
      </c>
      <c r="P123" s="186">
        <f t="shared" ref="P123:P142" si="11">O123*H123</f>
        <v>0</v>
      </c>
      <c r="Q123" s="186">
        <v>0</v>
      </c>
      <c r="R123" s="186">
        <f t="shared" ref="R123:R142" si="12">Q123*H123</f>
        <v>0</v>
      </c>
      <c r="S123" s="186">
        <v>0</v>
      </c>
      <c r="T123" s="187">
        <f t="shared" ref="T123:T142" si="13">S123*H123</f>
        <v>0</v>
      </c>
      <c r="U123" s="59"/>
      <c r="V123" s="59"/>
      <c r="W123" s="59"/>
      <c r="X123" s="59"/>
      <c r="Y123" s="59"/>
      <c r="Z123" s="59"/>
      <c r="AA123" s="59"/>
      <c r="AB123" s="59"/>
      <c r="AC123" s="59"/>
      <c r="AD123" s="59"/>
      <c r="AE123" s="59"/>
      <c r="AR123" s="188" t="s">
        <v>302</v>
      </c>
      <c r="AT123" s="188" t="s">
        <v>299</v>
      </c>
      <c r="AU123" s="188" t="s">
        <v>154</v>
      </c>
      <c r="AY123" s="48" t="s">
        <v>297</v>
      </c>
      <c r="BE123" s="189">
        <f t="shared" ref="BE123:BE142" si="14">IF(N123="základná",J123,0)</f>
        <v>0</v>
      </c>
      <c r="BF123" s="189">
        <f t="shared" ref="BF123:BF142" si="15">IF(N123="znížená",J123,0)</f>
        <v>0</v>
      </c>
      <c r="BG123" s="189">
        <f t="shared" ref="BG123:BG142" si="16">IF(N123="zákl. prenesená",J123,0)</f>
        <v>0</v>
      </c>
      <c r="BH123" s="189">
        <f t="shared" ref="BH123:BH142" si="17">IF(N123="zníž. prenesená",J123,0)</f>
        <v>0</v>
      </c>
      <c r="BI123" s="189">
        <f t="shared" ref="BI123:BI142" si="18">IF(N123="nulová",J123,0)</f>
        <v>0</v>
      </c>
      <c r="BJ123" s="48" t="s">
        <v>154</v>
      </c>
      <c r="BK123" s="189">
        <f t="shared" ref="BK123:BK142" si="19">ROUND(I123*H123,2)</f>
        <v>0</v>
      </c>
      <c r="BL123" s="48" t="s">
        <v>302</v>
      </c>
      <c r="BM123" s="188" t="s">
        <v>460</v>
      </c>
    </row>
    <row r="124" spans="1:65" s="63" customFormat="1" ht="14.4" customHeight="1">
      <c r="A124" s="59"/>
      <c r="B124" s="176"/>
      <c r="C124" s="190" t="s">
        <v>402</v>
      </c>
      <c r="D124" s="190" t="s">
        <v>324</v>
      </c>
      <c r="E124" s="191"/>
      <c r="F124" s="192" t="s">
        <v>1335</v>
      </c>
      <c r="G124" s="193" t="s">
        <v>799</v>
      </c>
      <c r="H124" s="194">
        <v>3</v>
      </c>
      <c r="I124" s="195"/>
      <c r="J124" s="195">
        <f t="shared" si="10"/>
        <v>0</v>
      </c>
      <c r="K124" s="196"/>
      <c r="L124" s="197"/>
      <c r="M124" s="198" t="s">
        <v>76</v>
      </c>
      <c r="N124" s="199"/>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320</v>
      </c>
      <c r="AT124" s="188" t="s">
        <v>324</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302</v>
      </c>
      <c r="BM124" s="188" t="s">
        <v>466</v>
      </c>
    </row>
    <row r="125" spans="1:65" s="63" customFormat="1" ht="14.4" customHeight="1">
      <c r="A125" s="59"/>
      <c r="B125" s="176"/>
      <c r="C125" s="190" t="s">
        <v>405</v>
      </c>
      <c r="D125" s="190" t="s">
        <v>324</v>
      </c>
      <c r="E125" s="191"/>
      <c r="F125" s="192" t="s">
        <v>1828</v>
      </c>
      <c r="G125" s="193" t="s">
        <v>799</v>
      </c>
      <c r="H125" s="194">
        <v>1</v>
      </c>
      <c r="I125" s="195"/>
      <c r="J125" s="195">
        <f t="shared" si="10"/>
        <v>0</v>
      </c>
      <c r="K125" s="196"/>
      <c r="L125" s="197"/>
      <c r="M125" s="198" t="s">
        <v>76</v>
      </c>
      <c r="N125" s="199"/>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472</v>
      </c>
    </row>
    <row r="126" spans="1:65" s="63" customFormat="1" ht="14.4" customHeight="1">
      <c r="A126" s="59"/>
      <c r="B126" s="176"/>
      <c r="C126" s="190" t="s">
        <v>409</v>
      </c>
      <c r="D126" s="190" t="s">
        <v>324</v>
      </c>
      <c r="E126" s="191"/>
      <c r="F126" s="192" t="s">
        <v>1337</v>
      </c>
      <c r="G126" s="193" t="s">
        <v>799</v>
      </c>
      <c r="H126" s="194">
        <v>9</v>
      </c>
      <c r="I126" s="195"/>
      <c r="J126" s="195">
        <f t="shared" si="10"/>
        <v>0</v>
      </c>
      <c r="K126" s="196"/>
      <c r="L126" s="197"/>
      <c r="M126" s="198" t="s">
        <v>76</v>
      </c>
      <c r="N126" s="199"/>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478</v>
      </c>
    </row>
    <row r="127" spans="1:65" s="63" customFormat="1" ht="14.4" customHeight="1">
      <c r="A127" s="59"/>
      <c r="B127" s="176"/>
      <c r="C127" s="190" t="s">
        <v>412</v>
      </c>
      <c r="D127" s="190" t="s">
        <v>324</v>
      </c>
      <c r="E127" s="191"/>
      <c r="F127" s="192" t="s">
        <v>1343</v>
      </c>
      <c r="G127" s="193" t="s">
        <v>799</v>
      </c>
      <c r="H127" s="194">
        <v>2</v>
      </c>
      <c r="I127" s="195"/>
      <c r="J127" s="195">
        <f t="shared" si="10"/>
        <v>0</v>
      </c>
      <c r="K127" s="196"/>
      <c r="L127" s="197"/>
      <c r="M127" s="198" t="s">
        <v>76</v>
      </c>
      <c r="N127" s="199"/>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484</v>
      </c>
    </row>
    <row r="128" spans="1:65" s="63" customFormat="1" ht="14.4" customHeight="1">
      <c r="A128" s="59"/>
      <c r="B128" s="176"/>
      <c r="C128" s="190" t="s">
        <v>415</v>
      </c>
      <c r="D128" s="190" t="s">
        <v>324</v>
      </c>
      <c r="E128" s="191"/>
      <c r="F128" s="192" t="s">
        <v>1345</v>
      </c>
      <c r="G128" s="193" t="s">
        <v>799</v>
      </c>
      <c r="H128" s="194">
        <v>4</v>
      </c>
      <c r="I128" s="195"/>
      <c r="J128" s="195">
        <f t="shared" si="10"/>
        <v>0</v>
      </c>
      <c r="K128" s="196"/>
      <c r="L128" s="197"/>
      <c r="M128" s="198" t="s">
        <v>76</v>
      </c>
      <c r="N128" s="199"/>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652</v>
      </c>
    </row>
    <row r="129" spans="1:65" s="63" customFormat="1" ht="14.4" customHeight="1">
      <c r="A129" s="59"/>
      <c r="B129" s="176"/>
      <c r="C129" s="190" t="s">
        <v>418</v>
      </c>
      <c r="D129" s="190" t="s">
        <v>324</v>
      </c>
      <c r="E129" s="191"/>
      <c r="F129" s="192" t="s">
        <v>1351</v>
      </c>
      <c r="G129" s="193" t="s">
        <v>799</v>
      </c>
      <c r="H129" s="194">
        <v>3</v>
      </c>
      <c r="I129" s="195"/>
      <c r="J129" s="195">
        <f t="shared" si="10"/>
        <v>0</v>
      </c>
      <c r="K129" s="196"/>
      <c r="L129" s="197"/>
      <c r="M129" s="198" t="s">
        <v>76</v>
      </c>
      <c r="N129" s="199"/>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577</v>
      </c>
    </row>
    <row r="130" spans="1:65" s="63" customFormat="1" ht="14.4" customHeight="1">
      <c r="A130" s="59"/>
      <c r="B130" s="176"/>
      <c r="C130" s="190" t="s">
        <v>421</v>
      </c>
      <c r="D130" s="190" t="s">
        <v>324</v>
      </c>
      <c r="E130" s="191"/>
      <c r="F130" s="192" t="s">
        <v>2333</v>
      </c>
      <c r="G130" s="193" t="s">
        <v>799</v>
      </c>
      <c r="H130" s="194">
        <v>1</v>
      </c>
      <c r="I130" s="195"/>
      <c r="J130" s="195">
        <f t="shared" si="10"/>
        <v>0</v>
      </c>
      <c r="K130" s="196"/>
      <c r="L130" s="197"/>
      <c r="M130" s="198" t="s">
        <v>76</v>
      </c>
      <c r="N130" s="199"/>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583</v>
      </c>
    </row>
    <row r="131" spans="1:65" s="63" customFormat="1" ht="24.15" customHeight="1">
      <c r="A131" s="59"/>
      <c r="B131" s="176"/>
      <c r="C131" s="177" t="s">
        <v>424</v>
      </c>
      <c r="D131" s="177" t="s">
        <v>299</v>
      </c>
      <c r="E131" s="178"/>
      <c r="F131" s="179" t="s">
        <v>1361</v>
      </c>
      <c r="G131" s="180" t="s">
        <v>522</v>
      </c>
      <c r="H131" s="181">
        <v>41.5</v>
      </c>
      <c r="I131" s="182"/>
      <c r="J131" s="182">
        <f t="shared" si="10"/>
        <v>0</v>
      </c>
      <c r="K131" s="183"/>
      <c r="L131" s="60"/>
      <c r="M131" s="184" t="s">
        <v>76</v>
      </c>
      <c r="N131" s="185"/>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589</v>
      </c>
    </row>
    <row r="132" spans="1:65" s="63" customFormat="1" ht="14.4" customHeight="1">
      <c r="A132" s="59"/>
      <c r="B132" s="176"/>
      <c r="C132" s="190" t="s">
        <v>427</v>
      </c>
      <c r="D132" s="190" t="s">
        <v>324</v>
      </c>
      <c r="E132" s="191"/>
      <c r="F132" s="192" t="s">
        <v>2334</v>
      </c>
      <c r="G132" s="193" t="s">
        <v>407</v>
      </c>
      <c r="H132" s="194">
        <v>1</v>
      </c>
      <c r="I132" s="195"/>
      <c r="J132" s="195">
        <f t="shared" si="10"/>
        <v>0</v>
      </c>
      <c r="K132" s="196"/>
      <c r="L132" s="197"/>
      <c r="M132" s="198" t="s">
        <v>76</v>
      </c>
      <c r="N132" s="199"/>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595</v>
      </c>
    </row>
    <row r="133" spans="1:65" s="63" customFormat="1" ht="24.15" customHeight="1">
      <c r="A133" s="59"/>
      <c r="B133" s="176"/>
      <c r="C133" s="177" t="s">
        <v>430</v>
      </c>
      <c r="D133" s="177" t="s">
        <v>299</v>
      </c>
      <c r="E133" s="178"/>
      <c r="F133" s="179" t="s">
        <v>1845</v>
      </c>
      <c r="G133" s="180" t="s">
        <v>799</v>
      </c>
      <c r="H133" s="181">
        <v>1</v>
      </c>
      <c r="I133" s="182"/>
      <c r="J133" s="182">
        <f t="shared" si="10"/>
        <v>0</v>
      </c>
      <c r="K133" s="183"/>
      <c r="L133" s="60"/>
      <c r="M133" s="184" t="s">
        <v>76</v>
      </c>
      <c r="N133" s="185"/>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601</v>
      </c>
    </row>
    <row r="134" spans="1:65" s="63" customFormat="1" ht="24.15" customHeight="1">
      <c r="A134" s="59"/>
      <c r="B134" s="176"/>
      <c r="C134" s="177" t="s">
        <v>434</v>
      </c>
      <c r="D134" s="177" t="s">
        <v>299</v>
      </c>
      <c r="E134" s="178"/>
      <c r="F134" s="179" t="s">
        <v>1383</v>
      </c>
      <c r="G134" s="180" t="s">
        <v>799</v>
      </c>
      <c r="H134" s="181">
        <v>2</v>
      </c>
      <c r="I134" s="182"/>
      <c r="J134" s="182">
        <f t="shared" si="10"/>
        <v>0</v>
      </c>
      <c r="K134" s="183"/>
      <c r="L134" s="60"/>
      <c r="M134" s="184" t="s">
        <v>76</v>
      </c>
      <c r="N134" s="185"/>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364</v>
      </c>
    </row>
    <row r="135" spans="1:65" s="63" customFormat="1" ht="27" customHeight="1">
      <c r="A135" s="59"/>
      <c r="B135" s="176"/>
      <c r="C135" s="190" t="s">
        <v>381</v>
      </c>
      <c r="D135" s="190" t="s">
        <v>324</v>
      </c>
      <c r="E135" s="191"/>
      <c r="F135" s="192" t="s">
        <v>2335</v>
      </c>
      <c r="G135" s="193" t="s">
        <v>799</v>
      </c>
      <c r="H135" s="194">
        <v>2</v>
      </c>
      <c r="I135" s="195"/>
      <c r="J135" s="195">
        <f t="shared" si="10"/>
        <v>0</v>
      </c>
      <c r="K135" s="196"/>
      <c r="L135" s="197"/>
      <c r="M135" s="198" t="s">
        <v>76</v>
      </c>
      <c r="N135" s="199"/>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490</v>
      </c>
    </row>
    <row r="136" spans="1:65" s="63" customFormat="1" ht="30" customHeight="1">
      <c r="A136" s="59"/>
      <c r="B136" s="176"/>
      <c r="C136" s="190" t="s">
        <v>439</v>
      </c>
      <c r="D136" s="190" t="s">
        <v>324</v>
      </c>
      <c r="E136" s="191"/>
      <c r="F136" s="192" t="s">
        <v>2336</v>
      </c>
      <c r="G136" s="193" t="s">
        <v>799</v>
      </c>
      <c r="H136" s="194">
        <v>2</v>
      </c>
      <c r="I136" s="195"/>
      <c r="J136" s="195">
        <f t="shared" si="10"/>
        <v>0</v>
      </c>
      <c r="K136" s="196"/>
      <c r="L136" s="197"/>
      <c r="M136" s="198" t="s">
        <v>76</v>
      </c>
      <c r="N136" s="199"/>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658</v>
      </c>
    </row>
    <row r="137" spans="1:65" s="63" customFormat="1" ht="25.95" customHeight="1">
      <c r="A137" s="59"/>
      <c r="B137" s="176"/>
      <c r="C137" s="190" t="s">
        <v>442</v>
      </c>
      <c r="D137" s="190" t="s">
        <v>324</v>
      </c>
      <c r="E137" s="191"/>
      <c r="F137" s="192" t="s">
        <v>1389</v>
      </c>
      <c r="G137" s="193" t="s">
        <v>799</v>
      </c>
      <c r="H137" s="194">
        <v>2</v>
      </c>
      <c r="I137" s="195"/>
      <c r="J137" s="195">
        <f t="shared" si="10"/>
        <v>0</v>
      </c>
      <c r="K137" s="196"/>
      <c r="L137" s="197"/>
      <c r="M137" s="198" t="s">
        <v>76</v>
      </c>
      <c r="N137" s="199"/>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664</v>
      </c>
    </row>
    <row r="138" spans="1:65" s="63" customFormat="1" ht="26.4" customHeight="1">
      <c r="A138" s="59"/>
      <c r="B138" s="176"/>
      <c r="C138" s="190" t="s">
        <v>445</v>
      </c>
      <c r="D138" s="190" t="s">
        <v>324</v>
      </c>
      <c r="E138" s="191"/>
      <c r="F138" s="192" t="s">
        <v>1391</v>
      </c>
      <c r="G138" s="193" t="s">
        <v>799</v>
      </c>
      <c r="H138" s="194">
        <v>2</v>
      </c>
      <c r="I138" s="195"/>
      <c r="J138" s="195">
        <f t="shared" si="10"/>
        <v>0</v>
      </c>
      <c r="K138" s="196"/>
      <c r="L138" s="197"/>
      <c r="M138" s="198" t="s">
        <v>76</v>
      </c>
      <c r="N138" s="199"/>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669</v>
      </c>
    </row>
    <row r="139" spans="1:65" s="63" customFormat="1" ht="28.2" customHeight="1">
      <c r="A139" s="59"/>
      <c r="B139" s="176"/>
      <c r="C139" s="190" t="s">
        <v>448</v>
      </c>
      <c r="D139" s="190" t="s">
        <v>324</v>
      </c>
      <c r="E139" s="191"/>
      <c r="F139" s="192" t="s">
        <v>1393</v>
      </c>
      <c r="G139" s="193" t="s">
        <v>799</v>
      </c>
      <c r="H139" s="194">
        <v>2</v>
      </c>
      <c r="I139" s="195"/>
      <c r="J139" s="195">
        <f t="shared" si="10"/>
        <v>0</v>
      </c>
      <c r="K139" s="196"/>
      <c r="L139" s="197"/>
      <c r="M139" s="198" t="s">
        <v>76</v>
      </c>
      <c r="N139" s="199"/>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675</v>
      </c>
    </row>
    <row r="140" spans="1:65" s="63" customFormat="1" ht="14.4" customHeight="1">
      <c r="A140" s="59"/>
      <c r="B140" s="176"/>
      <c r="C140" s="190" t="s">
        <v>451</v>
      </c>
      <c r="D140" s="190" t="s">
        <v>324</v>
      </c>
      <c r="E140" s="191"/>
      <c r="F140" s="192" t="s">
        <v>1395</v>
      </c>
      <c r="G140" s="193" t="s">
        <v>799</v>
      </c>
      <c r="H140" s="194">
        <v>2</v>
      </c>
      <c r="I140" s="195"/>
      <c r="J140" s="195">
        <f t="shared" si="10"/>
        <v>0</v>
      </c>
      <c r="K140" s="196"/>
      <c r="L140" s="197"/>
      <c r="M140" s="198" t="s">
        <v>76</v>
      </c>
      <c r="N140" s="199"/>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496</v>
      </c>
    </row>
    <row r="141" spans="1:65" s="63" customFormat="1" ht="28.95" customHeight="1">
      <c r="A141" s="59"/>
      <c r="B141" s="176"/>
      <c r="C141" s="190" t="s">
        <v>454</v>
      </c>
      <c r="D141" s="190" t="s">
        <v>324</v>
      </c>
      <c r="E141" s="191"/>
      <c r="F141" s="192" t="s">
        <v>1397</v>
      </c>
      <c r="G141" s="193" t="s">
        <v>799</v>
      </c>
      <c r="H141" s="194">
        <v>2</v>
      </c>
      <c r="I141" s="195"/>
      <c r="J141" s="195">
        <f t="shared" si="10"/>
        <v>0</v>
      </c>
      <c r="K141" s="196"/>
      <c r="L141" s="197"/>
      <c r="M141" s="198" t="s">
        <v>76</v>
      </c>
      <c r="N141" s="199"/>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678</v>
      </c>
    </row>
    <row r="142" spans="1:65" s="63" customFormat="1" ht="24.15" customHeight="1">
      <c r="A142" s="59"/>
      <c r="B142" s="176"/>
      <c r="C142" s="177" t="s">
        <v>457</v>
      </c>
      <c r="D142" s="177" t="s">
        <v>299</v>
      </c>
      <c r="E142" s="178"/>
      <c r="F142" s="179" t="s">
        <v>1399</v>
      </c>
      <c r="G142" s="180" t="s">
        <v>799</v>
      </c>
      <c r="H142" s="181">
        <v>3</v>
      </c>
      <c r="I142" s="182"/>
      <c r="J142" s="182">
        <f t="shared" si="10"/>
        <v>0</v>
      </c>
      <c r="K142" s="183"/>
      <c r="L142" s="60"/>
      <c r="M142" s="184" t="s">
        <v>76</v>
      </c>
      <c r="N142" s="185"/>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302</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604</v>
      </c>
    </row>
    <row r="143" spans="1:65" s="163" customFormat="1" ht="22.95" customHeight="1">
      <c r="B143" s="164"/>
      <c r="D143" s="165" t="s">
        <v>140</v>
      </c>
      <c r="E143" s="174"/>
      <c r="F143" s="174" t="s">
        <v>1401</v>
      </c>
      <c r="J143" s="175">
        <f>BK143</f>
        <v>0</v>
      </c>
      <c r="L143" s="164"/>
      <c r="M143" s="168"/>
      <c r="N143" s="169"/>
      <c r="O143" s="169"/>
      <c r="P143" s="170">
        <f>SUM(P144:P145)</f>
        <v>0</v>
      </c>
      <c r="Q143" s="169"/>
      <c r="R143" s="170">
        <f>SUM(R144:R145)</f>
        <v>0</v>
      </c>
      <c r="S143" s="169"/>
      <c r="T143" s="171">
        <f>SUM(T144:T145)</f>
        <v>0</v>
      </c>
      <c r="AR143" s="165" t="s">
        <v>148</v>
      </c>
      <c r="AT143" s="172" t="s">
        <v>140</v>
      </c>
      <c r="AU143" s="172" t="s">
        <v>148</v>
      </c>
      <c r="AY143" s="165" t="s">
        <v>297</v>
      </c>
      <c r="BK143" s="173">
        <f>SUM(BK144:BK145)</f>
        <v>0</v>
      </c>
    </row>
    <row r="144" spans="1:65" s="63" customFormat="1" ht="24.15" customHeight="1">
      <c r="A144" s="59"/>
      <c r="B144" s="176"/>
      <c r="C144" s="177" t="s">
        <v>460</v>
      </c>
      <c r="D144" s="177" t="s">
        <v>299</v>
      </c>
      <c r="E144" s="178"/>
      <c r="F144" s="179" t="s">
        <v>1402</v>
      </c>
      <c r="G144" s="180" t="s">
        <v>522</v>
      </c>
      <c r="H144" s="181">
        <v>10</v>
      </c>
      <c r="I144" s="182"/>
      <c r="J144" s="182">
        <f>ROUND(I144*H144,2)</f>
        <v>0</v>
      </c>
      <c r="K144" s="183"/>
      <c r="L144" s="60"/>
      <c r="M144" s="184" t="s">
        <v>76</v>
      </c>
      <c r="N144" s="185"/>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302</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302</v>
      </c>
      <c r="BM144" s="188" t="s">
        <v>610</v>
      </c>
    </row>
    <row r="145" spans="1:65" s="63" customFormat="1" ht="24.15" customHeight="1">
      <c r="A145" s="59"/>
      <c r="B145" s="176"/>
      <c r="C145" s="177" t="s">
        <v>463</v>
      </c>
      <c r="D145" s="177" t="s">
        <v>299</v>
      </c>
      <c r="E145" s="178"/>
      <c r="F145" s="179" t="s">
        <v>1404</v>
      </c>
      <c r="G145" s="180" t="s">
        <v>326</v>
      </c>
      <c r="H145" s="181">
        <v>12.388999999999999</v>
      </c>
      <c r="I145" s="182"/>
      <c r="J145" s="182">
        <f>ROUND(I145*H145,2)</f>
        <v>0</v>
      </c>
      <c r="K145" s="183"/>
      <c r="L145" s="60"/>
      <c r="M145" s="200" t="s">
        <v>76</v>
      </c>
      <c r="N145" s="201"/>
      <c r="O145" s="202">
        <v>0</v>
      </c>
      <c r="P145" s="202">
        <f>O145*H145</f>
        <v>0</v>
      </c>
      <c r="Q145" s="202">
        <v>0</v>
      </c>
      <c r="R145" s="202">
        <f>Q145*H145</f>
        <v>0</v>
      </c>
      <c r="S145" s="202">
        <v>0</v>
      </c>
      <c r="T145" s="203">
        <f>S145*H145</f>
        <v>0</v>
      </c>
      <c r="U145" s="59"/>
      <c r="V145" s="59"/>
      <c r="W145" s="59"/>
      <c r="X145" s="59"/>
      <c r="Y145" s="59"/>
      <c r="Z145" s="59"/>
      <c r="AA145" s="59"/>
      <c r="AB145" s="59"/>
      <c r="AC145" s="59"/>
      <c r="AD145" s="59"/>
      <c r="AE145" s="59"/>
      <c r="AR145" s="188" t="s">
        <v>302</v>
      </c>
      <c r="AT145" s="188" t="s">
        <v>299</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302</v>
      </c>
      <c r="BM145" s="188" t="s">
        <v>685</v>
      </c>
    </row>
    <row r="146" spans="1:65" s="63" customFormat="1" ht="6.9" customHeight="1">
      <c r="A146" s="59"/>
      <c r="B146" s="75"/>
      <c r="C146" s="76"/>
      <c r="D146" s="76"/>
      <c r="E146" s="76"/>
      <c r="F146" s="76"/>
      <c r="G146" s="76"/>
      <c r="H146" s="76"/>
      <c r="I146" s="76"/>
      <c r="J146" s="76"/>
      <c r="K146" s="76"/>
      <c r="L146" s="60"/>
      <c r="M146" s="59"/>
      <c r="O146" s="59"/>
      <c r="P146" s="59"/>
      <c r="Q146" s="59"/>
      <c r="R146" s="59"/>
      <c r="S146" s="59"/>
      <c r="T146" s="59"/>
      <c r="U146" s="59"/>
      <c r="V146" s="59"/>
      <c r="W146" s="59"/>
      <c r="X146" s="59"/>
      <c r="Y146" s="59"/>
      <c r="Z146" s="59"/>
      <c r="AA146" s="59"/>
      <c r="AB146" s="59"/>
      <c r="AC146" s="59"/>
      <c r="AD146" s="59"/>
      <c r="AE146" s="59"/>
    </row>
    <row r="149" spans="1:65" ht="53.4" customHeight="1">
      <c r="C149" s="262" t="s">
        <v>392</v>
      </c>
      <c r="D149" s="262"/>
      <c r="E149" s="262"/>
      <c r="F149" s="262"/>
      <c r="G149" s="262"/>
      <c r="H149" s="262"/>
      <c r="I149" s="262"/>
      <c r="J149" s="262"/>
      <c r="K149" s="262"/>
      <c r="L149" s="262"/>
      <c r="M149" s="262"/>
      <c r="N149" s="262"/>
    </row>
    <row r="150" spans="1:65" ht="11.4">
      <c r="C150" s="204"/>
      <c r="D150" s="204"/>
      <c r="E150" s="204"/>
      <c r="F150" s="204"/>
      <c r="G150" s="204"/>
      <c r="H150" s="204"/>
      <c r="I150" s="204"/>
      <c r="J150" s="204"/>
      <c r="K150" s="205"/>
      <c r="L150" s="205"/>
      <c r="M150" s="205"/>
      <c r="N150" s="205"/>
    </row>
    <row r="151" spans="1:65" ht="47.4" customHeight="1">
      <c r="C151" s="262" t="s">
        <v>393</v>
      </c>
      <c r="D151" s="262"/>
      <c r="E151" s="262"/>
      <c r="F151" s="262"/>
      <c r="G151" s="262"/>
      <c r="H151" s="262"/>
      <c r="I151" s="262"/>
      <c r="J151" s="262"/>
      <c r="K151" s="262"/>
      <c r="L151" s="262"/>
      <c r="M151" s="262"/>
      <c r="N151" s="262"/>
    </row>
    <row r="152" spans="1:65" ht="11.4">
      <c r="C152" s="204"/>
      <c r="D152" s="204"/>
      <c r="E152" s="204"/>
      <c r="F152" s="204"/>
      <c r="G152" s="204"/>
      <c r="H152" s="204"/>
      <c r="I152" s="204"/>
      <c r="J152" s="204"/>
      <c r="K152" s="205"/>
      <c r="L152" s="205"/>
      <c r="M152" s="205"/>
      <c r="N152" s="205"/>
    </row>
    <row r="153" spans="1:65" ht="44.4" customHeight="1">
      <c r="C153" s="262" t="s">
        <v>394</v>
      </c>
      <c r="D153" s="262"/>
      <c r="E153" s="262"/>
      <c r="F153" s="262"/>
      <c r="G153" s="262"/>
      <c r="H153" s="262"/>
      <c r="I153" s="262"/>
      <c r="J153" s="262"/>
      <c r="K153" s="262"/>
      <c r="L153" s="262"/>
      <c r="M153" s="262"/>
      <c r="N153" s="262"/>
    </row>
    <row r="154" spans="1:65" ht="11.4">
      <c r="C154" s="206"/>
      <c r="D154" s="206"/>
      <c r="E154" s="206"/>
      <c r="F154" s="206"/>
      <c r="G154" s="206"/>
      <c r="H154" s="206"/>
      <c r="I154" s="206"/>
      <c r="J154" s="206"/>
      <c r="K154" s="207"/>
      <c r="L154" s="207"/>
      <c r="M154" s="207"/>
      <c r="N154" s="207"/>
    </row>
    <row r="155" spans="1:65" ht="11.4">
      <c r="C155" s="262" t="s">
        <v>395</v>
      </c>
      <c r="D155" s="262"/>
      <c r="E155" s="262"/>
      <c r="F155" s="262"/>
      <c r="G155" s="262"/>
      <c r="H155" s="262"/>
      <c r="I155" s="262"/>
      <c r="J155" s="262"/>
      <c r="K155" s="262"/>
      <c r="L155" s="262"/>
      <c r="M155" s="262"/>
      <c r="N155" s="262"/>
    </row>
    <row r="156" spans="1:65" ht="11.4">
      <c r="C156" s="204"/>
      <c r="D156" s="204"/>
      <c r="E156" s="204"/>
      <c r="F156" s="204"/>
      <c r="G156" s="204"/>
      <c r="H156" s="204"/>
      <c r="I156" s="204"/>
      <c r="J156" s="204"/>
      <c r="K156" s="205"/>
      <c r="L156" s="205"/>
      <c r="M156" s="205"/>
      <c r="N156" s="205"/>
    </row>
    <row r="157" spans="1:65" ht="11.4">
      <c r="C157" s="204"/>
      <c r="D157" s="204"/>
      <c r="E157" s="204"/>
      <c r="F157" s="204"/>
      <c r="G157" s="204"/>
      <c r="H157" s="204"/>
      <c r="I157" s="204"/>
      <c r="J157" s="204"/>
      <c r="K157" s="205"/>
      <c r="L157" s="205"/>
      <c r="M157" s="205"/>
      <c r="N157" s="205"/>
    </row>
    <row r="158" spans="1:65" ht="11.4">
      <c r="C158" s="208" t="s">
        <v>396</v>
      </c>
      <c r="D158" s="208"/>
      <c r="E158" s="208"/>
      <c r="F158" s="208"/>
      <c r="G158" s="208"/>
      <c r="H158" s="204"/>
      <c r="I158" s="208"/>
      <c r="J158" s="208"/>
      <c r="K158" s="205"/>
      <c r="L158" s="205"/>
      <c r="M158" s="205"/>
      <c r="N158" s="205"/>
    </row>
    <row r="159" spans="1:65" ht="11.4">
      <c r="C159" s="204"/>
      <c r="D159" s="204"/>
      <c r="E159" s="204"/>
      <c r="F159" s="204"/>
      <c r="G159" s="204"/>
      <c r="H159" s="204" t="s">
        <v>397</v>
      </c>
      <c r="I159" s="204"/>
      <c r="J159" s="204"/>
      <c r="K159" s="205"/>
      <c r="L159" s="205"/>
      <c r="M159" s="205"/>
      <c r="N159" s="205"/>
    </row>
    <row r="160" spans="1:65" ht="11.4">
      <c r="C160" s="204"/>
      <c r="D160" s="204"/>
      <c r="E160" s="204"/>
      <c r="F160" s="204"/>
      <c r="G160" s="204"/>
      <c r="H160" s="204"/>
      <c r="I160" s="204"/>
      <c r="J160" s="204"/>
      <c r="K160" s="205"/>
      <c r="L160" s="205"/>
      <c r="M160" s="205"/>
      <c r="N160" s="205"/>
    </row>
    <row r="161" spans="3:14" ht="11.4">
      <c r="C161" s="204"/>
      <c r="D161" s="204"/>
      <c r="E161" s="204"/>
      <c r="F161" s="204"/>
      <c r="G161" s="204"/>
      <c r="H161" s="204"/>
      <c r="I161" s="204"/>
      <c r="J161" s="208"/>
      <c r="K161" s="205"/>
      <c r="L161" s="205"/>
      <c r="M161" s="205"/>
      <c r="N161" s="205"/>
    </row>
    <row r="162" spans="3:14" ht="11.4">
      <c r="C162" s="208" t="s">
        <v>96</v>
      </c>
      <c r="D162" s="208"/>
      <c r="E162" s="208"/>
      <c r="F162" s="208"/>
      <c r="G162" s="208"/>
      <c r="H162" s="204"/>
      <c r="I162" s="208"/>
      <c r="J162" s="204"/>
      <c r="K162" s="205"/>
      <c r="L162" s="205"/>
      <c r="M162" s="205"/>
      <c r="N162" s="205"/>
    </row>
  </sheetData>
  <autoFilter ref="C97:K145" xr:uid="{00000000-0009-0000-0000-000033000000}"/>
  <mergeCells count="11">
    <mergeCell ref="E88:H88"/>
    <mergeCell ref="L2:V2"/>
    <mergeCell ref="E7:H7"/>
    <mergeCell ref="E9:H9"/>
    <mergeCell ref="E18:H18"/>
    <mergeCell ref="E27:H27"/>
    <mergeCell ref="E90:H90"/>
    <mergeCell ref="C149:N149"/>
    <mergeCell ref="C151:N151"/>
    <mergeCell ref="C153:N153"/>
    <mergeCell ref="C155:N155"/>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BM146"/>
  <sheetViews>
    <sheetView showGridLines="0" topLeftCell="A92"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2015</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2337</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
        <v>91</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stavby'!AN10="","",'Rekapitulácia stavby'!AN10)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stavby'!E11="","",'Rekapitulácia stavby'!E11)</f>
        <v xml:space="preserve"> </v>
      </c>
      <c r="F15" s="59"/>
      <c r="G15" s="59"/>
      <c r="H15" s="59"/>
      <c r="I15" s="56" t="s">
        <v>95</v>
      </c>
      <c r="J15" s="57" t="str">
        <f>IF('Rekapitulácia stavby'!AN11="","",'Rekapitulácia stavby'!AN11)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stavby'!AN13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stavby'!E14</f>
        <v xml:space="preserve"> </v>
      </c>
      <c r="F18" s="256"/>
      <c r="G18" s="256"/>
      <c r="H18" s="256"/>
      <c r="I18" s="56" t="s">
        <v>95</v>
      </c>
      <c r="J18" s="57" t="str">
        <f>'Rekapitulácia stavby'!AN14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stavby'!AN16="","",'Rekapitulácia stavby'!AN16)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stavby'!E17="","",'Rekapitulácia stavby'!E17)</f>
        <v xml:space="preserve"> </v>
      </c>
      <c r="F21" s="59"/>
      <c r="G21" s="59"/>
      <c r="H21" s="59"/>
      <c r="I21" s="56" t="s">
        <v>95</v>
      </c>
      <c r="J21" s="57" t="str">
        <f>IF('Rekapitulácia stavby'!AN17="","",'Rekapitulácia stavby'!AN17)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stavby'!AN19="","",'Rekapitulácia stavby'!AN19)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stavby'!E20="","",'Rekapitulácia stavby'!E20)</f>
        <v xml:space="preserve"> </v>
      </c>
      <c r="F24" s="59"/>
      <c r="G24" s="59"/>
      <c r="H24" s="59"/>
      <c r="I24" s="56" t="s">
        <v>95</v>
      </c>
      <c r="J24" s="57" t="str">
        <f>IF('Rekapitulácia stavby'!AN20="","",'Rekapitulácia stavby'!AN20)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ROUND((SUM(BE98:BE129)),  2)</f>
        <v>0</v>
      </c>
      <c r="G33" s="59"/>
      <c r="H33" s="59"/>
      <c r="I33" s="141">
        <v>0.2</v>
      </c>
      <c r="J33" s="140">
        <f>ROUND(((SUM(BE98:BE129))*I33),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ROUND((SUM(BF98:BF129)),  2)</f>
        <v>0</v>
      </c>
      <c r="G34" s="59"/>
      <c r="H34" s="59"/>
      <c r="I34" s="141">
        <v>0.2</v>
      </c>
      <c r="J34" s="140">
        <f>ROUND(((SUM(BF98:BF129))*I34),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ROUND((SUM(BG98:BG129)),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ROUND((SUM(BH98:BH129)),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ROUND((SUM(BI98:BI129)),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6.94999999999999"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06 - FC 10 SO 06 Verejné osvetlenie</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P99+P100</f>
        <v>0</v>
      </c>
      <c r="Q98" s="95"/>
      <c r="R98" s="160">
        <f>R99+R100</f>
        <v>0</v>
      </c>
      <c r="S98" s="95"/>
      <c r="T98" s="161">
        <f>T99+T100</f>
        <v>0</v>
      </c>
      <c r="U98" s="59"/>
      <c r="V98" s="59"/>
      <c r="W98" s="59"/>
      <c r="X98" s="59"/>
      <c r="Y98" s="59"/>
      <c r="Z98" s="59"/>
      <c r="AA98" s="59"/>
      <c r="AB98" s="59"/>
      <c r="AC98" s="59"/>
      <c r="AD98" s="59"/>
      <c r="AE98" s="59"/>
      <c r="AT98" s="48" t="s">
        <v>140</v>
      </c>
      <c r="AU98" s="48" t="s">
        <v>295</v>
      </c>
      <c r="BK98" s="162">
        <f>BK99+BK100</f>
        <v>0</v>
      </c>
    </row>
    <row r="99" spans="1:65" s="163" customFormat="1" ht="25.95" customHeight="1">
      <c r="B99" s="164"/>
      <c r="D99" s="165" t="s">
        <v>140</v>
      </c>
      <c r="E99" s="166"/>
      <c r="F99" s="166" t="s">
        <v>76</v>
      </c>
      <c r="J99" s="167">
        <f>BK99</f>
        <v>0</v>
      </c>
      <c r="L99" s="164"/>
      <c r="M99" s="168"/>
      <c r="N99" s="169"/>
      <c r="O99" s="169"/>
      <c r="P99" s="170">
        <v>0</v>
      </c>
      <c r="Q99" s="169"/>
      <c r="R99" s="170">
        <v>0</v>
      </c>
      <c r="S99" s="169"/>
      <c r="T99" s="171">
        <v>0</v>
      </c>
      <c r="AR99" s="165" t="s">
        <v>148</v>
      </c>
      <c r="AT99" s="172" t="s">
        <v>140</v>
      </c>
      <c r="AU99" s="172" t="s">
        <v>141</v>
      </c>
      <c r="AY99" s="165" t="s">
        <v>297</v>
      </c>
      <c r="BK99" s="173">
        <v>0</v>
      </c>
    </row>
    <row r="100" spans="1:65" s="163" customFormat="1" ht="25.95" customHeight="1">
      <c r="B100" s="164"/>
      <c r="D100" s="165" t="s">
        <v>140</v>
      </c>
      <c r="E100" s="166"/>
      <c r="F100" s="166" t="s">
        <v>924</v>
      </c>
      <c r="J100" s="167">
        <f>BK100</f>
        <v>0</v>
      </c>
      <c r="L100" s="164"/>
      <c r="M100" s="168"/>
      <c r="N100" s="169"/>
      <c r="O100" s="169"/>
      <c r="P100" s="170">
        <f>P101+P123</f>
        <v>0</v>
      </c>
      <c r="Q100" s="169"/>
      <c r="R100" s="170">
        <f>R101+R123</f>
        <v>0</v>
      </c>
      <c r="S100" s="169"/>
      <c r="T100" s="171">
        <f>T101+T123</f>
        <v>0</v>
      </c>
      <c r="AR100" s="165" t="s">
        <v>306</v>
      </c>
      <c r="AT100" s="172" t="s">
        <v>140</v>
      </c>
      <c r="AU100" s="172" t="s">
        <v>141</v>
      </c>
      <c r="AY100" s="165" t="s">
        <v>297</v>
      </c>
      <c r="BK100" s="173">
        <f>BK101+BK123</f>
        <v>0</v>
      </c>
    </row>
    <row r="101" spans="1:65" s="163" customFormat="1" ht="22.95" customHeight="1">
      <c r="B101" s="164"/>
      <c r="D101" s="165" t="s">
        <v>140</v>
      </c>
      <c r="E101" s="174"/>
      <c r="F101" s="174" t="s">
        <v>925</v>
      </c>
      <c r="J101" s="175">
        <f>BK101</f>
        <v>0</v>
      </c>
      <c r="L101" s="164"/>
      <c r="M101" s="168"/>
      <c r="N101" s="169"/>
      <c r="O101" s="169"/>
      <c r="P101" s="170">
        <f>SUM(P102:P122)</f>
        <v>0</v>
      </c>
      <c r="Q101" s="169"/>
      <c r="R101" s="170">
        <f>SUM(R102:R122)</f>
        <v>0</v>
      </c>
      <c r="S101" s="169"/>
      <c r="T101" s="171">
        <f>SUM(T102:T122)</f>
        <v>0</v>
      </c>
      <c r="AR101" s="165" t="s">
        <v>148</v>
      </c>
      <c r="AT101" s="172" t="s">
        <v>140</v>
      </c>
      <c r="AU101" s="172" t="s">
        <v>148</v>
      </c>
      <c r="AY101" s="165" t="s">
        <v>297</v>
      </c>
      <c r="BK101" s="173">
        <f>SUM(BK102:BK122)</f>
        <v>0</v>
      </c>
    </row>
    <row r="102" spans="1:65" s="63" customFormat="1" ht="14.4" customHeight="1">
      <c r="A102" s="59"/>
      <c r="B102" s="176"/>
      <c r="C102" s="177" t="s">
        <v>148</v>
      </c>
      <c r="D102" s="177" t="s">
        <v>299</v>
      </c>
      <c r="E102" s="178"/>
      <c r="F102" s="179" t="s">
        <v>1407</v>
      </c>
      <c r="G102" s="180" t="s">
        <v>522</v>
      </c>
      <c r="H102" s="213">
        <v>60</v>
      </c>
      <c r="I102" s="214"/>
      <c r="J102" s="182">
        <f t="shared" ref="J102:J122" si="0">ROUND(I102*H102,2)</f>
        <v>0</v>
      </c>
      <c r="K102" s="183"/>
      <c r="L102" s="60"/>
      <c r="M102" s="184" t="s">
        <v>76</v>
      </c>
      <c r="N102" s="185"/>
      <c r="O102" s="186">
        <v>0</v>
      </c>
      <c r="P102" s="186">
        <f t="shared" ref="P102:P122" si="1">O102*H102</f>
        <v>0</v>
      </c>
      <c r="Q102" s="186">
        <v>0</v>
      </c>
      <c r="R102" s="186">
        <f t="shared" ref="R102:R122" si="2">Q102*H102</f>
        <v>0</v>
      </c>
      <c r="S102" s="186">
        <v>0</v>
      </c>
      <c r="T102" s="187">
        <f t="shared" ref="T102:T122" si="3">S102*H102</f>
        <v>0</v>
      </c>
      <c r="U102" s="59"/>
      <c r="V102" s="59"/>
      <c r="W102" s="59"/>
      <c r="X102" s="59"/>
      <c r="Y102" s="59"/>
      <c r="Z102" s="59"/>
      <c r="AA102" s="59"/>
      <c r="AB102" s="59"/>
      <c r="AC102" s="59"/>
      <c r="AD102" s="59"/>
      <c r="AE102" s="59"/>
      <c r="AR102" s="188" t="s">
        <v>302</v>
      </c>
      <c r="AT102" s="188" t="s">
        <v>299</v>
      </c>
      <c r="AU102" s="188" t="s">
        <v>154</v>
      </c>
      <c r="AY102" s="48" t="s">
        <v>297</v>
      </c>
      <c r="BE102" s="189">
        <f t="shared" ref="BE102:BE122" si="4">IF(N102="základná",J102,0)</f>
        <v>0</v>
      </c>
      <c r="BF102" s="189">
        <f t="shared" ref="BF102:BF122" si="5">IF(N102="znížená",J102,0)</f>
        <v>0</v>
      </c>
      <c r="BG102" s="189">
        <f t="shared" ref="BG102:BG122" si="6">IF(N102="zákl. prenesená",J102,0)</f>
        <v>0</v>
      </c>
      <c r="BH102" s="189">
        <f t="shared" ref="BH102:BH122" si="7">IF(N102="zníž. prenesená",J102,0)</f>
        <v>0</v>
      </c>
      <c r="BI102" s="189">
        <f t="shared" ref="BI102:BI122" si="8">IF(N102="nulová",J102,0)</f>
        <v>0</v>
      </c>
      <c r="BJ102" s="48" t="s">
        <v>154</v>
      </c>
      <c r="BK102" s="189">
        <f t="shared" ref="BK102:BK122" si="9">ROUND(I102*H102,2)</f>
        <v>0</v>
      </c>
      <c r="BL102" s="48" t="s">
        <v>302</v>
      </c>
      <c r="BM102" s="188" t="s">
        <v>154</v>
      </c>
    </row>
    <row r="103" spans="1:65" s="63" customFormat="1" ht="14.4" customHeight="1">
      <c r="A103" s="59"/>
      <c r="B103" s="176"/>
      <c r="C103" s="177" t="s">
        <v>154</v>
      </c>
      <c r="D103" s="177" t="s">
        <v>299</v>
      </c>
      <c r="E103" s="178"/>
      <c r="F103" s="179" t="s">
        <v>1409</v>
      </c>
      <c r="G103" s="180" t="s">
        <v>522</v>
      </c>
      <c r="H103" s="213">
        <v>30</v>
      </c>
      <c r="I103" s="214"/>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302</v>
      </c>
    </row>
    <row r="104" spans="1:65" s="63" customFormat="1" ht="14.4" customHeight="1">
      <c r="A104" s="59"/>
      <c r="B104" s="176"/>
      <c r="C104" s="177" t="s">
        <v>306</v>
      </c>
      <c r="D104" s="177" t="s">
        <v>299</v>
      </c>
      <c r="E104" s="178"/>
      <c r="F104" s="179" t="s">
        <v>1411</v>
      </c>
      <c r="G104" s="180" t="s">
        <v>564</v>
      </c>
      <c r="H104" s="213">
        <v>9</v>
      </c>
      <c r="I104" s="214"/>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314</v>
      </c>
    </row>
    <row r="105" spans="1:65" s="63" customFormat="1" ht="14.4" customHeight="1">
      <c r="A105" s="59"/>
      <c r="B105" s="176"/>
      <c r="C105" s="177" t="s">
        <v>302</v>
      </c>
      <c r="D105" s="177" t="s">
        <v>299</v>
      </c>
      <c r="E105" s="178"/>
      <c r="F105" s="179" t="s">
        <v>1413</v>
      </c>
      <c r="G105" s="180" t="s">
        <v>564</v>
      </c>
      <c r="H105" s="213">
        <v>60</v>
      </c>
      <c r="I105" s="214"/>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320</v>
      </c>
    </row>
    <row r="106" spans="1:65" s="63" customFormat="1" ht="14.4" customHeight="1">
      <c r="A106" s="59"/>
      <c r="B106" s="176"/>
      <c r="C106" s="177" t="s">
        <v>311</v>
      </c>
      <c r="D106" s="177" t="s">
        <v>299</v>
      </c>
      <c r="E106" s="178"/>
      <c r="F106" s="179" t="s">
        <v>1415</v>
      </c>
      <c r="G106" s="180" t="s">
        <v>799</v>
      </c>
      <c r="H106" s="213">
        <v>6</v>
      </c>
      <c r="I106" s="214"/>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328</v>
      </c>
    </row>
    <row r="107" spans="1:65" s="63" customFormat="1" ht="14.4" customHeight="1">
      <c r="A107" s="59"/>
      <c r="B107" s="176"/>
      <c r="C107" s="177" t="s">
        <v>314</v>
      </c>
      <c r="D107" s="177" t="s">
        <v>299</v>
      </c>
      <c r="E107" s="178"/>
      <c r="F107" s="179" t="s">
        <v>1417</v>
      </c>
      <c r="G107" s="180" t="s">
        <v>799</v>
      </c>
      <c r="H107" s="213">
        <v>3</v>
      </c>
      <c r="I107" s="214"/>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335</v>
      </c>
    </row>
    <row r="108" spans="1:65" s="63" customFormat="1" ht="14.4" customHeight="1">
      <c r="A108" s="59"/>
      <c r="B108" s="176"/>
      <c r="C108" s="177" t="s">
        <v>317</v>
      </c>
      <c r="D108" s="177" t="s">
        <v>299</v>
      </c>
      <c r="E108" s="178"/>
      <c r="F108" s="179" t="s">
        <v>1419</v>
      </c>
      <c r="G108" s="180" t="s">
        <v>799</v>
      </c>
      <c r="H108" s="213">
        <v>3</v>
      </c>
      <c r="I108" s="214"/>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342</v>
      </c>
    </row>
    <row r="109" spans="1:65" s="63" customFormat="1" ht="14.4" customHeight="1">
      <c r="A109" s="59"/>
      <c r="B109" s="176"/>
      <c r="C109" s="177" t="s">
        <v>320</v>
      </c>
      <c r="D109" s="177" t="s">
        <v>299</v>
      </c>
      <c r="E109" s="178"/>
      <c r="F109" s="179" t="s">
        <v>2338</v>
      </c>
      <c r="G109" s="180" t="s">
        <v>799</v>
      </c>
      <c r="H109" s="213">
        <v>3</v>
      </c>
      <c r="I109" s="214"/>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348</v>
      </c>
    </row>
    <row r="110" spans="1:65" s="63" customFormat="1" ht="14.4" customHeight="1">
      <c r="A110" s="59"/>
      <c r="B110" s="176"/>
      <c r="C110" s="177" t="s">
        <v>323</v>
      </c>
      <c r="D110" s="177" t="s">
        <v>299</v>
      </c>
      <c r="E110" s="178"/>
      <c r="F110" s="179" t="s">
        <v>1425</v>
      </c>
      <c r="G110" s="180" t="s">
        <v>799</v>
      </c>
      <c r="H110" s="213">
        <v>1</v>
      </c>
      <c r="I110" s="214"/>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354</v>
      </c>
    </row>
    <row r="111" spans="1:65" s="63" customFormat="1" ht="14.4" customHeight="1">
      <c r="A111" s="59"/>
      <c r="B111" s="176"/>
      <c r="C111" s="177" t="s">
        <v>328</v>
      </c>
      <c r="D111" s="177" t="s">
        <v>299</v>
      </c>
      <c r="E111" s="178"/>
      <c r="F111" s="179" t="s">
        <v>1427</v>
      </c>
      <c r="G111" s="180" t="s">
        <v>816</v>
      </c>
      <c r="H111" s="213">
        <v>32</v>
      </c>
      <c r="I111" s="214"/>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82</v>
      </c>
    </row>
    <row r="112" spans="1:65" s="63" customFormat="1" ht="14.4" customHeight="1">
      <c r="A112" s="59"/>
      <c r="B112" s="176"/>
      <c r="C112" s="177" t="s">
        <v>331</v>
      </c>
      <c r="D112" s="177" t="s">
        <v>299</v>
      </c>
      <c r="E112" s="178"/>
      <c r="F112" s="179" t="s">
        <v>1429</v>
      </c>
      <c r="G112" s="180" t="s">
        <v>816</v>
      </c>
      <c r="H112" s="213">
        <v>16</v>
      </c>
      <c r="I112" s="214"/>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405</v>
      </c>
    </row>
    <row r="113" spans="1:65" s="63" customFormat="1" ht="14.4" customHeight="1">
      <c r="A113" s="59"/>
      <c r="B113" s="176"/>
      <c r="C113" s="177" t="s">
        <v>335</v>
      </c>
      <c r="D113" s="177" t="s">
        <v>299</v>
      </c>
      <c r="E113" s="178"/>
      <c r="F113" s="179" t="s">
        <v>1000</v>
      </c>
      <c r="G113" s="180" t="s">
        <v>816</v>
      </c>
      <c r="H113" s="213">
        <v>20</v>
      </c>
      <c r="I113" s="214"/>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412</v>
      </c>
    </row>
    <row r="114" spans="1:65" s="63" customFormat="1" ht="14.4" customHeight="1">
      <c r="A114" s="59"/>
      <c r="B114" s="176"/>
      <c r="C114" s="190" t="s">
        <v>339</v>
      </c>
      <c r="D114" s="190" t="s">
        <v>324</v>
      </c>
      <c r="E114" s="191"/>
      <c r="F114" s="192" t="s">
        <v>1407</v>
      </c>
      <c r="G114" s="193" t="s">
        <v>522</v>
      </c>
      <c r="H114" s="215">
        <v>60</v>
      </c>
      <c r="I114" s="216"/>
      <c r="J114" s="195">
        <f t="shared" si="0"/>
        <v>0</v>
      </c>
      <c r="K114" s="196"/>
      <c r="L114" s="197"/>
      <c r="M114" s="198" t="s">
        <v>76</v>
      </c>
      <c r="N114" s="199"/>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320</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2339</v>
      </c>
    </row>
    <row r="115" spans="1:65" s="63" customFormat="1" ht="14.4" customHeight="1">
      <c r="A115" s="59"/>
      <c r="B115" s="176"/>
      <c r="C115" s="190" t="s">
        <v>342</v>
      </c>
      <c r="D115" s="190" t="s">
        <v>324</v>
      </c>
      <c r="E115" s="191"/>
      <c r="F115" s="192" t="s">
        <v>1409</v>
      </c>
      <c r="G115" s="193" t="s">
        <v>522</v>
      </c>
      <c r="H115" s="215">
        <v>30</v>
      </c>
      <c r="I115" s="216"/>
      <c r="J115" s="195">
        <f t="shared" si="0"/>
        <v>0</v>
      </c>
      <c r="K115" s="196"/>
      <c r="L115" s="197"/>
      <c r="M115" s="198" t="s">
        <v>76</v>
      </c>
      <c r="N115" s="199"/>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320</v>
      </c>
      <c r="AT115" s="188" t="s">
        <v>324</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2340</v>
      </c>
    </row>
    <row r="116" spans="1:65" s="63" customFormat="1" ht="14.4" customHeight="1">
      <c r="A116" s="59"/>
      <c r="B116" s="176"/>
      <c r="C116" s="190" t="s">
        <v>345</v>
      </c>
      <c r="D116" s="190" t="s">
        <v>324</v>
      </c>
      <c r="E116" s="191"/>
      <c r="F116" s="192" t="s">
        <v>1411</v>
      </c>
      <c r="G116" s="193" t="s">
        <v>564</v>
      </c>
      <c r="H116" s="215">
        <v>9</v>
      </c>
      <c r="I116" s="216"/>
      <c r="J116" s="195">
        <f t="shared" si="0"/>
        <v>0</v>
      </c>
      <c r="K116" s="196"/>
      <c r="L116" s="197"/>
      <c r="M116" s="198" t="s">
        <v>76</v>
      </c>
      <c r="N116" s="199"/>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320</v>
      </c>
      <c r="AT116" s="188" t="s">
        <v>324</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2341</v>
      </c>
    </row>
    <row r="117" spans="1:65" s="63" customFormat="1" ht="14.4" customHeight="1">
      <c r="A117" s="59"/>
      <c r="B117" s="176"/>
      <c r="C117" s="190" t="s">
        <v>348</v>
      </c>
      <c r="D117" s="190" t="s">
        <v>324</v>
      </c>
      <c r="E117" s="191"/>
      <c r="F117" s="192" t="s">
        <v>1413</v>
      </c>
      <c r="G117" s="193" t="s">
        <v>564</v>
      </c>
      <c r="H117" s="215">
        <v>60</v>
      </c>
      <c r="I117" s="216"/>
      <c r="J117" s="195">
        <f t="shared" si="0"/>
        <v>0</v>
      </c>
      <c r="K117" s="196"/>
      <c r="L117" s="197"/>
      <c r="M117" s="198" t="s">
        <v>76</v>
      </c>
      <c r="N117" s="199"/>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320</v>
      </c>
      <c r="AT117" s="188" t="s">
        <v>324</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2342</v>
      </c>
    </row>
    <row r="118" spans="1:65" s="63" customFormat="1" ht="14.4" customHeight="1">
      <c r="A118" s="59"/>
      <c r="B118" s="176"/>
      <c r="C118" s="190" t="s">
        <v>351</v>
      </c>
      <c r="D118" s="190" t="s">
        <v>324</v>
      </c>
      <c r="E118" s="191"/>
      <c r="F118" s="192" t="s">
        <v>1415</v>
      </c>
      <c r="G118" s="193" t="s">
        <v>799</v>
      </c>
      <c r="H118" s="215">
        <v>6</v>
      </c>
      <c r="I118" s="216"/>
      <c r="J118" s="195">
        <f t="shared" si="0"/>
        <v>0</v>
      </c>
      <c r="K118" s="196"/>
      <c r="L118" s="197"/>
      <c r="M118" s="198" t="s">
        <v>76</v>
      </c>
      <c r="N118" s="199"/>
      <c r="O118" s="186">
        <v>0</v>
      </c>
      <c r="P118" s="186">
        <f t="shared" si="1"/>
        <v>0</v>
      </c>
      <c r="Q118" s="186">
        <v>0</v>
      </c>
      <c r="R118" s="186">
        <f t="shared" si="2"/>
        <v>0</v>
      </c>
      <c r="S118" s="186">
        <v>0</v>
      </c>
      <c r="T118" s="187">
        <f t="shared" si="3"/>
        <v>0</v>
      </c>
      <c r="U118" s="59"/>
      <c r="V118" s="59"/>
      <c r="W118" s="59"/>
      <c r="X118" s="59"/>
      <c r="Y118" s="59"/>
      <c r="Z118" s="59"/>
      <c r="AA118" s="59"/>
      <c r="AB118" s="59"/>
      <c r="AC118" s="59"/>
      <c r="AD118" s="59"/>
      <c r="AE118" s="59"/>
      <c r="AR118" s="188" t="s">
        <v>320</v>
      </c>
      <c r="AT118" s="188" t="s">
        <v>324</v>
      </c>
      <c r="AU118" s="188" t="s">
        <v>154</v>
      </c>
      <c r="AY118" s="48" t="s">
        <v>297</v>
      </c>
      <c r="BE118" s="189">
        <f t="shared" si="4"/>
        <v>0</v>
      </c>
      <c r="BF118" s="189">
        <f t="shared" si="5"/>
        <v>0</v>
      </c>
      <c r="BG118" s="189">
        <f t="shared" si="6"/>
        <v>0</v>
      </c>
      <c r="BH118" s="189">
        <f t="shared" si="7"/>
        <v>0</v>
      </c>
      <c r="BI118" s="189">
        <f t="shared" si="8"/>
        <v>0</v>
      </c>
      <c r="BJ118" s="48" t="s">
        <v>154</v>
      </c>
      <c r="BK118" s="189">
        <f t="shared" si="9"/>
        <v>0</v>
      </c>
      <c r="BL118" s="48" t="s">
        <v>302</v>
      </c>
      <c r="BM118" s="188" t="s">
        <v>2343</v>
      </c>
    </row>
    <row r="119" spans="1:65" s="63" customFormat="1" ht="14.4" customHeight="1">
      <c r="A119" s="59"/>
      <c r="B119" s="176"/>
      <c r="C119" s="190" t="s">
        <v>354</v>
      </c>
      <c r="D119" s="190" t="s">
        <v>324</v>
      </c>
      <c r="E119" s="191"/>
      <c r="F119" s="192" t="s">
        <v>1417</v>
      </c>
      <c r="G119" s="193" t="s">
        <v>799</v>
      </c>
      <c r="H119" s="215">
        <v>3</v>
      </c>
      <c r="I119" s="216"/>
      <c r="J119" s="195">
        <f t="shared" si="0"/>
        <v>0</v>
      </c>
      <c r="K119" s="196"/>
      <c r="L119" s="197"/>
      <c r="M119" s="198" t="s">
        <v>76</v>
      </c>
      <c r="N119" s="199"/>
      <c r="O119" s="186">
        <v>0</v>
      </c>
      <c r="P119" s="186">
        <f t="shared" si="1"/>
        <v>0</v>
      </c>
      <c r="Q119" s="186">
        <v>0</v>
      </c>
      <c r="R119" s="186">
        <f t="shared" si="2"/>
        <v>0</v>
      </c>
      <c r="S119" s="186">
        <v>0</v>
      </c>
      <c r="T119" s="187">
        <f t="shared" si="3"/>
        <v>0</v>
      </c>
      <c r="U119" s="59"/>
      <c r="V119" s="59"/>
      <c r="W119" s="59"/>
      <c r="X119" s="59"/>
      <c r="Y119" s="59"/>
      <c r="Z119" s="59"/>
      <c r="AA119" s="59"/>
      <c r="AB119" s="59"/>
      <c r="AC119" s="59"/>
      <c r="AD119" s="59"/>
      <c r="AE119" s="59"/>
      <c r="AR119" s="188" t="s">
        <v>320</v>
      </c>
      <c r="AT119" s="188" t="s">
        <v>324</v>
      </c>
      <c r="AU119" s="188" t="s">
        <v>154</v>
      </c>
      <c r="AY119" s="48" t="s">
        <v>297</v>
      </c>
      <c r="BE119" s="189">
        <f t="shared" si="4"/>
        <v>0</v>
      </c>
      <c r="BF119" s="189">
        <f t="shared" si="5"/>
        <v>0</v>
      </c>
      <c r="BG119" s="189">
        <f t="shared" si="6"/>
        <v>0</v>
      </c>
      <c r="BH119" s="189">
        <f t="shared" si="7"/>
        <v>0</v>
      </c>
      <c r="BI119" s="189">
        <f t="shared" si="8"/>
        <v>0</v>
      </c>
      <c r="BJ119" s="48" t="s">
        <v>154</v>
      </c>
      <c r="BK119" s="189">
        <f t="shared" si="9"/>
        <v>0</v>
      </c>
      <c r="BL119" s="48" t="s">
        <v>302</v>
      </c>
      <c r="BM119" s="188" t="s">
        <v>2344</v>
      </c>
    </row>
    <row r="120" spans="1:65" s="63" customFormat="1" ht="14.4" customHeight="1">
      <c r="A120" s="59"/>
      <c r="B120" s="176"/>
      <c r="C120" s="190" t="s">
        <v>357</v>
      </c>
      <c r="D120" s="190" t="s">
        <v>324</v>
      </c>
      <c r="E120" s="191"/>
      <c r="F120" s="192" t="s">
        <v>2345</v>
      </c>
      <c r="G120" s="193" t="s">
        <v>799</v>
      </c>
      <c r="H120" s="215">
        <v>3</v>
      </c>
      <c r="I120" s="216"/>
      <c r="J120" s="195">
        <f t="shared" si="0"/>
        <v>0</v>
      </c>
      <c r="K120" s="196"/>
      <c r="L120" s="197"/>
      <c r="M120" s="198" t="s">
        <v>76</v>
      </c>
      <c r="N120" s="199"/>
      <c r="O120" s="186">
        <v>0</v>
      </c>
      <c r="P120" s="186">
        <f t="shared" si="1"/>
        <v>0</v>
      </c>
      <c r="Q120" s="186">
        <v>0</v>
      </c>
      <c r="R120" s="186">
        <f t="shared" si="2"/>
        <v>0</v>
      </c>
      <c r="S120" s="186">
        <v>0</v>
      </c>
      <c r="T120" s="187">
        <f t="shared" si="3"/>
        <v>0</v>
      </c>
      <c r="U120" s="59"/>
      <c r="V120" s="59"/>
      <c r="W120" s="59"/>
      <c r="X120" s="59"/>
      <c r="Y120" s="59"/>
      <c r="Z120" s="59"/>
      <c r="AA120" s="59"/>
      <c r="AB120" s="59"/>
      <c r="AC120" s="59"/>
      <c r="AD120" s="59"/>
      <c r="AE120" s="59"/>
      <c r="AR120" s="188" t="s">
        <v>320</v>
      </c>
      <c r="AT120" s="188" t="s">
        <v>324</v>
      </c>
      <c r="AU120" s="188" t="s">
        <v>154</v>
      </c>
      <c r="AY120" s="48" t="s">
        <v>297</v>
      </c>
      <c r="BE120" s="189">
        <f t="shared" si="4"/>
        <v>0</v>
      </c>
      <c r="BF120" s="189">
        <f t="shared" si="5"/>
        <v>0</v>
      </c>
      <c r="BG120" s="189">
        <f t="shared" si="6"/>
        <v>0</v>
      </c>
      <c r="BH120" s="189">
        <f t="shared" si="7"/>
        <v>0</v>
      </c>
      <c r="BI120" s="189">
        <f t="shared" si="8"/>
        <v>0</v>
      </c>
      <c r="BJ120" s="48" t="s">
        <v>154</v>
      </c>
      <c r="BK120" s="189">
        <f t="shared" si="9"/>
        <v>0</v>
      </c>
      <c r="BL120" s="48" t="s">
        <v>302</v>
      </c>
      <c r="BM120" s="188" t="s">
        <v>2346</v>
      </c>
    </row>
    <row r="121" spans="1:65" s="63" customFormat="1" ht="14.4" customHeight="1">
      <c r="A121" s="59"/>
      <c r="B121" s="176"/>
      <c r="C121" s="190" t="s">
        <v>82</v>
      </c>
      <c r="D121" s="190" t="s">
        <v>324</v>
      </c>
      <c r="E121" s="191"/>
      <c r="F121" s="192" t="s">
        <v>2338</v>
      </c>
      <c r="G121" s="193" t="s">
        <v>799</v>
      </c>
      <c r="H121" s="215">
        <v>3</v>
      </c>
      <c r="I121" s="216"/>
      <c r="J121" s="195">
        <f t="shared" si="0"/>
        <v>0</v>
      </c>
      <c r="K121" s="196"/>
      <c r="L121" s="197"/>
      <c r="M121" s="198" t="s">
        <v>76</v>
      </c>
      <c r="N121" s="199"/>
      <c r="O121" s="186">
        <v>0</v>
      </c>
      <c r="P121" s="186">
        <f t="shared" si="1"/>
        <v>0</v>
      </c>
      <c r="Q121" s="186">
        <v>0</v>
      </c>
      <c r="R121" s="186">
        <f t="shared" si="2"/>
        <v>0</v>
      </c>
      <c r="S121" s="186">
        <v>0</v>
      </c>
      <c r="T121" s="187">
        <f t="shared" si="3"/>
        <v>0</v>
      </c>
      <c r="U121" s="59"/>
      <c r="V121" s="59"/>
      <c r="W121" s="59"/>
      <c r="X121" s="59"/>
      <c r="Y121" s="59"/>
      <c r="Z121" s="59"/>
      <c r="AA121" s="59"/>
      <c r="AB121" s="59"/>
      <c r="AC121" s="59"/>
      <c r="AD121" s="59"/>
      <c r="AE121" s="59"/>
      <c r="AR121" s="188" t="s">
        <v>320</v>
      </c>
      <c r="AT121" s="188" t="s">
        <v>324</v>
      </c>
      <c r="AU121" s="188" t="s">
        <v>154</v>
      </c>
      <c r="AY121" s="48" t="s">
        <v>297</v>
      </c>
      <c r="BE121" s="189">
        <f t="shared" si="4"/>
        <v>0</v>
      </c>
      <c r="BF121" s="189">
        <f t="shared" si="5"/>
        <v>0</v>
      </c>
      <c r="BG121" s="189">
        <f t="shared" si="6"/>
        <v>0</v>
      </c>
      <c r="BH121" s="189">
        <f t="shared" si="7"/>
        <v>0</v>
      </c>
      <c r="BI121" s="189">
        <f t="shared" si="8"/>
        <v>0</v>
      </c>
      <c r="BJ121" s="48" t="s">
        <v>154</v>
      </c>
      <c r="BK121" s="189">
        <f t="shared" si="9"/>
        <v>0</v>
      </c>
      <c r="BL121" s="48" t="s">
        <v>302</v>
      </c>
      <c r="BM121" s="188" t="s">
        <v>2347</v>
      </c>
    </row>
    <row r="122" spans="1:65" s="63" customFormat="1" ht="14.4" customHeight="1">
      <c r="A122" s="59"/>
      <c r="B122" s="176"/>
      <c r="C122" s="190" t="s">
        <v>402</v>
      </c>
      <c r="D122" s="190" t="s">
        <v>324</v>
      </c>
      <c r="E122" s="191"/>
      <c r="F122" s="192" t="s">
        <v>1425</v>
      </c>
      <c r="G122" s="193" t="s">
        <v>799</v>
      </c>
      <c r="H122" s="215">
        <v>1</v>
      </c>
      <c r="I122" s="216"/>
      <c r="J122" s="195">
        <f t="shared" si="0"/>
        <v>0</v>
      </c>
      <c r="K122" s="196"/>
      <c r="L122" s="197"/>
      <c r="M122" s="198" t="s">
        <v>76</v>
      </c>
      <c r="N122" s="199"/>
      <c r="O122" s="186">
        <v>0</v>
      </c>
      <c r="P122" s="186">
        <f t="shared" si="1"/>
        <v>0</v>
      </c>
      <c r="Q122" s="186">
        <v>0</v>
      </c>
      <c r="R122" s="186">
        <f t="shared" si="2"/>
        <v>0</v>
      </c>
      <c r="S122" s="186">
        <v>0</v>
      </c>
      <c r="T122" s="187">
        <f t="shared" si="3"/>
        <v>0</v>
      </c>
      <c r="U122" s="59"/>
      <c r="V122" s="59"/>
      <c r="W122" s="59"/>
      <c r="X122" s="59"/>
      <c r="Y122" s="59"/>
      <c r="Z122" s="59"/>
      <c r="AA122" s="59"/>
      <c r="AB122" s="59"/>
      <c r="AC122" s="59"/>
      <c r="AD122" s="59"/>
      <c r="AE122" s="59"/>
      <c r="AR122" s="188" t="s">
        <v>320</v>
      </c>
      <c r="AT122" s="188" t="s">
        <v>324</v>
      </c>
      <c r="AU122" s="188" t="s">
        <v>154</v>
      </c>
      <c r="AY122" s="48" t="s">
        <v>297</v>
      </c>
      <c r="BE122" s="189">
        <f t="shared" si="4"/>
        <v>0</v>
      </c>
      <c r="BF122" s="189">
        <f t="shared" si="5"/>
        <v>0</v>
      </c>
      <c r="BG122" s="189">
        <f t="shared" si="6"/>
        <v>0</v>
      </c>
      <c r="BH122" s="189">
        <f t="shared" si="7"/>
        <v>0</v>
      </c>
      <c r="BI122" s="189">
        <f t="shared" si="8"/>
        <v>0</v>
      </c>
      <c r="BJ122" s="48" t="s">
        <v>154</v>
      </c>
      <c r="BK122" s="189">
        <f t="shared" si="9"/>
        <v>0</v>
      </c>
      <c r="BL122" s="48" t="s">
        <v>302</v>
      </c>
      <c r="BM122" s="188" t="s">
        <v>2348</v>
      </c>
    </row>
    <row r="123" spans="1:65" s="163" customFormat="1" ht="22.95" customHeight="1">
      <c r="B123" s="164"/>
      <c r="D123" s="165" t="s">
        <v>140</v>
      </c>
      <c r="E123" s="174"/>
      <c r="F123" s="174" t="s">
        <v>298</v>
      </c>
      <c r="J123" s="175">
        <f>BK123</f>
        <v>0</v>
      </c>
      <c r="L123" s="164"/>
      <c r="M123" s="168"/>
      <c r="N123" s="169"/>
      <c r="O123" s="169"/>
      <c r="P123" s="170">
        <f>SUM(P124:P129)</f>
        <v>0</v>
      </c>
      <c r="Q123" s="169"/>
      <c r="R123" s="170">
        <f>SUM(R124:R129)</f>
        <v>0</v>
      </c>
      <c r="S123" s="169"/>
      <c r="T123" s="171">
        <f>SUM(T124:T129)</f>
        <v>0</v>
      </c>
      <c r="AR123" s="165" t="s">
        <v>148</v>
      </c>
      <c r="AT123" s="172" t="s">
        <v>140</v>
      </c>
      <c r="AU123" s="172" t="s">
        <v>148</v>
      </c>
      <c r="AY123" s="165" t="s">
        <v>297</v>
      </c>
      <c r="BK123" s="173">
        <f>SUM(BK124:BK129)</f>
        <v>0</v>
      </c>
    </row>
    <row r="124" spans="1:65" s="63" customFormat="1" ht="14.4" customHeight="1">
      <c r="A124" s="59"/>
      <c r="B124" s="176"/>
      <c r="C124" s="177" t="s">
        <v>405</v>
      </c>
      <c r="D124" s="177" t="s">
        <v>299</v>
      </c>
      <c r="E124" s="178"/>
      <c r="F124" s="179" t="s">
        <v>1444</v>
      </c>
      <c r="G124" s="180" t="s">
        <v>522</v>
      </c>
      <c r="H124" s="213">
        <v>55</v>
      </c>
      <c r="I124" s="214"/>
      <c r="J124" s="182">
        <f t="shared" ref="J124:J129" si="10">ROUND(I124*H124,2)</f>
        <v>0</v>
      </c>
      <c r="K124" s="183"/>
      <c r="L124" s="60"/>
      <c r="M124" s="184" t="s">
        <v>76</v>
      </c>
      <c r="N124" s="185"/>
      <c r="O124" s="186">
        <v>0</v>
      </c>
      <c r="P124" s="186">
        <f t="shared" ref="P124:P129" si="11">O124*H124</f>
        <v>0</v>
      </c>
      <c r="Q124" s="186">
        <v>0</v>
      </c>
      <c r="R124" s="186">
        <f t="shared" ref="R124:R129" si="12">Q124*H124</f>
        <v>0</v>
      </c>
      <c r="S124" s="186">
        <v>0</v>
      </c>
      <c r="T124" s="187">
        <f t="shared" ref="T124:T129"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29" si="14">IF(N124="základná",J124,0)</f>
        <v>0</v>
      </c>
      <c r="BF124" s="189">
        <f t="shared" ref="BF124:BF129" si="15">IF(N124="znížená",J124,0)</f>
        <v>0</v>
      </c>
      <c r="BG124" s="189">
        <f t="shared" ref="BG124:BG129" si="16">IF(N124="zákl. prenesená",J124,0)</f>
        <v>0</v>
      </c>
      <c r="BH124" s="189">
        <f t="shared" ref="BH124:BH129" si="17">IF(N124="zníž. prenesená",J124,0)</f>
        <v>0</v>
      </c>
      <c r="BI124" s="189">
        <f t="shared" ref="BI124:BI129" si="18">IF(N124="nulová",J124,0)</f>
        <v>0</v>
      </c>
      <c r="BJ124" s="48" t="s">
        <v>154</v>
      </c>
      <c r="BK124" s="189">
        <f t="shared" ref="BK124:BK129" si="19">ROUND(I124*H124,2)</f>
        <v>0</v>
      </c>
      <c r="BL124" s="48" t="s">
        <v>302</v>
      </c>
      <c r="BM124" s="188" t="s">
        <v>418</v>
      </c>
    </row>
    <row r="125" spans="1:65" s="63" customFormat="1" ht="14.4" customHeight="1">
      <c r="A125" s="59"/>
      <c r="B125" s="176"/>
      <c r="C125" s="177" t="s">
        <v>409</v>
      </c>
      <c r="D125" s="177" t="s">
        <v>299</v>
      </c>
      <c r="E125" s="178"/>
      <c r="F125" s="179" t="s">
        <v>1446</v>
      </c>
      <c r="G125" s="180" t="s">
        <v>301</v>
      </c>
      <c r="H125" s="213">
        <v>3</v>
      </c>
      <c r="I125" s="214"/>
      <c r="J125" s="182">
        <f t="shared" si="10"/>
        <v>0</v>
      </c>
      <c r="K125" s="183"/>
      <c r="L125" s="60"/>
      <c r="M125" s="184" t="s">
        <v>76</v>
      </c>
      <c r="N125" s="185"/>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302</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424</v>
      </c>
    </row>
    <row r="126" spans="1:65" s="63" customFormat="1" ht="14.4" customHeight="1">
      <c r="A126" s="59"/>
      <c r="B126" s="176"/>
      <c r="C126" s="177" t="s">
        <v>412</v>
      </c>
      <c r="D126" s="177" t="s">
        <v>299</v>
      </c>
      <c r="E126" s="178"/>
      <c r="F126" s="179" t="s">
        <v>1450</v>
      </c>
      <c r="G126" s="180" t="s">
        <v>522</v>
      </c>
      <c r="H126" s="213">
        <v>55</v>
      </c>
      <c r="I126" s="214"/>
      <c r="J126" s="182">
        <f t="shared" si="10"/>
        <v>0</v>
      </c>
      <c r="K126" s="183"/>
      <c r="L126" s="60"/>
      <c r="M126" s="184" t="s">
        <v>76</v>
      </c>
      <c r="N126" s="185"/>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302</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430</v>
      </c>
    </row>
    <row r="127" spans="1:65" s="63" customFormat="1" ht="14.4" customHeight="1">
      <c r="A127" s="59"/>
      <c r="B127" s="176"/>
      <c r="C127" s="177" t="s">
        <v>415</v>
      </c>
      <c r="D127" s="177" t="s">
        <v>299</v>
      </c>
      <c r="E127" s="178"/>
      <c r="F127" s="179" t="s">
        <v>1452</v>
      </c>
      <c r="G127" s="180" t="s">
        <v>522</v>
      </c>
      <c r="H127" s="213">
        <v>55</v>
      </c>
      <c r="I127" s="214"/>
      <c r="J127" s="182">
        <f t="shared" si="10"/>
        <v>0</v>
      </c>
      <c r="K127" s="183"/>
      <c r="L127" s="60"/>
      <c r="M127" s="184" t="s">
        <v>76</v>
      </c>
      <c r="N127" s="185"/>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302</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381</v>
      </c>
    </row>
    <row r="128" spans="1:65" s="63" customFormat="1" ht="14.4" customHeight="1">
      <c r="A128" s="59"/>
      <c r="B128" s="176"/>
      <c r="C128" s="190" t="s">
        <v>418</v>
      </c>
      <c r="D128" s="190" t="s">
        <v>324</v>
      </c>
      <c r="E128" s="191"/>
      <c r="F128" s="192" t="s">
        <v>1454</v>
      </c>
      <c r="G128" s="193" t="s">
        <v>522</v>
      </c>
      <c r="H128" s="215">
        <v>55</v>
      </c>
      <c r="I128" s="216"/>
      <c r="J128" s="195">
        <f t="shared" si="10"/>
        <v>0</v>
      </c>
      <c r="K128" s="196"/>
      <c r="L128" s="197"/>
      <c r="M128" s="198" t="s">
        <v>76</v>
      </c>
      <c r="N128" s="199"/>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2349</v>
      </c>
    </row>
    <row r="129" spans="1:65" s="63" customFormat="1" ht="14.4" customHeight="1">
      <c r="A129" s="59"/>
      <c r="B129" s="176"/>
      <c r="C129" s="190" t="s">
        <v>421</v>
      </c>
      <c r="D129" s="190" t="s">
        <v>324</v>
      </c>
      <c r="E129" s="191"/>
      <c r="F129" s="192" t="s">
        <v>1456</v>
      </c>
      <c r="G129" s="193" t="s">
        <v>301</v>
      </c>
      <c r="H129" s="215">
        <v>3</v>
      </c>
      <c r="I129" s="216"/>
      <c r="J129" s="195">
        <f t="shared" si="10"/>
        <v>0</v>
      </c>
      <c r="K129" s="196"/>
      <c r="L129" s="197"/>
      <c r="M129" s="209" t="s">
        <v>76</v>
      </c>
      <c r="N129" s="210"/>
      <c r="O129" s="202">
        <v>0</v>
      </c>
      <c r="P129" s="202">
        <f t="shared" si="11"/>
        <v>0</v>
      </c>
      <c r="Q129" s="202">
        <v>0</v>
      </c>
      <c r="R129" s="202">
        <f t="shared" si="12"/>
        <v>0</v>
      </c>
      <c r="S129" s="202">
        <v>0</v>
      </c>
      <c r="T129" s="203">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2350</v>
      </c>
    </row>
    <row r="130" spans="1:65" s="63" customFormat="1" ht="6.9" customHeight="1">
      <c r="A130" s="59"/>
      <c r="B130" s="75"/>
      <c r="C130" s="76"/>
      <c r="D130" s="76"/>
      <c r="E130" s="76"/>
      <c r="F130" s="76"/>
      <c r="G130" s="76"/>
      <c r="H130" s="76"/>
      <c r="I130" s="76"/>
      <c r="J130" s="76"/>
      <c r="K130" s="76"/>
      <c r="L130" s="60"/>
      <c r="M130" s="59"/>
      <c r="O130" s="59"/>
      <c r="P130" s="59"/>
      <c r="Q130" s="59"/>
      <c r="R130" s="59"/>
      <c r="S130" s="59"/>
      <c r="T130" s="59"/>
      <c r="U130" s="59"/>
      <c r="V130" s="59"/>
      <c r="W130" s="59"/>
      <c r="X130" s="59"/>
      <c r="Y130" s="59"/>
      <c r="Z130" s="59"/>
      <c r="AA130" s="59"/>
      <c r="AB130" s="59"/>
      <c r="AC130" s="59"/>
      <c r="AD130" s="59"/>
      <c r="AE130" s="59"/>
    </row>
    <row r="133" spans="1:65" ht="49.2" customHeight="1">
      <c r="C133" s="262" t="s">
        <v>392</v>
      </c>
      <c r="D133" s="262"/>
      <c r="E133" s="262"/>
      <c r="F133" s="262"/>
      <c r="G133" s="262"/>
      <c r="H133" s="262"/>
      <c r="I133" s="262"/>
      <c r="J133" s="262"/>
      <c r="K133" s="262"/>
      <c r="L133" s="262"/>
      <c r="M133" s="262"/>
      <c r="N133" s="262"/>
    </row>
    <row r="134" spans="1:65" ht="11.4">
      <c r="C134" s="204"/>
      <c r="D134" s="204"/>
      <c r="E134" s="204"/>
      <c r="F134" s="204"/>
      <c r="G134" s="204"/>
      <c r="H134" s="204"/>
      <c r="I134" s="204"/>
      <c r="J134" s="204"/>
      <c r="K134" s="205"/>
      <c r="L134" s="205"/>
      <c r="M134" s="205"/>
      <c r="N134" s="205"/>
    </row>
    <row r="135" spans="1:65" ht="37.950000000000003" customHeight="1">
      <c r="C135" s="262" t="s">
        <v>393</v>
      </c>
      <c r="D135" s="262"/>
      <c r="E135" s="262"/>
      <c r="F135" s="262"/>
      <c r="G135" s="262"/>
      <c r="H135" s="262"/>
      <c r="I135" s="262"/>
      <c r="J135" s="262"/>
      <c r="K135" s="262"/>
      <c r="L135" s="262"/>
      <c r="M135" s="262"/>
      <c r="N135" s="262"/>
    </row>
    <row r="136" spans="1:65" ht="11.4">
      <c r="C136" s="204"/>
      <c r="D136" s="204"/>
      <c r="E136" s="204"/>
      <c r="F136" s="204"/>
      <c r="G136" s="204"/>
      <c r="H136" s="204"/>
      <c r="I136" s="204"/>
      <c r="J136" s="204"/>
      <c r="K136" s="205"/>
      <c r="L136" s="205"/>
      <c r="M136" s="205"/>
      <c r="N136" s="205"/>
    </row>
    <row r="137" spans="1:65" ht="52.2" customHeight="1">
      <c r="C137" s="262" t="s">
        <v>394</v>
      </c>
      <c r="D137" s="262"/>
      <c r="E137" s="262"/>
      <c r="F137" s="262"/>
      <c r="G137" s="262"/>
      <c r="H137" s="262"/>
      <c r="I137" s="262"/>
      <c r="J137" s="262"/>
      <c r="K137" s="262"/>
      <c r="L137" s="262"/>
      <c r="M137" s="262"/>
      <c r="N137" s="262"/>
    </row>
    <row r="138" spans="1:65" ht="11.4">
      <c r="C138" s="206"/>
      <c r="D138" s="206"/>
      <c r="E138" s="206"/>
      <c r="F138" s="206"/>
      <c r="G138" s="206"/>
      <c r="H138" s="206"/>
      <c r="I138" s="206"/>
      <c r="J138" s="206"/>
      <c r="K138" s="207"/>
      <c r="L138" s="207"/>
      <c r="M138" s="207"/>
      <c r="N138" s="207"/>
    </row>
    <row r="139" spans="1:65" ht="11.4">
      <c r="C139" s="262" t="s">
        <v>395</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11.4">
      <c r="C141" s="204"/>
      <c r="D141" s="204"/>
      <c r="E141" s="204"/>
      <c r="F141" s="204"/>
      <c r="G141" s="204"/>
      <c r="H141" s="204"/>
      <c r="I141" s="204"/>
      <c r="J141" s="204"/>
      <c r="K141" s="205"/>
      <c r="L141" s="205"/>
      <c r="M141" s="205"/>
      <c r="N141" s="205"/>
    </row>
    <row r="142" spans="1:65" ht="11.4">
      <c r="C142" s="208" t="s">
        <v>396</v>
      </c>
      <c r="D142" s="208"/>
      <c r="E142" s="208"/>
      <c r="F142" s="208"/>
      <c r="G142" s="208"/>
      <c r="H142" s="204"/>
      <c r="I142" s="208"/>
      <c r="J142" s="208"/>
      <c r="K142" s="205"/>
      <c r="L142" s="205"/>
      <c r="M142" s="205"/>
      <c r="N142" s="205"/>
    </row>
    <row r="143" spans="1:65" ht="11.4">
      <c r="C143" s="204"/>
      <c r="D143" s="204"/>
      <c r="E143" s="204"/>
      <c r="F143" s="204"/>
      <c r="G143" s="204"/>
      <c r="H143" s="204" t="s">
        <v>397</v>
      </c>
      <c r="I143" s="204"/>
      <c r="J143" s="204"/>
      <c r="K143" s="205"/>
      <c r="L143" s="205"/>
      <c r="M143" s="205"/>
      <c r="N143" s="205"/>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8"/>
      <c r="K145" s="205"/>
      <c r="L145" s="205"/>
      <c r="M145" s="205"/>
      <c r="N145" s="205"/>
    </row>
    <row r="146" spans="3:14" ht="11.4">
      <c r="C146" s="208" t="s">
        <v>96</v>
      </c>
      <c r="D146" s="208"/>
      <c r="E146" s="208"/>
      <c r="F146" s="208"/>
      <c r="G146" s="208"/>
      <c r="H146" s="204"/>
      <c r="I146" s="208"/>
      <c r="J146" s="204"/>
      <c r="K146" s="205"/>
      <c r="L146" s="205"/>
      <c r="M146" s="205"/>
      <c r="N146" s="205"/>
    </row>
  </sheetData>
  <autoFilter ref="C97:K129" xr:uid="{00000000-0009-0000-0000-000034000000}"/>
  <mergeCells count="11">
    <mergeCell ref="E88:H88"/>
    <mergeCell ref="L2:V2"/>
    <mergeCell ref="E7:H7"/>
    <mergeCell ref="E9:H9"/>
    <mergeCell ref="E18:H18"/>
    <mergeCell ref="E27:H27"/>
    <mergeCell ref="E90:H90"/>
    <mergeCell ref="C133:N133"/>
    <mergeCell ref="C135:N135"/>
    <mergeCell ref="C137:N137"/>
    <mergeCell ref="C139:N13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M189"/>
  <sheetViews>
    <sheetView showGridLines="0" topLeftCell="A88"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2017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2351</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
        <v>91</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stavby'!AN10="","",'Rekapitulácia stavby'!AN10)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stavby'!E11="","",'Rekapitulácia stavby'!E11)</f>
        <v xml:space="preserve"> </v>
      </c>
      <c r="F15" s="59"/>
      <c r="G15" s="59"/>
      <c r="H15" s="59"/>
      <c r="I15" s="56" t="s">
        <v>95</v>
      </c>
      <c r="J15" s="57" t="str">
        <f>IF('Rekapitulácia stavby'!AN11="","",'Rekapitulácia stavby'!AN11)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stavby'!AN13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stavby'!E14</f>
        <v xml:space="preserve"> </v>
      </c>
      <c r="F18" s="256"/>
      <c r="G18" s="256"/>
      <c r="H18" s="256"/>
      <c r="I18" s="56" t="s">
        <v>95</v>
      </c>
      <c r="J18" s="57" t="str">
        <f>'Rekapitulácia stavby'!AN14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stavby'!AN16="","",'Rekapitulácia stavby'!AN16)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stavby'!E17="","",'Rekapitulácia stavby'!E17)</f>
        <v xml:space="preserve"> </v>
      </c>
      <c r="F21" s="59"/>
      <c r="G21" s="59"/>
      <c r="H21" s="59"/>
      <c r="I21" s="56" t="s">
        <v>95</v>
      </c>
      <c r="J21" s="57" t="str">
        <f>IF('Rekapitulácia stavby'!AN17="","",'Rekapitulácia stavby'!AN17)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stavby'!AN19="","",'Rekapitulácia stavby'!AN19)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stavby'!E20="","",'Rekapitulácia stavby'!E20)</f>
        <v xml:space="preserve"> </v>
      </c>
      <c r="F24" s="59"/>
      <c r="G24" s="59"/>
      <c r="H24" s="59"/>
      <c r="I24" s="56" t="s">
        <v>95</v>
      </c>
      <c r="J24" s="57" t="str">
        <f>IF('Rekapitulácia stavby'!AN20="","",'Rekapitulácia stavby'!AN20)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ROUND((SUM(BE98:BE172)),  2)</f>
        <v>0</v>
      </c>
      <c r="G33" s="59"/>
      <c r="H33" s="59"/>
      <c r="I33" s="141">
        <v>0.2</v>
      </c>
      <c r="J33" s="140">
        <f>ROUND(((SUM(BE98:BE172))*I33),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ROUND((SUM(BF98:BF172)),  2)</f>
        <v>0</v>
      </c>
      <c r="G34" s="59"/>
      <c r="H34" s="59"/>
      <c r="I34" s="141">
        <v>0.2</v>
      </c>
      <c r="J34" s="140">
        <f>ROUND(((SUM(BF98:BF172))*I34),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ROUND((SUM(BG98:BG172)),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ROUND((SUM(BH98:BH172)),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ROUND((SUM(BI98:BI172)),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6.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07 - FC 11 SO 07 Vodovodná prípojka</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P99+P163</f>
        <v>0</v>
      </c>
      <c r="Q98" s="95"/>
      <c r="R98" s="160">
        <f>R99+R163</f>
        <v>0</v>
      </c>
      <c r="S98" s="95"/>
      <c r="T98" s="161">
        <f>T99+T163</f>
        <v>0</v>
      </c>
      <c r="U98" s="59"/>
      <c r="V98" s="59"/>
      <c r="W98" s="59"/>
      <c r="X98" s="59"/>
      <c r="Y98" s="59"/>
      <c r="Z98" s="59"/>
      <c r="AA98" s="59"/>
      <c r="AB98" s="59"/>
      <c r="AC98" s="59"/>
      <c r="AD98" s="59"/>
      <c r="AE98" s="59"/>
      <c r="AT98" s="48" t="s">
        <v>140</v>
      </c>
      <c r="AU98" s="48" t="s">
        <v>295</v>
      </c>
      <c r="BK98" s="162">
        <f>BK99+BK163</f>
        <v>0</v>
      </c>
    </row>
    <row r="99" spans="1:65" s="163" customFormat="1" ht="25.95" customHeight="1">
      <c r="B99" s="164"/>
      <c r="D99" s="165" t="s">
        <v>140</v>
      </c>
      <c r="E99" s="166"/>
      <c r="F99" s="166" t="s">
        <v>1293</v>
      </c>
      <c r="J99" s="167">
        <f>BK99</f>
        <v>0</v>
      </c>
      <c r="L99" s="164"/>
      <c r="M99" s="168"/>
      <c r="N99" s="169"/>
      <c r="O99" s="169"/>
      <c r="P99" s="170">
        <f>P100+P118+P122+P126+P160</f>
        <v>0</v>
      </c>
      <c r="Q99" s="169"/>
      <c r="R99" s="170">
        <f>R100+R118+R122+R126+R160</f>
        <v>0</v>
      </c>
      <c r="S99" s="169"/>
      <c r="T99" s="171">
        <f>T100+T118+T122+T126+T160</f>
        <v>0</v>
      </c>
      <c r="AR99" s="165" t="s">
        <v>148</v>
      </c>
      <c r="AT99" s="172" t="s">
        <v>140</v>
      </c>
      <c r="AU99" s="172" t="s">
        <v>141</v>
      </c>
      <c r="AY99" s="165" t="s">
        <v>297</v>
      </c>
      <c r="BK99" s="173">
        <f>BK100+BK118+BK122+BK126+BK160</f>
        <v>0</v>
      </c>
    </row>
    <row r="100" spans="1:65" s="163" customFormat="1" ht="22.95" customHeight="1">
      <c r="B100" s="164"/>
      <c r="D100" s="165" t="s">
        <v>140</v>
      </c>
      <c r="E100" s="174"/>
      <c r="F100" s="174" t="s">
        <v>1294</v>
      </c>
      <c r="J100" s="175">
        <f>BK100</f>
        <v>0</v>
      </c>
      <c r="L100" s="164"/>
      <c r="M100" s="168"/>
      <c r="N100" s="169"/>
      <c r="O100" s="169"/>
      <c r="P100" s="170">
        <f>SUM(P101:P117)</f>
        <v>0</v>
      </c>
      <c r="Q100" s="169"/>
      <c r="R100" s="170">
        <f>SUM(R101:R117)</f>
        <v>0</v>
      </c>
      <c r="S100" s="169"/>
      <c r="T100" s="171">
        <f>SUM(T101:T117)</f>
        <v>0</v>
      </c>
      <c r="AR100" s="165" t="s">
        <v>148</v>
      </c>
      <c r="AT100" s="172" t="s">
        <v>140</v>
      </c>
      <c r="AU100" s="172" t="s">
        <v>148</v>
      </c>
      <c r="AY100" s="165" t="s">
        <v>297</v>
      </c>
      <c r="BK100" s="173">
        <f>SUM(BK101:BK117)</f>
        <v>0</v>
      </c>
    </row>
    <row r="101" spans="1:65" s="63" customFormat="1" ht="14.4" customHeight="1">
      <c r="A101" s="59"/>
      <c r="B101" s="176"/>
      <c r="C101" s="177" t="s">
        <v>148</v>
      </c>
      <c r="D101" s="177" t="s">
        <v>299</v>
      </c>
      <c r="E101" s="178"/>
      <c r="F101" s="179" t="s">
        <v>1463</v>
      </c>
      <c r="G101" s="180" t="s">
        <v>407</v>
      </c>
      <c r="H101" s="181">
        <v>1</v>
      </c>
      <c r="I101" s="182"/>
      <c r="J101" s="182">
        <f t="shared" ref="J101:J117" si="0">ROUND(I101*H101,2)</f>
        <v>0</v>
      </c>
      <c r="K101" s="183"/>
      <c r="L101" s="60"/>
      <c r="M101" s="184" t="s">
        <v>76</v>
      </c>
      <c r="N101" s="185"/>
      <c r="O101" s="186">
        <v>0</v>
      </c>
      <c r="P101" s="186">
        <f t="shared" ref="P101:P117" si="1">O101*H101</f>
        <v>0</v>
      </c>
      <c r="Q101" s="186">
        <v>0</v>
      </c>
      <c r="R101" s="186">
        <f t="shared" ref="R101:R117" si="2">Q101*H101</f>
        <v>0</v>
      </c>
      <c r="S101" s="186">
        <v>0</v>
      </c>
      <c r="T101" s="187">
        <f t="shared" ref="T101:T117"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17" si="4">IF(N101="základná",J101,0)</f>
        <v>0</v>
      </c>
      <c r="BF101" s="189">
        <f t="shared" ref="BF101:BF117" si="5">IF(N101="znížená",J101,0)</f>
        <v>0</v>
      </c>
      <c r="BG101" s="189">
        <f t="shared" ref="BG101:BG117" si="6">IF(N101="zákl. prenesená",J101,0)</f>
        <v>0</v>
      </c>
      <c r="BH101" s="189">
        <f t="shared" ref="BH101:BH117" si="7">IF(N101="zníž. prenesená",J101,0)</f>
        <v>0</v>
      </c>
      <c r="BI101" s="189">
        <f t="shared" ref="BI101:BI117" si="8">IF(N101="nulová",J101,0)</f>
        <v>0</v>
      </c>
      <c r="BJ101" s="48" t="s">
        <v>154</v>
      </c>
      <c r="BK101" s="189">
        <f t="shared" ref="BK101:BK117" si="9">ROUND(I101*H101,2)</f>
        <v>0</v>
      </c>
      <c r="BL101" s="48" t="s">
        <v>302</v>
      </c>
      <c r="BM101" s="188" t="s">
        <v>154</v>
      </c>
    </row>
    <row r="102" spans="1:65" s="63" customFormat="1" ht="14.4" customHeight="1">
      <c r="A102" s="59"/>
      <c r="B102" s="176"/>
      <c r="C102" s="190" t="s">
        <v>154</v>
      </c>
      <c r="D102" s="190" t="s">
        <v>324</v>
      </c>
      <c r="E102" s="191"/>
      <c r="F102" s="192" t="s">
        <v>2352</v>
      </c>
      <c r="G102" s="193" t="s">
        <v>799</v>
      </c>
      <c r="H102" s="194">
        <v>1</v>
      </c>
      <c r="I102" s="195"/>
      <c r="J102" s="195">
        <f t="shared" si="0"/>
        <v>0</v>
      </c>
      <c r="K102" s="196"/>
      <c r="L102" s="197"/>
      <c r="M102" s="198" t="s">
        <v>76</v>
      </c>
      <c r="N102" s="199"/>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320</v>
      </c>
      <c r="AT102" s="188" t="s">
        <v>324</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14.4" customHeight="1">
      <c r="A103" s="59"/>
      <c r="B103" s="176"/>
      <c r="C103" s="190" t="s">
        <v>306</v>
      </c>
      <c r="D103" s="190" t="s">
        <v>324</v>
      </c>
      <c r="E103" s="191"/>
      <c r="F103" s="192" t="s">
        <v>2353</v>
      </c>
      <c r="G103" s="193" t="s">
        <v>799</v>
      </c>
      <c r="H103" s="194">
        <v>1</v>
      </c>
      <c r="I103" s="195"/>
      <c r="J103" s="195">
        <f t="shared" si="0"/>
        <v>0</v>
      </c>
      <c r="K103" s="196"/>
      <c r="L103" s="197"/>
      <c r="M103" s="198" t="s">
        <v>76</v>
      </c>
      <c r="N103" s="199"/>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320</v>
      </c>
      <c r="AT103" s="188" t="s">
        <v>324</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28.95" customHeight="1">
      <c r="A104" s="59"/>
      <c r="B104" s="176"/>
      <c r="C104" s="190" t="s">
        <v>302</v>
      </c>
      <c r="D104" s="190" t="s">
        <v>324</v>
      </c>
      <c r="E104" s="191"/>
      <c r="F104" s="192" t="s">
        <v>2354</v>
      </c>
      <c r="G104" s="193" t="s">
        <v>799</v>
      </c>
      <c r="H104" s="194">
        <v>1</v>
      </c>
      <c r="I104" s="195"/>
      <c r="J104" s="195">
        <f t="shared" si="0"/>
        <v>0</v>
      </c>
      <c r="K104" s="196"/>
      <c r="L104" s="197"/>
      <c r="M104" s="198" t="s">
        <v>76</v>
      </c>
      <c r="N104" s="199"/>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320</v>
      </c>
      <c r="AT104" s="188" t="s">
        <v>324</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320</v>
      </c>
    </row>
    <row r="105" spans="1:65" s="63" customFormat="1" ht="24.15" customHeight="1">
      <c r="A105" s="59"/>
      <c r="B105" s="176"/>
      <c r="C105" s="177" t="s">
        <v>311</v>
      </c>
      <c r="D105" s="177" t="s">
        <v>299</v>
      </c>
      <c r="E105" s="178"/>
      <c r="F105" s="179" t="s">
        <v>1467</v>
      </c>
      <c r="G105" s="180" t="s">
        <v>337</v>
      </c>
      <c r="H105" s="181">
        <v>2</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328</v>
      </c>
    </row>
    <row r="106" spans="1:65" s="63" customFormat="1" ht="14.4" customHeight="1">
      <c r="A106" s="59"/>
      <c r="B106" s="176"/>
      <c r="C106" s="177" t="s">
        <v>314</v>
      </c>
      <c r="D106" s="177" t="s">
        <v>299</v>
      </c>
      <c r="E106" s="178"/>
      <c r="F106" s="179" t="s">
        <v>1469</v>
      </c>
      <c r="G106" s="180" t="s">
        <v>301</v>
      </c>
      <c r="H106" s="181">
        <v>5</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335</v>
      </c>
    </row>
    <row r="107" spans="1:65" s="63" customFormat="1" ht="14.4" customHeight="1">
      <c r="A107" s="59"/>
      <c r="B107" s="176"/>
      <c r="C107" s="177" t="s">
        <v>317</v>
      </c>
      <c r="D107" s="177" t="s">
        <v>299</v>
      </c>
      <c r="E107" s="178"/>
      <c r="F107" s="179" t="s">
        <v>1299</v>
      </c>
      <c r="G107" s="180" t="s">
        <v>301</v>
      </c>
      <c r="H107" s="181">
        <v>45.36</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342</v>
      </c>
    </row>
    <row r="108" spans="1:65" s="63" customFormat="1" ht="24.6" customHeight="1">
      <c r="A108" s="59"/>
      <c r="B108" s="176"/>
      <c r="C108" s="177" t="s">
        <v>320</v>
      </c>
      <c r="D108" s="177" t="s">
        <v>299</v>
      </c>
      <c r="E108" s="178"/>
      <c r="F108" s="179" t="s">
        <v>1301</v>
      </c>
      <c r="G108" s="180" t="s">
        <v>301</v>
      </c>
      <c r="H108" s="181">
        <v>18.143999999999998</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348</v>
      </c>
    </row>
    <row r="109" spans="1:65" s="63" customFormat="1" ht="14.4" customHeight="1">
      <c r="A109" s="59"/>
      <c r="B109" s="176"/>
      <c r="C109" s="177" t="s">
        <v>323</v>
      </c>
      <c r="D109" s="177" t="s">
        <v>299</v>
      </c>
      <c r="E109" s="178"/>
      <c r="F109" s="179" t="s">
        <v>1303</v>
      </c>
      <c r="G109" s="180" t="s">
        <v>301</v>
      </c>
      <c r="H109" s="181">
        <v>50.36</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354</v>
      </c>
    </row>
    <row r="110" spans="1:65" s="63" customFormat="1" ht="24.15" customHeight="1">
      <c r="A110" s="59"/>
      <c r="B110" s="176"/>
      <c r="C110" s="177" t="s">
        <v>328</v>
      </c>
      <c r="D110" s="177" t="s">
        <v>299</v>
      </c>
      <c r="E110" s="178"/>
      <c r="F110" s="179" t="s">
        <v>1313</v>
      </c>
      <c r="G110" s="180" t="s">
        <v>301</v>
      </c>
      <c r="H110" s="181">
        <v>50.36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82</v>
      </c>
    </row>
    <row r="111" spans="1:65" s="63" customFormat="1" ht="24.15" customHeight="1">
      <c r="A111" s="59"/>
      <c r="B111" s="176"/>
      <c r="C111" s="177" t="s">
        <v>331</v>
      </c>
      <c r="D111" s="177" t="s">
        <v>299</v>
      </c>
      <c r="E111" s="178"/>
      <c r="F111" s="179" t="s">
        <v>1556</v>
      </c>
      <c r="G111" s="180" t="s">
        <v>301</v>
      </c>
      <c r="H111" s="181">
        <v>5</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405</v>
      </c>
    </row>
    <row r="112" spans="1:65" s="63" customFormat="1" ht="14.4" customHeight="1">
      <c r="A112" s="59"/>
      <c r="B112" s="176"/>
      <c r="C112" s="177" t="s">
        <v>335</v>
      </c>
      <c r="D112" s="177" t="s">
        <v>299</v>
      </c>
      <c r="E112" s="178"/>
      <c r="F112" s="179" t="s">
        <v>1317</v>
      </c>
      <c r="G112" s="180" t="s">
        <v>301</v>
      </c>
      <c r="H112" s="181">
        <v>5</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412</v>
      </c>
    </row>
    <row r="113" spans="1:65" s="63" customFormat="1" ht="24.15" customHeight="1">
      <c r="A113" s="59"/>
      <c r="B113" s="176"/>
      <c r="C113" s="177" t="s">
        <v>339</v>
      </c>
      <c r="D113" s="177" t="s">
        <v>299</v>
      </c>
      <c r="E113" s="178"/>
      <c r="F113" s="179" t="s">
        <v>1321</v>
      </c>
      <c r="G113" s="180" t="s">
        <v>301</v>
      </c>
      <c r="H113" s="181">
        <v>26.67</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418</v>
      </c>
    </row>
    <row r="114" spans="1:65" s="63" customFormat="1" ht="14.4" customHeight="1">
      <c r="A114" s="59"/>
      <c r="B114" s="176"/>
      <c r="C114" s="177" t="s">
        <v>342</v>
      </c>
      <c r="D114" s="177" t="s">
        <v>299</v>
      </c>
      <c r="E114" s="178"/>
      <c r="F114" s="179" t="s">
        <v>1325</v>
      </c>
      <c r="G114" s="180" t="s">
        <v>301</v>
      </c>
      <c r="H114" s="181">
        <v>12.96</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424</v>
      </c>
    </row>
    <row r="115" spans="1:65" s="63" customFormat="1" ht="14.4" customHeight="1">
      <c r="A115" s="59"/>
      <c r="B115" s="176"/>
      <c r="C115" s="177" t="s">
        <v>345</v>
      </c>
      <c r="D115" s="177" t="s">
        <v>299</v>
      </c>
      <c r="E115" s="178"/>
      <c r="F115" s="179" t="s">
        <v>1477</v>
      </c>
      <c r="G115" s="180" t="s">
        <v>301</v>
      </c>
      <c r="H115" s="181">
        <v>12.96</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430</v>
      </c>
    </row>
    <row r="116" spans="1:65" s="63" customFormat="1" ht="24.15" customHeight="1">
      <c r="A116" s="59"/>
      <c r="B116" s="176"/>
      <c r="C116" s="177" t="s">
        <v>348</v>
      </c>
      <c r="D116" s="177" t="s">
        <v>299</v>
      </c>
      <c r="E116" s="178"/>
      <c r="F116" s="179" t="s">
        <v>1479</v>
      </c>
      <c r="G116" s="180" t="s">
        <v>301</v>
      </c>
      <c r="H116" s="181">
        <v>4.8600000000000003</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381</v>
      </c>
    </row>
    <row r="117" spans="1:65" s="63" customFormat="1" ht="14.4" customHeight="1">
      <c r="A117" s="59"/>
      <c r="B117" s="176"/>
      <c r="C117" s="177" t="s">
        <v>351</v>
      </c>
      <c r="D117" s="177" t="s">
        <v>299</v>
      </c>
      <c r="E117" s="178"/>
      <c r="F117" s="179" t="s">
        <v>1481</v>
      </c>
      <c r="G117" s="180" t="s">
        <v>337</v>
      </c>
      <c r="H117" s="181">
        <v>120</v>
      </c>
      <c r="I117" s="182"/>
      <c r="J117" s="182">
        <f t="shared" si="0"/>
        <v>0</v>
      </c>
      <c r="K117" s="183"/>
      <c r="L117" s="60"/>
      <c r="M117" s="184" t="s">
        <v>76</v>
      </c>
      <c r="N117" s="185"/>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302</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302</v>
      </c>
      <c r="BM117" s="188" t="s">
        <v>442</v>
      </c>
    </row>
    <row r="118" spans="1:65" s="163" customFormat="1" ht="22.95" customHeight="1">
      <c r="B118" s="164"/>
      <c r="D118" s="165" t="s">
        <v>140</v>
      </c>
      <c r="E118" s="174"/>
      <c r="F118" s="174" t="s">
        <v>1329</v>
      </c>
      <c r="J118" s="175">
        <f>BK118</f>
        <v>0</v>
      </c>
      <c r="L118" s="164"/>
      <c r="M118" s="168"/>
      <c r="N118" s="169"/>
      <c r="O118" s="169"/>
      <c r="P118" s="170">
        <f>SUM(P119:P121)</f>
        <v>0</v>
      </c>
      <c r="Q118" s="169"/>
      <c r="R118" s="170">
        <f>SUM(R119:R121)</f>
        <v>0</v>
      </c>
      <c r="S118" s="169"/>
      <c r="T118" s="171">
        <f>SUM(T119:T121)</f>
        <v>0</v>
      </c>
      <c r="AR118" s="165" t="s">
        <v>148</v>
      </c>
      <c r="AT118" s="172" t="s">
        <v>140</v>
      </c>
      <c r="AU118" s="172" t="s">
        <v>148</v>
      </c>
      <c r="AY118" s="165" t="s">
        <v>297</v>
      </c>
      <c r="BK118" s="173">
        <f>SUM(BK119:BK121)</f>
        <v>0</v>
      </c>
    </row>
    <row r="119" spans="1:65" s="63" customFormat="1" ht="24.15" customHeight="1">
      <c r="A119" s="59"/>
      <c r="B119" s="176"/>
      <c r="C119" s="177" t="s">
        <v>354</v>
      </c>
      <c r="D119" s="177" t="s">
        <v>299</v>
      </c>
      <c r="E119" s="178"/>
      <c r="F119" s="179" t="s">
        <v>1330</v>
      </c>
      <c r="G119" s="180" t="s">
        <v>301</v>
      </c>
      <c r="H119" s="181">
        <v>4.8600000000000003</v>
      </c>
      <c r="I119" s="182"/>
      <c r="J119" s="182">
        <f>ROUND(I119*H119,2)</f>
        <v>0</v>
      </c>
      <c r="K119" s="183"/>
      <c r="L119" s="60"/>
      <c r="M119" s="184" t="s">
        <v>76</v>
      </c>
      <c r="N119" s="185"/>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448</v>
      </c>
    </row>
    <row r="120" spans="1:65" s="63" customFormat="1" ht="24.15" customHeight="1">
      <c r="A120" s="59"/>
      <c r="B120" s="176"/>
      <c r="C120" s="177" t="s">
        <v>357</v>
      </c>
      <c r="D120" s="177" t="s">
        <v>299</v>
      </c>
      <c r="E120" s="178"/>
      <c r="F120" s="179" t="s">
        <v>1484</v>
      </c>
      <c r="G120" s="180" t="s">
        <v>301</v>
      </c>
      <c r="H120" s="181">
        <v>0.25</v>
      </c>
      <c r="I120" s="182"/>
      <c r="J120" s="182">
        <f>ROUND(I120*H120,2)</f>
        <v>0</v>
      </c>
      <c r="K120" s="183"/>
      <c r="L120" s="60"/>
      <c r="M120" s="184" t="s">
        <v>76</v>
      </c>
      <c r="N120" s="185"/>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302</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302</v>
      </c>
      <c r="BM120" s="188" t="s">
        <v>454</v>
      </c>
    </row>
    <row r="121" spans="1:65" s="63" customFormat="1" ht="24.15" customHeight="1">
      <c r="A121" s="59"/>
      <c r="B121" s="176"/>
      <c r="C121" s="177" t="s">
        <v>82</v>
      </c>
      <c r="D121" s="177" t="s">
        <v>299</v>
      </c>
      <c r="E121" s="178"/>
      <c r="F121" s="179" t="s">
        <v>1486</v>
      </c>
      <c r="G121" s="180" t="s">
        <v>337</v>
      </c>
      <c r="H121" s="181">
        <v>1.2</v>
      </c>
      <c r="I121" s="182"/>
      <c r="J121" s="182">
        <f>ROUND(I121*H121,2)</f>
        <v>0</v>
      </c>
      <c r="K121" s="183"/>
      <c r="L121" s="60"/>
      <c r="M121" s="184" t="s">
        <v>76</v>
      </c>
      <c r="N121" s="185"/>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302</v>
      </c>
      <c r="AT121" s="188" t="s">
        <v>299</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302</v>
      </c>
      <c r="BM121" s="188" t="s">
        <v>460</v>
      </c>
    </row>
    <row r="122" spans="1:65" s="163" customFormat="1" ht="22.95" customHeight="1">
      <c r="B122" s="164"/>
      <c r="D122" s="165" t="s">
        <v>140</v>
      </c>
      <c r="E122" s="174"/>
      <c r="F122" s="174" t="s">
        <v>2329</v>
      </c>
      <c r="J122" s="175">
        <f>BK122</f>
        <v>0</v>
      </c>
      <c r="L122" s="164"/>
      <c r="M122" s="168"/>
      <c r="N122" s="169"/>
      <c r="O122" s="169"/>
      <c r="P122" s="170">
        <f>SUM(P123:P125)</f>
        <v>0</v>
      </c>
      <c r="Q122" s="169"/>
      <c r="R122" s="170">
        <f>SUM(R123:R125)</f>
        <v>0</v>
      </c>
      <c r="S122" s="169"/>
      <c r="T122" s="171">
        <f>SUM(T123:T125)</f>
        <v>0</v>
      </c>
      <c r="AR122" s="165" t="s">
        <v>148</v>
      </c>
      <c r="AT122" s="172" t="s">
        <v>140</v>
      </c>
      <c r="AU122" s="172" t="s">
        <v>148</v>
      </c>
      <c r="AY122" s="165" t="s">
        <v>297</v>
      </c>
      <c r="BK122" s="173">
        <f>SUM(BK123:BK125)</f>
        <v>0</v>
      </c>
    </row>
    <row r="123" spans="1:65" s="63" customFormat="1" ht="24.15" customHeight="1">
      <c r="A123" s="59"/>
      <c r="B123" s="176"/>
      <c r="C123" s="177" t="s">
        <v>402</v>
      </c>
      <c r="D123" s="177" t="s">
        <v>299</v>
      </c>
      <c r="E123" s="178"/>
      <c r="F123" s="179" t="s">
        <v>2330</v>
      </c>
      <c r="G123" s="180" t="s">
        <v>301</v>
      </c>
      <c r="H123" s="181">
        <v>1.58</v>
      </c>
      <c r="I123" s="182"/>
      <c r="J123" s="182">
        <f>ROUND(I123*H123,2)</f>
        <v>0</v>
      </c>
      <c r="K123" s="183"/>
      <c r="L123" s="60"/>
      <c r="M123" s="184" t="s">
        <v>76</v>
      </c>
      <c r="N123" s="185"/>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302</v>
      </c>
      <c r="AT123" s="188" t="s">
        <v>299</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302</v>
      </c>
      <c r="BM123" s="188" t="s">
        <v>466</v>
      </c>
    </row>
    <row r="124" spans="1:65" s="63" customFormat="1" ht="24.15" customHeight="1">
      <c r="A124" s="59"/>
      <c r="B124" s="176"/>
      <c r="C124" s="177" t="s">
        <v>405</v>
      </c>
      <c r="D124" s="177" t="s">
        <v>299</v>
      </c>
      <c r="E124" s="178"/>
      <c r="F124" s="179" t="s">
        <v>2331</v>
      </c>
      <c r="G124" s="180" t="s">
        <v>337</v>
      </c>
      <c r="H124" s="181">
        <v>2.5</v>
      </c>
      <c r="I124" s="182"/>
      <c r="J124" s="182">
        <f>ROUND(I124*H124,2)</f>
        <v>0</v>
      </c>
      <c r="K124" s="183"/>
      <c r="L124" s="60"/>
      <c r="M124" s="184" t="s">
        <v>76</v>
      </c>
      <c r="N124" s="185"/>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302</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302</v>
      </c>
      <c r="BM124" s="188" t="s">
        <v>472</v>
      </c>
    </row>
    <row r="125" spans="1:65" s="63" customFormat="1" ht="24.15" customHeight="1">
      <c r="A125" s="59"/>
      <c r="B125" s="176"/>
      <c r="C125" s="177" t="s">
        <v>409</v>
      </c>
      <c r="D125" s="177" t="s">
        <v>299</v>
      </c>
      <c r="E125" s="178"/>
      <c r="F125" s="179" t="s">
        <v>2355</v>
      </c>
      <c r="G125" s="180" t="s">
        <v>301</v>
      </c>
      <c r="H125" s="181">
        <v>0.3</v>
      </c>
      <c r="I125" s="182"/>
      <c r="J125" s="182">
        <f>ROUND(I125*H125,2)</f>
        <v>0</v>
      </c>
      <c r="K125" s="183"/>
      <c r="L125" s="60"/>
      <c r="M125" s="184" t="s">
        <v>76</v>
      </c>
      <c r="N125" s="185"/>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302</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302</v>
      </c>
      <c r="BM125" s="188" t="s">
        <v>478</v>
      </c>
    </row>
    <row r="126" spans="1:65" s="163" customFormat="1" ht="22.95" customHeight="1">
      <c r="B126" s="164"/>
      <c r="D126" s="165" t="s">
        <v>140</v>
      </c>
      <c r="E126" s="174"/>
      <c r="F126" s="174" t="s">
        <v>1332</v>
      </c>
      <c r="J126" s="175">
        <f>BK126</f>
        <v>0</v>
      </c>
      <c r="L126" s="164"/>
      <c r="M126" s="168"/>
      <c r="N126" s="169"/>
      <c r="O126" s="169"/>
      <c r="P126" s="170">
        <f>SUM(P127:P159)</f>
        <v>0</v>
      </c>
      <c r="Q126" s="169"/>
      <c r="R126" s="170">
        <f>SUM(R127:R159)</f>
        <v>0</v>
      </c>
      <c r="S126" s="169"/>
      <c r="T126" s="171">
        <f>SUM(T127:T159)</f>
        <v>0</v>
      </c>
      <c r="AR126" s="165" t="s">
        <v>148</v>
      </c>
      <c r="AT126" s="172" t="s">
        <v>140</v>
      </c>
      <c r="AU126" s="172" t="s">
        <v>148</v>
      </c>
      <c r="AY126" s="165" t="s">
        <v>297</v>
      </c>
      <c r="BK126" s="173">
        <f>SUM(BK127:BK159)</f>
        <v>0</v>
      </c>
    </row>
    <row r="127" spans="1:65" s="63" customFormat="1" ht="21.6" customHeight="1">
      <c r="A127" s="59"/>
      <c r="B127" s="176"/>
      <c r="C127" s="177" t="s">
        <v>412</v>
      </c>
      <c r="D127" s="177" t="s">
        <v>299</v>
      </c>
      <c r="E127" s="178"/>
      <c r="F127" s="179" t="s">
        <v>1568</v>
      </c>
      <c r="G127" s="180" t="s">
        <v>522</v>
      </c>
      <c r="H127" s="181">
        <v>18</v>
      </c>
      <c r="I127" s="182"/>
      <c r="J127" s="182">
        <f t="shared" ref="J127:J159" si="10">ROUND(I127*H127,2)</f>
        <v>0</v>
      </c>
      <c r="K127" s="183"/>
      <c r="L127" s="60"/>
      <c r="M127" s="184" t="s">
        <v>76</v>
      </c>
      <c r="N127" s="185"/>
      <c r="O127" s="186">
        <v>0</v>
      </c>
      <c r="P127" s="186">
        <f t="shared" ref="P127:P159" si="11">O127*H127</f>
        <v>0</v>
      </c>
      <c r="Q127" s="186">
        <v>0</v>
      </c>
      <c r="R127" s="186">
        <f t="shared" ref="R127:R159" si="12">Q127*H127</f>
        <v>0</v>
      </c>
      <c r="S127" s="186">
        <v>0</v>
      </c>
      <c r="T127" s="187">
        <f t="shared" ref="T127:T159" si="13">S127*H127</f>
        <v>0</v>
      </c>
      <c r="U127" s="59"/>
      <c r="V127" s="59"/>
      <c r="W127" s="59"/>
      <c r="X127" s="59"/>
      <c r="Y127" s="59"/>
      <c r="Z127" s="59"/>
      <c r="AA127" s="59"/>
      <c r="AB127" s="59"/>
      <c r="AC127" s="59"/>
      <c r="AD127" s="59"/>
      <c r="AE127" s="59"/>
      <c r="AR127" s="188" t="s">
        <v>302</v>
      </c>
      <c r="AT127" s="188" t="s">
        <v>299</v>
      </c>
      <c r="AU127" s="188" t="s">
        <v>154</v>
      </c>
      <c r="AY127" s="48" t="s">
        <v>297</v>
      </c>
      <c r="BE127" s="189">
        <f t="shared" ref="BE127:BE159" si="14">IF(N127="základná",J127,0)</f>
        <v>0</v>
      </c>
      <c r="BF127" s="189">
        <f t="shared" ref="BF127:BF159" si="15">IF(N127="znížená",J127,0)</f>
        <v>0</v>
      </c>
      <c r="BG127" s="189">
        <f t="shared" ref="BG127:BG159" si="16">IF(N127="zákl. prenesená",J127,0)</f>
        <v>0</v>
      </c>
      <c r="BH127" s="189">
        <f t="shared" ref="BH127:BH159" si="17">IF(N127="zníž. prenesená",J127,0)</f>
        <v>0</v>
      </c>
      <c r="BI127" s="189">
        <f t="shared" ref="BI127:BI159" si="18">IF(N127="nulová",J127,0)</f>
        <v>0</v>
      </c>
      <c r="BJ127" s="48" t="s">
        <v>154</v>
      </c>
      <c r="BK127" s="189">
        <f t="shared" ref="BK127:BK159" si="19">ROUND(I127*H127,2)</f>
        <v>0</v>
      </c>
      <c r="BL127" s="48" t="s">
        <v>302</v>
      </c>
      <c r="BM127" s="188" t="s">
        <v>484</v>
      </c>
    </row>
    <row r="128" spans="1:65" s="63" customFormat="1" ht="24.15" customHeight="1">
      <c r="A128" s="59"/>
      <c r="B128" s="176"/>
      <c r="C128" s="190" t="s">
        <v>415</v>
      </c>
      <c r="D128" s="190" t="s">
        <v>324</v>
      </c>
      <c r="E128" s="191"/>
      <c r="F128" s="192" t="s">
        <v>1570</v>
      </c>
      <c r="G128" s="193" t="s">
        <v>522</v>
      </c>
      <c r="H128" s="194">
        <v>18</v>
      </c>
      <c r="I128" s="195"/>
      <c r="J128" s="195">
        <f t="shared" si="10"/>
        <v>0</v>
      </c>
      <c r="K128" s="196"/>
      <c r="L128" s="197"/>
      <c r="M128" s="198" t="s">
        <v>76</v>
      </c>
      <c r="N128" s="199"/>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652</v>
      </c>
    </row>
    <row r="129" spans="1:65" s="63" customFormat="1" ht="22.2" customHeight="1">
      <c r="A129" s="59"/>
      <c r="B129" s="176"/>
      <c r="C129" s="177" t="s">
        <v>418</v>
      </c>
      <c r="D129" s="177" t="s">
        <v>299</v>
      </c>
      <c r="E129" s="178"/>
      <c r="F129" s="179" t="s">
        <v>1574</v>
      </c>
      <c r="G129" s="180" t="s">
        <v>522</v>
      </c>
      <c r="H129" s="181">
        <v>46</v>
      </c>
      <c r="I129" s="182"/>
      <c r="J129" s="182">
        <f t="shared" si="10"/>
        <v>0</v>
      </c>
      <c r="K129" s="183"/>
      <c r="L129" s="60"/>
      <c r="M129" s="184" t="s">
        <v>76</v>
      </c>
      <c r="N129" s="185"/>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302</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577</v>
      </c>
    </row>
    <row r="130" spans="1:65" s="63" customFormat="1" ht="24.15" customHeight="1">
      <c r="A130" s="59"/>
      <c r="B130" s="176"/>
      <c r="C130" s="190" t="s">
        <v>421</v>
      </c>
      <c r="D130" s="190" t="s">
        <v>324</v>
      </c>
      <c r="E130" s="191"/>
      <c r="F130" s="192" t="s">
        <v>2356</v>
      </c>
      <c r="G130" s="193" t="s">
        <v>522</v>
      </c>
      <c r="H130" s="194">
        <v>40.5</v>
      </c>
      <c r="I130" s="195"/>
      <c r="J130" s="195">
        <f t="shared" si="10"/>
        <v>0</v>
      </c>
      <c r="K130" s="196"/>
      <c r="L130" s="197"/>
      <c r="M130" s="198" t="s">
        <v>76</v>
      </c>
      <c r="N130" s="199"/>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583</v>
      </c>
    </row>
    <row r="131" spans="1:65" s="63" customFormat="1" ht="24.15" customHeight="1">
      <c r="A131" s="59"/>
      <c r="B131" s="176"/>
      <c r="C131" s="177" t="s">
        <v>424</v>
      </c>
      <c r="D131" s="177" t="s">
        <v>299</v>
      </c>
      <c r="E131" s="178"/>
      <c r="F131" s="179" t="s">
        <v>2357</v>
      </c>
      <c r="G131" s="180" t="s">
        <v>799</v>
      </c>
      <c r="H131" s="181">
        <v>10</v>
      </c>
      <c r="I131" s="182"/>
      <c r="J131" s="182">
        <f t="shared" si="10"/>
        <v>0</v>
      </c>
      <c r="K131" s="183"/>
      <c r="L131" s="60"/>
      <c r="M131" s="184" t="s">
        <v>76</v>
      </c>
      <c r="N131" s="185"/>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302</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589</v>
      </c>
    </row>
    <row r="132" spans="1:65" s="63" customFormat="1" ht="14.4" customHeight="1">
      <c r="A132" s="59"/>
      <c r="B132" s="176"/>
      <c r="C132" s="177" t="s">
        <v>427</v>
      </c>
      <c r="D132" s="177" t="s">
        <v>299</v>
      </c>
      <c r="E132" s="178"/>
      <c r="F132" s="179" t="s">
        <v>1576</v>
      </c>
      <c r="G132" s="180" t="s">
        <v>799</v>
      </c>
      <c r="H132" s="181">
        <v>13</v>
      </c>
      <c r="I132" s="182"/>
      <c r="J132" s="182">
        <f t="shared" si="10"/>
        <v>0</v>
      </c>
      <c r="K132" s="183"/>
      <c r="L132" s="60"/>
      <c r="M132" s="184" t="s">
        <v>76</v>
      </c>
      <c r="N132" s="185"/>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302</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595</v>
      </c>
    </row>
    <row r="133" spans="1:65" s="63" customFormat="1" ht="24.15" customHeight="1">
      <c r="A133" s="59"/>
      <c r="B133" s="176"/>
      <c r="C133" s="177" t="s">
        <v>430</v>
      </c>
      <c r="D133" s="177" t="s">
        <v>299</v>
      </c>
      <c r="E133" s="178"/>
      <c r="F133" s="179" t="s">
        <v>1578</v>
      </c>
      <c r="G133" s="180" t="s">
        <v>799</v>
      </c>
      <c r="H133" s="181">
        <v>12</v>
      </c>
      <c r="I133" s="182"/>
      <c r="J133" s="182">
        <f t="shared" si="10"/>
        <v>0</v>
      </c>
      <c r="K133" s="183"/>
      <c r="L133" s="60"/>
      <c r="M133" s="184" t="s">
        <v>76</v>
      </c>
      <c r="N133" s="185"/>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302</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601</v>
      </c>
    </row>
    <row r="134" spans="1:65" s="63" customFormat="1" ht="14.4" customHeight="1">
      <c r="A134" s="59"/>
      <c r="B134" s="176"/>
      <c r="C134" s="177" t="s">
        <v>434</v>
      </c>
      <c r="D134" s="177" t="s">
        <v>299</v>
      </c>
      <c r="E134" s="178"/>
      <c r="F134" s="179" t="s">
        <v>1580</v>
      </c>
      <c r="G134" s="180" t="s">
        <v>799</v>
      </c>
      <c r="H134" s="181">
        <v>6</v>
      </c>
      <c r="I134" s="182"/>
      <c r="J134" s="182">
        <f t="shared" si="10"/>
        <v>0</v>
      </c>
      <c r="K134" s="183"/>
      <c r="L134" s="60"/>
      <c r="M134" s="184" t="s">
        <v>76</v>
      </c>
      <c r="N134" s="185"/>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302</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364</v>
      </c>
    </row>
    <row r="135" spans="1:65" s="63" customFormat="1" ht="24.15" customHeight="1">
      <c r="A135" s="59"/>
      <c r="B135" s="176"/>
      <c r="C135" s="177" t="s">
        <v>381</v>
      </c>
      <c r="D135" s="177" t="s">
        <v>299</v>
      </c>
      <c r="E135" s="178"/>
      <c r="F135" s="179" t="s">
        <v>1582</v>
      </c>
      <c r="G135" s="180" t="s">
        <v>799</v>
      </c>
      <c r="H135" s="181">
        <v>1</v>
      </c>
      <c r="I135" s="182"/>
      <c r="J135" s="182">
        <f t="shared" si="10"/>
        <v>0</v>
      </c>
      <c r="K135" s="183"/>
      <c r="L135" s="60"/>
      <c r="M135" s="184" t="s">
        <v>76</v>
      </c>
      <c r="N135" s="185"/>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302</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490</v>
      </c>
    </row>
    <row r="136" spans="1:65" s="63" customFormat="1" ht="24.15" customHeight="1">
      <c r="A136" s="59"/>
      <c r="B136" s="176"/>
      <c r="C136" s="190" t="s">
        <v>439</v>
      </c>
      <c r="D136" s="190" t="s">
        <v>324</v>
      </c>
      <c r="E136" s="191"/>
      <c r="F136" s="192" t="s">
        <v>2358</v>
      </c>
      <c r="G136" s="193" t="s">
        <v>799</v>
      </c>
      <c r="H136" s="194">
        <v>1</v>
      </c>
      <c r="I136" s="195"/>
      <c r="J136" s="195">
        <f t="shared" si="10"/>
        <v>0</v>
      </c>
      <c r="K136" s="196"/>
      <c r="L136" s="197"/>
      <c r="M136" s="198" t="s">
        <v>76</v>
      </c>
      <c r="N136" s="199"/>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658</v>
      </c>
    </row>
    <row r="137" spans="1:65" s="63" customFormat="1" ht="23.4" customHeight="1">
      <c r="A137" s="59"/>
      <c r="B137" s="176"/>
      <c r="C137" s="190" t="s">
        <v>442</v>
      </c>
      <c r="D137" s="190" t="s">
        <v>324</v>
      </c>
      <c r="E137" s="191"/>
      <c r="F137" s="192" t="s">
        <v>1584</v>
      </c>
      <c r="G137" s="193" t="s">
        <v>799</v>
      </c>
      <c r="H137" s="194">
        <v>1</v>
      </c>
      <c r="I137" s="195"/>
      <c r="J137" s="195">
        <f t="shared" si="10"/>
        <v>0</v>
      </c>
      <c r="K137" s="196"/>
      <c r="L137" s="197"/>
      <c r="M137" s="198" t="s">
        <v>76</v>
      </c>
      <c r="N137" s="199"/>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664</v>
      </c>
    </row>
    <row r="138" spans="1:65" s="63" customFormat="1" ht="22.95" customHeight="1">
      <c r="A138" s="59"/>
      <c r="B138" s="176"/>
      <c r="C138" s="190" t="s">
        <v>445</v>
      </c>
      <c r="D138" s="190" t="s">
        <v>324</v>
      </c>
      <c r="E138" s="191"/>
      <c r="F138" s="192" t="s">
        <v>1586</v>
      </c>
      <c r="G138" s="193" t="s">
        <v>799</v>
      </c>
      <c r="H138" s="194">
        <v>12</v>
      </c>
      <c r="I138" s="195"/>
      <c r="J138" s="195">
        <f t="shared" si="10"/>
        <v>0</v>
      </c>
      <c r="K138" s="196"/>
      <c r="L138" s="197"/>
      <c r="M138" s="198" t="s">
        <v>76</v>
      </c>
      <c r="N138" s="199"/>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320</v>
      </c>
      <c r="AT138" s="188" t="s">
        <v>324</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669</v>
      </c>
    </row>
    <row r="139" spans="1:65" s="63" customFormat="1" ht="26.4" customHeight="1">
      <c r="A139" s="59"/>
      <c r="B139" s="176"/>
      <c r="C139" s="190" t="s">
        <v>448</v>
      </c>
      <c r="D139" s="190" t="s">
        <v>324</v>
      </c>
      <c r="E139" s="191"/>
      <c r="F139" s="192" t="s">
        <v>1588</v>
      </c>
      <c r="G139" s="193" t="s">
        <v>799</v>
      </c>
      <c r="H139" s="194">
        <v>1</v>
      </c>
      <c r="I139" s="195"/>
      <c r="J139" s="195">
        <f t="shared" si="10"/>
        <v>0</v>
      </c>
      <c r="K139" s="196"/>
      <c r="L139" s="197"/>
      <c r="M139" s="198" t="s">
        <v>76</v>
      </c>
      <c r="N139" s="199"/>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320</v>
      </c>
      <c r="AT139" s="188" t="s">
        <v>324</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675</v>
      </c>
    </row>
    <row r="140" spans="1:65" s="63" customFormat="1" ht="23.4" customHeight="1">
      <c r="A140" s="59"/>
      <c r="B140" s="176"/>
      <c r="C140" s="190" t="s">
        <v>451</v>
      </c>
      <c r="D140" s="190" t="s">
        <v>324</v>
      </c>
      <c r="E140" s="191"/>
      <c r="F140" s="192" t="s">
        <v>2359</v>
      </c>
      <c r="G140" s="193" t="s">
        <v>799</v>
      </c>
      <c r="H140" s="194">
        <v>2</v>
      </c>
      <c r="I140" s="195"/>
      <c r="J140" s="195">
        <f t="shared" si="10"/>
        <v>0</v>
      </c>
      <c r="K140" s="196"/>
      <c r="L140" s="197"/>
      <c r="M140" s="198" t="s">
        <v>76</v>
      </c>
      <c r="N140" s="199"/>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496</v>
      </c>
    </row>
    <row r="141" spans="1:65" s="63" customFormat="1" ht="26.4" customHeight="1">
      <c r="A141" s="59"/>
      <c r="B141" s="176"/>
      <c r="C141" s="190" t="s">
        <v>454</v>
      </c>
      <c r="D141" s="190" t="s">
        <v>324</v>
      </c>
      <c r="E141" s="191"/>
      <c r="F141" s="192" t="s">
        <v>1590</v>
      </c>
      <c r="G141" s="193" t="s">
        <v>799</v>
      </c>
      <c r="H141" s="194">
        <v>12</v>
      </c>
      <c r="I141" s="195"/>
      <c r="J141" s="195">
        <f t="shared" si="10"/>
        <v>0</v>
      </c>
      <c r="K141" s="196"/>
      <c r="L141" s="197"/>
      <c r="M141" s="198" t="s">
        <v>76</v>
      </c>
      <c r="N141" s="199"/>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320</v>
      </c>
      <c r="AT141" s="188" t="s">
        <v>324</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678</v>
      </c>
    </row>
    <row r="142" spans="1:65" s="63" customFormat="1" ht="28.95" customHeight="1">
      <c r="A142" s="59"/>
      <c r="B142" s="176"/>
      <c r="C142" s="190" t="s">
        <v>457</v>
      </c>
      <c r="D142" s="190" t="s">
        <v>324</v>
      </c>
      <c r="E142" s="191"/>
      <c r="F142" s="192" t="s">
        <v>2360</v>
      </c>
      <c r="G142" s="193" t="s">
        <v>799</v>
      </c>
      <c r="H142" s="194">
        <v>2</v>
      </c>
      <c r="I142" s="195"/>
      <c r="J142" s="195">
        <f t="shared" si="10"/>
        <v>0</v>
      </c>
      <c r="K142" s="196"/>
      <c r="L142" s="197"/>
      <c r="M142" s="198" t="s">
        <v>76</v>
      </c>
      <c r="N142" s="199"/>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320</v>
      </c>
      <c r="AT142" s="188" t="s">
        <v>324</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302</v>
      </c>
      <c r="BM142" s="188" t="s">
        <v>604</v>
      </c>
    </row>
    <row r="143" spans="1:65" s="63" customFormat="1" ht="14.4" customHeight="1">
      <c r="A143" s="59"/>
      <c r="B143" s="176"/>
      <c r="C143" s="190" t="s">
        <v>460</v>
      </c>
      <c r="D143" s="190" t="s">
        <v>324</v>
      </c>
      <c r="E143" s="191"/>
      <c r="F143" s="192" t="s">
        <v>1598</v>
      </c>
      <c r="G143" s="193" t="s">
        <v>407</v>
      </c>
      <c r="H143" s="194">
        <v>1</v>
      </c>
      <c r="I143" s="195"/>
      <c r="J143" s="195">
        <f t="shared" si="10"/>
        <v>0</v>
      </c>
      <c r="K143" s="196"/>
      <c r="L143" s="197"/>
      <c r="M143" s="198" t="s">
        <v>76</v>
      </c>
      <c r="N143" s="199"/>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320</v>
      </c>
      <c r="AT143" s="188" t="s">
        <v>324</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302</v>
      </c>
      <c r="BM143" s="188" t="s">
        <v>610</v>
      </c>
    </row>
    <row r="144" spans="1:65" s="63" customFormat="1" ht="25.95" customHeight="1">
      <c r="A144" s="59"/>
      <c r="B144" s="176"/>
      <c r="C144" s="190" t="s">
        <v>463</v>
      </c>
      <c r="D144" s="190" t="s">
        <v>324</v>
      </c>
      <c r="E144" s="191"/>
      <c r="F144" s="192" t="s">
        <v>1600</v>
      </c>
      <c r="G144" s="193" t="s">
        <v>799</v>
      </c>
      <c r="H144" s="194">
        <v>1</v>
      </c>
      <c r="I144" s="195"/>
      <c r="J144" s="195">
        <f t="shared" si="10"/>
        <v>0</v>
      </c>
      <c r="K144" s="196"/>
      <c r="L144" s="197"/>
      <c r="M144" s="198" t="s">
        <v>76</v>
      </c>
      <c r="N144" s="199"/>
      <c r="O144" s="186">
        <v>0</v>
      </c>
      <c r="P144" s="186">
        <f t="shared" si="11"/>
        <v>0</v>
      </c>
      <c r="Q144" s="186">
        <v>0</v>
      </c>
      <c r="R144" s="186">
        <f t="shared" si="12"/>
        <v>0</v>
      </c>
      <c r="S144" s="186">
        <v>0</v>
      </c>
      <c r="T144" s="187">
        <f t="shared" si="13"/>
        <v>0</v>
      </c>
      <c r="U144" s="59"/>
      <c r="V144" s="59"/>
      <c r="W144" s="59"/>
      <c r="X144" s="59"/>
      <c r="Y144" s="59"/>
      <c r="Z144" s="59"/>
      <c r="AA144" s="59"/>
      <c r="AB144" s="59"/>
      <c r="AC144" s="59"/>
      <c r="AD144" s="59"/>
      <c r="AE144" s="59"/>
      <c r="AR144" s="188" t="s">
        <v>320</v>
      </c>
      <c r="AT144" s="188" t="s">
        <v>324</v>
      </c>
      <c r="AU144" s="188" t="s">
        <v>154</v>
      </c>
      <c r="AY144" s="48" t="s">
        <v>297</v>
      </c>
      <c r="BE144" s="189">
        <f t="shared" si="14"/>
        <v>0</v>
      </c>
      <c r="BF144" s="189">
        <f t="shared" si="15"/>
        <v>0</v>
      </c>
      <c r="BG144" s="189">
        <f t="shared" si="16"/>
        <v>0</v>
      </c>
      <c r="BH144" s="189">
        <f t="shared" si="17"/>
        <v>0</v>
      </c>
      <c r="BI144" s="189">
        <f t="shared" si="18"/>
        <v>0</v>
      </c>
      <c r="BJ144" s="48" t="s">
        <v>154</v>
      </c>
      <c r="BK144" s="189">
        <f t="shared" si="19"/>
        <v>0</v>
      </c>
      <c r="BL144" s="48" t="s">
        <v>302</v>
      </c>
      <c r="BM144" s="188" t="s">
        <v>685</v>
      </c>
    </row>
    <row r="145" spans="1:65" s="63" customFormat="1" ht="24.15" customHeight="1">
      <c r="A145" s="59"/>
      <c r="B145" s="176"/>
      <c r="C145" s="190" t="s">
        <v>466</v>
      </c>
      <c r="D145" s="190" t="s">
        <v>324</v>
      </c>
      <c r="E145" s="191"/>
      <c r="F145" s="192" t="s">
        <v>1602</v>
      </c>
      <c r="G145" s="193" t="s">
        <v>799</v>
      </c>
      <c r="H145" s="194">
        <v>1</v>
      </c>
      <c r="I145" s="195"/>
      <c r="J145" s="195">
        <f t="shared" si="10"/>
        <v>0</v>
      </c>
      <c r="K145" s="196"/>
      <c r="L145" s="197"/>
      <c r="M145" s="198" t="s">
        <v>76</v>
      </c>
      <c r="N145" s="199"/>
      <c r="O145" s="186">
        <v>0</v>
      </c>
      <c r="P145" s="186">
        <f t="shared" si="11"/>
        <v>0</v>
      </c>
      <c r="Q145" s="186">
        <v>0</v>
      </c>
      <c r="R145" s="186">
        <f t="shared" si="12"/>
        <v>0</v>
      </c>
      <c r="S145" s="186">
        <v>0</v>
      </c>
      <c r="T145" s="187">
        <f t="shared" si="13"/>
        <v>0</v>
      </c>
      <c r="U145" s="59"/>
      <c r="V145" s="59"/>
      <c r="W145" s="59"/>
      <c r="X145" s="59"/>
      <c r="Y145" s="59"/>
      <c r="Z145" s="59"/>
      <c r="AA145" s="59"/>
      <c r="AB145" s="59"/>
      <c r="AC145" s="59"/>
      <c r="AD145" s="59"/>
      <c r="AE145" s="59"/>
      <c r="AR145" s="188" t="s">
        <v>320</v>
      </c>
      <c r="AT145" s="188" t="s">
        <v>324</v>
      </c>
      <c r="AU145" s="188" t="s">
        <v>154</v>
      </c>
      <c r="AY145" s="48" t="s">
        <v>297</v>
      </c>
      <c r="BE145" s="189">
        <f t="shared" si="14"/>
        <v>0</v>
      </c>
      <c r="BF145" s="189">
        <f t="shared" si="15"/>
        <v>0</v>
      </c>
      <c r="BG145" s="189">
        <f t="shared" si="16"/>
        <v>0</v>
      </c>
      <c r="BH145" s="189">
        <f t="shared" si="17"/>
        <v>0</v>
      </c>
      <c r="BI145" s="189">
        <f t="shared" si="18"/>
        <v>0</v>
      </c>
      <c r="BJ145" s="48" t="s">
        <v>154</v>
      </c>
      <c r="BK145" s="189">
        <f t="shared" si="19"/>
        <v>0</v>
      </c>
      <c r="BL145" s="48" t="s">
        <v>302</v>
      </c>
      <c r="BM145" s="188" t="s">
        <v>376</v>
      </c>
    </row>
    <row r="146" spans="1:65" s="63" customFormat="1" ht="24.15" customHeight="1">
      <c r="A146" s="59"/>
      <c r="B146" s="176"/>
      <c r="C146" s="190" t="s">
        <v>469</v>
      </c>
      <c r="D146" s="190" t="s">
        <v>324</v>
      </c>
      <c r="E146" s="191"/>
      <c r="F146" s="192" t="s">
        <v>1604</v>
      </c>
      <c r="G146" s="193" t="s">
        <v>799</v>
      </c>
      <c r="H146" s="194">
        <v>12</v>
      </c>
      <c r="I146" s="195"/>
      <c r="J146" s="195">
        <f t="shared" si="10"/>
        <v>0</v>
      </c>
      <c r="K146" s="196"/>
      <c r="L146" s="197"/>
      <c r="M146" s="198" t="s">
        <v>76</v>
      </c>
      <c r="N146" s="199"/>
      <c r="O146" s="186">
        <v>0</v>
      </c>
      <c r="P146" s="186">
        <f t="shared" si="11"/>
        <v>0</v>
      </c>
      <c r="Q146" s="186">
        <v>0</v>
      </c>
      <c r="R146" s="186">
        <f t="shared" si="12"/>
        <v>0</v>
      </c>
      <c r="S146" s="186">
        <v>0</v>
      </c>
      <c r="T146" s="187">
        <f t="shared" si="13"/>
        <v>0</v>
      </c>
      <c r="U146" s="59"/>
      <c r="V146" s="59"/>
      <c r="W146" s="59"/>
      <c r="X146" s="59"/>
      <c r="Y146" s="59"/>
      <c r="Z146" s="59"/>
      <c r="AA146" s="59"/>
      <c r="AB146" s="59"/>
      <c r="AC146" s="59"/>
      <c r="AD146" s="59"/>
      <c r="AE146" s="59"/>
      <c r="AR146" s="188" t="s">
        <v>320</v>
      </c>
      <c r="AT146" s="188" t="s">
        <v>324</v>
      </c>
      <c r="AU146" s="188" t="s">
        <v>154</v>
      </c>
      <c r="AY146" s="48" t="s">
        <v>297</v>
      </c>
      <c r="BE146" s="189">
        <f t="shared" si="14"/>
        <v>0</v>
      </c>
      <c r="BF146" s="189">
        <f t="shared" si="15"/>
        <v>0</v>
      </c>
      <c r="BG146" s="189">
        <f t="shared" si="16"/>
        <v>0</v>
      </c>
      <c r="BH146" s="189">
        <f t="shared" si="17"/>
        <v>0</v>
      </c>
      <c r="BI146" s="189">
        <f t="shared" si="18"/>
        <v>0</v>
      </c>
      <c r="BJ146" s="48" t="s">
        <v>154</v>
      </c>
      <c r="BK146" s="189">
        <f t="shared" si="19"/>
        <v>0</v>
      </c>
      <c r="BL146" s="48" t="s">
        <v>302</v>
      </c>
      <c r="BM146" s="188" t="s">
        <v>383</v>
      </c>
    </row>
    <row r="147" spans="1:65" s="63" customFormat="1" ht="14.4" customHeight="1">
      <c r="A147" s="59"/>
      <c r="B147" s="176"/>
      <c r="C147" s="190" t="s">
        <v>472</v>
      </c>
      <c r="D147" s="190" t="s">
        <v>324</v>
      </c>
      <c r="E147" s="191"/>
      <c r="F147" s="192" t="s">
        <v>1681</v>
      </c>
      <c r="G147" s="193" t="s">
        <v>799</v>
      </c>
      <c r="H147" s="194">
        <v>1</v>
      </c>
      <c r="I147" s="195"/>
      <c r="J147" s="195">
        <f t="shared" si="10"/>
        <v>0</v>
      </c>
      <c r="K147" s="196"/>
      <c r="L147" s="197"/>
      <c r="M147" s="198" t="s">
        <v>76</v>
      </c>
      <c r="N147" s="199"/>
      <c r="O147" s="186">
        <v>0</v>
      </c>
      <c r="P147" s="186">
        <f t="shared" si="11"/>
        <v>0</v>
      </c>
      <c r="Q147" s="186">
        <v>0</v>
      </c>
      <c r="R147" s="186">
        <f t="shared" si="12"/>
        <v>0</v>
      </c>
      <c r="S147" s="186">
        <v>0</v>
      </c>
      <c r="T147" s="187">
        <f t="shared" si="13"/>
        <v>0</v>
      </c>
      <c r="U147" s="59"/>
      <c r="V147" s="59"/>
      <c r="W147" s="59"/>
      <c r="X147" s="59"/>
      <c r="Y147" s="59"/>
      <c r="Z147" s="59"/>
      <c r="AA147" s="59"/>
      <c r="AB147" s="59"/>
      <c r="AC147" s="59"/>
      <c r="AD147" s="59"/>
      <c r="AE147" s="59"/>
      <c r="AR147" s="188" t="s">
        <v>320</v>
      </c>
      <c r="AT147" s="188" t="s">
        <v>324</v>
      </c>
      <c r="AU147" s="188" t="s">
        <v>154</v>
      </c>
      <c r="AY147" s="48" t="s">
        <v>297</v>
      </c>
      <c r="BE147" s="189">
        <f t="shared" si="14"/>
        <v>0</v>
      </c>
      <c r="BF147" s="189">
        <f t="shared" si="15"/>
        <v>0</v>
      </c>
      <c r="BG147" s="189">
        <f t="shared" si="16"/>
        <v>0</v>
      </c>
      <c r="BH147" s="189">
        <f t="shared" si="17"/>
        <v>0</v>
      </c>
      <c r="BI147" s="189">
        <f t="shared" si="18"/>
        <v>0</v>
      </c>
      <c r="BJ147" s="48" t="s">
        <v>154</v>
      </c>
      <c r="BK147" s="189">
        <f t="shared" si="19"/>
        <v>0</v>
      </c>
      <c r="BL147" s="48" t="s">
        <v>302</v>
      </c>
      <c r="BM147" s="188" t="s">
        <v>389</v>
      </c>
    </row>
    <row r="148" spans="1:65" s="63" customFormat="1" ht="14.4" customHeight="1">
      <c r="A148" s="59"/>
      <c r="B148" s="176"/>
      <c r="C148" s="190" t="s">
        <v>475</v>
      </c>
      <c r="D148" s="190" t="s">
        <v>324</v>
      </c>
      <c r="E148" s="191"/>
      <c r="F148" s="192" t="s">
        <v>1608</v>
      </c>
      <c r="G148" s="193" t="s">
        <v>799</v>
      </c>
      <c r="H148" s="194">
        <v>1</v>
      </c>
      <c r="I148" s="195"/>
      <c r="J148" s="195">
        <f t="shared" si="10"/>
        <v>0</v>
      </c>
      <c r="K148" s="196"/>
      <c r="L148" s="197"/>
      <c r="M148" s="198" t="s">
        <v>76</v>
      </c>
      <c r="N148" s="199"/>
      <c r="O148" s="186">
        <v>0</v>
      </c>
      <c r="P148" s="186">
        <f t="shared" si="11"/>
        <v>0</v>
      </c>
      <c r="Q148" s="186">
        <v>0</v>
      </c>
      <c r="R148" s="186">
        <f t="shared" si="12"/>
        <v>0</v>
      </c>
      <c r="S148" s="186">
        <v>0</v>
      </c>
      <c r="T148" s="187">
        <f t="shared" si="13"/>
        <v>0</v>
      </c>
      <c r="U148" s="59"/>
      <c r="V148" s="59"/>
      <c r="W148" s="59"/>
      <c r="X148" s="59"/>
      <c r="Y148" s="59"/>
      <c r="Z148" s="59"/>
      <c r="AA148" s="59"/>
      <c r="AB148" s="59"/>
      <c r="AC148" s="59"/>
      <c r="AD148" s="59"/>
      <c r="AE148" s="59"/>
      <c r="AR148" s="188" t="s">
        <v>320</v>
      </c>
      <c r="AT148" s="188" t="s">
        <v>324</v>
      </c>
      <c r="AU148" s="188" t="s">
        <v>154</v>
      </c>
      <c r="AY148" s="48" t="s">
        <v>297</v>
      </c>
      <c r="BE148" s="189">
        <f t="shared" si="14"/>
        <v>0</v>
      </c>
      <c r="BF148" s="189">
        <f t="shared" si="15"/>
        <v>0</v>
      </c>
      <c r="BG148" s="189">
        <f t="shared" si="16"/>
        <v>0</v>
      </c>
      <c r="BH148" s="189">
        <f t="shared" si="17"/>
        <v>0</v>
      </c>
      <c r="BI148" s="189">
        <f t="shared" si="18"/>
        <v>0</v>
      </c>
      <c r="BJ148" s="48" t="s">
        <v>154</v>
      </c>
      <c r="BK148" s="189">
        <f t="shared" si="19"/>
        <v>0</v>
      </c>
      <c r="BL148" s="48" t="s">
        <v>302</v>
      </c>
      <c r="BM148" s="188" t="s">
        <v>692</v>
      </c>
    </row>
    <row r="149" spans="1:65" s="63" customFormat="1" ht="24.6" customHeight="1">
      <c r="A149" s="59"/>
      <c r="B149" s="176"/>
      <c r="C149" s="190" t="s">
        <v>478</v>
      </c>
      <c r="D149" s="190" t="s">
        <v>324</v>
      </c>
      <c r="E149" s="191"/>
      <c r="F149" s="192" t="s">
        <v>2361</v>
      </c>
      <c r="G149" s="193" t="s">
        <v>799</v>
      </c>
      <c r="H149" s="194">
        <v>1</v>
      </c>
      <c r="I149" s="195"/>
      <c r="J149" s="195">
        <f t="shared" si="10"/>
        <v>0</v>
      </c>
      <c r="K149" s="196"/>
      <c r="L149" s="197"/>
      <c r="M149" s="198" t="s">
        <v>76</v>
      </c>
      <c r="N149" s="199"/>
      <c r="O149" s="186">
        <v>0</v>
      </c>
      <c r="P149" s="186">
        <f t="shared" si="11"/>
        <v>0</v>
      </c>
      <c r="Q149" s="186">
        <v>0</v>
      </c>
      <c r="R149" s="186">
        <f t="shared" si="12"/>
        <v>0</v>
      </c>
      <c r="S149" s="186">
        <v>0</v>
      </c>
      <c r="T149" s="187">
        <f t="shared" si="13"/>
        <v>0</v>
      </c>
      <c r="U149" s="59"/>
      <c r="V149" s="59"/>
      <c r="W149" s="59"/>
      <c r="X149" s="59"/>
      <c r="Y149" s="59"/>
      <c r="Z149" s="59"/>
      <c r="AA149" s="59"/>
      <c r="AB149" s="59"/>
      <c r="AC149" s="59"/>
      <c r="AD149" s="59"/>
      <c r="AE149" s="59"/>
      <c r="AR149" s="188" t="s">
        <v>320</v>
      </c>
      <c r="AT149" s="188" t="s">
        <v>324</v>
      </c>
      <c r="AU149" s="188" t="s">
        <v>154</v>
      </c>
      <c r="AY149" s="48" t="s">
        <v>297</v>
      </c>
      <c r="BE149" s="189">
        <f t="shared" si="14"/>
        <v>0</v>
      </c>
      <c r="BF149" s="189">
        <f t="shared" si="15"/>
        <v>0</v>
      </c>
      <c r="BG149" s="189">
        <f t="shared" si="16"/>
        <v>0</v>
      </c>
      <c r="BH149" s="189">
        <f t="shared" si="17"/>
        <v>0</v>
      </c>
      <c r="BI149" s="189">
        <f t="shared" si="18"/>
        <v>0</v>
      </c>
      <c r="BJ149" s="48" t="s">
        <v>154</v>
      </c>
      <c r="BK149" s="189">
        <f t="shared" si="19"/>
        <v>0</v>
      </c>
      <c r="BL149" s="48" t="s">
        <v>302</v>
      </c>
      <c r="BM149" s="188" t="s">
        <v>698</v>
      </c>
    </row>
    <row r="150" spans="1:65" s="63" customFormat="1" ht="27" customHeight="1">
      <c r="A150" s="59"/>
      <c r="B150" s="176"/>
      <c r="C150" s="190" t="s">
        <v>481</v>
      </c>
      <c r="D150" s="190" t="s">
        <v>324</v>
      </c>
      <c r="E150" s="191"/>
      <c r="F150" s="192" t="s">
        <v>1612</v>
      </c>
      <c r="G150" s="193" t="s">
        <v>799</v>
      </c>
      <c r="H150" s="194">
        <v>1</v>
      </c>
      <c r="I150" s="195"/>
      <c r="J150" s="195">
        <f t="shared" si="10"/>
        <v>0</v>
      </c>
      <c r="K150" s="196"/>
      <c r="L150" s="197"/>
      <c r="M150" s="198" t="s">
        <v>76</v>
      </c>
      <c r="N150" s="199"/>
      <c r="O150" s="186">
        <v>0</v>
      </c>
      <c r="P150" s="186">
        <f t="shared" si="11"/>
        <v>0</v>
      </c>
      <c r="Q150" s="186">
        <v>0</v>
      </c>
      <c r="R150" s="186">
        <f t="shared" si="12"/>
        <v>0</v>
      </c>
      <c r="S150" s="186">
        <v>0</v>
      </c>
      <c r="T150" s="187">
        <f t="shared" si="13"/>
        <v>0</v>
      </c>
      <c r="U150" s="59"/>
      <c r="V150" s="59"/>
      <c r="W150" s="59"/>
      <c r="X150" s="59"/>
      <c r="Y150" s="59"/>
      <c r="Z150" s="59"/>
      <c r="AA150" s="59"/>
      <c r="AB150" s="59"/>
      <c r="AC150" s="59"/>
      <c r="AD150" s="59"/>
      <c r="AE150" s="59"/>
      <c r="AR150" s="188" t="s">
        <v>320</v>
      </c>
      <c r="AT150" s="188" t="s">
        <v>324</v>
      </c>
      <c r="AU150" s="188" t="s">
        <v>154</v>
      </c>
      <c r="AY150" s="48" t="s">
        <v>297</v>
      </c>
      <c r="BE150" s="189">
        <f t="shared" si="14"/>
        <v>0</v>
      </c>
      <c r="BF150" s="189">
        <f t="shared" si="15"/>
        <v>0</v>
      </c>
      <c r="BG150" s="189">
        <f t="shared" si="16"/>
        <v>0</v>
      </c>
      <c r="BH150" s="189">
        <f t="shared" si="17"/>
        <v>0</v>
      </c>
      <c r="BI150" s="189">
        <f t="shared" si="18"/>
        <v>0</v>
      </c>
      <c r="BJ150" s="48" t="s">
        <v>154</v>
      </c>
      <c r="BK150" s="189">
        <f t="shared" si="19"/>
        <v>0</v>
      </c>
      <c r="BL150" s="48" t="s">
        <v>302</v>
      </c>
      <c r="BM150" s="188" t="s">
        <v>704</v>
      </c>
    </row>
    <row r="151" spans="1:65" s="63" customFormat="1" ht="14.4" customHeight="1">
      <c r="A151" s="59"/>
      <c r="B151" s="176"/>
      <c r="C151" s="177" t="s">
        <v>484</v>
      </c>
      <c r="D151" s="177" t="s">
        <v>299</v>
      </c>
      <c r="E151" s="178"/>
      <c r="F151" s="179" t="s">
        <v>1614</v>
      </c>
      <c r="G151" s="180" t="s">
        <v>522</v>
      </c>
      <c r="H151" s="181">
        <v>58.5</v>
      </c>
      <c r="I151" s="182"/>
      <c r="J151" s="182">
        <f t="shared" si="10"/>
        <v>0</v>
      </c>
      <c r="K151" s="183"/>
      <c r="L151" s="60"/>
      <c r="M151" s="184" t="s">
        <v>76</v>
      </c>
      <c r="N151" s="185"/>
      <c r="O151" s="186">
        <v>0</v>
      </c>
      <c r="P151" s="186">
        <f t="shared" si="11"/>
        <v>0</v>
      </c>
      <c r="Q151" s="186">
        <v>0</v>
      </c>
      <c r="R151" s="186">
        <f t="shared" si="12"/>
        <v>0</v>
      </c>
      <c r="S151" s="186">
        <v>0</v>
      </c>
      <c r="T151" s="187">
        <f t="shared" si="13"/>
        <v>0</v>
      </c>
      <c r="U151" s="59"/>
      <c r="V151" s="59"/>
      <c r="W151" s="59"/>
      <c r="X151" s="59"/>
      <c r="Y151" s="59"/>
      <c r="Z151" s="59"/>
      <c r="AA151" s="59"/>
      <c r="AB151" s="59"/>
      <c r="AC151" s="59"/>
      <c r="AD151" s="59"/>
      <c r="AE151" s="59"/>
      <c r="AR151" s="188" t="s">
        <v>302</v>
      </c>
      <c r="AT151" s="188" t="s">
        <v>299</v>
      </c>
      <c r="AU151" s="188" t="s">
        <v>154</v>
      </c>
      <c r="AY151" s="48" t="s">
        <v>297</v>
      </c>
      <c r="BE151" s="189">
        <f t="shared" si="14"/>
        <v>0</v>
      </c>
      <c r="BF151" s="189">
        <f t="shared" si="15"/>
        <v>0</v>
      </c>
      <c r="BG151" s="189">
        <f t="shared" si="16"/>
        <v>0</v>
      </c>
      <c r="BH151" s="189">
        <f t="shared" si="17"/>
        <v>0</v>
      </c>
      <c r="BI151" s="189">
        <f t="shared" si="18"/>
        <v>0</v>
      </c>
      <c r="BJ151" s="48" t="s">
        <v>154</v>
      </c>
      <c r="BK151" s="189">
        <f t="shared" si="19"/>
        <v>0</v>
      </c>
      <c r="BL151" s="48" t="s">
        <v>302</v>
      </c>
      <c r="BM151" s="188" t="s">
        <v>617</v>
      </c>
    </row>
    <row r="152" spans="1:65" s="63" customFormat="1" ht="24.15" customHeight="1">
      <c r="A152" s="59"/>
      <c r="B152" s="176"/>
      <c r="C152" s="177" t="s">
        <v>649</v>
      </c>
      <c r="D152" s="177" t="s">
        <v>299</v>
      </c>
      <c r="E152" s="178"/>
      <c r="F152" s="179" t="s">
        <v>1523</v>
      </c>
      <c r="G152" s="180" t="s">
        <v>522</v>
      </c>
      <c r="H152" s="181">
        <v>58.5</v>
      </c>
      <c r="I152" s="182"/>
      <c r="J152" s="182">
        <f t="shared" si="10"/>
        <v>0</v>
      </c>
      <c r="K152" s="183"/>
      <c r="L152" s="60"/>
      <c r="M152" s="184" t="s">
        <v>76</v>
      </c>
      <c r="N152" s="185"/>
      <c r="O152" s="186">
        <v>0</v>
      </c>
      <c r="P152" s="186">
        <f t="shared" si="11"/>
        <v>0</v>
      </c>
      <c r="Q152" s="186">
        <v>0</v>
      </c>
      <c r="R152" s="186">
        <f t="shared" si="12"/>
        <v>0</v>
      </c>
      <c r="S152" s="186">
        <v>0</v>
      </c>
      <c r="T152" s="187">
        <f t="shared" si="13"/>
        <v>0</v>
      </c>
      <c r="U152" s="59"/>
      <c r="V152" s="59"/>
      <c r="W152" s="59"/>
      <c r="X152" s="59"/>
      <c r="Y152" s="59"/>
      <c r="Z152" s="59"/>
      <c r="AA152" s="59"/>
      <c r="AB152" s="59"/>
      <c r="AC152" s="59"/>
      <c r="AD152" s="59"/>
      <c r="AE152" s="59"/>
      <c r="AR152" s="188" t="s">
        <v>302</v>
      </c>
      <c r="AT152" s="188" t="s">
        <v>299</v>
      </c>
      <c r="AU152" s="188" t="s">
        <v>154</v>
      </c>
      <c r="AY152" s="48" t="s">
        <v>297</v>
      </c>
      <c r="BE152" s="189">
        <f t="shared" si="14"/>
        <v>0</v>
      </c>
      <c r="BF152" s="189">
        <f t="shared" si="15"/>
        <v>0</v>
      </c>
      <c r="BG152" s="189">
        <f t="shared" si="16"/>
        <v>0</v>
      </c>
      <c r="BH152" s="189">
        <f t="shared" si="17"/>
        <v>0</v>
      </c>
      <c r="BI152" s="189">
        <f t="shared" si="18"/>
        <v>0</v>
      </c>
      <c r="BJ152" s="48" t="s">
        <v>154</v>
      </c>
      <c r="BK152" s="189">
        <f t="shared" si="19"/>
        <v>0</v>
      </c>
      <c r="BL152" s="48" t="s">
        <v>302</v>
      </c>
      <c r="BM152" s="188" t="s">
        <v>513</v>
      </c>
    </row>
    <row r="153" spans="1:65" s="63" customFormat="1" ht="24.15" customHeight="1">
      <c r="A153" s="59"/>
      <c r="B153" s="176"/>
      <c r="C153" s="177" t="s">
        <v>652</v>
      </c>
      <c r="D153" s="177" t="s">
        <v>299</v>
      </c>
      <c r="E153" s="178"/>
      <c r="F153" s="179" t="s">
        <v>1525</v>
      </c>
      <c r="G153" s="180" t="s">
        <v>799</v>
      </c>
      <c r="H153" s="181">
        <v>4</v>
      </c>
      <c r="I153" s="182"/>
      <c r="J153" s="182">
        <f t="shared" si="10"/>
        <v>0</v>
      </c>
      <c r="K153" s="183"/>
      <c r="L153" s="60"/>
      <c r="M153" s="184" t="s">
        <v>76</v>
      </c>
      <c r="N153" s="185"/>
      <c r="O153" s="186">
        <v>0</v>
      </c>
      <c r="P153" s="186">
        <f t="shared" si="11"/>
        <v>0</v>
      </c>
      <c r="Q153" s="186">
        <v>0</v>
      </c>
      <c r="R153" s="186">
        <f t="shared" si="12"/>
        <v>0</v>
      </c>
      <c r="S153" s="186">
        <v>0</v>
      </c>
      <c r="T153" s="187">
        <f t="shared" si="13"/>
        <v>0</v>
      </c>
      <c r="U153" s="59"/>
      <c r="V153" s="59"/>
      <c r="W153" s="59"/>
      <c r="X153" s="59"/>
      <c r="Y153" s="59"/>
      <c r="Z153" s="59"/>
      <c r="AA153" s="59"/>
      <c r="AB153" s="59"/>
      <c r="AC153" s="59"/>
      <c r="AD153" s="59"/>
      <c r="AE153" s="59"/>
      <c r="AR153" s="188" t="s">
        <v>302</v>
      </c>
      <c r="AT153" s="188" t="s">
        <v>299</v>
      </c>
      <c r="AU153" s="188" t="s">
        <v>154</v>
      </c>
      <c r="AY153" s="48" t="s">
        <v>297</v>
      </c>
      <c r="BE153" s="189">
        <f t="shared" si="14"/>
        <v>0</v>
      </c>
      <c r="BF153" s="189">
        <f t="shared" si="15"/>
        <v>0</v>
      </c>
      <c r="BG153" s="189">
        <f t="shared" si="16"/>
        <v>0</v>
      </c>
      <c r="BH153" s="189">
        <f t="shared" si="17"/>
        <v>0</v>
      </c>
      <c r="BI153" s="189">
        <f t="shared" si="18"/>
        <v>0</v>
      </c>
      <c r="BJ153" s="48" t="s">
        <v>154</v>
      </c>
      <c r="BK153" s="189">
        <f t="shared" si="19"/>
        <v>0</v>
      </c>
      <c r="BL153" s="48" t="s">
        <v>302</v>
      </c>
      <c r="BM153" s="188" t="s">
        <v>516</v>
      </c>
    </row>
    <row r="154" spans="1:65" s="63" customFormat="1" ht="24.15" customHeight="1">
      <c r="A154" s="59"/>
      <c r="B154" s="176"/>
      <c r="C154" s="177" t="s">
        <v>655</v>
      </c>
      <c r="D154" s="177" t="s">
        <v>299</v>
      </c>
      <c r="E154" s="178"/>
      <c r="F154" s="179" t="s">
        <v>1618</v>
      </c>
      <c r="G154" s="180" t="s">
        <v>799</v>
      </c>
      <c r="H154" s="181">
        <v>1</v>
      </c>
      <c r="I154" s="182"/>
      <c r="J154" s="182">
        <f t="shared" si="10"/>
        <v>0</v>
      </c>
      <c r="K154" s="183"/>
      <c r="L154" s="60"/>
      <c r="M154" s="184" t="s">
        <v>76</v>
      </c>
      <c r="N154" s="185"/>
      <c r="O154" s="186">
        <v>0</v>
      </c>
      <c r="P154" s="186">
        <f t="shared" si="11"/>
        <v>0</v>
      </c>
      <c r="Q154" s="186">
        <v>0</v>
      </c>
      <c r="R154" s="186">
        <f t="shared" si="12"/>
        <v>0</v>
      </c>
      <c r="S154" s="186">
        <v>0</v>
      </c>
      <c r="T154" s="187">
        <f t="shared" si="13"/>
        <v>0</v>
      </c>
      <c r="U154" s="59"/>
      <c r="V154" s="59"/>
      <c r="W154" s="59"/>
      <c r="X154" s="59"/>
      <c r="Y154" s="59"/>
      <c r="Z154" s="59"/>
      <c r="AA154" s="59"/>
      <c r="AB154" s="59"/>
      <c r="AC154" s="59"/>
      <c r="AD154" s="59"/>
      <c r="AE154" s="59"/>
      <c r="AR154" s="188" t="s">
        <v>302</v>
      </c>
      <c r="AT154" s="188" t="s">
        <v>299</v>
      </c>
      <c r="AU154" s="188" t="s">
        <v>154</v>
      </c>
      <c r="AY154" s="48" t="s">
        <v>297</v>
      </c>
      <c r="BE154" s="189">
        <f t="shared" si="14"/>
        <v>0</v>
      </c>
      <c r="BF154" s="189">
        <f t="shared" si="15"/>
        <v>0</v>
      </c>
      <c r="BG154" s="189">
        <f t="shared" si="16"/>
        <v>0</v>
      </c>
      <c r="BH154" s="189">
        <f t="shared" si="17"/>
        <v>0</v>
      </c>
      <c r="BI154" s="189">
        <f t="shared" si="18"/>
        <v>0</v>
      </c>
      <c r="BJ154" s="48" t="s">
        <v>154</v>
      </c>
      <c r="BK154" s="189">
        <f t="shared" si="19"/>
        <v>0</v>
      </c>
      <c r="BL154" s="48" t="s">
        <v>302</v>
      </c>
      <c r="BM154" s="188" t="s">
        <v>524</v>
      </c>
    </row>
    <row r="155" spans="1:65" s="63" customFormat="1" ht="24.15" customHeight="1">
      <c r="A155" s="59"/>
      <c r="B155" s="176"/>
      <c r="C155" s="177" t="s">
        <v>577</v>
      </c>
      <c r="D155" s="177" t="s">
        <v>299</v>
      </c>
      <c r="E155" s="178"/>
      <c r="F155" s="179" t="s">
        <v>1399</v>
      </c>
      <c r="G155" s="180" t="s">
        <v>799</v>
      </c>
      <c r="H155" s="181">
        <v>1</v>
      </c>
      <c r="I155" s="182"/>
      <c r="J155" s="182">
        <f t="shared" si="10"/>
        <v>0</v>
      </c>
      <c r="K155" s="183"/>
      <c r="L155" s="60"/>
      <c r="M155" s="184" t="s">
        <v>76</v>
      </c>
      <c r="N155" s="185"/>
      <c r="O155" s="186">
        <v>0</v>
      </c>
      <c r="P155" s="186">
        <f t="shared" si="11"/>
        <v>0</v>
      </c>
      <c r="Q155" s="186">
        <v>0</v>
      </c>
      <c r="R155" s="186">
        <f t="shared" si="12"/>
        <v>0</v>
      </c>
      <c r="S155" s="186">
        <v>0</v>
      </c>
      <c r="T155" s="187">
        <f t="shared" si="13"/>
        <v>0</v>
      </c>
      <c r="U155" s="59"/>
      <c r="V155" s="59"/>
      <c r="W155" s="59"/>
      <c r="X155" s="59"/>
      <c r="Y155" s="59"/>
      <c r="Z155" s="59"/>
      <c r="AA155" s="59"/>
      <c r="AB155" s="59"/>
      <c r="AC155" s="59"/>
      <c r="AD155" s="59"/>
      <c r="AE155" s="59"/>
      <c r="AR155" s="188" t="s">
        <v>302</v>
      </c>
      <c r="AT155" s="188" t="s">
        <v>299</v>
      </c>
      <c r="AU155" s="188" t="s">
        <v>154</v>
      </c>
      <c r="AY155" s="48" t="s">
        <v>297</v>
      </c>
      <c r="BE155" s="189">
        <f t="shared" si="14"/>
        <v>0</v>
      </c>
      <c r="BF155" s="189">
        <f t="shared" si="15"/>
        <v>0</v>
      </c>
      <c r="BG155" s="189">
        <f t="shared" si="16"/>
        <v>0</v>
      </c>
      <c r="BH155" s="189">
        <f t="shared" si="17"/>
        <v>0</v>
      </c>
      <c r="BI155" s="189">
        <f t="shared" si="18"/>
        <v>0</v>
      </c>
      <c r="BJ155" s="48" t="s">
        <v>154</v>
      </c>
      <c r="BK155" s="189">
        <f t="shared" si="19"/>
        <v>0</v>
      </c>
      <c r="BL155" s="48" t="s">
        <v>302</v>
      </c>
      <c r="BM155" s="188" t="s">
        <v>530</v>
      </c>
    </row>
    <row r="156" spans="1:65" s="63" customFormat="1" ht="14.4" customHeight="1">
      <c r="A156" s="59"/>
      <c r="B156" s="176"/>
      <c r="C156" s="190" t="s">
        <v>580</v>
      </c>
      <c r="D156" s="190" t="s">
        <v>324</v>
      </c>
      <c r="E156" s="191"/>
      <c r="F156" s="192" t="s">
        <v>1621</v>
      </c>
      <c r="G156" s="193" t="s">
        <v>799</v>
      </c>
      <c r="H156" s="194">
        <v>1</v>
      </c>
      <c r="I156" s="195"/>
      <c r="J156" s="195">
        <f t="shared" si="10"/>
        <v>0</v>
      </c>
      <c r="K156" s="196"/>
      <c r="L156" s="197"/>
      <c r="M156" s="198" t="s">
        <v>76</v>
      </c>
      <c r="N156" s="199"/>
      <c r="O156" s="186">
        <v>0</v>
      </c>
      <c r="P156" s="186">
        <f t="shared" si="11"/>
        <v>0</v>
      </c>
      <c r="Q156" s="186">
        <v>0</v>
      </c>
      <c r="R156" s="186">
        <f t="shared" si="12"/>
        <v>0</v>
      </c>
      <c r="S156" s="186">
        <v>0</v>
      </c>
      <c r="T156" s="187">
        <f t="shared" si="13"/>
        <v>0</v>
      </c>
      <c r="U156" s="59"/>
      <c r="V156" s="59"/>
      <c r="W156" s="59"/>
      <c r="X156" s="59"/>
      <c r="Y156" s="59"/>
      <c r="Z156" s="59"/>
      <c r="AA156" s="59"/>
      <c r="AB156" s="59"/>
      <c r="AC156" s="59"/>
      <c r="AD156" s="59"/>
      <c r="AE156" s="59"/>
      <c r="AR156" s="188" t="s">
        <v>320</v>
      </c>
      <c r="AT156" s="188" t="s">
        <v>324</v>
      </c>
      <c r="AU156" s="188" t="s">
        <v>154</v>
      </c>
      <c r="AY156" s="48" t="s">
        <v>297</v>
      </c>
      <c r="BE156" s="189">
        <f t="shared" si="14"/>
        <v>0</v>
      </c>
      <c r="BF156" s="189">
        <f t="shared" si="15"/>
        <v>0</v>
      </c>
      <c r="BG156" s="189">
        <f t="shared" si="16"/>
        <v>0</v>
      </c>
      <c r="BH156" s="189">
        <f t="shared" si="17"/>
        <v>0</v>
      </c>
      <c r="BI156" s="189">
        <f t="shared" si="18"/>
        <v>0</v>
      </c>
      <c r="BJ156" s="48" t="s">
        <v>154</v>
      </c>
      <c r="BK156" s="189">
        <f t="shared" si="19"/>
        <v>0</v>
      </c>
      <c r="BL156" s="48" t="s">
        <v>302</v>
      </c>
      <c r="BM156" s="188" t="s">
        <v>536</v>
      </c>
    </row>
    <row r="157" spans="1:65" s="63" customFormat="1" ht="14.4" customHeight="1">
      <c r="A157" s="59"/>
      <c r="B157" s="176"/>
      <c r="C157" s="177" t="s">
        <v>583</v>
      </c>
      <c r="D157" s="177" t="s">
        <v>299</v>
      </c>
      <c r="E157" s="178"/>
      <c r="F157" s="179" t="s">
        <v>1527</v>
      </c>
      <c r="G157" s="180" t="s">
        <v>799</v>
      </c>
      <c r="H157" s="181">
        <v>1</v>
      </c>
      <c r="I157" s="182"/>
      <c r="J157" s="182">
        <f t="shared" si="10"/>
        <v>0</v>
      </c>
      <c r="K157" s="183"/>
      <c r="L157" s="60"/>
      <c r="M157" s="184" t="s">
        <v>76</v>
      </c>
      <c r="N157" s="185"/>
      <c r="O157" s="186">
        <v>0</v>
      </c>
      <c r="P157" s="186">
        <f t="shared" si="11"/>
        <v>0</v>
      </c>
      <c r="Q157" s="186">
        <v>0</v>
      </c>
      <c r="R157" s="186">
        <f t="shared" si="12"/>
        <v>0</v>
      </c>
      <c r="S157" s="186">
        <v>0</v>
      </c>
      <c r="T157" s="187">
        <f t="shared" si="13"/>
        <v>0</v>
      </c>
      <c r="U157" s="59"/>
      <c r="V157" s="59"/>
      <c r="W157" s="59"/>
      <c r="X157" s="59"/>
      <c r="Y157" s="59"/>
      <c r="Z157" s="59"/>
      <c r="AA157" s="59"/>
      <c r="AB157" s="59"/>
      <c r="AC157" s="59"/>
      <c r="AD157" s="59"/>
      <c r="AE157" s="59"/>
      <c r="AR157" s="188" t="s">
        <v>302</v>
      </c>
      <c r="AT157" s="188" t="s">
        <v>299</v>
      </c>
      <c r="AU157" s="188" t="s">
        <v>154</v>
      </c>
      <c r="AY157" s="48" t="s">
        <v>297</v>
      </c>
      <c r="BE157" s="189">
        <f t="shared" si="14"/>
        <v>0</v>
      </c>
      <c r="BF157" s="189">
        <f t="shared" si="15"/>
        <v>0</v>
      </c>
      <c r="BG157" s="189">
        <f t="shared" si="16"/>
        <v>0</v>
      </c>
      <c r="BH157" s="189">
        <f t="shared" si="17"/>
        <v>0</v>
      </c>
      <c r="BI157" s="189">
        <f t="shared" si="18"/>
        <v>0</v>
      </c>
      <c r="BJ157" s="48" t="s">
        <v>154</v>
      </c>
      <c r="BK157" s="189">
        <f t="shared" si="19"/>
        <v>0</v>
      </c>
      <c r="BL157" s="48" t="s">
        <v>302</v>
      </c>
      <c r="BM157" s="188" t="s">
        <v>542</v>
      </c>
    </row>
    <row r="158" spans="1:65" s="63" customFormat="1" ht="24.15" customHeight="1">
      <c r="A158" s="59"/>
      <c r="B158" s="176"/>
      <c r="C158" s="177" t="s">
        <v>586</v>
      </c>
      <c r="D158" s="177" t="s">
        <v>299</v>
      </c>
      <c r="E158" s="178"/>
      <c r="F158" s="179" t="s">
        <v>1623</v>
      </c>
      <c r="G158" s="180" t="s">
        <v>522</v>
      </c>
      <c r="H158" s="181">
        <v>58.5</v>
      </c>
      <c r="I158" s="182"/>
      <c r="J158" s="182">
        <f t="shared" si="10"/>
        <v>0</v>
      </c>
      <c r="K158" s="183"/>
      <c r="L158" s="60"/>
      <c r="M158" s="184" t="s">
        <v>76</v>
      </c>
      <c r="N158" s="185"/>
      <c r="O158" s="186">
        <v>0</v>
      </c>
      <c r="P158" s="186">
        <f t="shared" si="11"/>
        <v>0</v>
      </c>
      <c r="Q158" s="186">
        <v>0</v>
      </c>
      <c r="R158" s="186">
        <f t="shared" si="12"/>
        <v>0</v>
      </c>
      <c r="S158" s="186">
        <v>0</v>
      </c>
      <c r="T158" s="187">
        <f t="shared" si="13"/>
        <v>0</v>
      </c>
      <c r="U158" s="59"/>
      <c r="V158" s="59"/>
      <c r="W158" s="59"/>
      <c r="X158" s="59"/>
      <c r="Y158" s="59"/>
      <c r="Z158" s="59"/>
      <c r="AA158" s="59"/>
      <c r="AB158" s="59"/>
      <c r="AC158" s="59"/>
      <c r="AD158" s="59"/>
      <c r="AE158" s="59"/>
      <c r="AR158" s="188" t="s">
        <v>302</v>
      </c>
      <c r="AT158" s="188" t="s">
        <v>299</v>
      </c>
      <c r="AU158" s="188" t="s">
        <v>154</v>
      </c>
      <c r="AY158" s="48" t="s">
        <v>297</v>
      </c>
      <c r="BE158" s="189">
        <f t="shared" si="14"/>
        <v>0</v>
      </c>
      <c r="BF158" s="189">
        <f t="shared" si="15"/>
        <v>0</v>
      </c>
      <c r="BG158" s="189">
        <f t="shared" si="16"/>
        <v>0</v>
      </c>
      <c r="BH158" s="189">
        <f t="shared" si="17"/>
        <v>0</v>
      </c>
      <c r="BI158" s="189">
        <f t="shared" si="18"/>
        <v>0</v>
      </c>
      <c r="BJ158" s="48" t="s">
        <v>154</v>
      </c>
      <c r="BK158" s="189">
        <f t="shared" si="19"/>
        <v>0</v>
      </c>
      <c r="BL158" s="48" t="s">
        <v>302</v>
      </c>
      <c r="BM158" s="188" t="s">
        <v>546</v>
      </c>
    </row>
    <row r="159" spans="1:65" s="63" customFormat="1" ht="24.15" customHeight="1">
      <c r="A159" s="59"/>
      <c r="B159" s="176"/>
      <c r="C159" s="177" t="s">
        <v>589</v>
      </c>
      <c r="D159" s="177" t="s">
        <v>299</v>
      </c>
      <c r="E159" s="178"/>
      <c r="F159" s="179" t="s">
        <v>1531</v>
      </c>
      <c r="G159" s="180" t="s">
        <v>522</v>
      </c>
      <c r="H159" s="181">
        <v>58.55</v>
      </c>
      <c r="I159" s="182"/>
      <c r="J159" s="182">
        <f t="shared" si="10"/>
        <v>0</v>
      </c>
      <c r="K159" s="183"/>
      <c r="L159" s="60"/>
      <c r="M159" s="184" t="s">
        <v>76</v>
      </c>
      <c r="N159" s="185"/>
      <c r="O159" s="186">
        <v>0</v>
      </c>
      <c r="P159" s="186">
        <f t="shared" si="11"/>
        <v>0</v>
      </c>
      <c r="Q159" s="186">
        <v>0</v>
      </c>
      <c r="R159" s="186">
        <f t="shared" si="12"/>
        <v>0</v>
      </c>
      <c r="S159" s="186">
        <v>0</v>
      </c>
      <c r="T159" s="187">
        <f t="shared" si="13"/>
        <v>0</v>
      </c>
      <c r="U159" s="59"/>
      <c r="V159" s="59"/>
      <c r="W159" s="59"/>
      <c r="X159" s="59"/>
      <c r="Y159" s="59"/>
      <c r="Z159" s="59"/>
      <c r="AA159" s="59"/>
      <c r="AB159" s="59"/>
      <c r="AC159" s="59"/>
      <c r="AD159" s="59"/>
      <c r="AE159" s="59"/>
      <c r="AR159" s="188" t="s">
        <v>302</v>
      </c>
      <c r="AT159" s="188" t="s">
        <v>299</v>
      </c>
      <c r="AU159" s="188" t="s">
        <v>154</v>
      </c>
      <c r="AY159" s="48" t="s">
        <v>297</v>
      </c>
      <c r="BE159" s="189">
        <f t="shared" si="14"/>
        <v>0</v>
      </c>
      <c r="BF159" s="189">
        <f t="shared" si="15"/>
        <v>0</v>
      </c>
      <c r="BG159" s="189">
        <f t="shared" si="16"/>
        <v>0</v>
      </c>
      <c r="BH159" s="189">
        <f t="shared" si="17"/>
        <v>0</v>
      </c>
      <c r="BI159" s="189">
        <f t="shared" si="18"/>
        <v>0</v>
      </c>
      <c r="BJ159" s="48" t="s">
        <v>154</v>
      </c>
      <c r="BK159" s="189">
        <f t="shared" si="19"/>
        <v>0</v>
      </c>
      <c r="BL159" s="48" t="s">
        <v>302</v>
      </c>
      <c r="BM159" s="188" t="s">
        <v>552</v>
      </c>
    </row>
    <row r="160" spans="1:65" s="163" customFormat="1" ht="22.95" customHeight="1">
      <c r="B160" s="164"/>
      <c r="D160" s="165" t="s">
        <v>140</v>
      </c>
      <c r="E160" s="174"/>
      <c r="F160" s="174" t="s">
        <v>1401</v>
      </c>
      <c r="J160" s="175">
        <f>BK160</f>
        <v>0</v>
      </c>
      <c r="L160" s="164"/>
      <c r="M160" s="168"/>
      <c r="N160" s="169"/>
      <c r="O160" s="169"/>
      <c r="P160" s="170">
        <f>SUM(P161:P162)</f>
        <v>0</v>
      </c>
      <c r="Q160" s="169"/>
      <c r="R160" s="170">
        <f>SUM(R161:R162)</f>
        <v>0</v>
      </c>
      <c r="S160" s="169"/>
      <c r="T160" s="171">
        <f>SUM(T161:T162)</f>
        <v>0</v>
      </c>
      <c r="AR160" s="165" t="s">
        <v>148</v>
      </c>
      <c r="AT160" s="172" t="s">
        <v>140</v>
      </c>
      <c r="AU160" s="172" t="s">
        <v>148</v>
      </c>
      <c r="AY160" s="165" t="s">
        <v>297</v>
      </c>
      <c r="BK160" s="173">
        <f>SUM(BK161:BK162)</f>
        <v>0</v>
      </c>
    </row>
    <row r="161" spans="1:65" s="63" customFormat="1" ht="24.15" customHeight="1">
      <c r="A161" s="59"/>
      <c r="B161" s="176"/>
      <c r="C161" s="177" t="s">
        <v>592</v>
      </c>
      <c r="D161" s="177" t="s">
        <v>299</v>
      </c>
      <c r="E161" s="178"/>
      <c r="F161" s="179" t="s">
        <v>1402</v>
      </c>
      <c r="G161" s="180" t="s">
        <v>522</v>
      </c>
      <c r="H161" s="181">
        <v>5</v>
      </c>
      <c r="I161" s="182"/>
      <c r="J161" s="182">
        <f>ROUND(I161*H161,2)</f>
        <v>0</v>
      </c>
      <c r="K161" s="183"/>
      <c r="L161" s="60"/>
      <c r="M161" s="184" t="s">
        <v>76</v>
      </c>
      <c r="N161" s="185"/>
      <c r="O161" s="186">
        <v>0</v>
      </c>
      <c r="P161" s="186">
        <f>O161*H161</f>
        <v>0</v>
      </c>
      <c r="Q161" s="186">
        <v>0</v>
      </c>
      <c r="R161" s="186">
        <f>Q161*H161</f>
        <v>0</v>
      </c>
      <c r="S161" s="186">
        <v>0</v>
      </c>
      <c r="T161" s="187">
        <f>S161*H161</f>
        <v>0</v>
      </c>
      <c r="U161" s="59"/>
      <c r="V161" s="59"/>
      <c r="W161" s="59"/>
      <c r="X161" s="59"/>
      <c r="Y161" s="59"/>
      <c r="Z161" s="59"/>
      <c r="AA161" s="59"/>
      <c r="AB161" s="59"/>
      <c r="AC161" s="59"/>
      <c r="AD161" s="59"/>
      <c r="AE161" s="59"/>
      <c r="AR161" s="188" t="s">
        <v>302</v>
      </c>
      <c r="AT161" s="188" t="s">
        <v>299</v>
      </c>
      <c r="AU161" s="188" t="s">
        <v>154</v>
      </c>
      <c r="AY161" s="48" t="s">
        <v>297</v>
      </c>
      <c r="BE161" s="189">
        <f>IF(N161="základná",J161,0)</f>
        <v>0</v>
      </c>
      <c r="BF161" s="189">
        <f>IF(N161="znížená",J161,0)</f>
        <v>0</v>
      </c>
      <c r="BG161" s="189">
        <f>IF(N161="zákl. prenesená",J161,0)</f>
        <v>0</v>
      </c>
      <c r="BH161" s="189">
        <f>IF(N161="zníž. prenesená",J161,0)</f>
        <v>0</v>
      </c>
      <c r="BI161" s="189">
        <f>IF(N161="nulová",J161,0)</f>
        <v>0</v>
      </c>
      <c r="BJ161" s="48" t="s">
        <v>154</v>
      </c>
      <c r="BK161" s="189">
        <f>ROUND(I161*H161,2)</f>
        <v>0</v>
      </c>
      <c r="BL161" s="48" t="s">
        <v>302</v>
      </c>
      <c r="BM161" s="188" t="s">
        <v>620</v>
      </c>
    </row>
    <row r="162" spans="1:65" s="63" customFormat="1" ht="24.15" customHeight="1">
      <c r="A162" s="59"/>
      <c r="B162" s="176"/>
      <c r="C162" s="177" t="s">
        <v>595</v>
      </c>
      <c r="D162" s="177" t="s">
        <v>299</v>
      </c>
      <c r="E162" s="178"/>
      <c r="F162" s="179" t="s">
        <v>1404</v>
      </c>
      <c r="G162" s="180" t="s">
        <v>326</v>
      </c>
      <c r="H162" s="181">
        <v>17.585999999999999</v>
      </c>
      <c r="I162" s="182"/>
      <c r="J162" s="182">
        <f>ROUND(I162*H162,2)</f>
        <v>0</v>
      </c>
      <c r="K162" s="183"/>
      <c r="L162" s="60"/>
      <c r="M162" s="184" t="s">
        <v>76</v>
      </c>
      <c r="N162" s="185"/>
      <c r="O162" s="186">
        <v>0</v>
      </c>
      <c r="P162" s="186">
        <f>O162*H162</f>
        <v>0</v>
      </c>
      <c r="Q162" s="186">
        <v>0</v>
      </c>
      <c r="R162" s="186">
        <f>Q162*H162</f>
        <v>0</v>
      </c>
      <c r="S162" s="186">
        <v>0</v>
      </c>
      <c r="T162" s="187">
        <f>S162*H162</f>
        <v>0</v>
      </c>
      <c r="U162" s="59"/>
      <c r="V162" s="59"/>
      <c r="W162" s="59"/>
      <c r="X162" s="59"/>
      <c r="Y162" s="59"/>
      <c r="Z162" s="59"/>
      <c r="AA162" s="59"/>
      <c r="AB162" s="59"/>
      <c r="AC162" s="59"/>
      <c r="AD162" s="59"/>
      <c r="AE162" s="59"/>
      <c r="AR162" s="188" t="s">
        <v>302</v>
      </c>
      <c r="AT162" s="188" t="s">
        <v>299</v>
      </c>
      <c r="AU162" s="188" t="s">
        <v>154</v>
      </c>
      <c r="AY162" s="48" t="s">
        <v>297</v>
      </c>
      <c r="BE162" s="189">
        <f>IF(N162="základná",J162,0)</f>
        <v>0</v>
      </c>
      <c r="BF162" s="189">
        <f>IF(N162="znížená",J162,0)</f>
        <v>0</v>
      </c>
      <c r="BG162" s="189">
        <f>IF(N162="zákl. prenesená",J162,0)</f>
        <v>0</v>
      </c>
      <c r="BH162" s="189">
        <f>IF(N162="zníž. prenesená",J162,0)</f>
        <v>0</v>
      </c>
      <c r="BI162" s="189">
        <f>IF(N162="nulová",J162,0)</f>
        <v>0</v>
      </c>
      <c r="BJ162" s="48" t="s">
        <v>154</v>
      </c>
      <c r="BK162" s="189">
        <f>ROUND(I162*H162,2)</f>
        <v>0</v>
      </c>
      <c r="BL162" s="48" t="s">
        <v>302</v>
      </c>
      <c r="BM162" s="188" t="s">
        <v>623</v>
      </c>
    </row>
    <row r="163" spans="1:65" s="163" customFormat="1" ht="25.95" customHeight="1">
      <c r="B163" s="164"/>
      <c r="D163" s="165" t="s">
        <v>140</v>
      </c>
      <c r="E163" s="166"/>
      <c r="F163" s="166" t="s">
        <v>1538</v>
      </c>
      <c r="J163" s="167">
        <f>BK163</f>
        <v>0</v>
      </c>
      <c r="L163" s="164"/>
      <c r="M163" s="168"/>
      <c r="N163" s="169"/>
      <c r="O163" s="169"/>
      <c r="P163" s="170">
        <f>P164</f>
        <v>0</v>
      </c>
      <c r="Q163" s="169"/>
      <c r="R163" s="170">
        <f>R164</f>
        <v>0</v>
      </c>
      <c r="S163" s="169"/>
      <c r="T163" s="171">
        <f>T164</f>
        <v>0</v>
      </c>
      <c r="AR163" s="165" t="s">
        <v>148</v>
      </c>
      <c r="AT163" s="172" t="s">
        <v>140</v>
      </c>
      <c r="AU163" s="172" t="s">
        <v>141</v>
      </c>
      <c r="AY163" s="165" t="s">
        <v>297</v>
      </c>
      <c r="BK163" s="173">
        <f>BK164</f>
        <v>0</v>
      </c>
    </row>
    <row r="164" spans="1:65" s="163" customFormat="1" ht="22.95" customHeight="1">
      <c r="B164" s="164"/>
      <c r="D164" s="165" t="s">
        <v>140</v>
      </c>
      <c r="E164" s="174"/>
      <c r="F164" s="174" t="s">
        <v>1539</v>
      </c>
      <c r="J164" s="175">
        <f>BK164</f>
        <v>0</v>
      </c>
      <c r="L164" s="164"/>
      <c r="M164" s="168"/>
      <c r="N164" s="169"/>
      <c r="O164" s="169"/>
      <c r="P164" s="170">
        <f>SUM(P165:P172)</f>
        <v>0</v>
      </c>
      <c r="Q164" s="169"/>
      <c r="R164" s="170">
        <f>SUM(R165:R172)</f>
        <v>0</v>
      </c>
      <c r="S164" s="169"/>
      <c r="T164" s="171">
        <f>SUM(T165:T172)</f>
        <v>0</v>
      </c>
      <c r="AR164" s="165" t="s">
        <v>148</v>
      </c>
      <c r="AT164" s="172" t="s">
        <v>140</v>
      </c>
      <c r="AU164" s="172" t="s">
        <v>148</v>
      </c>
      <c r="AY164" s="165" t="s">
        <v>297</v>
      </c>
      <c r="BK164" s="173">
        <f>SUM(BK165:BK172)</f>
        <v>0</v>
      </c>
    </row>
    <row r="165" spans="1:65" s="63" customFormat="1" ht="24.15" customHeight="1">
      <c r="A165" s="59"/>
      <c r="B165" s="176"/>
      <c r="C165" s="177" t="s">
        <v>598</v>
      </c>
      <c r="D165" s="177" t="s">
        <v>299</v>
      </c>
      <c r="E165" s="178"/>
      <c r="F165" s="179" t="s">
        <v>1626</v>
      </c>
      <c r="G165" s="180" t="s">
        <v>799</v>
      </c>
      <c r="H165" s="181">
        <v>12</v>
      </c>
      <c r="I165" s="182"/>
      <c r="J165" s="182">
        <f t="shared" ref="J165:J172" si="20">ROUND(I165*H165,2)</f>
        <v>0</v>
      </c>
      <c r="K165" s="183"/>
      <c r="L165" s="60"/>
      <c r="M165" s="184" t="s">
        <v>76</v>
      </c>
      <c r="N165" s="185"/>
      <c r="O165" s="186">
        <v>0</v>
      </c>
      <c r="P165" s="186">
        <f t="shared" ref="P165:P172" si="21">O165*H165</f>
        <v>0</v>
      </c>
      <c r="Q165" s="186">
        <v>0</v>
      </c>
      <c r="R165" s="186">
        <f t="shared" ref="R165:R172" si="22">Q165*H165</f>
        <v>0</v>
      </c>
      <c r="S165" s="186">
        <v>0</v>
      </c>
      <c r="T165" s="187">
        <f t="shared" ref="T165:T172" si="23">S165*H165</f>
        <v>0</v>
      </c>
      <c r="U165" s="59"/>
      <c r="V165" s="59"/>
      <c r="W165" s="59"/>
      <c r="X165" s="59"/>
      <c r="Y165" s="59"/>
      <c r="Z165" s="59"/>
      <c r="AA165" s="59"/>
      <c r="AB165" s="59"/>
      <c r="AC165" s="59"/>
      <c r="AD165" s="59"/>
      <c r="AE165" s="59"/>
      <c r="AR165" s="188" t="s">
        <v>302</v>
      </c>
      <c r="AT165" s="188" t="s">
        <v>299</v>
      </c>
      <c r="AU165" s="188" t="s">
        <v>154</v>
      </c>
      <c r="AY165" s="48" t="s">
        <v>297</v>
      </c>
      <c r="BE165" s="189">
        <f t="shared" ref="BE165:BE172" si="24">IF(N165="základná",J165,0)</f>
        <v>0</v>
      </c>
      <c r="BF165" s="189">
        <f t="shared" ref="BF165:BF172" si="25">IF(N165="znížená",J165,0)</f>
        <v>0</v>
      </c>
      <c r="BG165" s="189">
        <f t="shared" ref="BG165:BG172" si="26">IF(N165="zákl. prenesená",J165,0)</f>
        <v>0</v>
      </c>
      <c r="BH165" s="189">
        <f t="shared" ref="BH165:BH172" si="27">IF(N165="zníž. prenesená",J165,0)</f>
        <v>0</v>
      </c>
      <c r="BI165" s="189">
        <f t="shared" ref="BI165:BI172" si="28">IF(N165="nulová",J165,0)</f>
        <v>0</v>
      </c>
      <c r="BJ165" s="48" t="s">
        <v>154</v>
      </c>
      <c r="BK165" s="189">
        <f t="shared" ref="BK165:BK172" si="29">ROUND(I165*H165,2)</f>
        <v>0</v>
      </c>
      <c r="BL165" s="48" t="s">
        <v>302</v>
      </c>
      <c r="BM165" s="188" t="s">
        <v>717</v>
      </c>
    </row>
    <row r="166" spans="1:65" s="63" customFormat="1" ht="24.15" customHeight="1">
      <c r="A166" s="59"/>
      <c r="B166" s="176"/>
      <c r="C166" s="177" t="s">
        <v>601</v>
      </c>
      <c r="D166" s="177" t="s">
        <v>299</v>
      </c>
      <c r="E166" s="178"/>
      <c r="F166" s="179" t="s">
        <v>1628</v>
      </c>
      <c r="G166" s="180" t="s">
        <v>799</v>
      </c>
      <c r="H166" s="181">
        <v>1</v>
      </c>
      <c r="I166" s="182"/>
      <c r="J166" s="182">
        <f t="shared" si="20"/>
        <v>0</v>
      </c>
      <c r="K166" s="183"/>
      <c r="L166" s="60"/>
      <c r="M166" s="184" t="s">
        <v>76</v>
      </c>
      <c r="N166" s="185"/>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302</v>
      </c>
      <c r="AT166" s="188" t="s">
        <v>299</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302</v>
      </c>
      <c r="BM166" s="188" t="s">
        <v>723</v>
      </c>
    </row>
    <row r="167" spans="1:65" s="63" customFormat="1" ht="24.15" customHeight="1">
      <c r="A167" s="59"/>
      <c r="B167" s="176"/>
      <c r="C167" s="177" t="s">
        <v>361</v>
      </c>
      <c r="D167" s="177" t="s">
        <v>299</v>
      </c>
      <c r="E167" s="178"/>
      <c r="F167" s="179" t="s">
        <v>2362</v>
      </c>
      <c r="G167" s="180" t="s">
        <v>799</v>
      </c>
      <c r="H167" s="181">
        <v>2</v>
      </c>
      <c r="I167" s="182"/>
      <c r="J167" s="182">
        <f t="shared" si="20"/>
        <v>0</v>
      </c>
      <c r="K167" s="183"/>
      <c r="L167" s="60"/>
      <c r="M167" s="184" t="s">
        <v>76</v>
      </c>
      <c r="N167" s="185"/>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302</v>
      </c>
      <c r="AT167" s="188" t="s">
        <v>299</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302</v>
      </c>
      <c r="BM167" s="188" t="s">
        <v>627</v>
      </c>
    </row>
    <row r="168" spans="1:65" s="63" customFormat="1" ht="24.15" customHeight="1">
      <c r="A168" s="59"/>
      <c r="B168" s="176"/>
      <c r="C168" s="177" t="s">
        <v>364</v>
      </c>
      <c r="D168" s="177" t="s">
        <v>299</v>
      </c>
      <c r="E168" s="178"/>
      <c r="F168" s="179" t="s">
        <v>1630</v>
      </c>
      <c r="G168" s="180" t="s">
        <v>799</v>
      </c>
      <c r="H168" s="181">
        <v>12</v>
      </c>
      <c r="I168" s="182"/>
      <c r="J168" s="182">
        <f t="shared" si="20"/>
        <v>0</v>
      </c>
      <c r="K168" s="183"/>
      <c r="L168" s="60"/>
      <c r="M168" s="184" t="s">
        <v>76</v>
      </c>
      <c r="N168" s="185"/>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302</v>
      </c>
      <c r="AT168" s="188" t="s">
        <v>299</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302</v>
      </c>
      <c r="BM168" s="188" t="s">
        <v>633</v>
      </c>
    </row>
    <row r="169" spans="1:65" s="63" customFormat="1" ht="24.15" customHeight="1">
      <c r="A169" s="59"/>
      <c r="B169" s="176"/>
      <c r="C169" s="177" t="s">
        <v>487</v>
      </c>
      <c r="D169" s="177" t="s">
        <v>299</v>
      </c>
      <c r="E169" s="178"/>
      <c r="F169" s="179" t="s">
        <v>1634</v>
      </c>
      <c r="G169" s="180" t="s">
        <v>799</v>
      </c>
      <c r="H169" s="181">
        <v>1</v>
      </c>
      <c r="I169" s="182"/>
      <c r="J169" s="182">
        <f t="shared" si="20"/>
        <v>0</v>
      </c>
      <c r="K169" s="183"/>
      <c r="L169" s="60"/>
      <c r="M169" s="184" t="s">
        <v>76</v>
      </c>
      <c r="N169" s="185"/>
      <c r="O169" s="186">
        <v>0</v>
      </c>
      <c r="P169" s="186">
        <f t="shared" si="21"/>
        <v>0</v>
      </c>
      <c r="Q169" s="186">
        <v>0</v>
      </c>
      <c r="R169" s="186">
        <f t="shared" si="22"/>
        <v>0</v>
      </c>
      <c r="S169" s="186">
        <v>0</v>
      </c>
      <c r="T169" s="187">
        <f t="shared" si="23"/>
        <v>0</v>
      </c>
      <c r="U169" s="59"/>
      <c r="V169" s="59"/>
      <c r="W169" s="59"/>
      <c r="X169" s="59"/>
      <c r="Y169" s="59"/>
      <c r="Z169" s="59"/>
      <c r="AA169" s="59"/>
      <c r="AB169" s="59"/>
      <c r="AC169" s="59"/>
      <c r="AD169" s="59"/>
      <c r="AE169" s="59"/>
      <c r="AR169" s="188" t="s">
        <v>302</v>
      </c>
      <c r="AT169" s="188" t="s">
        <v>299</v>
      </c>
      <c r="AU169" s="188" t="s">
        <v>154</v>
      </c>
      <c r="AY169" s="48" t="s">
        <v>297</v>
      </c>
      <c r="BE169" s="189">
        <f t="shared" si="24"/>
        <v>0</v>
      </c>
      <c r="BF169" s="189">
        <f t="shared" si="25"/>
        <v>0</v>
      </c>
      <c r="BG169" s="189">
        <f t="shared" si="26"/>
        <v>0</v>
      </c>
      <c r="BH169" s="189">
        <f t="shared" si="27"/>
        <v>0</v>
      </c>
      <c r="BI169" s="189">
        <f t="shared" si="28"/>
        <v>0</v>
      </c>
      <c r="BJ169" s="48" t="s">
        <v>154</v>
      </c>
      <c r="BK169" s="189">
        <f t="shared" si="29"/>
        <v>0</v>
      </c>
      <c r="BL169" s="48" t="s">
        <v>302</v>
      </c>
      <c r="BM169" s="188" t="s">
        <v>729</v>
      </c>
    </row>
    <row r="170" spans="1:65" s="63" customFormat="1" ht="24.15" customHeight="1">
      <c r="A170" s="59"/>
      <c r="B170" s="176"/>
      <c r="C170" s="177" t="s">
        <v>490</v>
      </c>
      <c r="D170" s="177" t="s">
        <v>299</v>
      </c>
      <c r="E170" s="178"/>
      <c r="F170" s="179" t="s">
        <v>1638</v>
      </c>
      <c r="G170" s="180" t="s">
        <v>799</v>
      </c>
      <c r="H170" s="181">
        <v>2</v>
      </c>
      <c r="I170" s="182"/>
      <c r="J170" s="182">
        <f t="shared" si="20"/>
        <v>0</v>
      </c>
      <c r="K170" s="183"/>
      <c r="L170" s="60"/>
      <c r="M170" s="184" t="s">
        <v>76</v>
      </c>
      <c r="N170" s="185"/>
      <c r="O170" s="186">
        <v>0</v>
      </c>
      <c r="P170" s="186">
        <f t="shared" si="21"/>
        <v>0</v>
      </c>
      <c r="Q170" s="186">
        <v>0</v>
      </c>
      <c r="R170" s="186">
        <f t="shared" si="22"/>
        <v>0</v>
      </c>
      <c r="S170" s="186">
        <v>0</v>
      </c>
      <c r="T170" s="187">
        <f t="shared" si="23"/>
        <v>0</v>
      </c>
      <c r="U170" s="59"/>
      <c r="V170" s="59"/>
      <c r="W170" s="59"/>
      <c r="X170" s="59"/>
      <c r="Y170" s="59"/>
      <c r="Z170" s="59"/>
      <c r="AA170" s="59"/>
      <c r="AB170" s="59"/>
      <c r="AC170" s="59"/>
      <c r="AD170" s="59"/>
      <c r="AE170" s="59"/>
      <c r="AR170" s="188" t="s">
        <v>302</v>
      </c>
      <c r="AT170" s="188" t="s">
        <v>299</v>
      </c>
      <c r="AU170" s="188" t="s">
        <v>154</v>
      </c>
      <c r="AY170" s="48" t="s">
        <v>297</v>
      </c>
      <c r="BE170" s="189">
        <f t="shared" si="24"/>
        <v>0</v>
      </c>
      <c r="BF170" s="189">
        <f t="shared" si="25"/>
        <v>0</v>
      </c>
      <c r="BG170" s="189">
        <f t="shared" si="26"/>
        <v>0</v>
      </c>
      <c r="BH170" s="189">
        <f t="shared" si="27"/>
        <v>0</v>
      </c>
      <c r="BI170" s="189">
        <f t="shared" si="28"/>
        <v>0</v>
      </c>
      <c r="BJ170" s="48" t="s">
        <v>154</v>
      </c>
      <c r="BK170" s="189">
        <f t="shared" si="29"/>
        <v>0</v>
      </c>
      <c r="BL170" s="48" t="s">
        <v>302</v>
      </c>
      <c r="BM170" s="188" t="s">
        <v>642</v>
      </c>
    </row>
    <row r="171" spans="1:65" s="63" customFormat="1" ht="14.4" customHeight="1">
      <c r="A171" s="59"/>
      <c r="B171" s="176"/>
      <c r="C171" s="177" t="s">
        <v>367</v>
      </c>
      <c r="D171" s="177" t="s">
        <v>299</v>
      </c>
      <c r="E171" s="178"/>
      <c r="F171" s="179" t="s">
        <v>1540</v>
      </c>
      <c r="G171" s="180" t="s">
        <v>522</v>
      </c>
      <c r="H171" s="181">
        <v>60</v>
      </c>
      <c r="I171" s="182"/>
      <c r="J171" s="182">
        <f t="shared" si="20"/>
        <v>0</v>
      </c>
      <c r="K171" s="183"/>
      <c r="L171" s="60"/>
      <c r="M171" s="184" t="s">
        <v>76</v>
      </c>
      <c r="N171" s="185"/>
      <c r="O171" s="186">
        <v>0</v>
      </c>
      <c r="P171" s="186">
        <f t="shared" si="21"/>
        <v>0</v>
      </c>
      <c r="Q171" s="186">
        <v>0</v>
      </c>
      <c r="R171" s="186">
        <f t="shared" si="22"/>
        <v>0</v>
      </c>
      <c r="S171" s="186">
        <v>0</v>
      </c>
      <c r="T171" s="187">
        <f t="shared" si="23"/>
        <v>0</v>
      </c>
      <c r="U171" s="59"/>
      <c r="V171" s="59"/>
      <c r="W171" s="59"/>
      <c r="X171" s="59"/>
      <c r="Y171" s="59"/>
      <c r="Z171" s="59"/>
      <c r="AA171" s="59"/>
      <c r="AB171" s="59"/>
      <c r="AC171" s="59"/>
      <c r="AD171" s="59"/>
      <c r="AE171" s="59"/>
      <c r="AR171" s="188" t="s">
        <v>302</v>
      </c>
      <c r="AT171" s="188" t="s">
        <v>299</v>
      </c>
      <c r="AU171" s="188" t="s">
        <v>154</v>
      </c>
      <c r="AY171" s="48" t="s">
        <v>297</v>
      </c>
      <c r="BE171" s="189">
        <f t="shared" si="24"/>
        <v>0</v>
      </c>
      <c r="BF171" s="189">
        <f t="shared" si="25"/>
        <v>0</v>
      </c>
      <c r="BG171" s="189">
        <f t="shared" si="26"/>
        <v>0</v>
      </c>
      <c r="BH171" s="189">
        <f t="shared" si="27"/>
        <v>0</v>
      </c>
      <c r="BI171" s="189">
        <f t="shared" si="28"/>
        <v>0</v>
      </c>
      <c r="BJ171" s="48" t="s">
        <v>154</v>
      </c>
      <c r="BK171" s="189">
        <f t="shared" si="29"/>
        <v>0</v>
      </c>
      <c r="BL171" s="48" t="s">
        <v>302</v>
      </c>
      <c r="BM171" s="188" t="s">
        <v>562</v>
      </c>
    </row>
    <row r="172" spans="1:65" s="63" customFormat="1" ht="14.4" customHeight="1">
      <c r="A172" s="59"/>
      <c r="B172" s="176"/>
      <c r="C172" s="177" t="s">
        <v>658</v>
      </c>
      <c r="D172" s="177" t="s">
        <v>299</v>
      </c>
      <c r="E172" s="178"/>
      <c r="F172" s="179" t="s">
        <v>1542</v>
      </c>
      <c r="G172" s="180" t="s">
        <v>799</v>
      </c>
      <c r="H172" s="181">
        <v>4</v>
      </c>
      <c r="I172" s="182"/>
      <c r="J172" s="182">
        <f t="shared" si="20"/>
        <v>0</v>
      </c>
      <c r="K172" s="183"/>
      <c r="L172" s="60"/>
      <c r="M172" s="200" t="s">
        <v>76</v>
      </c>
      <c r="N172" s="201"/>
      <c r="O172" s="202">
        <v>0</v>
      </c>
      <c r="P172" s="202">
        <f t="shared" si="21"/>
        <v>0</v>
      </c>
      <c r="Q172" s="202">
        <v>0</v>
      </c>
      <c r="R172" s="202">
        <f t="shared" si="22"/>
        <v>0</v>
      </c>
      <c r="S172" s="202">
        <v>0</v>
      </c>
      <c r="T172" s="203">
        <f t="shared" si="23"/>
        <v>0</v>
      </c>
      <c r="U172" s="59"/>
      <c r="V172" s="59"/>
      <c r="W172" s="59"/>
      <c r="X172" s="59"/>
      <c r="Y172" s="59"/>
      <c r="Z172" s="59"/>
      <c r="AA172" s="59"/>
      <c r="AB172" s="59"/>
      <c r="AC172" s="59"/>
      <c r="AD172" s="59"/>
      <c r="AE172" s="59"/>
      <c r="AR172" s="188" t="s">
        <v>302</v>
      </c>
      <c r="AT172" s="188" t="s">
        <v>299</v>
      </c>
      <c r="AU172" s="188" t="s">
        <v>154</v>
      </c>
      <c r="AY172" s="48" t="s">
        <v>297</v>
      </c>
      <c r="BE172" s="189">
        <f t="shared" si="24"/>
        <v>0</v>
      </c>
      <c r="BF172" s="189">
        <f t="shared" si="25"/>
        <v>0</v>
      </c>
      <c r="BG172" s="189">
        <f t="shared" si="26"/>
        <v>0</v>
      </c>
      <c r="BH172" s="189">
        <f t="shared" si="27"/>
        <v>0</v>
      </c>
      <c r="BI172" s="189">
        <f t="shared" si="28"/>
        <v>0</v>
      </c>
      <c r="BJ172" s="48" t="s">
        <v>154</v>
      </c>
      <c r="BK172" s="189">
        <f t="shared" si="29"/>
        <v>0</v>
      </c>
      <c r="BL172" s="48" t="s">
        <v>302</v>
      </c>
      <c r="BM172" s="188" t="s">
        <v>732</v>
      </c>
    </row>
    <row r="173" spans="1:65" s="63" customFormat="1" ht="6.9" customHeight="1">
      <c r="A173" s="59"/>
      <c r="B173" s="75"/>
      <c r="C173" s="76"/>
      <c r="D173" s="76"/>
      <c r="E173" s="76"/>
      <c r="F173" s="76"/>
      <c r="G173" s="76"/>
      <c r="H173" s="76"/>
      <c r="I173" s="76"/>
      <c r="J173" s="76"/>
      <c r="K173" s="76"/>
      <c r="L173" s="60"/>
      <c r="M173" s="59"/>
      <c r="O173" s="59"/>
      <c r="P173" s="59"/>
      <c r="Q173" s="59"/>
      <c r="R173" s="59"/>
      <c r="S173" s="59"/>
      <c r="T173" s="59"/>
      <c r="U173" s="59"/>
      <c r="V173" s="59"/>
      <c r="W173" s="59"/>
      <c r="X173" s="59"/>
      <c r="Y173" s="59"/>
      <c r="Z173" s="59"/>
      <c r="AA173" s="59"/>
      <c r="AB173" s="59"/>
      <c r="AC173" s="59"/>
      <c r="AD173" s="59"/>
      <c r="AE173" s="59"/>
    </row>
    <row r="176" spans="1:65" ht="57" customHeight="1">
      <c r="C176" s="262" t="s">
        <v>392</v>
      </c>
      <c r="D176" s="262"/>
      <c r="E176" s="262"/>
      <c r="F176" s="262"/>
      <c r="G176" s="262"/>
      <c r="H176" s="262"/>
      <c r="I176" s="262"/>
      <c r="J176" s="262"/>
      <c r="K176" s="262"/>
      <c r="L176" s="262"/>
      <c r="M176" s="262"/>
      <c r="N176" s="262"/>
    </row>
    <row r="177" spans="3:14" ht="11.4">
      <c r="C177" s="204"/>
      <c r="D177" s="204"/>
      <c r="E177" s="204"/>
      <c r="F177" s="204"/>
      <c r="G177" s="204"/>
      <c r="H177" s="204"/>
      <c r="I177" s="204"/>
      <c r="J177" s="204"/>
      <c r="K177" s="205"/>
      <c r="L177" s="205"/>
      <c r="M177" s="205"/>
      <c r="N177" s="205"/>
    </row>
    <row r="178" spans="3:14" ht="36" customHeight="1">
      <c r="C178" s="262" t="s">
        <v>393</v>
      </c>
      <c r="D178" s="262"/>
      <c r="E178" s="262"/>
      <c r="F178" s="262"/>
      <c r="G178" s="262"/>
      <c r="H178" s="262"/>
      <c r="I178" s="262"/>
      <c r="J178" s="262"/>
      <c r="K178" s="262"/>
      <c r="L178" s="262"/>
      <c r="M178" s="262"/>
      <c r="N178" s="262"/>
    </row>
    <row r="179" spans="3:14" ht="11.4">
      <c r="C179" s="204"/>
      <c r="D179" s="204"/>
      <c r="E179" s="204"/>
      <c r="F179" s="204"/>
      <c r="G179" s="204"/>
      <c r="H179" s="204"/>
      <c r="I179" s="204"/>
      <c r="J179" s="204"/>
      <c r="K179" s="205"/>
      <c r="L179" s="205"/>
      <c r="M179" s="205"/>
      <c r="N179" s="205"/>
    </row>
    <row r="180" spans="3:14" ht="51" customHeight="1">
      <c r="C180" s="262" t="s">
        <v>394</v>
      </c>
      <c r="D180" s="262"/>
      <c r="E180" s="262"/>
      <c r="F180" s="262"/>
      <c r="G180" s="262"/>
      <c r="H180" s="262"/>
      <c r="I180" s="262"/>
      <c r="J180" s="262"/>
      <c r="K180" s="262"/>
      <c r="L180" s="262"/>
      <c r="M180" s="262"/>
      <c r="N180" s="262"/>
    </row>
    <row r="181" spans="3:14" ht="11.4">
      <c r="C181" s="206"/>
      <c r="D181" s="206"/>
      <c r="E181" s="206"/>
      <c r="F181" s="206"/>
      <c r="G181" s="206"/>
      <c r="H181" s="206"/>
      <c r="I181" s="206"/>
      <c r="J181" s="206"/>
      <c r="K181" s="207"/>
      <c r="L181" s="207"/>
      <c r="M181" s="207"/>
      <c r="N181" s="207"/>
    </row>
    <row r="182" spans="3:14" ht="11.4">
      <c r="C182" s="262" t="s">
        <v>395</v>
      </c>
      <c r="D182" s="262"/>
      <c r="E182" s="262"/>
      <c r="F182" s="262"/>
      <c r="G182" s="262"/>
      <c r="H182" s="262"/>
      <c r="I182" s="262"/>
      <c r="J182" s="262"/>
      <c r="K182" s="262"/>
      <c r="L182" s="262"/>
      <c r="M182" s="262"/>
      <c r="N182" s="262"/>
    </row>
    <row r="183" spans="3:14" ht="11.4">
      <c r="C183" s="204"/>
      <c r="D183" s="204"/>
      <c r="E183" s="204"/>
      <c r="F183" s="204"/>
      <c r="G183" s="204"/>
      <c r="H183" s="204"/>
      <c r="I183" s="204"/>
      <c r="J183" s="204"/>
      <c r="K183" s="205"/>
      <c r="L183" s="205"/>
      <c r="M183" s="205"/>
      <c r="N183" s="205"/>
    </row>
    <row r="184" spans="3:14" ht="11.4">
      <c r="C184" s="204"/>
      <c r="D184" s="204"/>
      <c r="E184" s="204"/>
      <c r="F184" s="204"/>
      <c r="G184" s="204"/>
      <c r="H184" s="204"/>
      <c r="I184" s="204"/>
      <c r="J184" s="204"/>
      <c r="K184" s="205"/>
      <c r="L184" s="205"/>
      <c r="M184" s="205"/>
      <c r="N184" s="205"/>
    </row>
    <row r="185" spans="3:14" ht="11.4">
      <c r="C185" s="208" t="s">
        <v>396</v>
      </c>
      <c r="D185" s="208"/>
      <c r="E185" s="208"/>
      <c r="F185" s="208"/>
      <c r="G185" s="208"/>
      <c r="H185" s="204"/>
      <c r="I185" s="208"/>
      <c r="J185" s="208"/>
      <c r="K185" s="205"/>
      <c r="L185" s="205"/>
      <c r="M185" s="205"/>
      <c r="N185" s="205"/>
    </row>
    <row r="186" spans="3:14" ht="11.4">
      <c r="C186" s="204"/>
      <c r="D186" s="204"/>
      <c r="E186" s="204"/>
      <c r="F186" s="204"/>
      <c r="G186" s="204"/>
      <c r="H186" s="204" t="s">
        <v>397</v>
      </c>
      <c r="I186" s="204"/>
      <c r="J186" s="204"/>
      <c r="K186" s="205"/>
      <c r="L186" s="205"/>
      <c r="M186" s="205"/>
      <c r="N186" s="205"/>
    </row>
    <row r="187" spans="3:14" ht="11.4">
      <c r="C187" s="204"/>
      <c r="D187" s="204"/>
      <c r="E187" s="204"/>
      <c r="F187" s="204"/>
      <c r="G187" s="204"/>
      <c r="H187" s="204"/>
      <c r="I187" s="204"/>
      <c r="J187" s="204"/>
      <c r="K187" s="205"/>
      <c r="L187" s="205"/>
      <c r="M187" s="205"/>
      <c r="N187" s="205"/>
    </row>
    <row r="188" spans="3:14" ht="11.4">
      <c r="C188" s="204"/>
      <c r="D188" s="204"/>
      <c r="E188" s="204"/>
      <c r="F188" s="204"/>
      <c r="G188" s="204"/>
      <c r="H188" s="204"/>
      <c r="I188" s="204"/>
      <c r="J188" s="208"/>
      <c r="K188" s="205"/>
      <c r="L188" s="205"/>
      <c r="M188" s="205"/>
      <c r="N188" s="205"/>
    </row>
    <row r="189" spans="3:14" ht="11.4">
      <c r="C189" s="208" t="s">
        <v>96</v>
      </c>
      <c r="D189" s="208"/>
      <c r="E189" s="208"/>
      <c r="F189" s="208"/>
      <c r="G189" s="208"/>
      <c r="H189" s="204"/>
      <c r="I189" s="208"/>
      <c r="J189" s="204"/>
      <c r="K189" s="205"/>
      <c r="L189" s="205"/>
      <c r="M189" s="205"/>
      <c r="N189" s="205"/>
    </row>
  </sheetData>
  <autoFilter ref="C97:K172" xr:uid="{00000000-0009-0000-0000-000035000000}"/>
  <mergeCells count="11">
    <mergeCell ref="E88:H88"/>
    <mergeCell ref="L2:V2"/>
    <mergeCell ref="E7:H7"/>
    <mergeCell ref="E9:H9"/>
    <mergeCell ref="E18:H18"/>
    <mergeCell ref="E27:H27"/>
    <mergeCell ref="E90:H90"/>
    <mergeCell ref="C176:N176"/>
    <mergeCell ref="C178:N178"/>
    <mergeCell ref="C180:N180"/>
    <mergeCell ref="C182:N182"/>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BM161"/>
  <sheetViews>
    <sheetView showGridLines="0" topLeftCell="A88"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2019</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2363</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
        <v>91</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stavby'!AN10="","",'Rekapitulácia stavby'!AN10)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stavby'!E11="","",'Rekapitulácia stavby'!E11)</f>
        <v xml:space="preserve"> </v>
      </c>
      <c r="F15" s="59"/>
      <c r="G15" s="59"/>
      <c r="H15" s="59"/>
      <c r="I15" s="56" t="s">
        <v>95</v>
      </c>
      <c r="J15" s="57" t="str">
        <f>IF('Rekapitulácia stavby'!AN11="","",'Rekapitulácia stavby'!AN11)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stavby'!AN13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stavby'!E14</f>
        <v xml:space="preserve"> </v>
      </c>
      <c r="F18" s="256"/>
      <c r="G18" s="256"/>
      <c r="H18" s="256"/>
      <c r="I18" s="56" t="s">
        <v>95</v>
      </c>
      <c r="J18" s="57" t="str">
        <f>'Rekapitulácia stavby'!AN14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stavby'!AN16="","",'Rekapitulácia stavby'!AN16)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stavby'!E17="","",'Rekapitulácia stavby'!E17)</f>
        <v xml:space="preserve"> </v>
      </c>
      <c r="F21" s="59"/>
      <c r="G21" s="59"/>
      <c r="H21" s="59"/>
      <c r="I21" s="56" t="s">
        <v>95</v>
      </c>
      <c r="J21" s="57" t="str">
        <f>IF('Rekapitulácia stavby'!AN17="","",'Rekapitulácia stavby'!AN17)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stavby'!AN19="","",'Rekapitulácia stavby'!AN19)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stavby'!E20="","",'Rekapitulácia stavby'!E20)</f>
        <v xml:space="preserve"> </v>
      </c>
      <c r="F24" s="59"/>
      <c r="G24" s="59"/>
      <c r="H24" s="59"/>
      <c r="I24" s="56" t="s">
        <v>95</v>
      </c>
      <c r="J24" s="57" t="str">
        <f>IF('Rekapitulácia stavby'!AN20="","",'Rekapitulácia stavby'!AN20)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ROUND((SUM(BE98:BE144)),  2)</f>
        <v>0</v>
      </c>
      <c r="G33" s="59"/>
      <c r="H33" s="59"/>
      <c r="I33" s="141">
        <v>0.2</v>
      </c>
      <c r="J33" s="140">
        <f>ROUND(((SUM(BE98:BE144))*I33),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ROUND((SUM(BF98:BF144)),  2)</f>
        <v>0</v>
      </c>
      <c r="G34" s="59"/>
      <c r="H34" s="59"/>
      <c r="I34" s="141">
        <v>0.2</v>
      </c>
      <c r="J34" s="140">
        <f>ROUND(((SUM(BF98:BF144))*I34),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ROUND((SUM(BG98:BG144)),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ROUND((SUM(BH98:BH144)),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ROUND((SUM(BI98:BI144)),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0.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08 - FC 12 SO 08 Kanalizácia splašková</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1293</v>
      </c>
      <c r="J99" s="167">
        <f>BK99</f>
        <v>0</v>
      </c>
      <c r="L99" s="164"/>
      <c r="M99" s="168"/>
      <c r="N99" s="169"/>
      <c r="O99" s="169"/>
      <c r="P99" s="170">
        <f>P100+P117+P119+P123+P142</f>
        <v>0</v>
      </c>
      <c r="Q99" s="169"/>
      <c r="R99" s="170">
        <f>R100+R117+R119+R123+R142</f>
        <v>0</v>
      </c>
      <c r="S99" s="169"/>
      <c r="T99" s="171">
        <f>T100+T117+T119+T123+T142</f>
        <v>0</v>
      </c>
      <c r="AR99" s="165" t="s">
        <v>148</v>
      </c>
      <c r="AT99" s="172" t="s">
        <v>140</v>
      </c>
      <c r="AU99" s="172" t="s">
        <v>141</v>
      </c>
      <c r="AY99" s="165" t="s">
        <v>297</v>
      </c>
      <c r="BK99" s="173">
        <f>BK100+BK117+BK119+BK123+BK142</f>
        <v>0</v>
      </c>
    </row>
    <row r="100" spans="1:65" s="163" customFormat="1" ht="22.95" customHeight="1">
      <c r="B100" s="164"/>
      <c r="D100" s="165" t="s">
        <v>140</v>
      </c>
      <c r="E100" s="174"/>
      <c r="F100" s="174" t="s">
        <v>1294</v>
      </c>
      <c r="J100" s="175">
        <f>BK100</f>
        <v>0</v>
      </c>
      <c r="L100" s="164"/>
      <c r="M100" s="168"/>
      <c r="N100" s="169"/>
      <c r="O100" s="169"/>
      <c r="P100" s="170">
        <f>SUM(P101:P116)</f>
        <v>0</v>
      </c>
      <c r="Q100" s="169"/>
      <c r="R100" s="170">
        <f>SUM(R101:R116)</f>
        <v>0</v>
      </c>
      <c r="S100" s="169"/>
      <c r="T100" s="171">
        <f>SUM(T101:T116)</f>
        <v>0</v>
      </c>
      <c r="AR100" s="165" t="s">
        <v>148</v>
      </c>
      <c r="AT100" s="172" t="s">
        <v>140</v>
      </c>
      <c r="AU100" s="172" t="s">
        <v>148</v>
      </c>
      <c r="AY100" s="165" t="s">
        <v>297</v>
      </c>
      <c r="BK100" s="173">
        <f>SUM(BK101:BK116)</f>
        <v>0</v>
      </c>
    </row>
    <row r="101" spans="1:65" s="63" customFormat="1" ht="14.4" customHeight="1">
      <c r="A101" s="59"/>
      <c r="B101" s="176"/>
      <c r="C101" s="177" t="s">
        <v>148</v>
      </c>
      <c r="D101" s="177" t="s">
        <v>299</v>
      </c>
      <c r="E101" s="178"/>
      <c r="F101" s="179" t="s">
        <v>1295</v>
      </c>
      <c r="G101" s="180" t="s">
        <v>407</v>
      </c>
      <c r="H101" s="181">
        <v>1</v>
      </c>
      <c r="I101" s="182"/>
      <c r="J101" s="182">
        <f t="shared" ref="J101:J116" si="0">ROUND(I101*H101,2)</f>
        <v>0</v>
      </c>
      <c r="K101" s="183"/>
      <c r="L101" s="60"/>
      <c r="M101" s="184" t="s">
        <v>76</v>
      </c>
      <c r="N101" s="185"/>
      <c r="O101" s="186">
        <v>0</v>
      </c>
      <c r="P101" s="186">
        <f t="shared" ref="P101:P116" si="1">O101*H101</f>
        <v>0</v>
      </c>
      <c r="Q101" s="186">
        <v>0</v>
      </c>
      <c r="R101" s="186">
        <f t="shared" ref="R101:R116" si="2">Q101*H101</f>
        <v>0</v>
      </c>
      <c r="S101" s="186">
        <v>0</v>
      </c>
      <c r="T101" s="187">
        <f t="shared" ref="T101:T116"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16" si="4">IF(N101="základná",J101,0)</f>
        <v>0</v>
      </c>
      <c r="BF101" s="189">
        <f t="shared" ref="BF101:BF116" si="5">IF(N101="znížená",J101,0)</f>
        <v>0</v>
      </c>
      <c r="BG101" s="189">
        <f t="shared" ref="BG101:BG116" si="6">IF(N101="zákl. prenesená",J101,0)</f>
        <v>0</v>
      </c>
      <c r="BH101" s="189">
        <f t="shared" ref="BH101:BH116" si="7">IF(N101="zníž. prenesená",J101,0)</f>
        <v>0</v>
      </c>
      <c r="BI101" s="189">
        <f t="shared" ref="BI101:BI116" si="8">IF(N101="nulová",J101,0)</f>
        <v>0</v>
      </c>
      <c r="BJ101" s="48" t="s">
        <v>154</v>
      </c>
      <c r="BK101" s="189">
        <f t="shared" ref="BK101:BK116" si="9">ROUND(I101*H101,2)</f>
        <v>0</v>
      </c>
      <c r="BL101" s="48" t="s">
        <v>302</v>
      </c>
      <c r="BM101" s="188" t="s">
        <v>154</v>
      </c>
    </row>
    <row r="102" spans="1:65" s="63" customFormat="1" ht="24.15" customHeight="1">
      <c r="A102" s="59"/>
      <c r="B102" s="176"/>
      <c r="C102" s="177" t="s">
        <v>154</v>
      </c>
      <c r="D102" s="177" t="s">
        <v>299</v>
      </c>
      <c r="E102" s="178"/>
      <c r="F102" s="179" t="s">
        <v>1297</v>
      </c>
      <c r="G102" s="180" t="s">
        <v>337</v>
      </c>
      <c r="H102" s="181">
        <v>3.5</v>
      </c>
      <c r="I102" s="182"/>
      <c r="J102" s="182">
        <f t="shared" si="0"/>
        <v>0</v>
      </c>
      <c r="K102" s="183"/>
      <c r="L102" s="60"/>
      <c r="M102" s="184" t="s">
        <v>76</v>
      </c>
      <c r="N102" s="185"/>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14.4" customHeight="1">
      <c r="A103" s="59"/>
      <c r="B103" s="176"/>
      <c r="C103" s="177" t="s">
        <v>306</v>
      </c>
      <c r="D103" s="177" t="s">
        <v>299</v>
      </c>
      <c r="E103" s="178"/>
      <c r="F103" s="179" t="s">
        <v>1810</v>
      </c>
      <c r="G103" s="180" t="s">
        <v>301</v>
      </c>
      <c r="H103" s="181">
        <v>10</v>
      </c>
      <c r="I103" s="182"/>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14.4" customHeight="1">
      <c r="A104" s="59"/>
      <c r="B104" s="176"/>
      <c r="C104" s="177" t="s">
        <v>302</v>
      </c>
      <c r="D104" s="177" t="s">
        <v>299</v>
      </c>
      <c r="E104" s="178"/>
      <c r="F104" s="179" t="s">
        <v>1299</v>
      </c>
      <c r="G104" s="180" t="s">
        <v>301</v>
      </c>
      <c r="H104" s="181">
        <v>52.5</v>
      </c>
      <c r="I104" s="182"/>
      <c r="J104" s="182">
        <f t="shared" si="0"/>
        <v>0</v>
      </c>
      <c r="K104" s="183"/>
      <c r="L104" s="60"/>
      <c r="M104" s="184" t="s">
        <v>76</v>
      </c>
      <c r="N104" s="185"/>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320</v>
      </c>
    </row>
    <row r="105" spans="1:65" s="63" customFormat="1" ht="21.6" customHeight="1">
      <c r="A105" s="59"/>
      <c r="B105" s="176"/>
      <c r="C105" s="177" t="s">
        <v>311</v>
      </c>
      <c r="D105" s="177" t="s">
        <v>299</v>
      </c>
      <c r="E105" s="178"/>
      <c r="F105" s="179" t="s">
        <v>1301</v>
      </c>
      <c r="G105" s="180" t="s">
        <v>301</v>
      </c>
      <c r="H105" s="181">
        <v>20.88</v>
      </c>
      <c r="I105" s="182"/>
      <c r="J105" s="182">
        <f t="shared" si="0"/>
        <v>0</v>
      </c>
      <c r="K105" s="183"/>
      <c r="L105" s="60"/>
      <c r="M105" s="184" t="s">
        <v>76</v>
      </c>
      <c r="N105" s="185"/>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328</v>
      </c>
    </row>
    <row r="106" spans="1:65" s="63" customFormat="1" ht="14.4" customHeight="1">
      <c r="A106" s="59"/>
      <c r="B106" s="176"/>
      <c r="C106" s="177" t="s">
        <v>314</v>
      </c>
      <c r="D106" s="177" t="s">
        <v>299</v>
      </c>
      <c r="E106" s="178"/>
      <c r="F106" s="179" t="s">
        <v>1303</v>
      </c>
      <c r="G106" s="180" t="s">
        <v>301</v>
      </c>
      <c r="H106" s="181">
        <v>0.5</v>
      </c>
      <c r="I106" s="182"/>
      <c r="J106" s="182">
        <f t="shared" si="0"/>
        <v>0</v>
      </c>
      <c r="K106" s="183"/>
      <c r="L106" s="60"/>
      <c r="M106" s="184" t="s">
        <v>76</v>
      </c>
      <c r="N106" s="185"/>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335</v>
      </c>
    </row>
    <row r="107" spans="1:65" s="63" customFormat="1" ht="24.15" customHeight="1">
      <c r="A107" s="59"/>
      <c r="B107" s="176"/>
      <c r="C107" s="177" t="s">
        <v>317</v>
      </c>
      <c r="D107" s="177" t="s">
        <v>299</v>
      </c>
      <c r="E107" s="178"/>
      <c r="F107" s="179" t="s">
        <v>1309</v>
      </c>
      <c r="G107" s="180" t="s">
        <v>337</v>
      </c>
      <c r="H107" s="181">
        <v>16</v>
      </c>
      <c r="I107" s="182"/>
      <c r="J107" s="182">
        <f t="shared" si="0"/>
        <v>0</v>
      </c>
      <c r="K107" s="183"/>
      <c r="L107" s="60"/>
      <c r="M107" s="184" t="s">
        <v>76</v>
      </c>
      <c r="N107" s="185"/>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342</v>
      </c>
    </row>
    <row r="108" spans="1:65" s="63" customFormat="1" ht="24.15" customHeight="1">
      <c r="A108" s="59"/>
      <c r="B108" s="176"/>
      <c r="C108" s="177" t="s">
        <v>320</v>
      </c>
      <c r="D108" s="177" t="s">
        <v>299</v>
      </c>
      <c r="E108" s="178"/>
      <c r="F108" s="179" t="s">
        <v>1311</v>
      </c>
      <c r="G108" s="180" t="s">
        <v>337</v>
      </c>
      <c r="H108" s="181">
        <v>16</v>
      </c>
      <c r="I108" s="182"/>
      <c r="J108" s="182">
        <f t="shared" si="0"/>
        <v>0</v>
      </c>
      <c r="K108" s="183"/>
      <c r="L108" s="60"/>
      <c r="M108" s="184" t="s">
        <v>76</v>
      </c>
      <c r="N108" s="185"/>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348</v>
      </c>
    </row>
    <row r="109" spans="1:65" s="63" customFormat="1" ht="24.15" customHeight="1">
      <c r="A109" s="59"/>
      <c r="B109" s="176"/>
      <c r="C109" s="177" t="s">
        <v>323</v>
      </c>
      <c r="D109" s="177" t="s">
        <v>299</v>
      </c>
      <c r="E109" s="178"/>
      <c r="F109" s="179" t="s">
        <v>1313</v>
      </c>
      <c r="G109" s="180" t="s">
        <v>301</v>
      </c>
      <c r="H109" s="181">
        <v>63</v>
      </c>
      <c r="I109" s="182"/>
      <c r="J109" s="182">
        <f t="shared" si="0"/>
        <v>0</v>
      </c>
      <c r="K109" s="183"/>
      <c r="L109" s="60"/>
      <c r="M109" s="184" t="s">
        <v>76</v>
      </c>
      <c r="N109" s="185"/>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354</v>
      </c>
    </row>
    <row r="110" spans="1:65" s="63" customFormat="1" ht="24.15" customHeight="1">
      <c r="A110" s="59"/>
      <c r="B110" s="176"/>
      <c r="C110" s="177" t="s">
        <v>328</v>
      </c>
      <c r="D110" s="177" t="s">
        <v>299</v>
      </c>
      <c r="E110" s="178"/>
      <c r="F110" s="179" t="s">
        <v>1315</v>
      </c>
      <c r="G110" s="180" t="s">
        <v>301</v>
      </c>
      <c r="H110" s="181">
        <v>2.46</v>
      </c>
      <c r="I110" s="182"/>
      <c r="J110" s="182">
        <f t="shared" si="0"/>
        <v>0</v>
      </c>
      <c r="K110" s="183"/>
      <c r="L110" s="60"/>
      <c r="M110" s="184" t="s">
        <v>76</v>
      </c>
      <c r="N110" s="185"/>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82</v>
      </c>
    </row>
    <row r="111" spans="1:65" s="63" customFormat="1" ht="14.4" customHeight="1">
      <c r="A111" s="59"/>
      <c r="B111" s="176"/>
      <c r="C111" s="177" t="s">
        <v>331</v>
      </c>
      <c r="D111" s="177" t="s">
        <v>299</v>
      </c>
      <c r="E111" s="178"/>
      <c r="F111" s="179" t="s">
        <v>1317</v>
      </c>
      <c r="G111" s="180" t="s">
        <v>301</v>
      </c>
      <c r="H111" s="181">
        <v>2.46</v>
      </c>
      <c r="I111" s="182"/>
      <c r="J111" s="182">
        <f t="shared" si="0"/>
        <v>0</v>
      </c>
      <c r="K111" s="183"/>
      <c r="L111" s="60"/>
      <c r="M111" s="184" t="s">
        <v>76</v>
      </c>
      <c r="N111" s="185"/>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405</v>
      </c>
    </row>
    <row r="112" spans="1:65" s="63" customFormat="1" ht="14.4" customHeight="1">
      <c r="A112" s="59"/>
      <c r="B112" s="176"/>
      <c r="C112" s="177" t="s">
        <v>335</v>
      </c>
      <c r="D112" s="177" t="s">
        <v>299</v>
      </c>
      <c r="E112" s="178"/>
      <c r="F112" s="179" t="s">
        <v>1319</v>
      </c>
      <c r="G112" s="180" t="s">
        <v>301</v>
      </c>
      <c r="H112" s="181">
        <v>2.46</v>
      </c>
      <c r="I112" s="182"/>
      <c r="J112" s="182">
        <f t="shared" si="0"/>
        <v>0</v>
      </c>
      <c r="K112" s="183"/>
      <c r="L112" s="60"/>
      <c r="M112" s="184" t="s">
        <v>76</v>
      </c>
      <c r="N112" s="185"/>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412</v>
      </c>
    </row>
    <row r="113" spans="1:65" s="63" customFormat="1" ht="24.15" customHeight="1">
      <c r="A113" s="59"/>
      <c r="B113" s="176"/>
      <c r="C113" s="177" t="s">
        <v>339</v>
      </c>
      <c r="D113" s="177" t="s">
        <v>299</v>
      </c>
      <c r="E113" s="178"/>
      <c r="F113" s="179" t="s">
        <v>1321</v>
      </c>
      <c r="G113" s="180" t="s">
        <v>301</v>
      </c>
      <c r="H113" s="181">
        <v>25.4</v>
      </c>
      <c r="I113" s="182"/>
      <c r="J113" s="182">
        <f t="shared" si="0"/>
        <v>0</v>
      </c>
      <c r="K113" s="183"/>
      <c r="L113" s="60"/>
      <c r="M113" s="184" t="s">
        <v>76</v>
      </c>
      <c r="N113" s="185"/>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302</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302</v>
      </c>
      <c r="BM113" s="188" t="s">
        <v>418</v>
      </c>
    </row>
    <row r="114" spans="1:65" s="63" customFormat="1" ht="14.4" customHeight="1">
      <c r="A114" s="59"/>
      <c r="B114" s="176"/>
      <c r="C114" s="177" t="s">
        <v>342</v>
      </c>
      <c r="D114" s="177" t="s">
        <v>299</v>
      </c>
      <c r="E114" s="178"/>
      <c r="F114" s="179" t="s">
        <v>1323</v>
      </c>
      <c r="G114" s="180" t="s">
        <v>301</v>
      </c>
      <c r="H114" s="181">
        <v>13.92</v>
      </c>
      <c r="I114" s="182"/>
      <c r="J114" s="182">
        <f t="shared" si="0"/>
        <v>0</v>
      </c>
      <c r="K114" s="183"/>
      <c r="L114" s="60"/>
      <c r="M114" s="184" t="s">
        <v>76</v>
      </c>
      <c r="N114" s="185"/>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302</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302</v>
      </c>
      <c r="BM114" s="188" t="s">
        <v>424</v>
      </c>
    </row>
    <row r="115" spans="1:65" s="63" customFormat="1" ht="14.4" customHeight="1">
      <c r="A115" s="59"/>
      <c r="B115" s="176"/>
      <c r="C115" s="177" t="s">
        <v>345</v>
      </c>
      <c r="D115" s="177" t="s">
        <v>299</v>
      </c>
      <c r="E115" s="178"/>
      <c r="F115" s="179" t="s">
        <v>1325</v>
      </c>
      <c r="G115" s="180" t="s">
        <v>301</v>
      </c>
      <c r="H115" s="181">
        <v>13.95</v>
      </c>
      <c r="I115" s="182"/>
      <c r="J115" s="182">
        <f t="shared" si="0"/>
        <v>0</v>
      </c>
      <c r="K115" s="183"/>
      <c r="L115" s="60"/>
      <c r="M115" s="184" t="s">
        <v>76</v>
      </c>
      <c r="N115" s="185"/>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302</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302</v>
      </c>
      <c r="BM115" s="188" t="s">
        <v>430</v>
      </c>
    </row>
    <row r="116" spans="1:65" s="63" customFormat="1" ht="14.4" customHeight="1">
      <c r="A116" s="59"/>
      <c r="B116" s="176"/>
      <c r="C116" s="177" t="s">
        <v>348</v>
      </c>
      <c r="D116" s="177" t="s">
        <v>299</v>
      </c>
      <c r="E116" s="178"/>
      <c r="F116" s="179" t="s">
        <v>1327</v>
      </c>
      <c r="G116" s="180" t="s">
        <v>337</v>
      </c>
      <c r="H116" s="181">
        <v>130.5</v>
      </c>
      <c r="I116" s="182"/>
      <c r="J116" s="182">
        <f t="shared" si="0"/>
        <v>0</v>
      </c>
      <c r="K116" s="183"/>
      <c r="L116" s="60"/>
      <c r="M116" s="184" t="s">
        <v>76</v>
      </c>
      <c r="N116" s="185"/>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302</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302</v>
      </c>
      <c r="BM116" s="188" t="s">
        <v>381</v>
      </c>
    </row>
    <row r="117" spans="1:65" s="163" customFormat="1" ht="22.95" customHeight="1">
      <c r="B117" s="164"/>
      <c r="D117" s="165" t="s">
        <v>140</v>
      </c>
      <c r="E117" s="174"/>
      <c r="F117" s="174" t="s">
        <v>1329</v>
      </c>
      <c r="J117" s="175">
        <f>BK117</f>
        <v>0</v>
      </c>
      <c r="L117" s="164"/>
      <c r="M117" s="168"/>
      <c r="N117" s="169"/>
      <c r="O117" s="169"/>
      <c r="P117" s="170">
        <f>P118</f>
        <v>0</v>
      </c>
      <c r="Q117" s="169"/>
      <c r="R117" s="170">
        <f>R118</f>
        <v>0</v>
      </c>
      <c r="S117" s="169"/>
      <c r="T117" s="171">
        <f>T118</f>
        <v>0</v>
      </c>
      <c r="AR117" s="165" t="s">
        <v>148</v>
      </c>
      <c r="AT117" s="172" t="s">
        <v>140</v>
      </c>
      <c r="AU117" s="172" t="s">
        <v>148</v>
      </c>
      <c r="AY117" s="165" t="s">
        <v>297</v>
      </c>
      <c r="BK117" s="173">
        <f>BK118</f>
        <v>0</v>
      </c>
    </row>
    <row r="118" spans="1:65" s="63" customFormat="1" ht="24.15" customHeight="1">
      <c r="A118" s="59"/>
      <c r="B118" s="176"/>
      <c r="C118" s="177" t="s">
        <v>351</v>
      </c>
      <c r="D118" s="177" t="s">
        <v>299</v>
      </c>
      <c r="E118" s="178"/>
      <c r="F118" s="179" t="s">
        <v>1330</v>
      </c>
      <c r="G118" s="180" t="s">
        <v>301</v>
      </c>
      <c r="H118" s="181">
        <v>5.4</v>
      </c>
      <c r="I118" s="182"/>
      <c r="J118" s="182">
        <f>ROUND(I118*H118,2)</f>
        <v>0</v>
      </c>
      <c r="K118" s="183"/>
      <c r="L118" s="60"/>
      <c r="M118" s="184" t="s">
        <v>76</v>
      </c>
      <c r="N118" s="185"/>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302</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302</v>
      </c>
      <c r="BM118" s="188" t="s">
        <v>442</v>
      </c>
    </row>
    <row r="119" spans="1:65" s="163" customFormat="1" ht="22.95" customHeight="1">
      <c r="B119" s="164"/>
      <c r="D119" s="165" t="s">
        <v>140</v>
      </c>
      <c r="E119" s="174"/>
      <c r="F119" s="174" t="s">
        <v>2329</v>
      </c>
      <c r="J119" s="175">
        <f>BK119</f>
        <v>0</v>
      </c>
      <c r="L119" s="164"/>
      <c r="M119" s="168"/>
      <c r="N119" s="169"/>
      <c r="O119" s="169"/>
      <c r="P119" s="170">
        <f>SUM(P120:P122)</f>
        <v>0</v>
      </c>
      <c r="Q119" s="169"/>
      <c r="R119" s="170">
        <f>SUM(R120:R122)</f>
        <v>0</v>
      </c>
      <c r="S119" s="169"/>
      <c r="T119" s="171">
        <f>SUM(T120:T122)</f>
        <v>0</v>
      </c>
      <c r="AR119" s="165" t="s">
        <v>148</v>
      </c>
      <c r="AT119" s="172" t="s">
        <v>140</v>
      </c>
      <c r="AU119" s="172" t="s">
        <v>148</v>
      </c>
      <c r="AY119" s="165" t="s">
        <v>297</v>
      </c>
      <c r="BK119" s="173">
        <f>SUM(BK120:BK122)</f>
        <v>0</v>
      </c>
    </row>
    <row r="120" spans="1:65" s="63" customFormat="1" ht="24.15" customHeight="1">
      <c r="A120" s="59"/>
      <c r="B120" s="176"/>
      <c r="C120" s="177" t="s">
        <v>354</v>
      </c>
      <c r="D120" s="177" t="s">
        <v>299</v>
      </c>
      <c r="E120" s="178"/>
      <c r="F120" s="179" t="s">
        <v>2330</v>
      </c>
      <c r="G120" s="180" t="s">
        <v>301</v>
      </c>
      <c r="H120" s="181">
        <v>5.5</v>
      </c>
      <c r="I120" s="182"/>
      <c r="J120" s="182">
        <f>ROUND(I120*H120,2)</f>
        <v>0</v>
      </c>
      <c r="K120" s="183"/>
      <c r="L120" s="60"/>
      <c r="M120" s="184" t="s">
        <v>76</v>
      </c>
      <c r="N120" s="185"/>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302</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302</v>
      </c>
      <c r="BM120" s="188" t="s">
        <v>448</v>
      </c>
    </row>
    <row r="121" spans="1:65" s="63" customFormat="1" ht="24.15" customHeight="1">
      <c r="A121" s="59"/>
      <c r="B121" s="176"/>
      <c r="C121" s="177" t="s">
        <v>357</v>
      </c>
      <c r="D121" s="177" t="s">
        <v>299</v>
      </c>
      <c r="E121" s="178"/>
      <c r="F121" s="179" t="s">
        <v>2331</v>
      </c>
      <c r="G121" s="180" t="s">
        <v>337</v>
      </c>
      <c r="H121" s="181">
        <v>3.5</v>
      </c>
      <c r="I121" s="182"/>
      <c r="J121" s="182">
        <f>ROUND(I121*H121,2)</f>
        <v>0</v>
      </c>
      <c r="K121" s="183"/>
      <c r="L121" s="60"/>
      <c r="M121" s="184" t="s">
        <v>76</v>
      </c>
      <c r="N121" s="185"/>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302</v>
      </c>
      <c r="AT121" s="188" t="s">
        <v>299</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302</v>
      </c>
      <c r="BM121" s="188" t="s">
        <v>454</v>
      </c>
    </row>
    <row r="122" spans="1:65" s="63" customFormat="1" ht="24.15" customHeight="1">
      <c r="A122" s="59"/>
      <c r="B122" s="176"/>
      <c r="C122" s="177" t="s">
        <v>82</v>
      </c>
      <c r="D122" s="177" t="s">
        <v>299</v>
      </c>
      <c r="E122" s="178"/>
      <c r="F122" s="179" t="s">
        <v>2332</v>
      </c>
      <c r="G122" s="180" t="s">
        <v>337</v>
      </c>
      <c r="H122" s="181">
        <v>3.5</v>
      </c>
      <c r="I122" s="182"/>
      <c r="J122" s="182">
        <f>ROUND(I122*H122,2)</f>
        <v>0</v>
      </c>
      <c r="K122" s="183"/>
      <c r="L122" s="60"/>
      <c r="M122" s="184" t="s">
        <v>76</v>
      </c>
      <c r="N122" s="185"/>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302</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302</v>
      </c>
      <c r="BM122" s="188" t="s">
        <v>460</v>
      </c>
    </row>
    <row r="123" spans="1:65" s="163" customFormat="1" ht="22.95" customHeight="1">
      <c r="B123" s="164"/>
      <c r="D123" s="165" t="s">
        <v>140</v>
      </c>
      <c r="E123" s="174"/>
      <c r="F123" s="174" t="s">
        <v>1332</v>
      </c>
      <c r="J123" s="175">
        <f>BK123</f>
        <v>0</v>
      </c>
      <c r="L123" s="164"/>
      <c r="M123" s="168"/>
      <c r="N123" s="169"/>
      <c r="O123" s="169"/>
      <c r="P123" s="170">
        <f>SUM(P124:P141)</f>
        <v>0</v>
      </c>
      <c r="Q123" s="169"/>
      <c r="R123" s="170">
        <f>SUM(R124:R141)</f>
        <v>0</v>
      </c>
      <c r="S123" s="169"/>
      <c r="T123" s="171">
        <f>SUM(T124:T141)</f>
        <v>0</v>
      </c>
      <c r="AR123" s="165" t="s">
        <v>148</v>
      </c>
      <c r="AT123" s="172" t="s">
        <v>140</v>
      </c>
      <c r="AU123" s="172" t="s">
        <v>148</v>
      </c>
      <c r="AY123" s="165" t="s">
        <v>297</v>
      </c>
      <c r="BK123" s="173">
        <f>SUM(BK124:BK141)</f>
        <v>0</v>
      </c>
    </row>
    <row r="124" spans="1:65" s="63" customFormat="1" ht="34.200000000000003" customHeight="1">
      <c r="A124" s="59"/>
      <c r="B124" s="176"/>
      <c r="C124" s="177" t="s">
        <v>402</v>
      </c>
      <c r="D124" s="177" t="s">
        <v>299</v>
      </c>
      <c r="E124" s="178"/>
      <c r="F124" s="179" t="s">
        <v>1333</v>
      </c>
      <c r="G124" s="180" t="s">
        <v>522</v>
      </c>
      <c r="H124" s="181">
        <v>37.5</v>
      </c>
      <c r="I124" s="182"/>
      <c r="J124" s="182">
        <f t="shared" ref="J124:J141" si="10">ROUND(I124*H124,2)</f>
        <v>0</v>
      </c>
      <c r="K124" s="183"/>
      <c r="L124" s="60"/>
      <c r="M124" s="184" t="s">
        <v>76</v>
      </c>
      <c r="N124" s="185"/>
      <c r="O124" s="186">
        <v>0</v>
      </c>
      <c r="P124" s="186">
        <f t="shared" ref="P124:P141" si="11">O124*H124</f>
        <v>0</v>
      </c>
      <c r="Q124" s="186">
        <v>0</v>
      </c>
      <c r="R124" s="186">
        <f t="shared" ref="R124:R141" si="12">Q124*H124</f>
        <v>0</v>
      </c>
      <c r="S124" s="186">
        <v>0</v>
      </c>
      <c r="T124" s="187">
        <f t="shared" ref="T124:T141" si="13">S124*H124</f>
        <v>0</v>
      </c>
      <c r="U124" s="59"/>
      <c r="V124" s="59"/>
      <c r="W124" s="59"/>
      <c r="X124" s="59"/>
      <c r="Y124" s="59"/>
      <c r="Z124" s="59"/>
      <c r="AA124" s="59"/>
      <c r="AB124" s="59"/>
      <c r="AC124" s="59"/>
      <c r="AD124" s="59"/>
      <c r="AE124" s="59"/>
      <c r="AR124" s="188" t="s">
        <v>302</v>
      </c>
      <c r="AT124" s="188" t="s">
        <v>299</v>
      </c>
      <c r="AU124" s="188" t="s">
        <v>154</v>
      </c>
      <c r="AY124" s="48" t="s">
        <v>297</v>
      </c>
      <c r="BE124" s="189">
        <f t="shared" ref="BE124:BE141" si="14">IF(N124="základná",J124,0)</f>
        <v>0</v>
      </c>
      <c r="BF124" s="189">
        <f t="shared" ref="BF124:BF141" si="15">IF(N124="znížená",J124,0)</f>
        <v>0</v>
      </c>
      <c r="BG124" s="189">
        <f t="shared" ref="BG124:BG141" si="16">IF(N124="zákl. prenesená",J124,0)</f>
        <v>0</v>
      </c>
      <c r="BH124" s="189">
        <f t="shared" ref="BH124:BH141" si="17">IF(N124="zníž. prenesená",J124,0)</f>
        <v>0</v>
      </c>
      <c r="BI124" s="189">
        <f t="shared" ref="BI124:BI141" si="18">IF(N124="nulová",J124,0)</f>
        <v>0</v>
      </c>
      <c r="BJ124" s="48" t="s">
        <v>154</v>
      </c>
      <c r="BK124" s="189">
        <f t="shared" ref="BK124:BK141" si="19">ROUND(I124*H124,2)</f>
        <v>0</v>
      </c>
      <c r="BL124" s="48" t="s">
        <v>302</v>
      </c>
      <c r="BM124" s="188" t="s">
        <v>466</v>
      </c>
    </row>
    <row r="125" spans="1:65" s="63" customFormat="1" ht="14.4" customHeight="1">
      <c r="A125" s="59"/>
      <c r="B125" s="176"/>
      <c r="C125" s="190" t="s">
        <v>405</v>
      </c>
      <c r="D125" s="190" t="s">
        <v>324</v>
      </c>
      <c r="E125" s="191"/>
      <c r="F125" s="192" t="s">
        <v>1828</v>
      </c>
      <c r="G125" s="193" t="s">
        <v>799</v>
      </c>
      <c r="H125" s="194">
        <v>8</v>
      </c>
      <c r="I125" s="195"/>
      <c r="J125" s="195">
        <f t="shared" si="10"/>
        <v>0</v>
      </c>
      <c r="K125" s="196"/>
      <c r="L125" s="197"/>
      <c r="M125" s="198" t="s">
        <v>76</v>
      </c>
      <c r="N125" s="199"/>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320</v>
      </c>
      <c r="AT125" s="188" t="s">
        <v>324</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302</v>
      </c>
      <c r="BM125" s="188" t="s">
        <v>472</v>
      </c>
    </row>
    <row r="126" spans="1:65" s="63" customFormat="1" ht="24.15" customHeight="1">
      <c r="A126" s="59"/>
      <c r="B126" s="176"/>
      <c r="C126" s="190" t="s">
        <v>409</v>
      </c>
      <c r="D126" s="190" t="s">
        <v>324</v>
      </c>
      <c r="E126" s="191"/>
      <c r="F126" s="192" t="s">
        <v>2364</v>
      </c>
      <c r="G126" s="193" t="s">
        <v>799</v>
      </c>
      <c r="H126" s="194">
        <v>14</v>
      </c>
      <c r="I126" s="195"/>
      <c r="J126" s="195">
        <f t="shared" si="10"/>
        <v>0</v>
      </c>
      <c r="K126" s="196"/>
      <c r="L126" s="197"/>
      <c r="M126" s="198" t="s">
        <v>76</v>
      </c>
      <c r="N126" s="199"/>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320</v>
      </c>
      <c r="AT126" s="188" t="s">
        <v>324</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302</v>
      </c>
      <c r="BM126" s="188" t="s">
        <v>478</v>
      </c>
    </row>
    <row r="127" spans="1:65" s="63" customFormat="1" ht="24.15" customHeight="1">
      <c r="A127" s="59"/>
      <c r="B127" s="176"/>
      <c r="C127" s="190" t="s">
        <v>412</v>
      </c>
      <c r="D127" s="190" t="s">
        <v>324</v>
      </c>
      <c r="E127" s="191"/>
      <c r="F127" s="192" t="s">
        <v>1339</v>
      </c>
      <c r="G127" s="193" t="s">
        <v>799</v>
      </c>
      <c r="H127" s="194">
        <v>3</v>
      </c>
      <c r="I127" s="195"/>
      <c r="J127" s="195">
        <f t="shared" si="10"/>
        <v>0</v>
      </c>
      <c r="K127" s="196"/>
      <c r="L127" s="197"/>
      <c r="M127" s="198" t="s">
        <v>76</v>
      </c>
      <c r="N127" s="199"/>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320</v>
      </c>
      <c r="AT127" s="188" t="s">
        <v>324</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302</v>
      </c>
      <c r="BM127" s="188" t="s">
        <v>484</v>
      </c>
    </row>
    <row r="128" spans="1:65" s="63" customFormat="1" ht="14.4" customHeight="1">
      <c r="A128" s="59"/>
      <c r="B128" s="176"/>
      <c r="C128" s="190" t="s">
        <v>415</v>
      </c>
      <c r="D128" s="190" t="s">
        <v>324</v>
      </c>
      <c r="E128" s="191"/>
      <c r="F128" s="192" t="s">
        <v>1831</v>
      </c>
      <c r="G128" s="193" t="s">
        <v>799</v>
      </c>
      <c r="H128" s="194">
        <v>4</v>
      </c>
      <c r="I128" s="195"/>
      <c r="J128" s="195">
        <f t="shared" si="10"/>
        <v>0</v>
      </c>
      <c r="K128" s="196"/>
      <c r="L128" s="197"/>
      <c r="M128" s="198" t="s">
        <v>76</v>
      </c>
      <c r="N128" s="199"/>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320</v>
      </c>
      <c r="AT128" s="188" t="s">
        <v>324</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302</v>
      </c>
      <c r="BM128" s="188" t="s">
        <v>652</v>
      </c>
    </row>
    <row r="129" spans="1:65" s="63" customFormat="1" ht="14.4" customHeight="1">
      <c r="A129" s="59"/>
      <c r="B129" s="176"/>
      <c r="C129" s="190" t="s">
        <v>418</v>
      </c>
      <c r="D129" s="190" t="s">
        <v>324</v>
      </c>
      <c r="E129" s="191"/>
      <c r="F129" s="192" t="s">
        <v>2365</v>
      </c>
      <c r="G129" s="193" t="s">
        <v>799</v>
      </c>
      <c r="H129" s="194">
        <v>7</v>
      </c>
      <c r="I129" s="195"/>
      <c r="J129" s="195">
        <f t="shared" si="10"/>
        <v>0</v>
      </c>
      <c r="K129" s="196"/>
      <c r="L129" s="197"/>
      <c r="M129" s="198" t="s">
        <v>76</v>
      </c>
      <c r="N129" s="199"/>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320</v>
      </c>
      <c r="AT129" s="188" t="s">
        <v>324</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302</v>
      </c>
      <c r="BM129" s="188" t="s">
        <v>577</v>
      </c>
    </row>
    <row r="130" spans="1:65" s="63" customFormat="1" ht="14.4" customHeight="1">
      <c r="A130" s="59"/>
      <c r="B130" s="176"/>
      <c r="C130" s="190" t="s">
        <v>421</v>
      </c>
      <c r="D130" s="190" t="s">
        <v>324</v>
      </c>
      <c r="E130" s="191"/>
      <c r="F130" s="192" t="s">
        <v>2366</v>
      </c>
      <c r="G130" s="193" t="s">
        <v>799</v>
      </c>
      <c r="H130" s="194">
        <v>1</v>
      </c>
      <c r="I130" s="195"/>
      <c r="J130" s="195">
        <f t="shared" si="10"/>
        <v>0</v>
      </c>
      <c r="K130" s="196"/>
      <c r="L130" s="197"/>
      <c r="M130" s="198" t="s">
        <v>76</v>
      </c>
      <c r="N130" s="199"/>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320</v>
      </c>
      <c r="AT130" s="188" t="s">
        <v>324</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302</v>
      </c>
      <c r="BM130" s="188" t="s">
        <v>583</v>
      </c>
    </row>
    <row r="131" spans="1:65" s="63" customFormat="1" ht="14.4" customHeight="1">
      <c r="A131" s="59"/>
      <c r="B131" s="176"/>
      <c r="C131" s="190" t="s">
        <v>424</v>
      </c>
      <c r="D131" s="190" t="s">
        <v>324</v>
      </c>
      <c r="E131" s="191"/>
      <c r="F131" s="192" t="s">
        <v>1345</v>
      </c>
      <c r="G131" s="193" t="s">
        <v>799</v>
      </c>
      <c r="H131" s="194">
        <v>3</v>
      </c>
      <c r="I131" s="195"/>
      <c r="J131" s="195">
        <f t="shared" si="10"/>
        <v>0</v>
      </c>
      <c r="K131" s="196"/>
      <c r="L131" s="197"/>
      <c r="M131" s="198" t="s">
        <v>76</v>
      </c>
      <c r="N131" s="199"/>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320</v>
      </c>
      <c r="AT131" s="188" t="s">
        <v>324</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302</v>
      </c>
      <c r="BM131" s="188" t="s">
        <v>589</v>
      </c>
    </row>
    <row r="132" spans="1:65" s="63" customFormat="1" ht="14.4" customHeight="1">
      <c r="A132" s="59"/>
      <c r="B132" s="176"/>
      <c r="C132" s="190" t="s">
        <v>427</v>
      </c>
      <c r="D132" s="190" t="s">
        <v>324</v>
      </c>
      <c r="E132" s="191"/>
      <c r="F132" s="192" t="s">
        <v>1347</v>
      </c>
      <c r="G132" s="193" t="s">
        <v>799</v>
      </c>
      <c r="H132" s="194">
        <v>6</v>
      </c>
      <c r="I132" s="195"/>
      <c r="J132" s="195">
        <f t="shared" si="10"/>
        <v>0</v>
      </c>
      <c r="K132" s="196"/>
      <c r="L132" s="197"/>
      <c r="M132" s="198" t="s">
        <v>76</v>
      </c>
      <c r="N132" s="199"/>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320</v>
      </c>
      <c r="AT132" s="188" t="s">
        <v>324</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302</v>
      </c>
      <c r="BM132" s="188" t="s">
        <v>595</v>
      </c>
    </row>
    <row r="133" spans="1:65" s="63" customFormat="1" ht="14.4" customHeight="1">
      <c r="A133" s="59"/>
      <c r="B133" s="176"/>
      <c r="C133" s="190" t="s">
        <v>430</v>
      </c>
      <c r="D133" s="190" t="s">
        <v>324</v>
      </c>
      <c r="E133" s="191"/>
      <c r="F133" s="192" t="s">
        <v>1351</v>
      </c>
      <c r="G133" s="193" t="s">
        <v>799</v>
      </c>
      <c r="H133" s="194">
        <v>3</v>
      </c>
      <c r="I133" s="195"/>
      <c r="J133" s="195">
        <f t="shared" si="10"/>
        <v>0</v>
      </c>
      <c r="K133" s="196"/>
      <c r="L133" s="197"/>
      <c r="M133" s="198" t="s">
        <v>76</v>
      </c>
      <c r="N133" s="199"/>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320</v>
      </c>
      <c r="AT133" s="188" t="s">
        <v>324</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302</v>
      </c>
      <c r="BM133" s="188" t="s">
        <v>601</v>
      </c>
    </row>
    <row r="134" spans="1:65" s="63" customFormat="1" ht="14.4" customHeight="1">
      <c r="A134" s="59"/>
      <c r="B134" s="176"/>
      <c r="C134" s="190" t="s">
        <v>434</v>
      </c>
      <c r="D134" s="190" t="s">
        <v>324</v>
      </c>
      <c r="E134" s="191"/>
      <c r="F134" s="192" t="s">
        <v>1353</v>
      </c>
      <c r="G134" s="193" t="s">
        <v>799</v>
      </c>
      <c r="H134" s="194">
        <v>4</v>
      </c>
      <c r="I134" s="195"/>
      <c r="J134" s="195">
        <f t="shared" si="10"/>
        <v>0</v>
      </c>
      <c r="K134" s="196"/>
      <c r="L134" s="197"/>
      <c r="M134" s="198" t="s">
        <v>76</v>
      </c>
      <c r="N134" s="199"/>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320</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302</v>
      </c>
      <c r="BM134" s="188" t="s">
        <v>364</v>
      </c>
    </row>
    <row r="135" spans="1:65" s="63" customFormat="1" ht="14.4" customHeight="1">
      <c r="A135" s="59"/>
      <c r="B135" s="176"/>
      <c r="C135" s="190" t="s">
        <v>381</v>
      </c>
      <c r="D135" s="190" t="s">
        <v>324</v>
      </c>
      <c r="E135" s="191"/>
      <c r="F135" s="192" t="s">
        <v>2367</v>
      </c>
      <c r="G135" s="193" t="s">
        <v>799</v>
      </c>
      <c r="H135" s="194">
        <v>6</v>
      </c>
      <c r="I135" s="195"/>
      <c r="J135" s="195">
        <f t="shared" si="10"/>
        <v>0</v>
      </c>
      <c r="K135" s="196"/>
      <c r="L135" s="197"/>
      <c r="M135" s="198" t="s">
        <v>76</v>
      </c>
      <c r="N135" s="199"/>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320</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302</v>
      </c>
      <c r="BM135" s="188" t="s">
        <v>490</v>
      </c>
    </row>
    <row r="136" spans="1:65" s="63" customFormat="1" ht="14.4" customHeight="1">
      <c r="A136" s="59"/>
      <c r="B136" s="176"/>
      <c r="C136" s="190" t="s">
        <v>439</v>
      </c>
      <c r="D136" s="190" t="s">
        <v>324</v>
      </c>
      <c r="E136" s="191"/>
      <c r="F136" s="192" t="s">
        <v>1837</v>
      </c>
      <c r="G136" s="193" t="s">
        <v>799</v>
      </c>
      <c r="H136" s="194">
        <v>1</v>
      </c>
      <c r="I136" s="195"/>
      <c r="J136" s="195">
        <f t="shared" si="10"/>
        <v>0</v>
      </c>
      <c r="K136" s="196"/>
      <c r="L136" s="197"/>
      <c r="M136" s="198" t="s">
        <v>76</v>
      </c>
      <c r="N136" s="199"/>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320</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302</v>
      </c>
      <c r="BM136" s="188" t="s">
        <v>658</v>
      </c>
    </row>
    <row r="137" spans="1:65" s="63" customFormat="1" ht="14.4" customHeight="1">
      <c r="A137" s="59"/>
      <c r="B137" s="176"/>
      <c r="C137" s="190" t="s">
        <v>442</v>
      </c>
      <c r="D137" s="190" t="s">
        <v>324</v>
      </c>
      <c r="E137" s="191"/>
      <c r="F137" s="192" t="s">
        <v>1839</v>
      </c>
      <c r="G137" s="193" t="s">
        <v>799</v>
      </c>
      <c r="H137" s="194">
        <v>2</v>
      </c>
      <c r="I137" s="195"/>
      <c r="J137" s="195">
        <f t="shared" si="10"/>
        <v>0</v>
      </c>
      <c r="K137" s="196"/>
      <c r="L137" s="197"/>
      <c r="M137" s="198" t="s">
        <v>76</v>
      </c>
      <c r="N137" s="199"/>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320</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302</v>
      </c>
      <c r="BM137" s="188" t="s">
        <v>664</v>
      </c>
    </row>
    <row r="138" spans="1:65" s="63" customFormat="1" ht="37.200000000000003" customHeight="1">
      <c r="A138" s="59"/>
      <c r="B138" s="176"/>
      <c r="C138" s="177" t="s">
        <v>445</v>
      </c>
      <c r="D138" s="177" t="s">
        <v>299</v>
      </c>
      <c r="E138" s="178"/>
      <c r="F138" s="179" t="s">
        <v>1357</v>
      </c>
      <c r="G138" s="180" t="s">
        <v>522</v>
      </c>
      <c r="H138" s="181">
        <v>29.3</v>
      </c>
      <c r="I138" s="182"/>
      <c r="J138" s="182">
        <f t="shared" si="10"/>
        <v>0</v>
      </c>
      <c r="K138" s="183"/>
      <c r="L138" s="60"/>
      <c r="M138" s="184" t="s">
        <v>76</v>
      </c>
      <c r="N138" s="185"/>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302</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302</v>
      </c>
      <c r="BM138" s="188" t="s">
        <v>669</v>
      </c>
    </row>
    <row r="139" spans="1:65" s="63" customFormat="1" ht="24.15" customHeight="1">
      <c r="A139" s="59"/>
      <c r="B139" s="176"/>
      <c r="C139" s="177" t="s">
        <v>448</v>
      </c>
      <c r="D139" s="177" t="s">
        <v>299</v>
      </c>
      <c r="E139" s="178"/>
      <c r="F139" s="179" t="s">
        <v>1361</v>
      </c>
      <c r="G139" s="180" t="s">
        <v>522</v>
      </c>
      <c r="H139" s="181">
        <v>46.5</v>
      </c>
      <c r="I139" s="182"/>
      <c r="J139" s="182">
        <f t="shared" si="10"/>
        <v>0</v>
      </c>
      <c r="K139" s="183"/>
      <c r="L139" s="60"/>
      <c r="M139" s="184" t="s">
        <v>76</v>
      </c>
      <c r="N139" s="185"/>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302</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302</v>
      </c>
      <c r="BM139" s="188" t="s">
        <v>675</v>
      </c>
    </row>
    <row r="140" spans="1:65" s="63" customFormat="1" ht="14.4" customHeight="1">
      <c r="A140" s="59"/>
      <c r="B140" s="176"/>
      <c r="C140" s="190" t="s">
        <v>451</v>
      </c>
      <c r="D140" s="190" t="s">
        <v>324</v>
      </c>
      <c r="E140" s="191"/>
      <c r="F140" s="192" t="s">
        <v>2334</v>
      </c>
      <c r="G140" s="193" t="s">
        <v>407</v>
      </c>
      <c r="H140" s="194">
        <v>4</v>
      </c>
      <c r="I140" s="195"/>
      <c r="J140" s="195">
        <f t="shared" si="10"/>
        <v>0</v>
      </c>
      <c r="K140" s="196"/>
      <c r="L140" s="197"/>
      <c r="M140" s="198" t="s">
        <v>76</v>
      </c>
      <c r="N140" s="199"/>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320</v>
      </c>
      <c r="AT140" s="188" t="s">
        <v>324</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302</v>
      </c>
      <c r="BM140" s="188" t="s">
        <v>496</v>
      </c>
    </row>
    <row r="141" spans="1:65" s="63" customFormat="1" ht="24.15" customHeight="1">
      <c r="A141" s="59"/>
      <c r="B141" s="176"/>
      <c r="C141" s="177" t="s">
        <v>454</v>
      </c>
      <c r="D141" s="177" t="s">
        <v>299</v>
      </c>
      <c r="E141" s="178"/>
      <c r="F141" s="179" t="s">
        <v>1847</v>
      </c>
      <c r="G141" s="180" t="s">
        <v>799</v>
      </c>
      <c r="H141" s="181">
        <v>4</v>
      </c>
      <c r="I141" s="182"/>
      <c r="J141" s="182">
        <f t="shared" si="10"/>
        <v>0</v>
      </c>
      <c r="K141" s="183"/>
      <c r="L141" s="60"/>
      <c r="M141" s="184" t="s">
        <v>76</v>
      </c>
      <c r="N141" s="185"/>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302</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302</v>
      </c>
      <c r="BM141" s="188" t="s">
        <v>678</v>
      </c>
    </row>
    <row r="142" spans="1:65" s="163" customFormat="1" ht="22.95" customHeight="1">
      <c r="B142" s="164"/>
      <c r="D142" s="165" t="s">
        <v>140</v>
      </c>
      <c r="E142" s="174"/>
      <c r="F142" s="174" t="s">
        <v>1401</v>
      </c>
      <c r="J142" s="175">
        <f>BK142</f>
        <v>0</v>
      </c>
      <c r="L142" s="164"/>
      <c r="M142" s="168"/>
      <c r="N142" s="169"/>
      <c r="O142" s="169"/>
      <c r="P142" s="170">
        <f>SUM(P143:P144)</f>
        <v>0</v>
      </c>
      <c r="Q142" s="169"/>
      <c r="R142" s="170">
        <f>SUM(R143:R144)</f>
        <v>0</v>
      </c>
      <c r="S142" s="169"/>
      <c r="T142" s="171">
        <f>SUM(T143:T144)</f>
        <v>0</v>
      </c>
      <c r="AR142" s="165" t="s">
        <v>148</v>
      </c>
      <c r="AT142" s="172" t="s">
        <v>140</v>
      </c>
      <c r="AU142" s="172" t="s">
        <v>148</v>
      </c>
      <c r="AY142" s="165" t="s">
        <v>297</v>
      </c>
      <c r="BK142" s="173">
        <f>SUM(BK143:BK144)</f>
        <v>0</v>
      </c>
    </row>
    <row r="143" spans="1:65" s="63" customFormat="1" ht="24.15" customHeight="1">
      <c r="A143" s="59"/>
      <c r="B143" s="176"/>
      <c r="C143" s="177" t="s">
        <v>457</v>
      </c>
      <c r="D143" s="177" t="s">
        <v>299</v>
      </c>
      <c r="E143" s="178"/>
      <c r="F143" s="179" t="s">
        <v>1402</v>
      </c>
      <c r="G143" s="180" t="s">
        <v>522</v>
      </c>
      <c r="H143" s="181">
        <v>10</v>
      </c>
      <c r="I143" s="182"/>
      <c r="J143" s="182">
        <f>ROUND(I143*H143,2)</f>
        <v>0</v>
      </c>
      <c r="K143" s="183"/>
      <c r="L143" s="60"/>
      <c r="M143" s="184" t="s">
        <v>76</v>
      </c>
      <c r="N143" s="185"/>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302</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302</v>
      </c>
      <c r="BM143" s="188" t="s">
        <v>604</v>
      </c>
    </row>
    <row r="144" spans="1:65" s="63" customFormat="1" ht="24.15" customHeight="1">
      <c r="A144" s="59"/>
      <c r="B144" s="176"/>
      <c r="C144" s="177" t="s">
        <v>460</v>
      </c>
      <c r="D144" s="177" t="s">
        <v>299</v>
      </c>
      <c r="E144" s="178"/>
      <c r="F144" s="179" t="s">
        <v>1404</v>
      </c>
      <c r="G144" s="180" t="s">
        <v>326</v>
      </c>
      <c r="H144" s="181">
        <v>12.631</v>
      </c>
      <c r="I144" s="182"/>
      <c r="J144" s="182">
        <f>ROUND(I144*H144,2)</f>
        <v>0</v>
      </c>
      <c r="K144" s="183"/>
      <c r="L144" s="60"/>
      <c r="M144" s="200" t="s">
        <v>76</v>
      </c>
      <c r="N144" s="201"/>
      <c r="O144" s="202">
        <v>0</v>
      </c>
      <c r="P144" s="202">
        <f>O144*H144</f>
        <v>0</v>
      </c>
      <c r="Q144" s="202">
        <v>0</v>
      </c>
      <c r="R144" s="202">
        <f>Q144*H144</f>
        <v>0</v>
      </c>
      <c r="S144" s="202">
        <v>0</v>
      </c>
      <c r="T144" s="203">
        <f>S144*H144</f>
        <v>0</v>
      </c>
      <c r="U144" s="59"/>
      <c r="V144" s="59"/>
      <c r="W144" s="59"/>
      <c r="X144" s="59"/>
      <c r="Y144" s="59"/>
      <c r="Z144" s="59"/>
      <c r="AA144" s="59"/>
      <c r="AB144" s="59"/>
      <c r="AC144" s="59"/>
      <c r="AD144" s="59"/>
      <c r="AE144" s="59"/>
      <c r="AR144" s="188" t="s">
        <v>302</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302</v>
      </c>
      <c r="BM144" s="188" t="s">
        <v>610</v>
      </c>
    </row>
    <row r="145" spans="1:31" s="63" customFormat="1" ht="6.9" customHeight="1">
      <c r="A145" s="59"/>
      <c r="B145" s="75"/>
      <c r="C145" s="76"/>
      <c r="D145" s="76"/>
      <c r="E145" s="76"/>
      <c r="F145" s="76"/>
      <c r="G145" s="76"/>
      <c r="H145" s="76"/>
      <c r="I145" s="76"/>
      <c r="J145" s="76"/>
      <c r="K145" s="76"/>
      <c r="L145" s="60"/>
      <c r="M145" s="59"/>
      <c r="O145" s="59"/>
      <c r="P145" s="59"/>
      <c r="Q145" s="59"/>
      <c r="R145" s="59"/>
      <c r="S145" s="59"/>
      <c r="T145" s="59"/>
      <c r="U145" s="59"/>
      <c r="V145" s="59"/>
      <c r="W145" s="59"/>
      <c r="X145" s="59"/>
      <c r="Y145" s="59"/>
      <c r="Z145" s="59"/>
      <c r="AA145" s="59"/>
      <c r="AB145" s="59"/>
      <c r="AC145" s="59"/>
      <c r="AD145" s="59"/>
      <c r="AE145" s="59"/>
    </row>
    <row r="148" spans="1:31" ht="49.2" customHeight="1">
      <c r="C148" s="262" t="s">
        <v>392</v>
      </c>
      <c r="D148" s="262"/>
      <c r="E148" s="262"/>
      <c r="F148" s="262"/>
      <c r="G148" s="262"/>
      <c r="H148" s="262"/>
      <c r="I148" s="262"/>
      <c r="J148" s="262"/>
      <c r="K148" s="262"/>
      <c r="L148" s="262"/>
      <c r="M148" s="262"/>
      <c r="N148" s="262"/>
    </row>
    <row r="149" spans="1:31" ht="11.4">
      <c r="C149" s="204"/>
      <c r="D149" s="204"/>
      <c r="E149" s="204"/>
      <c r="F149" s="204"/>
      <c r="G149" s="204"/>
      <c r="H149" s="204"/>
      <c r="I149" s="204"/>
      <c r="J149" s="204"/>
      <c r="K149" s="205"/>
      <c r="L149" s="205"/>
      <c r="M149" s="205"/>
      <c r="N149" s="205"/>
    </row>
    <row r="150" spans="1:31" ht="46.95" customHeight="1">
      <c r="C150" s="262" t="s">
        <v>393</v>
      </c>
      <c r="D150" s="262"/>
      <c r="E150" s="262"/>
      <c r="F150" s="262"/>
      <c r="G150" s="262"/>
      <c r="H150" s="262"/>
      <c r="I150" s="262"/>
      <c r="J150" s="262"/>
      <c r="K150" s="262"/>
      <c r="L150" s="262"/>
      <c r="M150" s="262"/>
      <c r="N150" s="262"/>
    </row>
    <row r="151" spans="1:31" ht="11.4">
      <c r="C151" s="204"/>
      <c r="D151" s="204"/>
      <c r="E151" s="204"/>
      <c r="F151" s="204"/>
      <c r="G151" s="204"/>
      <c r="H151" s="204"/>
      <c r="I151" s="204"/>
      <c r="J151" s="204"/>
      <c r="K151" s="205"/>
      <c r="L151" s="205"/>
      <c r="M151" s="205"/>
      <c r="N151" s="205"/>
    </row>
    <row r="152" spans="1:31" ht="55.2" customHeight="1">
      <c r="C152" s="262" t="s">
        <v>394</v>
      </c>
      <c r="D152" s="262"/>
      <c r="E152" s="262"/>
      <c r="F152" s="262"/>
      <c r="G152" s="262"/>
      <c r="H152" s="262"/>
      <c r="I152" s="262"/>
      <c r="J152" s="262"/>
      <c r="K152" s="262"/>
      <c r="L152" s="262"/>
      <c r="M152" s="262"/>
      <c r="N152" s="262"/>
    </row>
    <row r="153" spans="1:31" ht="11.4">
      <c r="C153" s="206"/>
      <c r="D153" s="206"/>
      <c r="E153" s="206"/>
      <c r="F153" s="206"/>
      <c r="G153" s="206"/>
      <c r="H153" s="206"/>
      <c r="I153" s="206"/>
      <c r="J153" s="206"/>
      <c r="K153" s="207"/>
      <c r="L153" s="207"/>
      <c r="M153" s="207"/>
      <c r="N153" s="207"/>
    </row>
    <row r="154" spans="1:31" ht="11.4">
      <c r="C154" s="262" t="s">
        <v>395</v>
      </c>
      <c r="D154" s="262"/>
      <c r="E154" s="262"/>
      <c r="F154" s="262"/>
      <c r="G154" s="262"/>
      <c r="H154" s="262"/>
      <c r="I154" s="262"/>
      <c r="J154" s="262"/>
      <c r="K154" s="262"/>
      <c r="L154" s="262"/>
      <c r="M154" s="262"/>
      <c r="N154" s="262"/>
    </row>
    <row r="155" spans="1:31" ht="11.4">
      <c r="C155" s="204"/>
      <c r="D155" s="204"/>
      <c r="E155" s="204"/>
      <c r="F155" s="204"/>
      <c r="G155" s="204"/>
      <c r="H155" s="204"/>
      <c r="I155" s="204"/>
      <c r="J155" s="204"/>
      <c r="K155" s="205"/>
      <c r="L155" s="205"/>
      <c r="M155" s="205"/>
      <c r="N155" s="205"/>
    </row>
    <row r="156" spans="1:31" ht="11.4">
      <c r="C156" s="204"/>
      <c r="D156" s="204"/>
      <c r="E156" s="204"/>
      <c r="F156" s="204"/>
      <c r="G156" s="204"/>
      <c r="H156" s="204"/>
      <c r="I156" s="204"/>
      <c r="J156" s="204"/>
      <c r="K156" s="205"/>
      <c r="L156" s="205"/>
      <c r="M156" s="205"/>
      <c r="N156" s="205"/>
    </row>
    <row r="157" spans="1:31" ht="11.4">
      <c r="C157" s="208" t="s">
        <v>396</v>
      </c>
      <c r="D157" s="208"/>
      <c r="E157" s="208"/>
      <c r="F157" s="208"/>
      <c r="G157" s="208"/>
      <c r="H157" s="204"/>
      <c r="I157" s="208"/>
      <c r="J157" s="208"/>
      <c r="K157" s="205"/>
      <c r="L157" s="205"/>
      <c r="M157" s="205"/>
      <c r="N157" s="205"/>
    </row>
    <row r="158" spans="1:31" ht="11.4">
      <c r="C158" s="204"/>
      <c r="D158" s="204"/>
      <c r="E158" s="204"/>
      <c r="F158" s="204"/>
      <c r="G158" s="204"/>
      <c r="H158" s="204" t="s">
        <v>397</v>
      </c>
      <c r="I158" s="204"/>
      <c r="J158" s="204"/>
      <c r="K158" s="205"/>
      <c r="L158" s="205"/>
      <c r="M158" s="205"/>
      <c r="N158" s="205"/>
    </row>
    <row r="159" spans="1:31" ht="11.4">
      <c r="C159" s="204"/>
      <c r="D159" s="204"/>
      <c r="E159" s="204"/>
      <c r="F159" s="204"/>
      <c r="G159" s="204"/>
      <c r="H159" s="204"/>
      <c r="I159" s="204"/>
      <c r="J159" s="204"/>
      <c r="K159" s="205"/>
      <c r="L159" s="205"/>
      <c r="M159" s="205"/>
      <c r="N159" s="205"/>
    </row>
    <row r="160" spans="1:31" ht="11.4">
      <c r="C160" s="204"/>
      <c r="D160" s="204"/>
      <c r="E160" s="204"/>
      <c r="F160" s="204"/>
      <c r="G160" s="204"/>
      <c r="H160" s="204"/>
      <c r="I160" s="204"/>
      <c r="J160" s="208"/>
      <c r="K160" s="205"/>
      <c r="L160" s="205"/>
      <c r="M160" s="205"/>
      <c r="N160" s="205"/>
    </row>
    <row r="161" spans="3:14" ht="11.4">
      <c r="C161" s="208" t="s">
        <v>96</v>
      </c>
      <c r="D161" s="208"/>
      <c r="E161" s="208"/>
      <c r="F161" s="208"/>
      <c r="G161" s="208"/>
      <c r="H161" s="204"/>
      <c r="I161" s="208"/>
      <c r="J161" s="204"/>
      <c r="K161" s="205"/>
      <c r="L161" s="205"/>
      <c r="M161" s="205"/>
      <c r="N161" s="205"/>
    </row>
  </sheetData>
  <autoFilter ref="C97:K144" xr:uid="{00000000-0009-0000-0000-000036000000}"/>
  <mergeCells count="11">
    <mergeCell ref="E88:H88"/>
    <mergeCell ref="L2:V2"/>
    <mergeCell ref="E7:H7"/>
    <mergeCell ref="E9:H9"/>
    <mergeCell ref="E18:H18"/>
    <mergeCell ref="E27:H27"/>
    <mergeCell ref="E90:H90"/>
    <mergeCell ref="C148:N148"/>
    <mergeCell ref="C150:N150"/>
    <mergeCell ref="C152:N152"/>
    <mergeCell ref="C154:N154"/>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BM134"/>
  <sheetViews>
    <sheetView showGridLines="0" topLeftCell="A91" workbookViewId="0">
      <selection activeCell="D6" sqref="D6"/>
    </sheetView>
  </sheetViews>
  <sheetFormatPr defaultColWidth="7.886718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7.886718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7.88671875" style="4"/>
  </cols>
  <sheetData>
    <row r="1" spans="1:46">
      <c r="A1" s="129"/>
    </row>
    <row r="2" spans="1:46" ht="36.9" customHeight="1">
      <c r="L2" s="254" t="s">
        <v>80</v>
      </c>
      <c r="M2" s="255"/>
      <c r="N2" s="255"/>
      <c r="O2" s="255"/>
      <c r="P2" s="255"/>
      <c r="Q2" s="255"/>
      <c r="R2" s="255"/>
      <c r="S2" s="255"/>
      <c r="T2" s="255"/>
      <c r="U2" s="255"/>
      <c r="V2" s="255"/>
      <c r="AT2" s="48" t="s">
        <v>2021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stavby'!K6</f>
        <v>Prestupné bývanie v obci Jarovnice časť  Močidľany 1x12 b.j.</v>
      </c>
      <c r="F7" s="264"/>
      <c r="G7" s="264"/>
      <c r="H7" s="264"/>
      <c r="L7" s="51"/>
    </row>
    <row r="8" spans="1:46" s="63" customFormat="1" ht="12" customHeight="1">
      <c r="A8" s="59"/>
      <c r="B8" s="60"/>
      <c r="C8" s="59"/>
      <c r="D8" s="56" t="s">
        <v>277</v>
      </c>
      <c r="E8" s="59"/>
      <c r="F8" s="59"/>
      <c r="G8" s="59"/>
      <c r="H8" s="59"/>
      <c r="I8" s="59"/>
      <c r="J8" s="59"/>
      <c r="K8" s="59"/>
      <c r="L8" s="70"/>
      <c r="S8" s="59"/>
      <c r="T8" s="59"/>
      <c r="U8" s="59"/>
      <c r="V8" s="59"/>
      <c r="W8" s="59"/>
      <c r="X8" s="59"/>
      <c r="Y8" s="59"/>
      <c r="Z8" s="59"/>
      <c r="AA8" s="59"/>
      <c r="AB8" s="59"/>
      <c r="AC8" s="59"/>
      <c r="AD8" s="59"/>
      <c r="AE8" s="59"/>
    </row>
    <row r="9" spans="1:46" s="63" customFormat="1" ht="16.5" customHeight="1">
      <c r="A9" s="59"/>
      <c r="B9" s="60"/>
      <c r="C9" s="59"/>
      <c r="D9" s="59"/>
      <c r="E9" s="252" t="s">
        <v>2368</v>
      </c>
      <c r="F9" s="265"/>
      <c r="G9" s="265"/>
      <c r="H9" s="265"/>
      <c r="I9" s="59"/>
      <c r="J9" s="59"/>
      <c r="K9" s="59"/>
      <c r="L9" s="70"/>
      <c r="S9" s="59"/>
      <c r="T9" s="59"/>
      <c r="U9" s="59"/>
      <c r="V9" s="59"/>
      <c r="W9" s="59"/>
      <c r="X9" s="59"/>
      <c r="Y9" s="59"/>
      <c r="Z9" s="59"/>
      <c r="AA9" s="59"/>
      <c r="AB9" s="59"/>
      <c r="AC9" s="59"/>
      <c r="AD9" s="59"/>
      <c r="AE9" s="59"/>
    </row>
    <row r="10" spans="1:46" s="63" customFormat="1">
      <c r="A10" s="59"/>
      <c r="B10" s="60"/>
      <c r="C10" s="59"/>
      <c r="D10" s="59"/>
      <c r="E10" s="59"/>
      <c r="F10" s="59"/>
      <c r="G10" s="59"/>
      <c r="H10" s="59"/>
      <c r="I10" s="59"/>
      <c r="J10" s="59"/>
      <c r="K10" s="59"/>
      <c r="L10" s="70"/>
      <c r="S10" s="59"/>
      <c r="T10" s="59"/>
      <c r="U10" s="59"/>
      <c r="V10" s="59"/>
      <c r="W10" s="59"/>
      <c r="X10" s="59"/>
      <c r="Y10" s="59"/>
      <c r="Z10" s="59"/>
      <c r="AA10" s="59"/>
      <c r="AB10" s="59"/>
      <c r="AC10" s="59"/>
      <c r="AD10" s="59"/>
      <c r="AE10" s="59"/>
    </row>
    <row r="11" spans="1:46" s="63" customFormat="1" ht="12" customHeight="1">
      <c r="A11" s="59"/>
      <c r="B11" s="60"/>
      <c r="C11" s="59"/>
      <c r="D11" s="56" t="s">
        <v>88</v>
      </c>
      <c r="E11" s="59"/>
      <c r="F11" s="57" t="s">
        <v>76</v>
      </c>
      <c r="G11" s="59"/>
      <c r="H11" s="59"/>
      <c r="I11" s="56" t="s">
        <v>89</v>
      </c>
      <c r="J11" s="57" t="s">
        <v>76</v>
      </c>
      <c r="K11" s="59"/>
      <c r="L11" s="70"/>
      <c r="S11" s="59"/>
      <c r="T11" s="59"/>
      <c r="U11" s="59"/>
      <c r="V11" s="59"/>
      <c r="W11" s="59"/>
      <c r="X11" s="59"/>
      <c r="Y11" s="59"/>
      <c r="Z11" s="59"/>
      <c r="AA11" s="59"/>
      <c r="AB11" s="59"/>
      <c r="AC11" s="59"/>
      <c r="AD11" s="59"/>
      <c r="AE11" s="59"/>
    </row>
    <row r="12" spans="1:46" s="63" customFormat="1" ht="12" customHeight="1">
      <c r="A12" s="59"/>
      <c r="B12" s="60"/>
      <c r="C12" s="59"/>
      <c r="D12" s="56" t="s">
        <v>90</v>
      </c>
      <c r="E12" s="59"/>
      <c r="F12" s="57" t="s">
        <v>91</v>
      </c>
      <c r="G12" s="59"/>
      <c r="H12" s="59"/>
      <c r="I12" s="56" t="s">
        <v>92</v>
      </c>
      <c r="J12" s="131" t="s">
        <v>91</v>
      </c>
      <c r="K12" s="59"/>
      <c r="L12" s="70"/>
      <c r="S12" s="59"/>
      <c r="T12" s="59"/>
      <c r="U12" s="59"/>
      <c r="V12" s="59"/>
      <c r="W12" s="59"/>
      <c r="X12" s="59"/>
      <c r="Y12" s="59"/>
      <c r="Z12" s="59"/>
      <c r="AA12" s="59"/>
      <c r="AB12" s="59"/>
      <c r="AC12" s="59"/>
      <c r="AD12" s="59"/>
      <c r="AE12" s="59"/>
    </row>
    <row r="13" spans="1:46" s="63" customFormat="1" ht="10.95" customHeight="1">
      <c r="A13" s="59"/>
      <c r="B13" s="60"/>
      <c r="C13" s="59"/>
      <c r="D13" s="59"/>
      <c r="E13" s="59"/>
      <c r="F13" s="59"/>
      <c r="G13" s="59"/>
      <c r="H13" s="59"/>
      <c r="I13" s="59"/>
      <c r="J13" s="59"/>
      <c r="K13" s="59"/>
      <c r="L13" s="70"/>
      <c r="S13" s="59"/>
      <c r="T13" s="59"/>
      <c r="U13" s="59"/>
      <c r="V13" s="59"/>
      <c r="W13" s="59"/>
      <c r="X13" s="59"/>
      <c r="Y13" s="59"/>
      <c r="Z13" s="59"/>
      <c r="AA13" s="59"/>
      <c r="AB13" s="59"/>
      <c r="AC13" s="59"/>
      <c r="AD13" s="59"/>
      <c r="AE13" s="59"/>
    </row>
    <row r="14" spans="1:46" s="63" customFormat="1" ht="12" customHeight="1">
      <c r="A14" s="59"/>
      <c r="B14" s="60"/>
      <c r="C14" s="59"/>
      <c r="D14" s="56" t="s">
        <v>93</v>
      </c>
      <c r="E14" s="59"/>
      <c r="F14" s="59"/>
      <c r="G14" s="59"/>
      <c r="H14" s="59"/>
      <c r="I14" s="56" t="s">
        <v>94</v>
      </c>
      <c r="J14" s="57" t="str">
        <f>IF('Rekapitulácia stavby'!AN10="","",'Rekapitulácia stavby'!AN10)</f>
        <v/>
      </c>
      <c r="K14" s="59"/>
      <c r="L14" s="70"/>
      <c r="S14" s="59"/>
      <c r="T14" s="59"/>
      <c r="U14" s="59"/>
      <c r="V14" s="59"/>
      <c r="W14" s="59"/>
      <c r="X14" s="59"/>
      <c r="Y14" s="59"/>
      <c r="Z14" s="59"/>
      <c r="AA14" s="59"/>
      <c r="AB14" s="59"/>
      <c r="AC14" s="59"/>
      <c r="AD14" s="59"/>
      <c r="AE14" s="59"/>
    </row>
    <row r="15" spans="1:46" s="63" customFormat="1" ht="18" customHeight="1">
      <c r="A15" s="59"/>
      <c r="B15" s="60"/>
      <c r="C15" s="59"/>
      <c r="D15" s="59"/>
      <c r="E15" s="57" t="str">
        <f>IF('Rekapitulácia stavby'!E11="","",'Rekapitulácia stavby'!E11)</f>
        <v xml:space="preserve"> </v>
      </c>
      <c r="F15" s="59"/>
      <c r="G15" s="59"/>
      <c r="H15" s="59"/>
      <c r="I15" s="56" t="s">
        <v>95</v>
      </c>
      <c r="J15" s="57" t="str">
        <f>IF('Rekapitulácia stavby'!AN11="","",'Rekapitulácia stavby'!AN11)</f>
        <v/>
      </c>
      <c r="K15" s="59"/>
      <c r="L15" s="70"/>
      <c r="S15" s="59"/>
      <c r="T15" s="59"/>
      <c r="U15" s="59"/>
      <c r="V15" s="59"/>
      <c r="W15" s="59"/>
      <c r="X15" s="59"/>
      <c r="Y15" s="59"/>
      <c r="Z15" s="59"/>
      <c r="AA15" s="59"/>
      <c r="AB15" s="59"/>
      <c r="AC15" s="59"/>
      <c r="AD15" s="59"/>
      <c r="AE15" s="59"/>
    </row>
    <row r="16" spans="1:46" s="63" customFormat="1" ht="6.9" customHeight="1">
      <c r="A16" s="59"/>
      <c r="B16" s="60"/>
      <c r="C16" s="59"/>
      <c r="D16" s="59"/>
      <c r="E16" s="59"/>
      <c r="F16" s="59"/>
      <c r="G16" s="59"/>
      <c r="H16" s="59"/>
      <c r="I16" s="59"/>
      <c r="J16" s="59"/>
      <c r="K16" s="59"/>
      <c r="L16" s="70"/>
      <c r="S16" s="59"/>
      <c r="T16" s="59"/>
      <c r="U16" s="59"/>
      <c r="V16" s="59"/>
      <c r="W16" s="59"/>
      <c r="X16" s="59"/>
      <c r="Y16" s="59"/>
      <c r="Z16" s="59"/>
      <c r="AA16" s="59"/>
      <c r="AB16" s="59"/>
      <c r="AC16" s="59"/>
      <c r="AD16" s="59"/>
      <c r="AE16" s="59"/>
    </row>
    <row r="17" spans="1:31" s="63" customFormat="1" ht="12" customHeight="1">
      <c r="A17" s="59"/>
      <c r="B17" s="60"/>
      <c r="C17" s="59"/>
      <c r="D17" s="56" t="s">
        <v>96</v>
      </c>
      <c r="E17" s="59"/>
      <c r="F17" s="59"/>
      <c r="G17" s="59"/>
      <c r="H17" s="59"/>
      <c r="I17" s="56" t="s">
        <v>94</v>
      </c>
      <c r="J17" s="57" t="str">
        <f>'Rekapitulácia stavby'!AN13</f>
        <v/>
      </c>
      <c r="K17" s="59"/>
      <c r="L17" s="70"/>
      <c r="S17" s="59"/>
      <c r="T17" s="59"/>
      <c r="U17" s="59"/>
      <c r="V17" s="59"/>
      <c r="W17" s="59"/>
      <c r="X17" s="59"/>
      <c r="Y17" s="59"/>
      <c r="Z17" s="59"/>
      <c r="AA17" s="59"/>
      <c r="AB17" s="59"/>
      <c r="AC17" s="59"/>
      <c r="AD17" s="59"/>
      <c r="AE17" s="59"/>
    </row>
    <row r="18" spans="1:31" s="63" customFormat="1" ht="18" customHeight="1">
      <c r="A18" s="59"/>
      <c r="B18" s="60"/>
      <c r="C18" s="59"/>
      <c r="D18" s="59"/>
      <c r="E18" s="256" t="str">
        <f>'Rekapitulácia stavby'!E14</f>
        <v xml:space="preserve"> </v>
      </c>
      <c r="F18" s="256"/>
      <c r="G18" s="256"/>
      <c r="H18" s="256"/>
      <c r="I18" s="56" t="s">
        <v>95</v>
      </c>
      <c r="J18" s="57" t="str">
        <f>'Rekapitulácia stavby'!AN14</f>
        <v/>
      </c>
      <c r="K18" s="59"/>
      <c r="L18" s="70"/>
      <c r="S18" s="59"/>
      <c r="T18" s="59"/>
      <c r="U18" s="59"/>
      <c r="V18" s="59"/>
      <c r="W18" s="59"/>
      <c r="X18" s="59"/>
      <c r="Y18" s="59"/>
      <c r="Z18" s="59"/>
      <c r="AA18" s="59"/>
      <c r="AB18" s="59"/>
      <c r="AC18" s="59"/>
      <c r="AD18" s="59"/>
      <c r="AE18" s="59"/>
    </row>
    <row r="19" spans="1:31" s="63" customFormat="1" ht="6.9" customHeight="1">
      <c r="A19" s="59"/>
      <c r="B19" s="60"/>
      <c r="C19" s="59"/>
      <c r="D19" s="59"/>
      <c r="E19" s="59"/>
      <c r="F19" s="59"/>
      <c r="G19" s="59"/>
      <c r="H19" s="59"/>
      <c r="I19" s="59"/>
      <c r="J19" s="59"/>
      <c r="K19" s="59"/>
      <c r="L19" s="70"/>
      <c r="S19" s="59"/>
      <c r="T19" s="59"/>
      <c r="U19" s="59"/>
      <c r="V19" s="59"/>
      <c r="W19" s="59"/>
      <c r="X19" s="59"/>
      <c r="Y19" s="59"/>
      <c r="Z19" s="59"/>
      <c r="AA19" s="59"/>
      <c r="AB19" s="59"/>
      <c r="AC19" s="59"/>
      <c r="AD19" s="59"/>
      <c r="AE19" s="59"/>
    </row>
    <row r="20" spans="1:31" s="63" customFormat="1" ht="12" customHeight="1">
      <c r="A20" s="59"/>
      <c r="B20" s="60"/>
      <c r="C20" s="59"/>
      <c r="D20" s="56" t="s">
        <v>97</v>
      </c>
      <c r="E20" s="59"/>
      <c r="F20" s="59"/>
      <c r="G20" s="59"/>
      <c r="H20" s="59"/>
      <c r="I20" s="56" t="s">
        <v>94</v>
      </c>
      <c r="J20" s="57" t="str">
        <f>IF('Rekapitulácia stavby'!AN16="","",'Rekapitulácia stavby'!AN16)</f>
        <v/>
      </c>
      <c r="K20" s="59"/>
      <c r="L20" s="70"/>
      <c r="S20" s="59"/>
      <c r="T20" s="59"/>
      <c r="U20" s="59"/>
      <c r="V20" s="59"/>
      <c r="W20" s="59"/>
      <c r="X20" s="59"/>
      <c r="Y20" s="59"/>
      <c r="Z20" s="59"/>
      <c r="AA20" s="59"/>
      <c r="AB20" s="59"/>
      <c r="AC20" s="59"/>
      <c r="AD20" s="59"/>
      <c r="AE20" s="59"/>
    </row>
    <row r="21" spans="1:31" s="63" customFormat="1" ht="18" customHeight="1">
      <c r="A21" s="59"/>
      <c r="B21" s="60"/>
      <c r="C21" s="59"/>
      <c r="D21" s="59"/>
      <c r="E21" s="57" t="str">
        <f>IF('Rekapitulácia stavby'!E17="","",'Rekapitulácia stavby'!E17)</f>
        <v xml:space="preserve"> </v>
      </c>
      <c r="F21" s="59"/>
      <c r="G21" s="59"/>
      <c r="H21" s="59"/>
      <c r="I21" s="56" t="s">
        <v>95</v>
      </c>
      <c r="J21" s="57" t="str">
        <f>IF('Rekapitulácia stavby'!AN17="","",'Rekapitulácia stavby'!AN17)</f>
        <v/>
      </c>
      <c r="K21" s="59"/>
      <c r="L21" s="70"/>
      <c r="S21" s="59"/>
      <c r="T21" s="59"/>
      <c r="U21" s="59"/>
      <c r="V21" s="59"/>
      <c r="W21" s="59"/>
      <c r="X21" s="59"/>
      <c r="Y21" s="59"/>
      <c r="Z21" s="59"/>
      <c r="AA21" s="59"/>
      <c r="AB21" s="59"/>
      <c r="AC21" s="59"/>
      <c r="AD21" s="59"/>
      <c r="AE21" s="59"/>
    </row>
    <row r="22" spans="1:31" s="63" customFormat="1" ht="6.9" customHeight="1">
      <c r="A22" s="59"/>
      <c r="B22" s="60"/>
      <c r="C22" s="59"/>
      <c r="D22" s="59"/>
      <c r="E22" s="59"/>
      <c r="F22" s="59"/>
      <c r="G22" s="59"/>
      <c r="H22" s="59"/>
      <c r="I22" s="59"/>
      <c r="J22" s="59"/>
      <c r="K22" s="59"/>
      <c r="L22" s="70"/>
      <c r="S22" s="59"/>
      <c r="T22" s="59"/>
      <c r="U22" s="59"/>
      <c r="V22" s="59"/>
      <c r="W22" s="59"/>
      <c r="X22" s="59"/>
      <c r="Y22" s="59"/>
      <c r="Z22" s="59"/>
      <c r="AA22" s="59"/>
      <c r="AB22" s="59"/>
      <c r="AC22" s="59"/>
      <c r="AD22" s="59"/>
      <c r="AE22" s="59"/>
    </row>
    <row r="23" spans="1:31" s="63" customFormat="1" ht="12" customHeight="1">
      <c r="A23" s="59"/>
      <c r="B23" s="60"/>
      <c r="C23" s="59"/>
      <c r="D23" s="56" t="s">
        <v>99</v>
      </c>
      <c r="E23" s="59"/>
      <c r="F23" s="59"/>
      <c r="G23" s="59"/>
      <c r="H23" s="59"/>
      <c r="I23" s="56" t="s">
        <v>94</v>
      </c>
      <c r="J23" s="57" t="str">
        <f>IF('Rekapitulácia stavby'!AN19="","",'Rekapitulácia stavby'!AN19)</f>
        <v/>
      </c>
      <c r="K23" s="59"/>
      <c r="L23" s="70"/>
      <c r="S23" s="59"/>
      <c r="T23" s="59"/>
      <c r="U23" s="59"/>
      <c r="V23" s="59"/>
      <c r="W23" s="59"/>
      <c r="X23" s="59"/>
      <c r="Y23" s="59"/>
      <c r="Z23" s="59"/>
      <c r="AA23" s="59"/>
      <c r="AB23" s="59"/>
      <c r="AC23" s="59"/>
      <c r="AD23" s="59"/>
      <c r="AE23" s="59"/>
    </row>
    <row r="24" spans="1:31" s="63" customFormat="1" ht="18" customHeight="1">
      <c r="A24" s="59"/>
      <c r="B24" s="60"/>
      <c r="C24" s="59"/>
      <c r="D24" s="59"/>
      <c r="E24" s="57" t="str">
        <f>IF('Rekapitulácia stavby'!E20="","",'Rekapitulácia stavby'!E20)</f>
        <v xml:space="preserve"> </v>
      </c>
      <c r="F24" s="59"/>
      <c r="G24" s="59"/>
      <c r="H24" s="59"/>
      <c r="I24" s="56" t="s">
        <v>95</v>
      </c>
      <c r="J24" s="57" t="str">
        <f>IF('Rekapitulácia stavby'!AN20="","",'Rekapitulácia stavby'!AN20)</f>
        <v/>
      </c>
      <c r="K24" s="59"/>
      <c r="L24" s="70"/>
      <c r="S24" s="59"/>
      <c r="T24" s="59"/>
      <c r="U24" s="59"/>
      <c r="V24" s="59"/>
      <c r="W24" s="59"/>
      <c r="X24" s="59"/>
      <c r="Y24" s="59"/>
      <c r="Z24" s="59"/>
      <c r="AA24" s="59"/>
      <c r="AB24" s="59"/>
      <c r="AC24" s="59"/>
      <c r="AD24" s="59"/>
      <c r="AE24" s="59"/>
    </row>
    <row r="25" spans="1:31" s="63" customFormat="1" ht="6.9" customHeight="1">
      <c r="A25" s="59"/>
      <c r="B25" s="60"/>
      <c r="C25" s="59"/>
      <c r="D25" s="59"/>
      <c r="E25" s="59"/>
      <c r="F25" s="59"/>
      <c r="G25" s="59"/>
      <c r="H25" s="59"/>
      <c r="I25" s="59"/>
      <c r="J25" s="59"/>
      <c r="K25" s="59"/>
      <c r="L25" s="70"/>
      <c r="S25" s="59"/>
      <c r="T25" s="59"/>
      <c r="U25" s="59"/>
      <c r="V25" s="59"/>
      <c r="W25" s="59"/>
      <c r="X25" s="59"/>
      <c r="Y25" s="59"/>
      <c r="Z25" s="59"/>
      <c r="AA25" s="59"/>
      <c r="AB25" s="59"/>
      <c r="AC25" s="59"/>
      <c r="AD25" s="59"/>
      <c r="AE25" s="59"/>
    </row>
    <row r="26" spans="1:31" s="63" customFormat="1" ht="12" customHeight="1">
      <c r="A26" s="59"/>
      <c r="B26" s="60"/>
      <c r="C26" s="59"/>
      <c r="D26" s="56" t="s">
        <v>100</v>
      </c>
      <c r="E26" s="59"/>
      <c r="F26" s="59"/>
      <c r="G26" s="59"/>
      <c r="H26" s="59"/>
      <c r="I26" s="59"/>
      <c r="J26" s="59"/>
      <c r="K26" s="59"/>
      <c r="L26" s="70"/>
      <c r="S26" s="59"/>
      <c r="T26" s="59"/>
      <c r="U26" s="59"/>
      <c r="V26" s="59"/>
      <c r="W26" s="59"/>
      <c r="X26" s="59"/>
      <c r="Y26" s="59"/>
      <c r="Z26" s="59"/>
      <c r="AA26" s="59"/>
      <c r="AB26" s="59"/>
      <c r="AC26" s="59"/>
      <c r="AD26" s="59"/>
      <c r="AE26" s="59"/>
    </row>
    <row r="27" spans="1:31" s="135" customFormat="1" ht="16.5" customHeight="1">
      <c r="A27" s="132"/>
      <c r="B27" s="133"/>
      <c r="C27" s="132"/>
      <c r="D27" s="132"/>
      <c r="E27" s="258" t="s">
        <v>76</v>
      </c>
      <c r="F27" s="258"/>
      <c r="G27" s="258"/>
      <c r="H27" s="258"/>
      <c r="I27" s="132"/>
      <c r="J27" s="132"/>
      <c r="K27" s="132"/>
      <c r="L27" s="134"/>
      <c r="S27" s="132"/>
      <c r="T27" s="132"/>
      <c r="U27" s="132"/>
      <c r="V27" s="132"/>
      <c r="W27" s="132"/>
      <c r="X27" s="132"/>
      <c r="Y27" s="132"/>
      <c r="Z27" s="132"/>
      <c r="AA27" s="132"/>
      <c r="AB27" s="132"/>
      <c r="AC27" s="132"/>
      <c r="AD27" s="132"/>
      <c r="AE27" s="132"/>
    </row>
    <row r="28" spans="1:31" s="63" customFormat="1" ht="6.9" customHeight="1">
      <c r="A28" s="59"/>
      <c r="B28" s="60"/>
      <c r="C28" s="59"/>
      <c r="D28" s="59"/>
      <c r="E28" s="59"/>
      <c r="F28" s="59"/>
      <c r="G28" s="59"/>
      <c r="H28" s="59"/>
      <c r="I28" s="59"/>
      <c r="J28" s="59"/>
      <c r="K28" s="59"/>
      <c r="L28" s="70"/>
      <c r="S28" s="59"/>
      <c r="T28" s="59"/>
      <c r="U28" s="59"/>
      <c r="V28" s="59"/>
      <c r="W28" s="59"/>
      <c r="X28" s="59"/>
      <c r="Y28" s="59"/>
      <c r="Z28" s="59"/>
      <c r="AA28" s="59"/>
      <c r="AB28" s="59"/>
      <c r="AC28" s="59"/>
      <c r="AD28" s="59"/>
      <c r="AE28" s="59"/>
    </row>
    <row r="29" spans="1:31" s="63" customFormat="1" ht="6.9" customHeight="1">
      <c r="A29" s="59"/>
      <c r="B29" s="60"/>
      <c r="C29" s="59"/>
      <c r="D29" s="95"/>
      <c r="E29" s="95"/>
      <c r="F29" s="95"/>
      <c r="G29" s="95"/>
      <c r="H29" s="95"/>
      <c r="I29" s="95"/>
      <c r="J29" s="95"/>
      <c r="K29" s="95"/>
      <c r="L29" s="70"/>
      <c r="S29" s="59"/>
      <c r="T29" s="59"/>
      <c r="U29" s="59"/>
      <c r="V29" s="59"/>
      <c r="W29" s="59"/>
      <c r="X29" s="59"/>
      <c r="Y29" s="59"/>
      <c r="Z29" s="59"/>
      <c r="AA29" s="59"/>
      <c r="AB29" s="59"/>
      <c r="AC29" s="59"/>
      <c r="AD29" s="59"/>
      <c r="AE29" s="59"/>
    </row>
    <row r="30" spans="1:31" s="63" customFormat="1" ht="25.35" customHeight="1">
      <c r="A30" s="59"/>
      <c r="B30" s="60"/>
      <c r="C30" s="59"/>
      <c r="D30" s="136" t="s">
        <v>101</v>
      </c>
      <c r="E30" s="59"/>
      <c r="F30" s="59"/>
      <c r="G30" s="59"/>
      <c r="H30" s="59"/>
      <c r="I30" s="59"/>
      <c r="J30" s="137">
        <f>ROUND(J98, 2)</f>
        <v>0</v>
      </c>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14.4" customHeight="1">
      <c r="A32" s="59"/>
      <c r="B32" s="60"/>
      <c r="C32" s="59"/>
      <c r="D32" s="59"/>
      <c r="E32" s="59"/>
      <c r="F32" s="138" t="s">
        <v>103</v>
      </c>
      <c r="G32" s="59"/>
      <c r="H32" s="59"/>
      <c r="I32" s="138" t="s">
        <v>102</v>
      </c>
      <c r="J32" s="138" t="s">
        <v>104</v>
      </c>
      <c r="K32" s="59"/>
      <c r="L32" s="70"/>
      <c r="S32" s="59"/>
      <c r="T32" s="59"/>
      <c r="U32" s="59"/>
      <c r="V32" s="59"/>
      <c r="W32" s="59"/>
      <c r="X32" s="59"/>
      <c r="Y32" s="59"/>
      <c r="Z32" s="59"/>
      <c r="AA32" s="59"/>
      <c r="AB32" s="59"/>
      <c r="AC32" s="59"/>
      <c r="AD32" s="59"/>
      <c r="AE32" s="59"/>
    </row>
    <row r="33" spans="1:31" s="63" customFormat="1" ht="14.4" customHeight="1">
      <c r="A33" s="59"/>
      <c r="B33" s="60"/>
      <c r="C33" s="59"/>
      <c r="D33" s="139" t="s">
        <v>105</v>
      </c>
      <c r="E33" s="56" t="s">
        <v>106</v>
      </c>
      <c r="F33" s="140">
        <f>ROUND((SUM(BE98:BE117)),  2)</f>
        <v>0</v>
      </c>
      <c r="G33" s="59"/>
      <c r="H33" s="59"/>
      <c r="I33" s="141">
        <v>0.2</v>
      </c>
      <c r="J33" s="140">
        <f>ROUND(((SUM(BE98:BE117))*I33),  2)</f>
        <v>0</v>
      </c>
      <c r="K33" s="59"/>
      <c r="L33" s="70"/>
      <c r="S33" s="59"/>
      <c r="T33" s="59"/>
      <c r="U33" s="59"/>
      <c r="V33" s="59"/>
      <c r="W33" s="59"/>
      <c r="X33" s="59"/>
      <c r="Y33" s="59"/>
      <c r="Z33" s="59"/>
      <c r="AA33" s="59"/>
      <c r="AB33" s="59"/>
      <c r="AC33" s="59"/>
      <c r="AD33" s="59"/>
      <c r="AE33" s="59"/>
    </row>
    <row r="34" spans="1:31" s="63" customFormat="1" ht="14.4" customHeight="1">
      <c r="A34" s="59"/>
      <c r="B34" s="60"/>
      <c r="C34" s="59"/>
      <c r="D34" s="59"/>
      <c r="E34" s="56" t="s">
        <v>107</v>
      </c>
      <c r="F34" s="140">
        <f>ROUND((SUM(BF98:BF117)),  2)</f>
        <v>0</v>
      </c>
      <c r="G34" s="59"/>
      <c r="H34" s="59"/>
      <c r="I34" s="141">
        <v>0.2</v>
      </c>
      <c r="J34" s="140">
        <f>ROUND(((SUM(BF98:BF117))*I34),  2)</f>
        <v>0</v>
      </c>
      <c r="K34" s="59"/>
      <c r="L34" s="70"/>
      <c r="S34" s="59"/>
      <c r="T34" s="59"/>
      <c r="U34" s="59"/>
      <c r="V34" s="59"/>
      <c r="W34" s="59"/>
      <c r="X34" s="59"/>
      <c r="Y34" s="59"/>
      <c r="Z34" s="59"/>
      <c r="AA34" s="59"/>
      <c r="AB34" s="59"/>
      <c r="AC34" s="59"/>
      <c r="AD34" s="59"/>
      <c r="AE34" s="59"/>
    </row>
    <row r="35" spans="1:31" s="63" customFormat="1" ht="14.4" hidden="1" customHeight="1">
      <c r="A35" s="59"/>
      <c r="B35" s="60"/>
      <c r="C35" s="59"/>
      <c r="D35" s="59"/>
      <c r="E35" s="56" t="s">
        <v>108</v>
      </c>
      <c r="F35" s="140">
        <f>ROUND((SUM(BG98:BG117)),  2)</f>
        <v>0</v>
      </c>
      <c r="G35" s="59"/>
      <c r="H35" s="59"/>
      <c r="I35" s="141">
        <v>0.2</v>
      </c>
      <c r="J35" s="140">
        <f>0</f>
        <v>0</v>
      </c>
      <c r="K35" s="59"/>
      <c r="L35" s="70"/>
      <c r="S35" s="59"/>
      <c r="T35" s="59"/>
      <c r="U35" s="59"/>
      <c r="V35" s="59"/>
      <c r="W35" s="59"/>
      <c r="X35" s="59"/>
      <c r="Y35" s="59"/>
      <c r="Z35" s="59"/>
      <c r="AA35" s="59"/>
      <c r="AB35" s="59"/>
      <c r="AC35" s="59"/>
      <c r="AD35" s="59"/>
      <c r="AE35" s="59"/>
    </row>
    <row r="36" spans="1:31" s="63" customFormat="1" ht="14.4" hidden="1" customHeight="1">
      <c r="A36" s="59"/>
      <c r="B36" s="60"/>
      <c r="C36" s="59"/>
      <c r="D36" s="59"/>
      <c r="E36" s="56" t="s">
        <v>109</v>
      </c>
      <c r="F36" s="140">
        <f>ROUND((SUM(BH98:BH117)),  2)</f>
        <v>0</v>
      </c>
      <c r="G36" s="59"/>
      <c r="H36" s="59"/>
      <c r="I36" s="141">
        <v>0.2</v>
      </c>
      <c r="J36" s="140">
        <f>0</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110</v>
      </c>
      <c r="F37" s="140">
        <f>ROUND((SUM(BI98:BI117)),  2)</f>
        <v>0</v>
      </c>
      <c r="G37" s="59"/>
      <c r="H37" s="59"/>
      <c r="I37" s="141">
        <v>0</v>
      </c>
      <c r="J37" s="140">
        <f>0</f>
        <v>0</v>
      </c>
      <c r="K37" s="59"/>
      <c r="L37" s="70"/>
      <c r="S37" s="59"/>
      <c r="T37" s="59"/>
      <c r="U37" s="59"/>
      <c r="V37" s="59"/>
      <c r="W37" s="59"/>
      <c r="X37" s="59"/>
      <c r="Y37" s="59"/>
      <c r="Z37" s="59"/>
      <c r="AA37" s="59"/>
      <c r="AB37" s="59"/>
      <c r="AC37" s="59"/>
      <c r="AD37" s="59"/>
      <c r="AE37" s="59"/>
    </row>
    <row r="38" spans="1:31" s="63" customFormat="1" ht="6.9" customHeight="1">
      <c r="A38" s="59"/>
      <c r="B38" s="60"/>
      <c r="C38" s="59"/>
      <c r="D38" s="59"/>
      <c r="E38" s="59"/>
      <c r="F38" s="59"/>
      <c r="G38" s="59"/>
      <c r="H38" s="59"/>
      <c r="I38" s="59"/>
      <c r="J38" s="59"/>
      <c r="K38" s="59"/>
      <c r="L38" s="70"/>
      <c r="S38" s="59"/>
      <c r="T38" s="59"/>
      <c r="U38" s="59"/>
      <c r="V38" s="59"/>
      <c r="W38" s="59"/>
      <c r="X38" s="59"/>
      <c r="Y38" s="59"/>
      <c r="Z38" s="59"/>
      <c r="AA38" s="59"/>
      <c r="AB38" s="59"/>
      <c r="AC38" s="59"/>
      <c r="AD38" s="59"/>
      <c r="AE38" s="59"/>
    </row>
    <row r="39" spans="1:31" s="63" customFormat="1" ht="25.35" customHeight="1">
      <c r="A39" s="59"/>
      <c r="B39" s="60"/>
      <c r="C39" s="142"/>
      <c r="D39" s="143" t="s">
        <v>111</v>
      </c>
      <c r="E39" s="89"/>
      <c r="F39" s="89"/>
      <c r="G39" s="144" t="s">
        <v>112</v>
      </c>
      <c r="H39" s="145" t="s">
        <v>113</v>
      </c>
      <c r="I39" s="89"/>
      <c r="J39" s="146">
        <f>SUM(J30:J37)</f>
        <v>0</v>
      </c>
      <c r="K39" s="147"/>
      <c r="L39" s="70"/>
      <c r="S39" s="59"/>
      <c r="T39" s="59"/>
      <c r="U39" s="59"/>
      <c r="V39" s="59"/>
      <c r="W39" s="59"/>
      <c r="X39" s="59"/>
      <c r="Y39" s="59"/>
      <c r="Z39" s="59"/>
      <c r="AA39" s="59"/>
      <c r="AB39" s="59"/>
      <c r="AC39" s="59"/>
      <c r="AD39" s="59"/>
      <c r="AE39" s="59"/>
    </row>
    <row r="40" spans="1:31" s="63" customFormat="1" ht="14.4"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ht="14.4" customHeight="1">
      <c r="B41" s="51"/>
      <c r="L41" s="51"/>
    </row>
    <row r="42" spans="1:31" ht="14.4" customHeight="1">
      <c r="B42" s="51"/>
      <c r="L42" s="51"/>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19.4"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časť  Močidľany 1x12 b.j.</v>
      </c>
      <c r="F88" s="264"/>
      <c r="G88" s="264"/>
      <c r="H88" s="264"/>
      <c r="I88" s="59"/>
      <c r="J88" s="59"/>
      <c r="K88" s="59"/>
      <c r="L88" s="70"/>
      <c r="S88" s="59"/>
      <c r="T88" s="59"/>
      <c r="U88" s="59"/>
      <c r="V88" s="59"/>
      <c r="W88" s="59"/>
      <c r="X88" s="59"/>
      <c r="Y88" s="59"/>
      <c r="Z88" s="59"/>
      <c r="AA88" s="59"/>
      <c r="AB88" s="59"/>
      <c r="AC88" s="59"/>
      <c r="AD88" s="59"/>
      <c r="AE88" s="59"/>
    </row>
    <row r="89" spans="1:31" s="63" customFormat="1" ht="12" customHeight="1">
      <c r="A89" s="59"/>
      <c r="B89" s="60"/>
      <c r="C89" s="56" t="s">
        <v>277</v>
      </c>
      <c r="D89" s="59"/>
      <c r="E89" s="59"/>
      <c r="F89" s="59"/>
      <c r="G89" s="59"/>
      <c r="H89" s="59"/>
      <c r="I89" s="59"/>
      <c r="J89" s="59"/>
      <c r="K89" s="59"/>
      <c r="L89" s="70"/>
      <c r="S89" s="59"/>
      <c r="T89" s="59"/>
      <c r="U89" s="59"/>
      <c r="V89" s="59"/>
      <c r="W89" s="59"/>
      <c r="X89" s="59"/>
      <c r="Y89" s="59"/>
      <c r="Z89" s="59"/>
      <c r="AA89" s="59"/>
      <c r="AB89" s="59"/>
      <c r="AC89" s="59"/>
      <c r="AD89" s="59"/>
      <c r="AE89" s="59"/>
    </row>
    <row r="90" spans="1:31" s="63" customFormat="1" ht="16.5" customHeight="1">
      <c r="A90" s="59"/>
      <c r="B90" s="60"/>
      <c r="C90" s="59"/>
      <c r="D90" s="59"/>
      <c r="E90" s="252" t="str">
        <f>E9</f>
        <v>SO 09 - FC 13 SO 09 NN prípojka</v>
      </c>
      <c r="F90" s="265"/>
      <c r="G90" s="265"/>
      <c r="H90" s="265"/>
      <c r="I90" s="59"/>
      <c r="J90" s="59"/>
      <c r="K90" s="59"/>
      <c r="L90" s="70"/>
      <c r="S90" s="59"/>
      <c r="T90" s="59"/>
      <c r="U90" s="59"/>
      <c r="V90" s="59"/>
      <c r="W90" s="59"/>
      <c r="X90" s="59"/>
      <c r="Y90" s="59"/>
      <c r="Z90" s="59"/>
      <c r="AA90" s="59"/>
      <c r="AB90" s="59"/>
      <c r="AC90" s="59"/>
      <c r="AD90" s="59"/>
      <c r="AE90" s="59"/>
    </row>
    <row r="91" spans="1:31" s="63" customFormat="1" ht="6.9" customHeight="1">
      <c r="A91" s="59"/>
      <c r="B91" s="60"/>
      <c r="C91" s="59"/>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2" customHeight="1">
      <c r="A92" s="59"/>
      <c r="B92" s="60"/>
      <c r="C92" s="56" t="s">
        <v>90</v>
      </c>
      <c r="D92" s="59"/>
      <c r="E92" s="59"/>
      <c r="F92" s="57" t="str">
        <f>F12</f>
        <v xml:space="preserve"> </v>
      </c>
      <c r="G92" s="59"/>
      <c r="H92" s="59"/>
      <c r="I92" s="56" t="s">
        <v>92</v>
      </c>
      <c r="J92" s="131" t="str">
        <f>IF(J12="","",J12)</f>
        <v xml:space="preserve"> </v>
      </c>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5.15" customHeight="1">
      <c r="A94" s="59"/>
      <c r="B94" s="60"/>
      <c r="C94" s="56" t="s">
        <v>93</v>
      </c>
      <c r="D94" s="59"/>
      <c r="E94" s="59"/>
      <c r="F94" s="57" t="str">
        <f>E15</f>
        <v xml:space="preserve"> </v>
      </c>
      <c r="G94" s="59"/>
      <c r="H94" s="59"/>
      <c r="I94" s="56" t="s">
        <v>97</v>
      </c>
      <c r="J94" s="150" t="str">
        <f>E21</f>
        <v xml:space="preserve"> </v>
      </c>
      <c r="K94" s="59"/>
      <c r="L94" s="70"/>
      <c r="S94" s="59"/>
      <c r="T94" s="59"/>
      <c r="U94" s="59"/>
      <c r="V94" s="59"/>
      <c r="W94" s="59"/>
      <c r="X94" s="59"/>
      <c r="Y94" s="59"/>
      <c r="Z94" s="59"/>
      <c r="AA94" s="59"/>
      <c r="AB94" s="59"/>
      <c r="AC94" s="59"/>
      <c r="AD94" s="59"/>
      <c r="AE94" s="59"/>
    </row>
    <row r="95" spans="1:31" s="63" customFormat="1" ht="15.15" customHeight="1">
      <c r="A95" s="59"/>
      <c r="B95" s="60"/>
      <c r="C95" s="56" t="s">
        <v>96</v>
      </c>
      <c r="D95" s="59"/>
      <c r="E95" s="59"/>
      <c r="F95" s="57" t="str">
        <f>IF(E18="","",E18)</f>
        <v xml:space="preserve"> </v>
      </c>
      <c r="G95" s="59"/>
      <c r="H95" s="59"/>
      <c r="I95" s="56" t="s">
        <v>99</v>
      </c>
      <c r="J95" s="150" t="str">
        <f>E24</f>
        <v xml:space="preserve"> </v>
      </c>
      <c r="K95" s="59"/>
      <c r="L95" s="70"/>
      <c r="S95" s="59"/>
      <c r="T95" s="59"/>
      <c r="U95" s="59"/>
      <c r="V95" s="59"/>
      <c r="W95" s="59"/>
      <c r="X95" s="59"/>
      <c r="Y95" s="59"/>
      <c r="Z95" s="59"/>
      <c r="AA95" s="59"/>
      <c r="AB95" s="59"/>
      <c r="AC95" s="59"/>
      <c r="AD95" s="59"/>
      <c r="AE95" s="59"/>
    </row>
    <row r="96" spans="1:31" s="63" customFormat="1" ht="10.35" customHeight="1">
      <c r="A96" s="59"/>
      <c r="B96" s="60"/>
      <c r="C96" s="59"/>
      <c r="D96" s="59"/>
      <c r="E96" s="59"/>
      <c r="F96" s="59"/>
      <c r="G96" s="59"/>
      <c r="H96" s="59"/>
      <c r="I96" s="59"/>
      <c r="J96" s="59"/>
      <c r="K96" s="59"/>
      <c r="L96" s="70"/>
      <c r="S96" s="59"/>
      <c r="T96" s="59"/>
      <c r="U96" s="59"/>
      <c r="V96" s="59"/>
      <c r="W96" s="59"/>
      <c r="X96" s="59"/>
      <c r="Y96" s="59"/>
      <c r="Z96" s="59"/>
      <c r="AA96" s="59"/>
      <c r="AB96" s="59"/>
      <c r="AC96" s="59"/>
      <c r="AD96" s="59"/>
      <c r="AE96" s="59"/>
    </row>
    <row r="97" spans="1:65" s="158" customFormat="1" ht="29.25" customHeight="1">
      <c r="A97" s="151"/>
      <c r="B97" s="152"/>
      <c r="C97" s="153" t="s">
        <v>282</v>
      </c>
      <c r="D97" s="154" t="s">
        <v>126</v>
      </c>
      <c r="E97" s="154" t="s">
        <v>122</v>
      </c>
      <c r="F97" s="154" t="s">
        <v>123</v>
      </c>
      <c r="G97" s="154" t="s">
        <v>283</v>
      </c>
      <c r="H97" s="154" t="s">
        <v>284</v>
      </c>
      <c r="I97" s="154" t="s">
        <v>285</v>
      </c>
      <c r="J97" s="155" t="s">
        <v>286</v>
      </c>
      <c r="K97" s="156" t="s">
        <v>287</v>
      </c>
      <c r="L97" s="157"/>
      <c r="M97" s="91" t="s">
        <v>76</v>
      </c>
      <c r="N97" s="92"/>
      <c r="O97" s="92" t="s">
        <v>288</v>
      </c>
      <c r="P97" s="92" t="s">
        <v>289</v>
      </c>
      <c r="Q97" s="92" t="s">
        <v>290</v>
      </c>
      <c r="R97" s="92" t="s">
        <v>291</v>
      </c>
      <c r="S97" s="92" t="s">
        <v>292</v>
      </c>
      <c r="T97" s="93" t="s">
        <v>293</v>
      </c>
      <c r="U97" s="151"/>
      <c r="V97" s="151"/>
      <c r="W97" s="151"/>
      <c r="X97" s="151"/>
      <c r="Y97" s="151"/>
      <c r="Z97" s="151"/>
      <c r="AA97" s="151"/>
      <c r="AB97" s="151"/>
      <c r="AC97" s="151"/>
      <c r="AD97" s="151"/>
      <c r="AE97" s="151"/>
    </row>
    <row r="98" spans="1:65" s="63" customFormat="1" ht="22.95" customHeight="1">
      <c r="A98" s="59"/>
      <c r="B98" s="60"/>
      <c r="C98" s="99" t="s">
        <v>294</v>
      </c>
      <c r="D98" s="59"/>
      <c r="E98" s="59"/>
      <c r="F98" s="59"/>
      <c r="G98" s="59"/>
      <c r="H98" s="59"/>
      <c r="I98" s="59"/>
      <c r="J98" s="159">
        <f>BK98</f>
        <v>0</v>
      </c>
      <c r="K98" s="59"/>
      <c r="L98" s="60"/>
      <c r="M98" s="94"/>
      <c r="N98" s="85"/>
      <c r="O98" s="95"/>
      <c r="P98" s="160">
        <f>P99</f>
        <v>0</v>
      </c>
      <c r="Q98" s="95"/>
      <c r="R98" s="160">
        <f>R99</f>
        <v>0</v>
      </c>
      <c r="S98" s="95"/>
      <c r="T98" s="161">
        <f>T99</f>
        <v>0</v>
      </c>
      <c r="U98" s="59"/>
      <c r="V98" s="59"/>
      <c r="W98" s="59"/>
      <c r="X98" s="59"/>
      <c r="Y98" s="59"/>
      <c r="Z98" s="59"/>
      <c r="AA98" s="59"/>
      <c r="AB98" s="59"/>
      <c r="AC98" s="59"/>
      <c r="AD98" s="59"/>
      <c r="AE98" s="59"/>
      <c r="AT98" s="48" t="s">
        <v>140</v>
      </c>
      <c r="AU98" s="48" t="s">
        <v>295</v>
      </c>
      <c r="BK98" s="162">
        <f>BK99</f>
        <v>0</v>
      </c>
    </row>
    <row r="99" spans="1:65" s="163" customFormat="1" ht="25.95" customHeight="1">
      <c r="B99" s="164"/>
      <c r="D99" s="165" t="s">
        <v>140</v>
      </c>
      <c r="E99" s="166"/>
      <c r="F99" s="166" t="s">
        <v>924</v>
      </c>
      <c r="J99" s="167">
        <f>BK99</f>
        <v>0</v>
      </c>
      <c r="L99" s="164"/>
      <c r="M99" s="168"/>
      <c r="N99" s="169"/>
      <c r="O99" s="169"/>
      <c r="P99" s="170">
        <f>P100+P107+P111</f>
        <v>0</v>
      </c>
      <c r="Q99" s="169"/>
      <c r="R99" s="170">
        <f>R100+R107+R111</f>
        <v>0</v>
      </c>
      <c r="S99" s="169"/>
      <c r="T99" s="171">
        <f>T100+T107+T111</f>
        <v>0</v>
      </c>
      <c r="AR99" s="165" t="s">
        <v>306</v>
      </c>
      <c r="AT99" s="172" t="s">
        <v>140</v>
      </c>
      <c r="AU99" s="172" t="s">
        <v>141</v>
      </c>
      <c r="AY99" s="165" t="s">
        <v>297</v>
      </c>
      <c r="BK99" s="173">
        <f>BK100+BK107+BK111</f>
        <v>0</v>
      </c>
    </row>
    <row r="100" spans="1:65" s="163" customFormat="1" ht="22.95" customHeight="1">
      <c r="B100" s="164"/>
      <c r="D100" s="165" t="s">
        <v>140</v>
      </c>
      <c r="E100" s="174"/>
      <c r="F100" s="174" t="s">
        <v>925</v>
      </c>
      <c r="J100" s="175">
        <f>BK100</f>
        <v>0</v>
      </c>
      <c r="L100" s="164"/>
      <c r="M100" s="168"/>
      <c r="N100" s="169"/>
      <c r="O100" s="169"/>
      <c r="P100" s="170">
        <f>SUM(P101:P106)</f>
        <v>0</v>
      </c>
      <c r="Q100" s="169"/>
      <c r="R100" s="170">
        <f>SUM(R101:R106)</f>
        <v>0</v>
      </c>
      <c r="S100" s="169"/>
      <c r="T100" s="171">
        <f>SUM(T101:T106)</f>
        <v>0</v>
      </c>
      <c r="AR100" s="165" t="s">
        <v>148</v>
      </c>
      <c r="AT100" s="172" t="s">
        <v>140</v>
      </c>
      <c r="AU100" s="172" t="s">
        <v>148</v>
      </c>
      <c r="AY100" s="165" t="s">
        <v>297</v>
      </c>
      <c r="BK100" s="173">
        <f>SUM(BK101:BK106)</f>
        <v>0</v>
      </c>
    </row>
    <row r="101" spans="1:65" s="63" customFormat="1" ht="14.4" customHeight="1">
      <c r="A101" s="59"/>
      <c r="B101" s="176"/>
      <c r="C101" s="177" t="s">
        <v>148</v>
      </c>
      <c r="D101" s="177" t="s">
        <v>299</v>
      </c>
      <c r="E101" s="178"/>
      <c r="F101" s="179" t="s">
        <v>2369</v>
      </c>
      <c r="G101" s="180" t="s">
        <v>522</v>
      </c>
      <c r="H101" s="213">
        <v>21</v>
      </c>
      <c r="I101" s="214"/>
      <c r="J101" s="182">
        <f t="shared" ref="J101:J106" si="0">ROUND(I101*H101,2)</f>
        <v>0</v>
      </c>
      <c r="K101" s="183"/>
      <c r="L101" s="60"/>
      <c r="M101" s="184" t="s">
        <v>76</v>
      </c>
      <c r="N101" s="185"/>
      <c r="O101" s="186">
        <v>0</v>
      </c>
      <c r="P101" s="186">
        <f t="shared" ref="P101:P106" si="1">O101*H101</f>
        <v>0</v>
      </c>
      <c r="Q101" s="186">
        <v>0</v>
      </c>
      <c r="R101" s="186">
        <f t="shared" ref="R101:R106" si="2">Q101*H101</f>
        <v>0</v>
      </c>
      <c r="S101" s="186">
        <v>0</v>
      </c>
      <c r="T101" s="187">
        <f t="shared" ref="T101:T106" si="3">S101*H101</f>
        <v>0</v>
      </c>
      <c r="U101" s="59"/>
      <c r="V101" s="59"/>
      <c r="W101" s="59"/>
      <c r="X101" s="59"/>
      <c r="Y101" s="59"/>
      <c r="Z101" s="59"/>
      <c r="AA101" s="59"/>
      <c r="AB101" s="59"/>
      <c r="AC101" s="59"/>
      <c r="AD101" s="59"/>
      <c r="AE101" s="59"/>
      <c r="AR101" s="188" t="s">
        <v>302</v>
      </c>
      <c r="AT101" s="188" t="s">
        <v>299</v>
      </c>
      <c r="AU101" s="188" t="s">
        <v>154</v>
      </c>
      <c r="AY101" s="48" t="s">
        <v>297</v>
      </c>
      <c r="BE101" s="189">
        <f t="shared" ref="BE101:BE106" si="4">IF(N101="základná",J101,0)</f>
        <v>0</v>
      </c>
      <c r="BF101" s="189">
        <f t="shared" ref="BF101:BF106" si="5">IF(N101="znížená",J101,0)</f>
        <v>0</v>
      </c>
      <c r="BG101" s="189">
        <f t="shared" ref="BG101:BG106" si="6">IF(N101="zákl. prenesená",J101,0)</f>
        <v>0</v>
      </c>
      <c r="BH101" s="189">
        <f t="shared" ref="BH101:BH106" si="7">IF(N101="zníž. prenesená",J101,0)</f>
        <v>0</v>
      </c>
      <c r="BI101" s="189">
        <f t="shared" ref="BI101:BI106" si="8">IF(N101="nulová",J101,0)</f>
        <v>0</v>
      </c>
      <c r="BJ101" s="48" t="s">
        <v>154</v>
      </c>
      <c r="BK101" s="189">
        <f t="shared" ref="BK101:BK106" si="9">ROUND(I101*H101,2)</f>
        <v>0</v>
      </c>
      <c r="BL101" s="48" t="s">
        <v>302</v>
      </c>
      <c r="BM101" s="188" t="s">
        <v>154</v>
      </c>
    </row>
    <row r="102" spans="1:65" s="63" customFormat="1" ht="14.4" customHeight="1">
      <c r="A102" s="59"/>
      <c r="B102" s="176"/>
      <c r="C102" s="177" t="s">
        <v>154</v>
      </c>
      <c r="D102" s="177" t="s">
        <v>299</v>
      </c>
      <c r="E102" s="178"/>
      <c r="F102" s="179" t="s">
        <v>2370</v>
      </c>
      <c r="G102" s="180" t="s">
        <v>407</v>
      </c>
      <c r="H102" s="213">
        <v>1</v>
      </c>
      <c r="I102" s="214"/>
      <c r="J102" s="182">
        <f t="shared" si="0"/>
        <v>0</v>
      </c>
      <c r="K102" s="183"/>
      <c r="L102" s="60"/>
      <c r="M102" s="184" t="s">
        <v>76</v>
      </c>
      <c r="N102" s="185"/>
      <c r="O102" s="186">
        <v>0</v>
      </c>
      <c r="P102" s="186">
        <f t="shared" si="1"/>
        <v>0</v>
      </c>
      <c r="Q102" s="186">
        <v>0</v>
      </c>
      <c r="R102" s="186">
        <f t="shared" si="2"/>
        <v>0</v>
      </c>
      <c r="S102" s="186">
        <v>0</v>
      </c>
      <c r="T102" s="187">
        <f t="shared" si="3"/>
        <v>0</v>
      </c>
      <c r="U102" s="59"/>
      <c r="V102" s="59"/>
      <c r="W102" s="59"/>
      <c r="X102" s="59"/>
      <c r="Y102" s="59"/>
      <c r="Z102" s="59"/>
      <c r="AA102" s="59"/>
      <c r="AB102" s="59"/>
      <c r="AC102" s="59"/>
      <c r="AD102" s="59"/>
      <c r="AE102" s="59"/>
      <c r="AR102" s="188" t="s">
        <v>302</v>
      </c>
      <c r="AT102" s="188" t="s">
        <v>299</v>
      </c>
      <c r="AU102" s="188" t="s">
        <v>154</v>
      </c>
      <c r="AY102" s="48" t="s">
        <v>297</v>
      </c>
      <c r="BE102" s="189">
        <f t="shared" si="4"/>
        <v>0</v>
      </c>
      <c r="BF102" s="189">
        <f t="shared" si="5"/>
        <v>0</v>
      </c>
      <c r="BG102" s="189">
        <f t="shared" si="6"/>
        <v>0</v>
      </c>
      <c r="BH102" s="189">
        <f t="shared" si="7"/>
        <v>0</v>
      </c>
      <c r="BI102" s="189">
        <f t="shared" si="8"/>
        <v>0</v>
      </c>
      <c r="BJ102" s="48" t="s">
        <v>154</v>
      </c>
      <c r="BK102" s="189">
        <f t="shared" si="9"/>
        <v>0</v>
      </c>
      <c r="BL102" s="48" t="s">
        <v>302</v>
      </c>
      <c r="BM102" s="188" t="s">
        <v>302</v>
      </c>
    </row>
    <row r="103" spans="1:65" s="63" customFormat="1" ht="14.4" customHeight="1">
      <c r="A103" s="59"/>
      <c r="B103" s="176"/>
      <c r="C103" s="177" t="s">
        <v>306</v>
      </c>
      <c r="D103" s="177" t="s">
        <v>299</v>
      </c>
      <c r="E103" s="178"/>
      <c r="F103" s="179" t="s">
        <v>2371</v>
      </c>
      <c r="G103" s="180" t="s">
        <v>407</v>
      </c>
      <c r="H103" s="213">
        <v>1</v>
      </c>
      <c r="I103" s="214"/>
      <c r="J103" s="182">
        <f t="shared" si="0"/>
        <v>0</v>
      </c>
      <c r="K103" s="183"/>
      <c r="L103" s="60"/>
      <c r="M103" s="184" t="s">
        <v>76</v>
      </c>
      <c r="N103" s="185"/>
      <c r="O103" s="186">
        <v>0</v>
      </c>
      <c r="P103" s="186">
        <f t="shared" si="1"/>
        <v>0</v>
      </c>
      <c r="Q103" s="186">
        <v>0</v>
      </c>
      <c r="R103" s="186">
        <f t="shared" si="2"/>
        <v>0</v>
      </c>
      <c r="S103" s="186">
        <v>0</v>
      </c>
      <c r="T103" s="187">
        <f t="shared" si="3"/>
        <v>0</v>
      </c>
      <c r="U103" s="59"/>
      <c r="V103" s="59"/>
      <c r="W103" s="59"/>
      <c r="X103" s="59"/>
      <c r="Y103" s="59"/>
      <c r="Z103" s="59"/>
      <c r="AA103" s="59"/>
      <c r="AB103" s="59"/>
      <c r="AC103" s="59"/>
      <c r="AD103" s="59"/>
      <c r="AE103" s="59"/>
      <c r="AR103" s="188" t="s">
        <v>302</v>
      </c>
      <c r="AT103" s="188" t="s">
        <v>299</v>
      </c>
      <c r="AU103" s="188" t="s">
        <v>154</v>
      </c>
      <c r="AY103" s="48" t="s">
        <v>297</v>
      </c>
      <c r="BE103" s="189">
        <f t="shared" si="4"/>
        <v>0</v>
      </c>
      <c r="BF103" s="189">
        <f t="shared" si="5"/>
        <v>0</v>
      </c>
      <c r="BG103" s="189">
        <f t="shared" si="6"/>
        <v>0</v>
      </c>
      <c r="BH103" s="189">
        <f t="shared" si="7"/>
        <v>0</v>
      </c>
      <c r="BI103" s="189">
        <f t="shared" si="8"/>
        <v>0</v>
      </c>
      <c r="BJ103" s="48" t="s">
        <v>154</v>
      </c>
      <c r="BK103" s="189">
        <f t="shared" si="9"/>
        <v>0</v>
      </c>
      <c r="BL103" s="48" t="s">
        <v>302</v>
      </c>
      <c r="BM103" s="188" t="s">
        <v>314</v>
      </c>
    </row>
    <row r="104" spans="1:65" s="63" customFormat="1" ht="14.4" customHeight="1">
      <c r="A104" s="59"/>
      <c r="B104" s="176"/>
      <c r="C104" s="190" t="s">
        <v>302</v>
      </c>
      <c r="D104" s="190" t="s">
        <v>324</v>
      </c>
      <c r="E104" s="191"/>
      <c r="F104" s="192" t="s">
        <v>2369</v>
      </c>
      <c r="G104" s="193" t="s">
        <v>522</v>
      </c>
      <c r="H104" s="215">
        <v>21</v>
      </c>
      <c r="I104" s="216"/>
      <c r="J104" s="195">
        <f t="shared" si="0"/>
        <v>0</v>
      </c>
      <c r="K104" s="196"/>
      <c r="L104" s="197"/>
      <c r="M104" s="198" t="s">
        <v>76</v>
      </c>
      <c r="N104" s="199"/>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320</v>
      </c>
      <c r="AT104" s="188" t="s">
        <v>324</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2372</v>
      </c>
    </row>
    <row r="105" spans="1:65" s="63" customFormat="1" ht="14.4" customHeight="1">
      <c r="A105" s="59"/>
      <c r="B105" s="176"/>
      <c r="C105" s="190" t="s">
        <v>311</v>
      </c>
      <c r="D105" s="190" t="s">
        <v>324</v>
      </c>
      <c r="E105" s="191"/>
      <c r="F105" s="192" t="s">
        <v>2370</v>
      </c>
      <c r="G105" s="193" t="s">
        <v>407</v>
      </c>
      <c r="H105" s="215">
        <v>1</v>
      </c>
      <c r="I105" s="216"/>
      <c r="J105" s="195">
        <f t="shared" si="0"/>
        <v>0</v>
      </c>
      <c r="K105" s="196"/>
      <c r="L105" s="197"/>
      <c r="M105" s="198" t="s">
        <v>76</v>
      </c>
      <c r="N105" s="199"/>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320</v>
      </c>
      <c r="AT105" s="188" t="s">
        <v>324</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2373</v>
      </c>
    </row>
    <row r="106" spans="1:65" s="63" customFormat="1" ht="14.4" customHeight="1">
      <c r="A106" s="59"/>
      <c r="B106" s="176"/>
      <c r="C106" s="190" t="s">
        <v>314</v>
      </c>
      <c r="D106" s="190" t="s">
        <v>324</v>
      </c>
      <c r="E106" s="191"/>
      <c r="F106" s="192" t="s">
        <v>2371</v>
      </c>
      <c r="G106" s="193" t="s">
        <v>407</v>
      </c>
      <c r="H106" s="215">
        <v>1</v>
      </c>
      <c r="I106" s="216"/>
      <c r="J106" s="195">
        <f t="shared" si="0"/>
        <v>0</v>
      </c>
      <c r="K106" s="196"/>
      <c r="L106" s="197"/>
      <c r="M106" s="198" t="s">
        <v>76</v>
      </c>
      <c r="N106" s="199"/>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320</v>
      </c>
      <c r="AT106" s="188" t="s">
        <v>324</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2374</v>
      </c>
    </row>
    <row r="107" spans="1:65" s="163" customFormat="1" ht="22.95" customHeight="1">
      <c r="B107" s="164"/>
      <c r="D107" s="165" t="s">
        <v>140</v>
      </c>
      <c r="E107" s="174"/>
      <c r="F107" s="174" t="s">
        <v>298</v>
      </c>
      <c r="H107" s="217"/>
      <c r="I107" s="218"/>
      <c r="J107" s="175">
        <f>BK107</f>
        <v>0</v>
      </c>
      <c r="L107" s="164"/>
      <c r="M107" s="168"/>
      <c r="N107" s="169"/>
      <c r="O107" s="169"/>
      <c r="P107" s="170">
        <f>SUM(P108:P110)</f>
        <v>0</v>
      </c>
      <c r="Q107" s="169"/>
      <c r="R107" s="170">
        <f>SUM(R108:R110)</f>
        <v>0</v>
      </c>
      <c r="S107" s="169"/>
      <c r="T107" s="171">
        <f>SUM(T108:T110)</f>
        <v>0</v>
      </c>
      <c r="AR107" s="165" t="s">
        <v>148</v>
      </c>
      <c r="AT107" s="172" t="s">
        <v>140</v>
      </c>
      <c r="AU107" s="172" t="s">
        <v>148</v>
      </c>
      <c r="AY107" s="165" t="s">
        <v>297</v>
      </c>
      <c r="BK107" s="173">
        <f>SUM(BK108:BK110)</f>
        <v>0</v>
      </c>
    </row>
    <row r="108" spans="1:65" s="63" customFormat="1" ht="14.4" customHeight="1">
      <c r="A108" s="59"/>
      <c r="B108" s="176"/>
      <c r="C108" s="177" t="s">
        <v>317</v>
      </c>
      <c r="D108" s="177" t="s">
        <v>299</v>
      </c>
      <c r="E108" s="178"/>
      <c r="F108" s="179" t="s">
        <v>993</v>
      </c>
      <c r="G108" s="180" t="s">
        <v>522</v>
      </c>
      <c r="H108" s="213">
        <v>20</v>
      </c>
      <c r="I108" s="214"/>
      <c r="J108" s="182">
        <f>ROUND(I108*H108,2)</f>
        <v>0</v>
      </c>
      <c r="K108" s="183"/>
      <c r="L108" s="60"/>
      <c r="M108" s="184" t="s">
        <v>76</v>
      </c>
      <c r="N108" s="185"/>
      <c r="O108" s="186">
        <v>0</v>
      </c>
      <c r="P108" s="186">
        <f>O108*H108</f>
        <v>0</v>
      </c>
      <c r="Q108" s="186">
        <v>0</v>
      </c>
      <c r="R108" s="186">
        <f>Q108*H108</f>
        <v>0</v>
      </c>
      <c r="S108" s="186">
        <v>0</v>
      </c>
      <c r="T108" s="187">
        <f>S108*H108</f>
        <v>0</v>
      </c>
      <c r="U108" s="59"/>
      <c r="V108" s="59"/>
      <c r="W108" s="59"/>
      <c r="X108" s="59"/>
      <c r="Y108" s="59"/>
      <c r="Z108" s="59"/>
      <c r="AA108" s="59"/>
      <c r="AB108" s="59"/>
      <c r="AC108" s="59"/>
      <c r="AD108" s="59"/>
      <c r="AE108" s="59"/>
      <c r="AR108" s="188" t="s">
        <v>302</v>
      </c>
      <c r="AT108" s="188" t="s">
        <v>299</v>
      </c>
      <c r="AU108" s="188" t="s">
        <v>154</v>
      </c>
      <c r="AY108" s="48" t="s">
        <v>297</v>
      </c>
      <c r="BE108" s="189">
        <f>IF(N108="základná",J108,0)</f>
        <v>0</v>
      </c>
      <c r="BF108" s="189">
        <f>IF(N108="znížená",J108,0)</f>
        <v>0</v>
      </c>
      <c r="BG108" s="189">
        <f>IF(N108="zákl. prenesená",J108,0)</f>
        <v>0</v>
      </c>
      <c r="BH108" s="189">
        <f>IF(N108="zníž. prenesená",J108,0)</f>
        <v>0</v>
      </c>
      <c r="BI108" s="189">
        <f>IF(N108="nulová",J108,0)</f>
        <v>0</v>
      </c>
      <c r="BJ108" s="48" t="s">
        <v>154</v>
      </c>
      <c r="BK108" s="189">
        <f>ROUND(I108*H108,2)</f>
        <v>0</v>
      </c>
      <c r="BL108" s="48" t="s">
        <v>302</v>
      </c>
      <c r="BM108" s="188" t="s">
        <v>320</v>
      </c>
    </row>
    <row r="109" spans="1:65" s="63" customFormat="1" ht="14.4" customHeight="1">
      <c r="A109" s="59"/>
      <c r="B109" s="176"/>
      <c r="C109" s="177" t="s">
        <v>320</v>
      </c>
      <c r="D109" s="177" t="s">
        <v>299</v>
      </c>
      <c r="E109" s="178"/>
      <c r="F109" s="179" t="s">
        <v>995</v>
      </c>
      <c r="G109" s="180" t="s">
        <v>522</v>
      </c>
      <c r="H109" s="213">
        <v>20</v>
      </c>
      <c r="I109" s="214"/>
      <c r="J109" s="182">
        <f>ROUND(I109*H109,2)</f>
        <v>0</v>
      </c>
      <c r="K109" s="183"/>
      <c r="L109" s="60"/>
      <c r="M109" s="184" t="s">
        <v>76</v>
      </c>
      <c r="N109" s="185"/>
      <c r="O109" s="186">
        <v>0</v>
      </c>
      <c r="P109" s="186">
        <f>O109*H109</f>
        <v>0</v>
      </c>
      <c r="Q109" s="186">
        <v>0</v>
      </c>
      <c r="R109" s="186">
        <f>Q109*H109</f>
        <v>0</v>
      </c>
      <c r="S109" s="186">
        <v>0</v>
      </c>
      <c r="T109" s="187">
        <f>S109*H109</f>
        <v>0</v>
      </c>
      <c r="U109" s="59"/>
      <c r="V109" s="59"/>
      <c r="W109" s="59"/>
      <c r="X109" s="59"/>
      <c r="Y109" s="59"/>
      <c r="Z109" s="59"/>
      <c r="AA109" s="59"/>
      <c r="AB109" s="59"/>
      <c r="AC109" s="59"/>
      <c r="AD109" s="59"/>
      <c r="AE109" s="59"/>
      <c r="AR109" s="188" t="s">
        <v>302</v>
      </c>
      <c r="AT109" s="188" t="s">
        <v>299</v>
      </c>
      <c r="AU109" s="188" t="s">
        <v>154</v>
      </c>
      <c r="AY109" s="48" t="s">
        <v>297</v>
      </c>
      <c r="BE109" s="189">
        <f>IF(N109="základná",J109,0)</f>
        <v>0</v>
      </c>
      <c r="BF109" s="189">
        <f>IF(N109="znížená",J109,0)</f>
        <v>0</v>
      </c>
      <c r="BG109" s="189">
        <f>IF(N109="zákl. prenesená",J109,0)</f>
        <v>0</v>
      </c>
      <c r="BH109" s="189">
        <f>IF(N109="zníž. prenesená",J109,0)</f>
        <v>0</v>
      </c>
      <c r="BI109" s="189">
        <f>IF(N109="nulová",J109,0)</f>
        <v>0</v>
      </c>
      <c r="BJ109" s="48" t="s">
        <v>154</v>
      </c>
      <c r="BK109" s="189">
        <f>ROUND(I109*H109,2)</f>
        <v>0</v>
      </c>
      <c r="BL109" s="48" t="s">
        <v>302</v>
      </c>
      <c r="BM109" s="188" t="s">
        <v>328</v>
      </c>
    </row>
    <row r="110" spans="1:65" s="63" customFormat="1" ht="14.4" customHeight="1">
      <c r="A110" s="59"/>
      <c r="B110" s="176"/>
      <c r="C110" s="190" t="s">
        <v>323</v>
      </c>
      <c r="D110" s="190" t="s">
        <v>324</v>
      </c>
      <c r="E110" s="191"/>
      <c r="F110" s="192" t="s">
        <v>995</v>
      </c>
      <c r="G110" s="193" t="s">
        <v>522</v>
      </c>
      <c r="H110" s="215">
        <v>20</v>
      </c>
      <c r="I110" s="216"/>
      <c r="J110" s="195">
        <f>ROUND(I110*H110,2)</f>
        <v>0</v>
      </c>
      <c r="K110" s="196"/>
      <c r="L110" s="197"/>
      <c r="M110" s="198" t="s">
        <v>76</v>
      </c>
      <c r="N110" s="199"/>
      <c r="O110" s="186">
        <v>0</v>
      </c>
      <c r="P110" s="186">
        <f>O110*H110</f>
        <v>0</v>
      </c>
      <c r="Q110" s="186">
        <v>0</v>
      </c>
      <c r="R110" s="186">
        <f>Q110*H110</f>
        <v>0</v>
      </c>
      <c r="S110" s="186">
        <v>0</v>
      </c>
      <c r="T110" s="187">
        <f>S110*H110</f>
        <v>0</v>
      </c>
      <c r="U110" s="59"/>
      <c r="V110" s="59"/>
      <c r="W110" s="59"/>
      <c r="X110" s="59"/>
      <c r="Y110" s="59"/>
      <c r="Z110" s="59"/>
      <c r="AA110" s="59"/>
      <c r="AB110" s="59"/>
      <c r="AC110" s="59"/>
      <c r="AD110" s="59"/>
      <c r="AE110" s="59"/>
      <c r="AR110" s="188" t="s">
        <v>320</v>
      </c>
      <c r="AT110" s="188" t="s">
        <v>324</v>
      </c>
      <c r="AU110" s="188" t="s">
        <v>154</v>
      </c>
      <c r="AY110" s="48" t="s">
        <v>297</v>
      </c>
      <c r="BE110" s="189">
        <f>IF(N110="základná",J110,0)</f>
        <v>0</v>
      </c>
      <c r="BF110" s="189">
        <f>IF(N110="znížená",J110,0)</f>
        <v>0</v>
      </c>
      <c r="BG110" s="189">
        <f>IF(N110="zákl. prenesená",J110,0)</f>
        <v>0</v>
      </c>
      <c r="BH110" s="189">
        <f>IF(N110="zníž. prenesená",J110,0)</f>
        <v>0</v>
      </c>
      <c r="BI110" s="189">
        <f>IF(N110="nulová",J110,0)</f>
        <v>0</v>
      </c>
      <c r="BJ110" s="48" t="s">
        <v>154</v>
      </c>
      <c r="BK110" s="189">
        <f>ROUND(I110*H110,2)</f>
        <v>0</v>
      </c>
      <c r="BL110" s="48" t="s">
        <v>302</v>
      </c>
      <c r="BM110" s="188" t="s">
        <v>2375</v>
      </c>
    </row>
    <row r="111" spans="1:65" s="163" customFormat="1" ht="22.95" customHeight="1">
      <c r="B111" s="164"/>
      <c r="D111" s="165" t="s">
        <v>140</v>
      </c>
      <c r="E111" s="174"/>
      <c r="F111" s="174" t="s">
        <v>999</v>
      </c>
      <c r="H111" s="217"/>
      <c r="I111" s="218"/>
      <c r="J111" s="175">
        <f>BK111</f>
        <v>0</v>
      </c>
      <c r="L111" s="164"/>
      <c r="M111" s="168"/>
      <c r="N111" s="169"/>
      <c r="O111" s="169"/>
      <c r="P111" s="170">
        <f>SUM(P112:P117)</f>
        <v>0</v>
      </c>
      <c r="Q111" s="169"/>
      <c r="R111" s="170">
        <f>SUM(R112:R117)</f>
        <v>0</v>
      </c>
      <c r="S111" s="169"/>
      <c r="T111" s="171">
        <f>SUM(T112:T117)</f>
        <v>0</v>
      </c>
      <c r="AR111" s="165" t="s">
        <v>148</v>
      </c>
      <c r="AT111" s="172" t="s">
        <v>140</v>
      </c>
      <c r="AU111" s="172" t="s">
        <v>148</v>
      </c>
      <c r="AY111" s="165" t="s">
        <v>297</v>
      </c>
      <c r="BK111" s="173">
        <f>SUM(BK112:BK117)</f>
        <v>0</v>
      </c>
    </row>
    <row r="112" spans="1:65" s="63" customFormat="1" ht="14.4" customHeight="1">
      <c r="A112" s="59"/>
      <c r="B112" s="176"/>
      <c r="C112" s="177" t="s">
        <v>328</v>
      </c>
      <c r="D112" s="177" t="s">
        <v>299</v>
      </c>
      <c r="E112" s="178"/>
      <c r="F112" s="179" t="s">
        <v>1000</v>
      </c>
      <c r="G112" s="180" t="s">
        <v>816</v>
      </c>
      <c r="H112" s="213">
        <v>64</v>
      </c>
      <c r="I112" s="214"/>
      <c r="J112" s="182">
        <f t="shared" ref="J112:J117" si="10">ROUND(I112*H112,2)</f>
        <v>0</v>
      </c>
      <c r="K112" s="183"/>
      <c r="L112" s="60"/>
      <c r="M112" s="184" t="s">
        <v>76</v>
      </c>
      <c r="N112" s="185"/>
      <c r="O112" s="186">
        <v>0</v>
      </c>
      <c r="P112" s="186">
        <f t="shared" ref="P112:P117" si="11">O112*H112</f>
        <v>0</v>
      </c>
      <c r="Q112" s="186">
        <v>0</v>
      </c>
      <c r="R112" s="186">
        <f t="shared" ref="R112:R117" si="12">Q112*H112</f>
        <v>0</v>
      </c>
      <c r="S112" s="186">
        <v>0</v>
      </c>
      <c r="T112" s="187">
        <f t="shared" ref="T112:T117" si="13">S112*H112</f>
        <v>0</v>
      </c>
      <c r="U112" s="59"/>
      <c r="V112" s="59"/>
      <c r="W112" s="59"/>
      <c r="X112" s="59"/>
      <c r="Y112" s="59"/>
      <c r="Z112" s="59"/>
      <c r="AA112" s="59"/>
      <c r="AB112" s="59"/>
      <c r="AC112" s="59"/>
      <c r="AD112" s="59"/>
      <c r="AE112" s="59"/>
      <c r="AR112" s="188" t="s">
        <v>302</v>
      </c>
      <c r="AT112" s="188" t="s">
        <v>299</v>
      </c>
      <c r="AU112" s="188" t="s">
        <v>154</v>
      </c>
      <c r="AY112" s="48" t="s">
        <v>297</v>
      </c>
      <c r="BE112" s="189">
        <f t="shared" ref="BE112:BE117" si="14">IF(N112="základná",J112,0)</f>
        <v>0</v>
      </c>
      <c r="BF112" s="189">
        <f t="shared" ref="BF112:BF117" si="15">IF(N112="znížená",J112,0)</f>
        <v>0</v>
      </c>
      <c r="BG112" s="189">
        <f t="shared" ref="BG112:BG117" si="16">IF(N112="zákl. prenesená",J112,0)</f>
        <v>0</v>
      </c>
      <c r="BH112" s="189">
        <f t="shared" ref="BH112:BH117" si="17">IF(N112="zníž. prenesená",J112,0)</f>
        <v>0</v>
      </c>
      <c r="BI112" s="189">
        <f t="shared" ref="BI112:BI117" si="18">IF(N112="nulová",J112,0)</f>
        <v>0</v>
      </c>
      <c r="BJ112" s="48" t="s">
        <v>154</v>
      </c>
      <c r="BK112" s="189">
        <f t="shared" ref="BK112:BK117" si="19">ROUND(I112*H112,2)</f>
        <v>0</v>
      </c>
      <c r="BL112" s="48" t="s">
        <v>302</v>
      </c>
      <c r="BM112" s="188" t="s">
        <v>335</v>
      </c>
    </row>
    <row r="113" spans="1:65" s="63" customFormat="1" ht="14.4" customHeight="1">
      <c r="A113" s="59"/>
      <c r="B113" s="176"/>
      <c r="C113" s="177" t="s">
        <v>331</v>
      </c>
      <c r="D113" s="177" t="s">
        <v>299</v>
      </c>
      <c r="E113" s="178"/>
      <c r="F113" s="179" t="s">
        <v>1002</v>
      </c>
      <c r="G113" s="180" t="s">
        <v>816</v>
      </c>
      <c r="H113" s="213">
        <v>40</v>
      </c>
      <c r="I113" s="214"/>
      <c r="J113" s="182">
        <f t="shared" si="10"/>
        <v>0</v>
      </c>
      <c r="K113" s="183"/>
      <c r="L113" s="60"/>
      <c r="M113" s="184" t="s">
        <v>76</v>
      </c>
      <c r="N113" s="185"/>
      <c r="O113" s="186">
        <v>0</v>
      </c>
      <c r="P113" s="186">
        <f t="shared" si="11"/>
        <v>0</v>
      </c>
      <c r="Q113" s="186">
        <v>0</v>
      </c>
      <c r="R113" s="186">
        <f t="shared" si="12"/>
        <v>0</v>
      </c>
      <c r="S113" s="186">
        <v>0</v>
      </c>
      <c r="T113" s="187">
        <f t="shared" si="13"/>
        <v>0</v>
      </c>
      <c r="U113" s="59"/>
      <c r="V113" s="59"/>
      <c r="W113" s="59"/>
      <c r="X113" s="59"/>
      <c r="Y113" s="59"/>
      <c r="Z113" s="59"/>
      <c r="AA113" s="59"/>
      <c r="AB113" s="59"/>
      <c r="AC113" s="59"/>
      <c r="AD113" s="59"/>
      <c r="AE113" s="59"/>
      <c r="AR113" s="188" t="s">
        <v>302</v>
      </c>
      <c r="AT113" s="188" t="s">
        <v>299</v>
      </c>
      <c r="AU113" s="188" t="s">
        <v>154</v>
      </c>
      <c r="AY113" s="48" t="s">
        <v>297</v>
      </c>
      <c r="BE113" s="189">
        <f t="shared" si="14"/>
        <v>0</v>
      </c>
      <c r="BF113" s="189">
        <f t="shared" si="15"/>
        <v>0</v>
      </c>
      <c r="BG113" s="189">
        <f t="shared" si="16"/>
        <v>0</v>
      </c>
      <c r="BH113" s="189">
        <f t="shared" si="17"/>
        <v>0</v>
      </c>
      <c r="BI113" s="189">
        <f t="shared" si="18"/>
        <v>0</v>
      </c>
      <c r="BJ113" s="48" t="s">
        <v>154</v>
      </c>
      <c r="BK113" s="189">
        <f t="shared" si="19"/>
        <v>0</v>
      </c>
      <c r="BL113" s="48" t="s">
        <v>302</v>
      </c>
      <c r="BM113" s="188" t="s">
        <v>342</v>
      </c>
    </row>
    <row r="114" spans="1:65" s="63" customFormat="1" ht="14.4" customHeight="1">
      <c r="A114" s="59"/>
      <c r="B114" s="176"/>
      <c r="C114" s="177" t="s">
        <v>335</v>
      </c>
      <c r="D114" s="177" t="s">
        <v>299</v>
      </c>
      <c r="E114" s="178"/>
      <c r="F114" s="179" t="s">
        <v>1004</v>
      </c>
      <c r="G114" s="180" t="s">
        <v>816</v>
      </c>
      <c r="H114" s="213">
        <v>16</v>
      </c>
      <c r="I114" s="214"/>
      <c r="J114" s="182">
        <f t="shared" si="10"/>
        <v>0</v>
      </c>
      <c r="K114" s="183"/>
      <c r="L114" s="60"/>
      <c r="M114" s="184" t="s">
        <v>76</v>
      </c>
      <c r="N114" s="185"/>
      <c r="O114" s="186">
        <v>0</v>
      </c>
      <c r="P114" s="186">
        <f t="shared" si="11"/>
        <v>0</v>
      </c>
      <c r="Q114" s="186">
        <v>0</v>
      </c>
      <c r="R114" s="186">
        <f t="shared" si="12"/>
        <v>0</v>
      </c>
      <c r="S114" s="186">
        <v>0</v>
      </c>
      <c r="T114" s="187">
        <f t="shared" si="13"/>
        <v>0</v>
      </c>
      <c r="U114" s="59"/>
      <c r="V114" s="59"/>
      <c r="W114" s="59"/>
      <c r="X114" s="59"/>
      <c r="Y114" s="59"/>
      <c r="Z114" s="59"/>
      <c r="AA114" s="59"/>
      <c r="AB114" s="59"/>
      <c r="AC114" s="59"/>
      <c r="AD114" s="59"/>
      <c r="AE114" s="59"/>
      <c r="AR114" s="188" t="s">
        <v>302</v>
      </c>
      <c r="AT114" s="188" t="s">
        <v>299</v>
      </c>
      <c r="AU114" s="188" t="s">
        <v>154</v>
      </c>
      <c r="AY114" s="48" t="s">
        <v>297</v>
      </c>
      <c r="BE114" s="189">
        <f t="shared" si="14"/>
        <v>0</v>
      </c>
      <c r="BF114" s="189">
        <f t="shared" si="15"/>
        <v>0</v>
      </c>
      <c r="BG114" s="189">
        <f t="shared" si="16"/>
        <v>0</v>
      </c>
      <c r="BH114" s="189">
        <f t="shared" si="17"/>
        <v>0</v>
      </c>
      <c r="BI114" s="189">
        <f t="shared" si="18"/>
        <v>0</v>
      </c>
      <c r="BJ114" s="48" t="s">
        <v>154</v>
      </c>
      <c r="BK114" s="189">
        <f t="shared" si="19"/>
        <v>0</v>
      </c>
      <c r="BL114" s="48" t="s">
        <v>302</v>
      </c>
      <c r="BM114" s="188" t="s">
        <v>348</v>
      </c>
    </row>
    <row r="115" spans="1:65" s="63" customFormat="1" ht="14.4" customHeight="1">
      <c r="A115" s="59"/>
      <c r="B115" s="176"/>
      <c r="C115" s="177" t="s">
        <v>339</v>
      </c>
      <c r="D115" s="177" t="s">
        <v>299</v>
      </c>
      <c r="E115" s="178"/>
      <c r="F115" s="179" t="s">
        <v>1006</v>
      </c>
      <c r="G115" s="180" t="s">
        <v>816</v>
      </c>
      <c r="H115" s="213">
        <v>8</v>
      </c>
      <c r="I115" s="214"/>
      <c r="J115" s="182">
        <f t="shared" si="10"/>
        <v>0</v>
      </c>
      <c r="K115" s="183"/>
      <c r="L115" s="60"/>
      <c r="M115" s="184" t="s">
        <v>76</v>
      </c>
      <c r="N115" s="185"/>
      <c r="O115" s="186">
        <v>0</v>
      </c>
      <c r="P115" s="186">
        <f t="shared" si="11"/>
        <v>0</v>
      </c>
      <c r="Q115" s="186">
        <v>0</v>
      </c>
      <c r="R115" s="186">
        <f t="shared" si="12"/>
        <v>0</v>
      </c>
      <c r="S115" s="186">
        <v>0</v>
      </c>
      <c r="T115" s="187">
        <f t="shared" si="13"/>
        <v>0</v>
      </c>
      <c r="U115" s="59"/>
      <c r="V115" s="59"/>
      <c r="W115" s="59"/>
      <c r="X115" s="59"/>
      <c r="Y115" s="59"/>
      <c r="Z115" s="59"/>
      <c r="AA115" s="59"/>
      <c r="AB115" s="59"/>
      <c r="AC115" s="59"/>
      <c r="AD115" s="59"/>
      <c r="AE115" s="59"/>
      <c r="AR115" s="188" t="s">
        <v>302</v>
      </c>
      <c r="AT115" s="188" t="s">
        <v>299</v>
      </c>
      <c r="AU115" s="188" t="s">
        <v>154</v>
      </c>
      <c r="AY115" s="48" t="s">
        <v>297</v>
      </c>
      <c r="BE115" s="189">
        <f t="shared" si="14"/>
        <v>0</v>
      </c>
      <c r="BF115" s="189">
        <f t="shared" si="15"/>
        <v>0</v>
      </c>
      <c r="BG115" s="189">
        <f t="shared" si="16"/>
        <v>0</v>
      </c>
      <c r="BH115" s="189">
        <f t="shared" si="17"/>
        <v>0</v>
      </c>
      <c r="BI115" s="189">
        <f t="shared" si="18"/>
        <v>0</v>
      </c>
      <c r="BJ115" s="48" t="s">
        <v>154</v>
      </c>
      <c r="BK115" s="189">
        <f t="shared" si="19"/>
        <v>0</v>
      </c>
      <c r="BL115" s="48" t="s">
        <v>302</v>
      </c>
      <c r="BM115" s="188" t="s">
        <v>354</v>
      </c>
    </row>
    <row r="116" spans="1:65" s="63" customFormat="1" ht="14.4" customHeight="1">
      <c r="A116" s="59"/>
      <c r="B116" s="176"/>
      <c r="C116" s="177" t="s">
        <v>342</v>
      </c>
      <c r="D116" s="177" t="s">
        <v>299</v>
      </c>
      <c r="E116" s="178"/>
      <c r="F116" s="179" t="s">
        <v>2376</v>
      </c>
      <c r="G116" s="180" t="s">
        <v>816</v>
      </c>
      <c r="H116" s="213">
        <v>64</v>
      </c>
      <c r="I116" s="214"/>
      <c r="J116" s="182">
        <f t="shared" si="10"/>
        <v>0</v>
      </c>
      <c r="K116" s="183"/>
      <c r="L116" s="60"/>
      <c r="M116" s="184" t="s">
        <v>76</v>
      </c>
      <c r="N116" s="185"/>
      <c r="O116" s="186">
        <v>0</v>
      </c>
      <c r="P116" s="186">
        <f t="shared" si="11"/>
        <v>0</v>
      </c>
      <c r="Q116" s="186">
        <v>0</v>
      </c>
      <c r="R116" s="186">
        <f t="shared" si="12"/>
        <v>0</v>
      </c>
      <c r="S116" s="186">
        <v>0</v>
      </c>
      <c r="T116" s="187">
        <f t="shared" si="13"/>
        <v>0</v>
      </c>
      <c r="U116" s="59"/>
      <c r="V116" s="59"/>
      <c r="W116" s="59"/>
      <c r="X116" s="59"/>
      <c r="Y116" s="59"/>
      <c r="Z116" s="59"/>
      <c r="AA116" s="59"/>
      <c r="AB116" s="59"/>
      <c r="AC116" s="59"/>
      <c r="AD116" s="59"/>
      <c r="AE116" s="59"/>
      <c r="AR116" s="188" t="s">
        <v>302</v>
      </c>
      <c r="AT116" s="188" t="s">
        <v>299</v>
      </c>
      <c r="AU116" s="188" t="s">
        <v>154</v>
      </c>
      <c r="AY116" s="48" t="s">
        <v>297</v>
      </c>
      <c r="BE116" s="189">
        <f t="shared" si="14"/>
        <v>0</v>
      </c>
      <c r="BF116" s="189">
        <f t="shared" si="15"/>
        <v>0</v>
      </c>
      <c r="BG116" s="189">
        <f t="shared" si="16"/>
        <v>0</v>
      </c>
      <c r="BH116" s="189">
        <f t="shared" si="17"/>
        <v>0</v>
      </c>
      <c r="BI116" s="189">
        <f t="shared" si="18"/>
        <v>0</v>
      </c>
      <c r="BJ116" s="48" t="s">
        <v>154</v>
      </c>
      <c r="BK116" s="189">
        <f t="shared" si="19"/>
        <v>0</v>
      </c>
      <c r="BL116" s="48" t="s">
        <v>302</v>
      </c>
      <c r="BM116" s="188" t="s">
        <v>82</v>
      </c>
    </row>
    <row r="117" spans="1:65" s="63" customFormat="1" ht="14.4" customHeight="1">
      <c r="A117" s="59"/>
      <c r="B117" s="176"/>
      <c r="C117" s="177" t="s">
        <v>345</v>
      </c>
      <c r="D117" s="177" t="s">
        <v>299</v>
      </c>
      <c r="E117" s="178"/>
      <c r="F117" s="179" t="s">
        <v>1008</v>
      </c>
      <c r="G117" s="180" t="s">
        <v>816</v>
      </c>
      <c r="H117" s="213">
        <v>16</v>
      </c>
      <c r="I117" s="214"/>
      <c r="J117" s="182">
        <f t="shared" si="10"/>
        <v>0</v>
      </c>
      <c r="K117" s="183"/>
      <c r="L117" s="60"/>
      <c r="M117" s="200" t="s">
        <v>76</v>
      </c>
      <c r="N117" s="201"/>
      <c r="O117" s="202">
        <v>0</v>
      </c>
      <c r="P117" s="202">
        <f t="shared" si="11"/>
        <v>0</v>
      </c>
      <c r="Q117" s="202">
        <v>0</v>
      </c>
      <c r="R117" s="202">
        <f t="shared" si="12"/>
        <v>0</v>
      </c>
      <c r="S117" s="202">
        <v>0</v>
      </c>
      <c r="T117" s="203">
        <f t="shared" si="13"/>
        <v>0</v>
      </c>
      <c r="U117" s="59"/>
      <c r="V117" s="59"/>
      <c r="W117" s="59"/>
      <c r="X117" s="59"/>
      <c r="Y117" s="59"/>
      <c r="Z117" s="59"/>
      <c r="AA117" s="59"/>
      <c r="AB117" s="59"/>
      <c r="AC117" s="59"/>
      <c r="AD117" s="59"/>
      <c r="AE117" s="59"/>
      <c r="AR117" s="188" t="s">
        <v>302</v>
      </c>
      <c r="AT117" s="188" t="s">
        <v>299</v>
      </c>
      <c r="AU117" s="188" t="s">
        <v>154</v>
      </c>
      <c r="AY117" s="48" t="s">
        <v>297</v>
      </c>
      <c r="BE117" s="189">
        <f t="shared" si="14"/>
        <v>0</v>
      </c>
      <c r="BF117" s="189">
        <f t="shared" si="15"/>
        <v>0</v>
      </c>
      <c r="BG117" s="189">
        <f t="shared" si="16"/>
        <v>0</v>
      </c>
      <c r="BH117" s="189">
        <f t="shared" si="17"/>
        <v>0</v>
      </c>
      <c r="BI117" s="189">
        <f t="shared" si="18"/>
        <v>0</v>
      </c>
      <c r="BJ117" s="48" t="s">
        <v>154</v>
      </c>
      <c r="BK117" s="189">
        <f t="shared" si="19"/>
        <v>0</v>
      </c>
      <c r="BL117" s="48" t="s">
        <v>302</v>
      </c>
      <c r="BM117" s="188" t="s">
        <v>405</v>
      </c>
    </row>
    <row r="118" spans="1:65" s="63" customFormat="1" ht="6.9" customHeight="1">
      <c r="A118" s="59"/>
      <c r="B118" s="75"/>
      <c r="C118" s="76"/>
      <c r="D118" s="76"/>
      <c r="E118" s="76"/>
      <c r="F118" s="76"/>
      <c r="G118" s="76"/>
      <c r="H118" s="76"/>
      <c r="I118" s="76"/>
      <c r="J118" s="76"/>
      <c r="K118" s="76"/>
      <c r="L118" s="60"/>
      <c r="M118" s="59"/>
      <c r="O118" s="59"/>
      <c r="P118" s="59"/>
      <c r="Q118" s="59"/>
      <c r="R118" s="59"/>
      <c r="S118" s="59"/>
      <c r="T118" s="59"/>
      <c r="U118" s="59"/>
      <c r="V118" s="59"/>
      <c r="W118" s="59"/>
      <c r="X118" s="59"/>
      <c r="Y118" s="59"/>
      <c r="Z118" s="59"/>
      <c r="AA118" s="59"/>
      <c r="AB118" s="59"/>
      <c r="AC118" s="59"/>
      <c r="AD118" s="59"/>
      <c r="AE118" s="59"/>
    </row>
    <row r="121" spans="1:65" ht="55.95" customHeight="1">
      <c r="C121" s="262" t="s">
        <v>392</v>
      </c>
      <c r="D121" s="262"/>
      <c r="E121" s="262"/>
      <c r="F121" s="262"/>
      <c r="G121" s="262"/>
      <c r="H121" s="262"/>
      <c r="I121" s="262"/>
      <c r="J121" s="262"/>
      <c r="K121" s="262"/>
      <c r="L121" s="262"/>
      <c r="M121" s="262"/>
      <c r="N121" s="262"/>
    </row>
    <row r="122" spans="1:65" ht="11.4">
      <c r="C122" s="204"/>
      <c r="D122" s="204"/>
      <c r="E122" s="204"/>
      <c r="F122" s="204"/>
      <c r="G122" s="204"/>
      <c r="H122" s="204"/>
      <c r="I122" s="204"/>
      <c r="J122" s="204"/>
      <c r="K122" s="205"/>
      <c r="L122" s="205"/>
      <c r="M122" s="205"/>
      <c r="N122" s="205"/>
    </row>
    <row r="123" spans="1:65" ht="36.6" customHeight="1">
      <c r="C123" s="262" t="s">
        <v>393</v>
      </c>
      <c r="D123" s="262"/>
      <c r="E123" s="262"/>
      <c r="F123" s="262"/>
      <c r="G123" s="262"/>
      <c r="H123" s="262"/>
      <c r="I123" s="262"/>
      <c r="J123" s="262"/>
      <c r="K123" s="262"/>
      <c r="L123" s="262"/>
      <c r="M123" s="262"/>
      <c r="N123" s="262"/>
    </row>
    <row r="124" spans="1:65" ht="11.4">
      <c r="C124" s="204"/>
      <c r="D124" s="204"/>
      <c r="E124" s="204"/>
      <c r="F124" s="204"/>
      <c r="G124" s="204"/>
      <c r="H124" s="204"/>
      <c r="I124" s="204"/>
      <c r="J124" s="204"/>
      <c r="K124" s="205"/>
      <c r="L124" s="205"/>
      <c r="M124" s="205"/>
      <c r="N124" s="205"/>
    </row>
    <row r="125" spans="1:65" ht="48.6" customHeight="1">
      <c r="C125" s="262" t="s">
        <v>394</v>
      </c>
      <c r="D125" s="262"/>
      <c r="E125" s="262"/>
      <c r="F125" s="262"/>
      <c r="G125" s="262"/>
      <c r="H125" s="262"/>
      <c r="I125" s="262"/>
      <c r="J125" s="262"/>
      <c r="K125" s="262"/>
      <c r="L125" s="262"/>
      <c r="M125" s="262"/>
      <c r="N125" s="262"/>
    </row>
    <row r="126" spans="1:65" ht="11.4">
      <c r="C126" s="206"/>
      <c r="D126" s="206"/>
      <c r="E126" s="206"/>
      <c r="F126" s="206"/>
      <c r="G126" s="206"/>
      <c r="H126" s="206"/>
      <c r="I126" s="206"/>
      <c r="J126" s="206"/>
      <c r="K126" s="207"/>
      <c r="L126" s="207"/>
      <c r="M126" s="207"/>
      <c r="N126" s="207"/>
    </row>
    <row r="127" spans="1:65" ht="11.4">
      <c r="C127" s="262" t="s">
        <v>395</v>
      </c>
      <c r="D127" s="262"/>
      <c r="E127" s="262"/>
      <c r="F127" s="262"/>
      <c r="G127" s="262"/>
      <c r="H127" s="262"/>
      <c r="I127" s="262"/>
      <c r="J127" s="262"/>
      <c r="K127" s="262"/>
      <c r="L127" s="262"/>
      <c r="M127" s="262"/>
      <c r="N127" s="262"/>
    </row>
    <row r="128" spans="1:65" ht="11.4">
      <c r="C128" s="204"/>
      <c r="D128" s="204"/>
      <c r="E128" s="204"/>
      <c r="F128" s="204"/>
      <c r="G128" s="204"/>
      <c r="H128" s="204"/>
      <c r="I128" s="204"/>
      <c r="J128" s="204"/>
      <c r="K128" s="205"/>
      <c r="L128" s="205"/>
      <c r="M128" s="205"/>
      <c r="N128" s="205"/>
    </row>
    <row r="129" spans="3:14" ht="11.4">
      <c r="C129" s="204"/>
      <c r="D129" s="204"/>
      <c r="E129" s="204"/>
      <c r="F129" s="204"/>
      <c r="G129" s="204"/>
      <c r="H129" s="204"/>
      <c r="I129" s="204"/>
      <c r="J129" s="204"/>
      <c r="K129" s="205"/>
      <c r="L129" s="205"/>
      <c r="M129" s="205"/>
      <c r="N129" s="205"/>
    </row>
    <row r="130" spans="3:14" ht="11.4">
      <c r="C130" s="208" t="s">
        <v>396</v>
      </c>
      <c r="D130" s="208"/>
      <c r="E130" s="208"/>
      <c r="F130" s="208"/>
      <c r="G130" s="208"/>
      <c r="H130" s="204"/>
      <c r="I130" s="208"/>
      <c r="J130" s="208"/>
      <c r="K130" s="205"/>
      <c r="L130" s="205"/>
      <c r="M130" s="205"/>
      <c r="N130" s="205"/>
    </row>
    <row r="131" spans="3:14" ht="11.4">
      <c r="C131" s="204"/>
      <c r="D131" s="204"/>
      <c r="E131" s="204"/>
      <c r="F131" s="204"/>
      <c r="G131" s="204"/>
      <c r="H131" s="204" t="s">
        <v>397</v>
      </c>
      <c r="I131" s="204"/>
      <c r="J131" s="204"/>
      <c r="K131" s="205"/>
      <c r="L131" s="205"/>
      <c r="M131" s="205"/>
      <c r="N131" s="205"/>
    </row>
    <row r="132" spans="3:14" ht="11.4">
      <c r="C132" s="204"/>
      <c r="D132" s="204"/>
      <c r="E132" s="204"/>
      <c r="F132" s="204"/>
      <c r="G132" s="204"/>
      <c r="H132" s="204"/>
      <c r="I132" s="204"/>
      <c r="J132" s="204"/>
      <c r="K132" s="205"/>
      <c r="L132" s="205"/>
      <c r="M132" s="205"/>
      <c r="N132" s="205"/>
    </row>
    <row r="133" spans="3:14" ht="11.4">
      <c r="C133" s="204"/>
      <c r="D133" s="204"/>
      <c r="E133" s="204"/>
      <c r="F133" s="204"/>
      <c r="G133" s="204"/>
      <c r="H133" s="204"/>
      <c r="I133" s="204"/>
      <c r="J133" s="208"/>
      <c r="K133" s="205"/>
      <c r="L133" s="205"/>
      <c r="M133" s="205"/>
      <c r="N133" s="205"/>
    </row>
    <row r="134" spans="3:14" ht="11.4">
      <c r="C134" s="208" t="s">
        <v>96</v>
      </c>
      <c r="D134" s="208"/>
      <c r="E134" s="208"/>
      <c r="F134" s="208"/>
      <c r="G134" s="208"/>
      <c r="H134" s="204"/>
      <c r="I134" s="208"/>
      <c r="J134" s="204"/>
      <c r="K134" s="205"/>
      <c r="L134" s="205"/>
      <c r="M134" s="205"/>
      <c r="N134" s="205"/>
    </row>
  </sheetData>
  <autoFilter ref="C97:K117" xr:uid="{00000000-0009-0000-0000-000037000000}"/>
  <mergeCells count="11">
    <mergeCell ref="E88:H88"/>
    <mergeCell ref="L2:V2"/>
    <mergeCell ref="E7:H7"/>
    <mergeCell ref="E9:H9"/>
    <mergeCell ref="E18:H18"/>
    <mergeCell ref="E27:H27"/>
    <mergeCell ref="E90:H90"/>
    <mergeCell ref="C121:N121"/>
    <mergeCell ref="C123:N123"/>
    <mergeCell ref="C125:N125"/>
    <mergeCell ref="C127:N127"/>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M143"/>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161</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507</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ROUND((SUM(BE100:BE126)),  2)</f>
        <v>0</v>
      </c>
      <c r="G35" s="59"/>
      <c r="H35" s="59"/>
      <c r="I35" s="141">
        <v>0.2</v>
      </c>
      <c r="J35" s="140">
        <f>ROUND(((SUM(BE100:BE126))*I35),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ROUND((SUM(BF100:BF126)),  2)</f>
        <v>0</v>
      </c>
      <c r="G36" s="59"/>
      <c r="H36" s="59"/>
      <c r="I36" s="141">
        <v>0.2</v>
      </c>
      <c r="J36" s="140">
        <f>ROUND(((SUM(BF100:BF126))*I36),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ROUND((SUM(BG100:BG126)),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ROUND((SUM(BH100:BH126)),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ROUND((SUM(BI100:BI126)),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7.95"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03 - FC 03 SO 01 A1 - ASR - Strecha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t="s">
        <v>508</v>
      </c>
      <c r="F101" s="166" t="s">
        <v>374</v>
      </c>
      <c r="J101" s="167">
        <f>BK101</f>
        <v>0</v>
      </c>
      <c r="L101" s="164"/>
      <c r="M101" s="168"/>
      <c r="N101" s="169"/>
      <c r="O101" s="169"/>
      <c r="P101" s="170">
        <f>P102+P106+P115+P121+P124</f>
        <v>0</v>
      </c>
      <c r="Q101" s="169"/>
      <c r="R101" s="170">
        <f>R102+R106+R115+R121+R124</f>
        <v>0</v>
      </c>
      <c r="S101" s="169"/>
      <c r="T101" s="171">
        <f>T102+T106+T115+T121+T124</f>
        <v>0</v>
      </c>
      <c r="AR101" s="165" t="s">
        <v>154</v>
      </c>
      <c r="AT101" s="172" t="s">
        <v>140</v>
      </c>
      <c r="AU101" s="172" t="s">
        <v>141</v>
      </c>
      <c r="AY101" s="165" t="s">
        <v>297</v>
      </c>
      <c r="BK101" s="173">
        <f>BK102+BK106+BK115+BK121+BK124</f>
        <v>0</v>
      </c>
    </row>
    <row r="102" spans="1:65" s="163" customFormat="1" ht="22.95" customHeight="1">
      <c r="B102" s="164"/>
      <c r="D102" s="165" t="s">
        <v>140</v>
      </c>
      <c r="E102" s="174"/>
      <c r="F102" s="174" t="s">
        <v>509</v>
      </c>
      <c r="J102" s="175">
        <f>BK102</f>
        <v>0</v>
      </c>
      <c r="L102" s="164"/>
      <c r="M102" s="168"/>
      <c r="N102" s="169"/>
      <c r="O102" s="169"/>
      <c r="P102" s="170">
        <f>SUM(P103:P105)</f>
        <v>0</v>
      </c>
      <c r="Q102" s="169"/>
      <c r="R102" s="170">
        <f>SUM(R103:R105)</f>
        <v>0</v>
      </c>
      <c r="S102" s="169"/>
      <c r="T102" s="171">
        <f>SUM(T103:T105)</f>
        <v>0</v>
      </c>
      <c r="AR102" s="165" t="s">
        <v>154</v>
      </c>
      <c r="AT102" s="172" t="s">
        <v>140</v>
      </c>
      <c r="AU102" s="172" t="s">
        <v>148</v>
      </c>
      <c r="AY102" s="165" t="s">
        <v>297</v>
      </c>
      <c r="BK102" s="173">
        <f>SUM(BK103:BK105)</f>
        <v>0</v>
      </c>
    </row>
    <row r="103" spans="1:65" s="63" customFormat="1" ht="14.4" customHeight="1">
      <c r="A103" s="59"/>
      <c r="B103" s="176"/>
      <c r="C103" s="177" t="s">
        <v>510</v>
      </c>
      <c r="D103" s="177" t="s">
        <v>299</v>
      </c>
      <c r="E103" s="178"/>
      <c r="F103" s="179" t="s">
        <v>511</v>
      </c>
      <c r="G103" s="180" t="s">
        <v>337</v>
      </c>
      <c r="H103" s="181">
        <v>382.99</v>
      </c>
      <c r="I103" s="182"/>
      <c r="J103" s="182">
        <f>ROUND(I103*H103,2)</f>
        <v>0</v>
      </c>
      <c r="K103" s="183"/>
      <c r="L103" s="60"/>
      <c r="M103" s="184" t="s">
        <v>76</v>
      </c>
      <c r="N103" s="185" t="s">
        <v>107</v>
      </c>
      <c r="O103" s="186">
        <v>0</v>
      </c>
      <c r="P103" s="186">
        <f>O103*H103</f>
        <v>0</v>
      </c>
      <c r="Q103" s="186">
        <v>0</v>
      </c>
      <c r="R103" s="186">
        <f>Q103*H103</f>
        <v>0</v>
      </c>
      <c r="S103" s="186">
        <v>0</v>
      </c>
      <c r="T103" s="187">
        <f>S103*H103</f>
        <v>0</v>
      </c>
      <c r="U103" s="59"/>
      <c r="V103" s="59"/>
      <c r="W103" s="59"/>
      <c r="X103" s="59"/>
      <c r="Y103" s="59"/>
      <c r="Z103" s="59"/>
      <c r="AA103" s="59"/>
      <c r="AB103" s="59"/>
      <c r="AC103" s="59"/>
      <c r="AD103" s="59"/>
      <c r="AE103" s="59"/>
      <c r="AR103" s="188" t="s">
        <v>348</v>
      </c>
      <c r="AT103" s="188" t="s">
        <v>299</v>
      </c>
      <c r="AU103" s="188" t="s">
        <v>154</v>
      </c>
      <c r="AY103" s="48" t="s">
        <v>297</v>
      </c>
      <c r="BE103" s="189">
        <f>IF(N103="základná",J103,0)</f>
        <v>0</v>
      </c>
      <c r="BF103" s="189">
        <f>IF(N103="znížená",J103,0)</f>
        <v>0</v>
      </c>
      <c r="BG103" s="189">
        <f>IF(N103="zákl. prenesená",J103,0)</f>
        <v>0</v>
      </c>
      <c r="BH103" s="189">
        <f>IF(N103="zníž. prenesená",J103,0)</f>
        <v>0</v>
      </c>
      <c r="BI103" s="189">
        <f>IF(N103="nulová",J103,0)</f>
        <v>0</v>
      </c>
      <c r="BJ103" s="48" t="s">
        <v>154</v>
      </c>
      <c r="BK103" s="189">
        <f>ROUND(I103*H103,2)</f>
        <v>0</v>
      </c>
      <c r="BL103" s="48" t="s">
        <v>348</v>
      </c>
      <c r="BM103" s="188" t="s">
        <v>512</v>
      </c>
    </row>
    <row r="104" spans="1:65" s="63" customFormat="1" ht="14.4" customHeight="1">
      <c r="A104" s="59"/>
      <c r="B104" s="176"/>
      <c r="C104" s="190" t="s">
        <v>513</v>
      </c>
      <c r="D104" s="190" t="s">
        <v>324</v>
      </c>
      <c r="E104" s="191"/>
      <c r="F104" s="192" t="s">
        <v>514</v>
      </c>
      <c r="G104" s="193" t="s">
        <v>337</v>
      </c>
      <c r="H104" s="194">
        <v>382.99</v>
      </c>
      <c r="I104" s="195"/>
      <c r="J104" s="195">
        <f>ROUND(I104*H104,2)</f>
        <v>0</v>
      </c>
      <c r="K104" s="196"/>
      <c r="L104" s="197"/>
      <c r="M104" s="198" t="s">
        <v>76</v>
      </c>
      <c r="N104" s="199" t="s">
        <v>107</v>
      </c>
      <c r="O104" s="186">
        <v>0</v>
      </c>
      <c r="P104" s="186">
        <f>O104*H104</f>
        <v>0</v>
      </c>
      <c r="Q104" s="186">
        <v>0</v>
      </c>
      <c r="R104" s="186">
        <f>Q104*H104</f>
        <v>0</v>
      </c>
      <c r="S104" s="186">
        <v>0</v>
      </c>
      <c r="T104" s="187">
        <f>S104*H104</f>
        <v>0</v>
      </c>
      <c r="U104" s="59"/>
      <c r="V104" s="59"/>
      <c r="W104" s="59"/>
      <c r="X104" s="59"/>
      <c r="Y104" s="59"/>
      <c r="Z104" s="59"/>
      <c r="AA104" s="59"/>
      <c r="AB104" s="59"/>
      <c r="AC104" s="59"/>
      <c r="AD104" s="59"/>
      <c r="AE104" s="59"/>
      <c r="AR104" s="188" t="s">
        <v>381</v>
      </c>
      <c r="AT104" s="188" t="s">
        <v>324</v>
      </c>
      <c r="AU104" s="188" t="s">
        <v>154</v>
      </c>
      <c r="AY104" s="48" t="s">
        <v>297</v>
      </c>
      <c r="BE104" s="189">
        <f>IF(N104="základná",J104,0)</f>
        <v>0</v>
      </c>
      <c r="BF104" s="189">
        <f>IF(N104="znížená",J104,0)</f>
        <v>0</v>
      </c>
      <c r="BG104" s="189">
        <f>IF(N104="zákl. prenesená",J104,0)</f>
        <v>0</v>
      </c>
      <c r="BH104" s="189">
        <f>IF(N104="zníž. prenesená",J104,0)</f>
        <v>0</v>
      </c>
      <c r="BI104" s="189">
        <f>IF(N104="nulová",J104,0)</f>
        <v>0</v>
      </c>
      <c r="BJ104" s="48" t="s">
        <v>154</v>
      </c>
      <c r="BK104" s="189">
        <f>ROUND(I104*H104,2)</f>
        <v>0</v>
      </c>
      <c r="BL104" s="48" t="s">
        <v>348</v>
      </c>
      <c r="BM104" s="188" t="s">
        <v>515</v>
      </c>
    </row>
    <row r="105" spans="1:65" s="63" customFormat="1" ht="14.4" customHeight="1">
      <c r="A105" s="59"/>
      <c r="B105" s="176"/>
      <c r="C105" s="177" t="s">
        <v>516</v>
      </c>
      <c r="D105" s="177" t="s">
        <v>299</v>
      </c>
      <c r="E105" s="178"/>
      <c r="F105" s="179" t="s">
        <v>517</v>
      </c>
      <c r="G105" s="180" t="s">
        <v>337</v>
      </c>
      <c r="H105" s="181">
        <v>475.47500000000002</v>
      </c>
      <c r="I105" s="182"/>
      <c r="J105" s="182">
        <f>ROUND(I105*H105,2)</f>
        <v>0</v>
      </c>
      <c r="K105" s="183"/>
      <c r="L105" s="60"/>
      <c r="M105" s="184" t="s">
        <v>76</v>
      </c>
      <c r="N105" s="185" t="s">
        <v>107</v>
      </c>
      <c r="O105" s="186">
        <v>0</v>
      </c>
      <c r="P105" s="186">
        <f>O105*H105</f>
        <v>0</v>
      </c>
      <c r="Q105" s="186">
        <v>0</v>
      </c>
      <c r="R105" s="186">
        <f>Q105*H105</f>
        <v>0</v>
      </c>
      <c r="S105" s="186">
        <v>0</v>
      </c>
      <c r="T105" s="187">
        <f>S105*H105</f>
        <v>0</v>
      </c>
      <c r="U105" s="59"/>
      <c r="V105" s="59"/>
      <c r="W105" s="59"/>
      <c r="X105" s="59"/>
      <c r="Y105" s="59"/>
      <c r="Z105" s="59"/>
      <c r="AA105" s="59"/>
      <c r="AB105" s="59"/>
      <c r="AC105" s="59"/>
      <c r="AD105" s="59"/>
      <c r="AE105" s="59"/>
      <c r="AR105" s="188" t="s">
        <v>348</v>
      </c>
      <c r="AT105" s="188" t="s">
        <v>299</v>
      </c>
      <c r="AU105" s="188" t="s">
        <v>154</v>
      </c>
      <c r="AY105" s="48" t="s">
        <v>297</v>
      </c>
      <c r="BE105" s="189">
        <f>IF(N105="základná",J105,0)</f>
        <v>0</v>
      </c>
      <c r="BF105" s="189">
        <f>IF(N105="znížená",J105,0)</f>
        <v>0</v>
      </c>
      <c r="BG105" s="189">
        <f>IF(N105="zákl. prenesená",J105,0)</f>
        <v>0</v>
      </c>
      <c r="BH105" s="189">
        <f>IF(N105="zníž. prenesená",J105,0)</f>
        <v>0</v>
      </c>
      <c r="BI105" s="189">
        <f>IF(N105="nulová",J105,0)</f>
        <v>0</v>
      </c>
      <c r="BJ105" s="48" t="s">
        <v>154</v>
      </c>
      <c r="BK105" s="189">
        <f>ROUND(I105*H105,2)</f>
        <v>0</v>
      </c>
      <c r="BL105" s="48" t="s">
        <v>348</v>
      </c>
      <c r="BM105" s="188" t="s">
        <v>518</v>
      </c>
    </row>
    <row r="106" spans="1:65" s="163" customFormat="1" ht="22.95" customHeight="1">
      <c r="B106" s="164"/>
      <c r="D106" s="165" t="s">
        <v>140</v>
      </c>
      <c r="E106" s="174"/>
      <c r="F106" s="174" t="s">
        <v>519</v>
      </c>
      <c r="J106" s="175">
        <f>BK106</f>
        <v>0</v>
      </c>
      <c r="L106" s="164"/>
      <c r="M106" s="168"/>
      <c r="N106" s="169"/>
      <c r="O106" s="169"/>
      <c r="P106" s="170">
        <f>SUM(P107:P114)</f>
        <v>0</v>
      </c>
      <c r="Q106" s="169"/>
      <c r="R106" s="170">
        <f>SUM(R107:R114)</f>
        <v>0</v>
      </c>
      <c r="S106" s="169"/>
      <c r="T106" s="171">
        <f>SUM(T107:T114)</f>
        <v>0</v>
      </c>
      <c r="AR106" s="165" t="s">
        <v>154</v>
      </c>
      <c r="AT106" s="172" t="s">
        <v>140</v>
      </c>
      <c r="AU106" s="172" t="s">
        <v>148</v>
      </c>
      <c r="AY106" s="165" t="s">
        <v>297</v>
      </c>
      <c r="BK106" s="173">
        <f>SUM(BK107:BK114)</f>
        <v>0</v>
      </c>
    </row>
    <row r="107" spans="1:65" s="63" customFormat="1" ht="24.15" customHeight="1">
      <c r="A107" s="59"/>
      <c r="B107" s="176"/>
      <c r="C107" s="177" t="s">
        <v>520</v>
      </c>
      <c r="D107" s="177" t="s">
        <v>299</v>
      </c>
      <c r="E107" s="178"/>
      <c r="F107" s="179" t="s">
        <v>521</v>
      </c>
      <c r="G107" s="180" t="s">
        <v>522</v>
      </c>
      <c r="H107" s="181">
        <v>812.8</v>
      </c>
      <c r="I107" s="182"/>
      <c r="J107" s="182">
        <f t="shared" ref="J107:J114" si="0">ROUND(I107*H107,2)</f>
        <v>0</v>
      </c>
      <c r="K107" s="183"/>
      <c r="L107" s="60"/>
      <c r="M107" s="184" t="s">
        <v>76</v>
      </c>
      <c r="N107" s="185" t="s">
        <v>107</v>
      </c>
      <c r="O107" s="186">
        <v>0</v>
      </c>
      <c r="P107" s="186">
        <f t="shared" ref="P107:P114" si="1">O107*H107</f>
        <v>0</v>
      </c>
      <c r="Q107" s="186">
        <v>0</v>
      </c>
      <c r="R107" s="186">
        <f t="shared" ref="R107:R114" si="2">Q107*H107</f>
        <v>0</v>
      </c>
      <c r="S107" s="186">
        <v>0</v>
      </c>
      <c r="T107" s="187">
        <f t="shared" ref="T107:T114" si="3">S107*H107</f>
        <v>0</v>
      </c>
      <c r="U107" s="59"/>
      <c r="V107" s="59"/>
      <c r="W107" s="59"/>
      <c r="X107" s="59"/>
      <c r="Y107" s="59"/>
      <c r="Z107" s="59"/>
      <c r="AA107" s="59"/>
      <c r="AB107" s="59"/>
      <c r="AC107" s="59"/>
      <c r="AD107" s="59"/>
      <c r="AE107" s="59"/>
      <c r="AR107" s="188" t="s">
        <v>348</v>
      </c>
      <c r="AT107" s="188" t="s">
        <v>299</v>
      </c>
      <c r="AU107" s="188" t="s">
        <v>154</v>
      </c>
      <c r="AY107" s="48" t="s">
        <v>297</v>
      </c>
      <c r="BE107" s="189">
        <f t="shared" ref="BE107:BE114" si="4">IF(N107="základná",J107,0)</f>
        <v>0</v>
      </c>
      <c r="BF107" s="189">
        <f t="shared" ref="BF107:BF114" si="5">IF(N107="znížená",J107,0)</f>
        <v>0</v>
      </c>
      <c r="BG107" s="189">
        <f t="shared" ref="BG107:BG114" si="6">IF(N107="zákl. prenesená",J107,0)</f>
        <v>0</v>
      </c>
      <c r="BH107" s="189">
        <f t="shared" ref="BH107:BH114" si="7">IF(N107="zníž. prenesená",J107,0)</f>
        <v>0</v>
      </c>
      <c r="BI107" s="189">
        <f t="shared" ref="BI107:BI114" si="8">IF(N107="nulová",J107,0)</f>
        <v>0</v>
      </c>
      <c r="BJ107" s="48" t="s">
        <v>154</v>
      </c>
      <c r="BK107" s="189">
        <f t="shared" ref="BK107:BK114" si="9">ROUND(I107*H107,2)</f>
        <v>0</v>
      </c>
      <c r="BL107" s="48" t="s">
        <v>348</v>
      </c>
      <c r="BM107" s="188" t="s">
        <v>523</v>
      </c>
    </row>
    <row r="108" spans="1:65" s="63" customFormat="1" ht="24.15" customHeight="1">
      <c r="A108" s="59"/>
      <c r="B108" s="176"/>
      <c r="C108" s="177" t="s">
        <v>524</v>
      </c>
      <c r="D108" s="177" t="s">
        <v>299</v>
      </c>
      <c r="E108" s="178"/>
      <c r="F108" s="179" t="s">
        <v>525</v>
      </c>
      <c r="G108" s="180" t="s">
        <v>522</v>
      </c>
      <c r="H108" s="181">
        <v>1420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526</v>
      </c>
    </row>
    <row r="109" spans="1:65" s="63" customFormat="1" ht="14.4" customHeight="1">
      <c r="A109" s="59"/>
      <c r="B109" s="176"/>
      <c r="C109" s="177" t="s">
        <v>527</v>
      </c>
      <c r="D109" s="177" t="s">
        <v>299</v>
      </c>
      <c r="E109" s="178"/>
      <c r="F109" s="179" t="s">
        <v>528</v>
      </c>
      <c r="G109" s="180" t="s">
        <v>522</v>
      </c>
      <c r="H109" s="181">
        <v>676</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529</v>
      </c>
    </row>
    <row r="110" spans="1:65" s="63" customFormat="1" ht="14.4" customHeight="1">
      <c r="A110" s="59"/>
      <c r="B110" s="176"/>
      <c r="C110" s="190" t="s">
        <v>530</v>
      </c>
      <c r="D110" s="190" t="s">
        <v>324</v>
      </c>
      <c r="E110" s="191"/>
      <c r="F110" s="192" t="s">
        <v>531</v>
      </c>
      <c r="G110" s="193" t="s">
        <v>301</v>
      </c>
      <c r="H110" s="194">
        <v>28.16</v>
      </c>
      <c r="I110" s="195"/>
      <c r="J110" s="195">
        <f t="shared" si="0"/>
        <v>0</v>
      </c>
      <c r="K110" s="196"/>
      <c r="L110" s="197"/>
      <c r="M110" s="198" t="s">
        <v>76</v>
      </c>
      <c r="N110" s="199"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381</v>
      </c>
      <c r="AT110" s="188" t="s">
        <v>324</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532</v>
      </c>
    </row>
    <row r="111" spans="1:65" s="63" customFormat="1" ht="47.4" customHeight="1">
      <c r="A111" s="59"/>
      <c r="B111" s="176"/>
      <c r="C111" s="177" t="s">
        <v>533</v>
      </c>
      <c r="D111" s="177" t="s">
        <v>299</v>
      </c>
      <c r="E111" s="178"/>
      <c r="F111" s="179" t="s">
        <v>534</v>
      </c>
      <c r="G111" s="180" t="s">
        <v>301</v>
      </c>
      <c r="H111" s="181">
        <v>25.6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535</v>
      </c>
    </row>
    <row r="112" spans="1:65" s="63" customFormat="1" ht="14.4" customHeight="1">
      <c r="A112" s="59"/>
      <c r="B112" s="176"/>
      <c r="C112" s="177" t="s">
        <v>536</v>
      </c>
      <c r="D112" s="177" t="s">
        <v>299</v>
      </c>
      <c r="E112" s="178"/>
      <c r="F112" s="179" t="s">
        <v>537</v>
      </c>
      <c r="G112" s="180" t="s">
        <v>337</v>
      </c>
      <c r="H112" s="181">
        <v>130.768</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538</v>
      </c>
    </row>
    <row r="113" spans="1:65" s="63" customFormat="1" ht="14.4" customHeight="1">
      <c r="A113" s="59"/>
      <c r="B113" s="176"/>
      <c r="C113" s="190" t="s">
        <v>539</v>
      </c>
      <c r="D113" s="190" t="s">
        <v>324</v>
      </c>
      <c r="E113" s="191"/>
      <c r="F113" s="192" t="s">
        <v>540</v>
      </c>
      <c r="G113" s="193" t="s">
        <v>337</v>
      </c>
      <c r="H113" s="194">
        <v>143.845</v>
      </c>
      <c r="I113" s="195"/>
      <c r="J113" s="195">
        <f t="shared" si="0"/>
        <v>0</v>
      </c>
      <c r="K113" s="196"/>
      <c r="L113" s="197"/>
      <c r="M113" s="198" t="s">
        <v>76</v>
      </c>
      <c r="N113" s="199"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381</v>
      </c>
      <c r="AT113" s="188" t="s">
        <v>324</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541</v>
      </c>
    </row>
    <row r="114" spans="1:65" s="63" customFormat="1" ht="38.4" customHeight="1">
      <c r="A114" s="59"/>
      <c r="B114" s="176"/>
      <c r="C114" s="177" t="s">
        <v>542</v>
      </c>
      <c r="D114" s="177" t="s">
        <v>299</v>
      </c>
      <c r="E114" s="178"/>
      <c r="F114" s="179" t="s">
        <v>543</v>
      </c>
      <c r="G114" s="180" t="s">
        <v>337</v>
      </c>
      <c r="H114" s="181">
        <v>130.768</v>
      </c>
      <c r="I114" s="182"/>
      <c r="J114" s="182">
        <f t="shared" si="0"/>
        <v>0</v>
      </c>
      <c r="K114" s="183"/>
      <c r="L114" s="60"/>
      <c r="M114" s="184" t="s">
        <v>76</v>
      </c>
      <c r="N114" s="185"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348</v>
      </c>
      <c r="AT114" s="188" t="s">
        <v>299</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544</v>
      </c>
    </row>
    <row r="115" spans="1:65" s="163" customFormat="1" ht="22.95" customHeight="1">
      <c r="B115" s="164"/>
      <c r="D115" s="165" t="s">
        <v>140</v>
      </c>
      <c r="E115" s="174"/>
      <c r="F115" s="174" t="s">
        <v>545</v>
      </c>
      <c r="J115" s="175">
        <f>BK115</f>
        <v>0</v>
      </c>
      <c r="L115" s="164"/>
      <c r="M115" s="168"/>
      <c r="N115" s="169"/>
      <c r="O115" s="169"/>
      <c r="P115" s="170">
        <f>SUM(P116:P120)</f>
        <v>0</v>
      </c>
      <c r="Q115" s="169"/>
      <c r="R115" s="170">
        <f>SUM(R116:R120)</f>
        <v>0</v>
      </c>
      <c r="S115" s="169"/>
      <c r="T115" s="171">
        <f>SUM(T116:T120)</f>
        <v>0</v>
      </c>
      <c r="AR115" s="165" t="s">
        <v>154</v>
      </c>
      <c r="AT115" s="172" t="s">
        <v>140</v>
      </c>
      <c r="AU115" s="172" t="s">
        <v>148</v>
      </c>
      <c r="AY115" s="165" t="s">
        <v>297</v>
      </c>
      <c r="BK115" s="173">
        <f>SUM(BK116:BK120)</f>
        <v>0</v>
      </c>
    </row>
    <row r="116" spans="1:65" s="63" customFormat="1" ht="24.15" customHeight="1">
      <c r="A116" s="59"/>
      <c r="B116" s="176"/>
      <c r="C116" s="177" t="s">
        <v>546</v>
      </c>
      <c r="D116" s="177" t="s">
        <v>299</v>
      </c>
      <c r="E116" s="178"/>
      <c r="F116" s="179" t="s">
        <v>547</v>
      </c>
      <c r="G116" s="180" t="s">
        <v>337</v>
      </c>
      <c r="H116" s="181">
        <v>475.47500000000002</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348</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348</v>
      </c>
      <c r="BM116" s="188" t="s">
        <v>548</v>
      </c>
    </row>
    <row r="117" spans="1:65" s="63" customFormat="1" ht="24.15" customHeight="1">
      <c r="A117" s="59"/>
      <c r="B117" s="176"/>
      <c r="C117" s="177" t="s">
        <v>549</v>
      </c>
      <c r="D117" s="177" t="s">
        <v>299</v>
      </c>
      <c r="E117" s="178"/>
      <c r="F117" s="179" t="s">
        <v>550</v>
      </c>
      <c r="G117" s="180" t="s">
        <v>522</v>
      </c>
      <c r="H117" s="181">
        <v>12.15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348</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348</v>
      </c>
      <c r="BM117" s="188" t="s">
        <v>551</v>
      </c>
    </row>
    <row r="118" spans="1:65" s="63" customFormat="1" ht="24.15" customHeight="1">
      <c r="A118" s="59"/>
      <c r="B118" s="176"/>
      <c r="C118" s="177" t="s">
        <v>552</v>
      </c>
      <c r="D118" s="177" t="s">
        <v>299</v>
      </c>
      <c r="E118" s="178"/>
      <c r="F118" s="179" t="s">
        <v>553</v>
      </c>
      <c r="G118" s="180" t="s">
        <v>522</v>
      </c>
      <c r="H118" s="181">
        <v>42</v>
      </c>
      <c r="I118" s="182"/>
      <c r="J118" s="182">
        <f>ROUND(I118*H118,2)</f>
        <v>0</v>
      </c>
      <c r="K118" s="183"/>
      <c r="L118" s="60"/>
      <c r="M118" s="184" t="s">
        <v>76</v>
      </c>
      <c r="N118" s="185" t="s">
        <v>107</v>
      </c>
      <c r="O118" s="186">
        <v>0</v>
      </c>
      <c r="P118" s="186">
        <f>O118*H118</f>
        <v>0</v>
      </c>
      <c r="Q118" s="186">
        <v>0</v>
      </c>
      <c r="R118" s="186">
        <f>Q118*H118</f>
        <v>0</v>
      </c>
      <c r="S118" s="186">
        <v>0</v>
      </c>
      <c r="T118" s="187">
        <f>S118*H118</f>
        <v>0</v>
      </c>
      <c r="U118" s="59"/>
      <c r="V118" s="59"/>
      <c r="W118" s="59"/>
      <c r="X118" s="59"/>
      <c r="Y118" s="59"/>
      <c r="Z118" s="59"/>
      <c r="AA118" s="59"/>
      <c r="AB118" s="59"/>
      <c r="AC118" s="59"/>
      <c r="AD118" s="59"/>
      <c r="AE118" s="59"/>
      <c r="AR118" s="188" t="s">
        <v>348</v>
      </c>
      <c r="AT118" s="188" t="s">
        <v>299</v>
      </c>
      <c r="AU118" s="188" t="s">
        <v>154</v>
      </c>
      <c r="AY118" s="48" t="s">
        <v>297</v>
      </c>
      <c r="BE118" s="189">
        <f>IF(N118="základná",J118,0)</f>
        <v>0</v>
      </c>
      <c r="BF118" s="189">
        <f>IF(N118="znížená",J118,0)</f>
        <v>0</v>
      </c>
      <c r="BG118" s="189">
        <f>IF(N118="zákl. prenesená",J118,0)</f>
        <v>0</v>
      </c>
      <c r="BH118" s="189">
        <f>IF(N118="zníž. prenesená",J118,0)</f>
        <v>0</v>
      </c>
      <c r="BI118" s="189">
        <f>IF(N118="nulová",J118,0)</f>
        <v>0</v>
      </c>
      <c r="BJ118" s="48" t="s">
        <v>154</v>
      </c>
      <c r="BK118" s="189">
        <f>ROUND(I118*H118,2)</f>
        <v>0</v>
      </c>
      <c r="BL118" s="48" t="s">
        <v>348</v>
      </c>
      <c r="BM118" s="188" t="s">
        <v>554</v>
      </c>
    </row>
    <row r="119" spans="1:65" s="63" customFormat="1" ht="24.15" customHeight="1">
      <c r="A119" s="59"/>
      <c r="B119" s="176"/>
      <c r="C119" s="177" t="s">
        <v>555</v>
      </c>
      <c r="D119" s="177" t="s">
        <v>299</v>
      </c>
      <c r="E119" s="178"/>
      <c r="F119" s="179" t="s">
        <v>556</v>
      </c>
      <c r="G119" s="180" t="s">
        <v>407</v>
      </c>
      <c r="H119" s="181">
        <v>4</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348</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348</v>
      </c>
      <c r="BM119" s="188" t="s">
        <v>557</v>
      </c>
    </row>
    <row r="120" spans="1:65" s="63" customFormat="1" ht="24.15" customHeight="1">
      <c r="A120" s="59"/>
      <c r="B120" s="176"/>
      <c r="C120" s="177" t="s">
        <v>558</v>
      </c>
      <c r="D120" s="177" t="s">
        <v>299</v>
      </c>
      <c r="E120" s="178"/>
      <c r="F120" s="179" t="s">
        <v>559</v>
      </c>
      <c r="G120" s="180" t="s">
        <v>522</v>
      </c>
      <c r="H120" s="181">
        <v>39.35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560</v>
      </c>
    </row>
    <row r="121" spans="1:65" s="163" customFormat="1" ht="22.95" customHeight="1">
      <c r="B121" s="164"/>
      <c r="D121" s="165" t="s">
        <v>140</v>
      </c>
      <c r="E121" s="174"/>
      <c r="F121" s="174" t="s">
        <v>561</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24.15" customHeight="1">
      <c r="A122" s="59"/>
      <c r="B122" s="176"/>
      <c r="C122" s="177" t="s">
        <v>562</v>
      </c>
      <c r="D122" s="177" t="s">
        <v>299</v>
      </c>
      <c r="E122" s="178"/>
      <c r="F122" s="179" t="s">
        <v>563</v>
      </c>
      <c r="G122" s="180" t="s">
        <v>564</v>
      </c>
      <c r="H122" s="181">
        <v>1055.2</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565</v>
      </c>
    </row>
    <row r="123" spans="1:65" s="63" customFormat="1" ht="14.4" customHeight="1">
      <c r="A123" s="59"/>
      <c r="B123" s="176"/>
      <c r="C123" s="190" t="s">
        <v>566</v>
      </c>
      <c r="D123" s="190" t="s">
        <v>324</v>
      </c>
      <c r="E123" s="191"/>
      <c r="F123" s="192" t="s">
        <v>567</v>
      </c>
      <c r="G123" s="193" t="s">
        <v>564</v>
      </c>
      <c r="H123" s="194">
        <v>1055.2</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568</v>
      </c>
    </row>
    <row r="124" spans="1:65" s="163" customFormat="1" ht="22.95" customHeight="1">
      <c r="B124" s="164"/>
      <c r="D124" s="165" t="s">
        <v>140</v>
      </c>
      <c r="E124" s="174"/>
      <c r="F124" s="174" t="s">
        <v>569</v>
      </c>
      <c r="J124" s="175">
        <f>BK124</f>
        <v>0</v>
      </c>
      <c r="L124" s="164"/>
      <c r="M124" s="168"/>
      <c r="N124" s="169"/>
      <c r="O124" s="169"/>
      <c r="P124" s="170">
        <f>SUM(P125:P126)</f>
        <v>0</v>
      </c>
      <c r="Q124" s="169"/>
      <c r="R124" s="170">
        <f>SUM(R125:R126)</f>
        <v>0</v>
      </c>
      <c r="S124" s="169"/>
      <c r="T124" s="171">
        <f>SUM(T125:T126)</f>
        <v>0</v>
      </c>
      <c r="AR124" s="165" t="s">
        <v>154</v>
      </c>
      <c r="AT124" s="172" t="s">
        <v>140</v>
      </c>
      <c r="AU124" s="172" t="s">
        <v>148</v>
      </c>
      <c r="AY124" s="165" t="s">
        <v>297</v>
      </c>
      <c r="BK124" s="173">
        <f>SUM(BK125:BK126)</f>
        <v>0</v>
      </c>
    </row>
    <row r="125" spans="1:65" s="63" customFormat="1" ht="24.15" customHeight="1">
      <c r="A125" s="59"/>
      <c r="B125" s="176"/>
      <c r="C125" s="177" t="s">
        <v>570</v>
      </c>
      <c r="D125" s="177" t="s">
        <v>299</v>
      </c>
      <c r="E125" s="178"/>
      <c r="F125" s="179" t="s">
        <v>571</v>
      </c>
      <c r="G125" s="180" t="s">
        <v>337</v>
      </c>
      <c r="H125" s="181">
        <v>1103.1020000000001</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572</v>
      </c>
    </row>
    <row r="126" spans="1:65" s="63" customFormat="1" ht="28.95" customHeight="1">
      <c r="A126" s="59"/>
      <c r="B126" s="176"/>
      <c r="C126" s="177" t="s">
        <v>573</v>
      </c>
      <c r="D126" s="177" t="s">
        <v>299</v>
      </c>
      <c r="E126" s="178"/>
      <c r="F126" s="179" t="s">
        <v>574</v>
      </c>
      <c r="G126" s="180" t="s">
        <v>337</v>
      </c>
      <c r="H126" s="181">
        <v>1103.1020000000001</v>
      </c>
      <c r="I126" s="182"/>
      <c r="J126" s="182">
        <f>ROUND(I126*H126,2)</f>
        <v>0</v>
      </c>
      <c r="K126" s="183"/>
      <c r="L126" s="60"/>
      <c r="M126" s="200" t="s">
        <v>76</v>
      </c>
      <c r="N126" s="201" t="s">
        <v>107</v>
      </c>
      <c r="O126" s="202">
        <v>0</v>
      </c>
      <c r="P126" s="202">
        <f>O126*H126</f>
        <v>0</v>
      </c>
      <c r="Q126" s="202">
        <v>0</v>
      </c>
      <c r="R126" s="202">
        <f>Q126*H126</f>
        <v>0</v>
      </c>
      <c r="S126" s="202">
        <v>0</v>
      </c>
      <c r="T126" s="203">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575</v>
      </c>
    </row>
    <row r="127" spans="1:65" s="63" customFormat="1" ht="6.9" customHeight="1">
      <c r="A127" s="59"/>
      <c r="B127" s="75"/>
      <c r="C127" s="76"/>
      <c r="D127" s="76"/>
      <c r="E127" s="76"/>
      <c r="F127" s="76"/>
      <c r="G127" s="76"/>
      <c r="H127" s="76"/>
      <c r="I127" s="76"/>
      <c r="J127" s="76"/>
      <c r="K127" s="76"/>
      <c r="L127" s="60"/>
      <c r="M127" s="59"/>
      <c r="O127" s="59"/>
      <c r="P127" s="59"/>
      <c r="Q127" s="59"/>
      <c r="R127" s="59"/>
      <c r="S127" s="59"/>
      <c r="T127" s="59"/>
      <c r="U127" s="59"/>
      <c r="V127" s="59"/>
      <c r="W127" s="59"/>
      <c r="X127" s="59"/>
      <c r="Y127" s="59"/>
      <c r="Z127" s="59"/>
      <c r="AA127" s="59"/>
      <c r="AB127" s="59"/>
      <c r="AC127" s="59"/>
      <c r="AD127" s="59"/>
      <c r="AE127" s="59"/>
    </row>
    <row r="130" spans="3:14" ht="52.2" customHeight="1">
      <c r="C130" s="262" t="s">
        <v>392</v>
      </c>
      <c r="D130" s="262"/>
      <c r="E130" s="262"/>
      <c r="F130" s="262"/>
      <c r="G130" s="262"/>
      <c r="H130" s="262"/>
      <c r="I130" s="262"/>
      <c r="J130" s="262"/>
      <c r="K130" s="262"/>
      <c r="L130" s="262"/>
      <c r="M130" s="262"/>
      <c r="N130" s="262"/>
    </row>
    <row r="131" spans="3:14" ht="11.4">
      <c r="C131" s="204"/>
      <c r="D131" s="204"/>
      <c r="E131" s="204"/>
      <c r="F131" s="204"/>
      <c r="G131" s="204"/>
      <c r="H131" s="204"/>
      <c r="I131" s="204"/>
      <c r="J131" s="204"/>
      <c r="K131" s="205"/>
      <c r="L131" s="205"/>
      <c r="M131" s="205"/>
      <c r="N131" s="205"/>
    </row>
    <row r="132" spans="3:14" ht="34.950000000000003" customHeight="1">
      <c r="C132" s="262" t="s">
        <v>393</v>
      </c>
      <c r="D132" s="262"/>
      <c r="E132" s="262"/>
      <c r="F132" s="262"/>
      <c r="G132" s="262"/>
      <c r="H132" s="262"/>
      <c r="I132" s="262"/>
      <c r="J132" s="262"/>
      <c r="K132" s="262"/>
      <c r="L132" s="262"/>
      <c r="M132" s="262"/>
      <c r="N132" s="262"/>
    </row>
    <row r="133" spans="3:14" ht="11.4">
      <c r="C133" s="204"/>
      <c r="D133" s="204"/>
      <c r="E133" s="204"/>
      <c r="F133" s="204"/>
      <c r="G133" s="204"/>
      <c r="H133" s="204"/>
      <c r="I133" s="204"/>
      <c r="J133" s="204"/>
      <c r="K133" s="205"/>
      <c r="L133" s="205"/>
      <c r="M133" s="205"/>
      <c r="N133" s="205"/>
    </row>
    <row r="134" spans="3:14" ht="48.6" customHeight="1">
      <c r="C134" s="262" t="s">
        <v>394</v>
      </c>
      <c r="D134" s="262"/>
      <c r="E134" s="262"/>
      <c r="F134" s="262"/>
      <c r="G134" s="262"/>
      <c r="H134" s="262"/>
      <c r="I134" s="262"/>
      <c r="J134" s="262"/>
      <c r="K134" s="262"/>
      <c r="L134" s="262"/>
      <c r="M134" s="262"/>
      <c r="N134" s="262"/>
    </row>
    <row r="135" spans="3:14" ht="11.4">
      <c r="C135" s="206"/>
      <c r="D135" s="206"/>
      <c r="E135" s="206"/>
      <c r="F135" s="206"/>
      <c r="G135" s="206"/>
      <c r="H135" s="206"/>
      <c r="I135" s="206"/>
      <c r="J135" s="206"/>
      <c r="K135" s="207"/>
      <c r="L135" s="207"/>
      <c r="M135" s="207"/>
      <c r="N135" s="207"/>
    </row>
    <row r="136" spans="3:14" ht="11.4">
      <c r="C136" s="262" t="s">
        <v>395</v>
      </c>
      <c r="D136" s="262"/>
      <c r="E136" s="262"/>
      <c r="F136" s="262"/>
      <c r="G136" s="262"/>
      <c r="H136" s="262"/>
      <c r="I136" s="262"/>
      <c r="J136" s="262"/>
      <c r="K136" s="262"/>
      <c r="L136" s="262"/>
      <c r="M136" s="262"/>
      <c r="N136" s="262"/>
    </row>
    <row r="137" spans="3:14" ht="11.4">
      <c r="C137" s="204"/>
      <c r="D137" s="204"/>
      <c r="E137" s="204"/>
      <c r="F137" s="204"/>
      <c r="G137" s="204"/>
      <c r="H137" s="204"/>
      <c r="I137" s="204"/>
      <c r="J137" s="204"/>
      <c r="K137" s="205"/>
      <c r="L137" s="205"/>
      <c r="M137" s="205"/>
      <c r="N137" s="205"/>
    </row>
    <row r="138" spans="3:14" ht="11.4">
      <c r="C138" s="204"/>
      <c r="D138" s="204"/>
      <c r="E138" s="204"/>
      <c r="F138" s="204"/>
      <c r="G138" s="204"/>
      <c r="H138" s="204"/>
      <c r="I138" s="204"/>
      <c r="J138" s="204"/>
      <c r="K138" s="205"/>
      <c r="L138" s="205"/>
      <c r="M138" s="205"/>
      <c r="N138" s="205"/>
    </row>
    <row r="139" spans="3:14" ht="11.4">
      <c r="C139" s="208" t="s">
        <v>396</v>
      </c>
      <c r="D139" s="208"/>
      <c r="E139" s="208"/>
      <c r="F139" s="208"/>
      <c r="G139" s="208"/>
      <c r="H139" s="204"/>
      <c r="I139" s="208"/>
      <c r="J139" s="208"/>
      <c r="K139" s="205"/>
      <c r="L139" s="205"/>
      <c r="M139" s="205"/>
      <c r="N139" s="205"/>
    </row>
    <row r="140" spans="3:14" ht="11.4">
      <c r="C140" s="204"/>
      <c r="D140" s="204"/>
      <c r="E140" s="204"/>
      <c r="F140" s="204"/>
      <c r="G140" s="204"/>
      <c r="H140" s="204" t="s">
        <v>397</v>
      </c>
      <c r="I140" s="204"/>
      <c r="J140" s="204"/>
      <c r="K140" s="205"/>
      <c r="L140" s="205"/>
      <c r="M140" s="205"/>
      <c r="N140" s="205"/>
    </row>
    <row r="141" spans="3:14" ht="11.4">
      <c r="C141" s="204"/>
      <c r="D141" s="204"/>
      <c r="E141" s="204"/>
      <c r="F141" s="204"/>
      <c r="G141" s="204"/>
      <c r="H141" s="204"/>
      <c r="I141" s="204"/>
      <c r="J141" s="204"/>
      <c r="K141" s="205"/>
      <c r="L141" s="205"/>
      <c r="M141" s="205"/>
      <c r="N141" s="205"/>
    </row>
    <row r="142" spans="3:14" ht="11.4">
      <c r="C142" s="204"/>
      <c r="D142" s="204"/>
      <c r="E142" s="204"/>
      <c r="F142" s="204"/>
      <c r="G142" s="204"/>
      <c r="H142" s="204"/>
      <c r="I142" s="204"/>
      <c r="J142" s="208"/>
      <c r="K142" s="205"/>
      <c r="L142" s="205"/>
      <c r="M142" s="205"/>
      <c r="N142" s="205"/>
    </row>
    <row r="143" spans="3:14" ht="11.4">
      <c r="C143" s="208" t="s">
        <v>96</v>
      </c>
      <c r="D143" s="208"/>
      <c r="E143" s="208"/>
      <c r="F143" s="208"/>
      <c r="G143" s="208"/>
      <c r="H143" s="204"/>
      <c r="I143" s="208"/>
      <c r="J143" s="204"/>
      <c r="K143" s="205"/>
      <c r="L143" s="205"/>
      <c r="M143" s="205"/>
      <c r="N143" s="205"/>
    </row>
  </sheetData>
  <autoFilter ref="C99:K126" xr:uid="{00000000-0009-0000-0000-000005000000}"/>
  <mergeCells count="13">
    <mergeCell ref="E29:H29"/>
    <mergeCell ref="L2:V2"/>
    <mergeCell ref="E7:H7"/>
    <mergeCell ref="E9:H9"/>
    <mergeCell ref="E11:H11"/>
    <mergeCell ref="E20:H20"/>
    <mergeCell ref="C136:N136"/>
    <mergeCell ref="E88:H88"/>
    <mergeCell ref="E90:H90"/>
    <mergeCell ref="E92:H92"/>
    <mergeCell ref="C130:N130"/>
    <mergeCell ref="C132:N132"/>
    <mergeCell ref="C134:N134"/>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M150"/>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164</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576</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ROUND((SUM(BE100:BE133)),  2)</f>
        <v>0</v>
      </c>
      <c r="G35" s="59"/>
      <c r="H35" s="59"/>
      <c r="I35" s="141">
        <v>0.2</v>
      </c>
      <c r="J35" s="140">
        <f>ROUND(((SUM(BE100:BE133))*I35),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ROUND((SUM(BF100:BF133)),  2)</f>
        <v>0</v>
      </c>
      <c r="G36" s="59"/>
      <c r="H36" s="59"/>
      <c r="I36" s="141">
        <v>0.2</v>
      </c>
      <c r="J36" s="140">
        <f>ROUND(((SUM(BF100:BF133))*I36),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ROUND((SUM(BG100:BG133)),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ROUND((SUM(BH100:BH133)),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ROUND((SUM(BI100:BI133)),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30.19999999999999"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04 - FC 04 SO 01 A1 - ASR - Okná a fasáda</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P101+P118</f>
        <v>0</v>
      </c>
      <c r="Q100" s="95"/>
      <c r="R100" s="160">
        <f>R101+R118</f>
        <v>0</v>
      </c>
      <c r="S100" s="95"/>
      <c r="T100" s="161">
        <f>T101+T118</f>
        <v>0</v>
      </c>
      <c r="U100" s="59"/>
      <c r="V100" s="59"/>
      <c r="W100" s="59"/>
      <c r="X100" s="59"/>
      <c r="Y100" s="59"/>
      <c r="Z100" s="59"/>
      <c r="AA100" s="59"/>
      <c r="AB100" s="59"/>
      <c r="AC100" s="59"/>
      <c r="AD100" s="59"/>
      <c r="AE100" s="59"/>
      <c r="AT100" s="48" t="s">
        <v>140</v>
      </c>
      <c r="AU100" s="48" t="s">
        <v>295</v>
      </c>
      <c r="BK100" s="162">
        <f>BK101+BK118</f>
        <v>0</v>
      </c>
    </row>
    <row r="101" spans="1:65" s="163" customFormat="1" ht="25.95" customHeight="1">
      <c r="B101" s="164"/>
      <c r="D101" s="165" t="s">
        <v>140</v>
      </c>
      <c r="E101" s="166"/>
      <c r="F101" s="166" t="s">
        <v>296</v>
      </c>
      <c r="J101" s="167">
        <f>BK101</f>
        <v>0</v>
      </c>
      <c r="L101" s="164"/>
      <c r="M101" s="168"/>
      <c r="N101" s="169"/>
      <c r="O101" s="169"/>
      <c r="P101" s="170">
        <f>P102+P112+P116</f>
        <v>0</v>
      </c>
      <c r="Q101" s="169"/>
      <c r="R101" s="170">
        <f>R102+R112+R116</f>
        <v>0</v>
      </c>
      <c r="S101" s="169"/>
      <c r="T101" s="171">
        <f>T102+T112+T116</f>
        <v>0</v>
      </c>
      <c r="AR101" s="165" t="s">
        <v>148</v>
      </c>
      <c r="AT101" s="172" t="s">
        <v>140</v>
      </c>
      <c r="AU101" s="172" t="s">
        <v>141</v>
      </c>
      <c r="AY101" s="165" t="s">
        <v>297</v>
      </c>
      <c r="BK101" s="173">
        <f>BK102+BK112+BK116</f>
        <v>0</v>
      </c>
    </row>
    <row r="102" spans="1:65" s="163" customFormat="1" ht="22.95" customHeight="1">
      <c r="B102" s="164"/>
      <c r="D102" s="165" t="s">
        <v>140</v>
      </c>
      <c r="E102" s="174"/>
      <c r="F102" s="174" t="s">
        <v>360</v>
      </c>
      <c r="J102" s="175">
        <f>BK102</f>
        <v>0</v>
      </c>
      <c r="L102" s="164"/>
      <c r="M102" s="168"/>
      <c r="N102" s="169"/>
      <c r="O102" s="169"/>
      <c r="P102" s="170">
        <f>SUM(P103:P111)</f>
        <v>0</v>
      </c>
      <c r="Q102" s="169"/>
      <c r="R102" s="170">
        <f>SUM(R103:R111)</f>
        <v>0</v>
      </c>
      <c r="S102" s="169"/>
      <c r="T102" s="171">
        <f>SUM(T103:T111)</f>
        <v>0</v>
      </c>
      <c r="AR102" s="165" t="s">
        <v>148</v>
      </c>
      <c r="AT102" s="172" t="s">
        <v>140</v>
      </c>
      <c r="AU102" s="172" t="s">
        <v>148</v>
      </c>
      <c r="AY102" s="165" t="s">
        <v>297</v>
      </c>
      <c r="BK102" s="173">
        <f>SUM(BK103:BK111)</f>
        <v>0</v>
      </c>
    </row>
    <row r="103" spans="1:65" s="63" customFormat="1" ht="24.15" customHeight="1">
      <c r="A103" s="59"/>
      <c r="B103" s="176"/>
      <c r="C103" s="177" t="s">
        <v>577</v>
      </c>
      <c r="D103" s="177" t="s">
        <v>299</v>
      </c>
      <c r="E103" s="178"/>
      <c r="F103" s="179" t="s">
        <v>578</v>
      </c>
      <c r="G103" s="180" t="s">
        <v>337</v>
      </c>
      <c r="H103" s="181">
        <v>77.656999999999996</v>
      </c>
      <c r="I103" s="182"/>
      <c r="J103" s="182">
        <f t="shared" ref="J103:J111" si="0">ROUND(I103*H103,2)</f>
        <v>0</v>
      </c>
      <c r="K103" s="183"/>
      <c r="L103" s="60"/>
      <c r="M103" s="184" t="s">
        <v>76</v>
      </c>
      <c r="N103" s="185" t="s">
        <v>107</v>
      </c>
      <c r="O103" s="186">
        <v>0</v>
      </c>
      <c r="P103" s="186">
        <f t="shared" ref="P103:P111" si="1">O103*H103</f>
        <v>0</v>
      </c>
      <c r="Q103" s="186">
        <v>0</v>
      </c>
      <c r="R103" s="186">
        <f t="shared" ref="R103:R111" si="2">Q103*H103</f>
        <v>0</v>
      </c>
      <c r="S103" s="186">
        <v>0</v>
      </c>
      <c r="T103" s="187">
        <f t="shared" ref="T103:T111"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1" si="4">IF(N103="základná",J103,0)</f>
        <v>0</v>
      </c>
      <c r="BF103" s="189">
        <f t="shared" ref="BF103:BF111" si="5">IF(N103="znížená",J103,0)</f>
        <v>0</v>
      </c>
      <c r="BG103" s="189">
        <f t="shared" ref="BG103:BG111" si="6">IF(N103="zákl. prenesená",J103,0)</f>
        <v>0</v>
      </c>
      <c r="BH103" s="189">
        <f t="shared" ref="BH103:BH111" si="7">IF(N103="zníž. prenesená",J103,0)</f>
        <v>0</v>
      </c>
      <c r="BI103" s="189">
        <f t="shared" ref="BI103:BI111" si="8">IF(N103="nulová",J103,0)</f>
        <v>0</v>
      </c>
      <c r="BJ103" s="48" t="s">
        <v>154</v>
      </c>
      <c r="BK103" s="189">
        <f t="shared" ref="BK103:BK111" si="9">ROUND(I103*H103,2)</f>
        <v>0</v>
      </c>
      <c r="BL103" s="48" t="s">
        <v>302</v>
      </c>
      <c r="BM103" s="188" t="s">
        <v>579</v>
      </c>
    </row>
    <row r="104" spans="1:65" s="63" customFormat="1" ht="24.15" customHeight="1">
      <c r="A104" s="59"/>
      <c r="B104" s="176"/>
      <c r="C104" s="177" t="s">
        <v>580</v>
      </c>
      <c r="D104" s="177" t="s">
        <v>299</v>
      </c>
      <c r="E104" s="178"/>
      <c r="F104" s="179" t="s">
        <v>581</v>
      </c>
      <c r="G104" s="180" t="s">
        <v>337</v>
      </c>
      <c r="H104" s="181">
        <v>77.656999999999996</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582</v>
      </c>
    </row>
    <row r="105" spans="1:65" s="63" customFormat="1" ht="14.4" customHeight="1">
      <c r="A105" s="59"/>
      <c r="B105" s="176"/>
      <c r="C105" s="177" t="s">
        <v>583</v>
      </c>
      <c r="D105" s="177" t="s">
        <v>299</v>
      </c>
      <c r="E105" s="178"/>
      <c r="F105" s="179" t="s">
        <v>584</v>
      </c>
      <c r="G105" s="180" t="s">
        <v>337</v>
      </c>
      <c r="H105" s="181">
        <v>633.726</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585</v>
      </c>
    </row>
    <row r="106" spans="1:65" s="63" customFormat="1" ht="24.15" customHeight="1">
      <c r="A106" s="59"/>
      <c r="B106" s="176"/>
      <c r="C106" s="177" t="s">
        <v>586</v>
      </c>
      <c r="D106" s="177" t="s">
        <v>299</v>
      </c>
      <c r="E106" s="178"/>
      <c r="F106" s="179" t="s">
        <v>587</v>
      </c>
      <c r="G106" s="180" t="s">
        <v>337</v>
      </c>
      <c r="H106" s="181">
        <v>35.549999999999997</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588</v>
      </c>
    </row>
    <row r="107" spans="1:65" s="63" customFormat="1" ht="24.15" customHeight="1">
      <c r="A107" s="59"/>
      <c r="B107" s="176"/>
      <c r="C107" s="177" t="s">
        <v>589</v>
      </c>
      <c r="D107" s="177" t="s">
        <v>299</v>
      </c>
      <c r="E107" s="178"/>
      <c r="F107" s="179" t="s">
        <v>590</v>
      </c>
      <c r="G107" s="180" t="s">
        <v>337</v>
      </c>
      <c r="H107" s="181">
        <v>52.72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302</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591</v>
      </c>
    </row>
    <row r="108" spans="1:65" s="63" customFormat="1" ht="23.4" customHeight="1">
      <c r="A108" s="59"/>
      <c r="B108" s="176"/>
      <c r="C108" s="177" t="s">
        <v>592</v>
      </c>
      <c r="D108" s="177" t="s">
        <v>299</v>
      </c>
      <c r="E108" s="178"/>
      <c r="F108" s="179" t="s">
        <v>593</v>
      </c>
      <c r="G108" s="180" t="s">
        <v>337</v>
      </c>
      <c r="H108" s="181">
        <v>35.549999999999997</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594</v>
      </c>
    </row>
    <row r="109" spans="1:65" s="63" customFormat="1" ht="24.15" customHeight="1">
      <c r="A109" s="59"/>
      <c r="B109" s="176"/>
      <c r="C109" s="177" t="s">
        <v>595</v>
      </c>
      <c r="D109" s="177" t="s">
        <v>299</v>
      </c>
      <c r="E109" s="178"/>
      <c r="F109" s="179" t="s">
        <v>596</v>
      </c>
      <c r="G109" s="180" t="s">
        <v>337</v>
      </c>
      <c r="H109" s="181">
        <v>66.048000000000002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597</v>
      </c>
    </row>
    <row r="110" spans="1:65" s="63" customFormat="1" ht="24.15" customHeight="1">
      <c r="A110" s="59"/>
      <c r="B110" s="176"/>
      <c r="C110" s="177" t="s">
        <v>598</v>
      </c>
      <c r="D110" s="177" t="s">
        <v>299</v>
      </c>
      <c r="E110" s="178"/>
      <c r="F110" s="179" t="s">
        <v>599</v>
      </c>
      <c r="G110" s="180" t="s">
        <v>337</v>
      </c>
      <c r="H110" s="181">
        <v>505.05399999999997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600</v>
      </c>
    </row>
    <row r="111" spans="1:65" s="63" customFormat="1" ht="24.15" customHeight="1">
      <c r="A111" s="59"/>
      <c r="B111" s="176"/>
      <c r="C111" s="177" t="s">
        <v>601</v>
      </c>
      <c r="D111" s="177" t="s">
        <v>299</v>
      </c>
      <c r="E111" s="178"/>
      <c r="F111" s="179" t="s">
        <v>602</v>
      </c>
      <c r="G111" s="180" t="s">
        <v>337</v>
      </c>
      <c r="H111" s="181">
        <v>34.688000000000002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603</v>
      </c>
    </row>
    <row r="112" spans="1:65" s="163" customFormat="1" ht="22.95" customHeight="1">
      <c r="B112" s="164"/>
      <c r="D112" s="165" t="s">
        <v>140</v>
      </c>
      <c r="E112" s="174"/>
      <c r="F112" s="174" t="s">
        <v>502</v>
      </c>
      <c r="J112" s="175">
        <f>BK112</f>
        <v>0</v>
      </c>
      <c r="L112" s="164"/>
      <c r="M112" s="168"/>
      <c r="N112" s="169"/>
      <c r="O112" s="169"/>
      <c r="P112" s="170">
        <f>SUM(P113:P115)</f>
        <v>0</v>
      </c>
      <c r="Q112" s="169"/>
      <c r="R112" s="170">
        <f>SUM(R113:R115)</f>
        <v>0</v>
      </c>
      <c r="S112" s="169"/>
      <c r="T112" s="171">
        <f>SUM(T113:T115)</f>
        <v>0</v>
      </c>
      <c r="AR112" s="165" t="s">
        <v>148</v>
      </c>
      <c r="AT112" s="172" t="s">
        <v>140</v>
      </c>
      <c r="AU112" s="172" t="s">
        <v>148</v>
      </c>
      <c r="AY112" s="165" t="s">
        <v>297</v>
      </c>
      <c r="BK112" s="173">
        <f>SUM(BK113:BK115)</f>
        <v>0</v>
      </c>
    </row>
    <row r="113" spans="1:65" s="63" customFormat="1" ht="37.950000000000003" customHeight="1">
      <c r="A113" s="59"/>
      <c r="B113" s="176"/>
      <c r="C113" s="177" t="s">
        <v>604</v>
      </c>
      <c r="D113" s="177" t="s">
        <v>299</v>
      </c>
      <c r="E113" s="178"/>
      <c r="F113" s="179" t="s">
        <v>605</v>
      </c>
      <c r="G113" s="180" t="s">
        <v>337</v>
      </c>
      <c r="H113" s="181">
        <v>682.5</v>
      </c>
      <c r="I113" s="182"/>
      <c r="J113" s="182">
        <f>ROUND(I113*H113,2)</f>
        <v>0</v>
      </c>
      <c r="K113" s="183"/>
      <c r="L113" s="60"/>
      <c r="M113" s="184" t="s">
        <v>76</v>
      </c>
      <c r="N113" s="185" t="s">
        <v>107</v>
      </c>
      <c r="O113" s="186">
        <v>0</v>
      </c>
      <c r="P113" s="186">
        <f>O113*H113</f>
        <v>0</v>
      </c>
      <c r="Q113" s="186">
        <v>0</v>
      </c>
      <c r="R113" s="186">
        <f>Q113*H113</f>
        <v>0</v>
      </c>
      <c r="S113" s="186">
        <v>0</v>
      </c>
      <c r="T113" s="187">
        <f>S113*H113</f>
        <v>0</v>
      </c>
      <c r="U113" s="59"/>
      <c r="V113" s="59"/>
      <c r="W113" s="59"/>
      <c r="X113" s="59"/>
      <c r="Y113" s="59"/>
      <c r="Z113" s="59"/>
      <c r="AA113" s="59"/>
      <c r="AB113" s="59"/>
      <c r="AC113" s="59"/>
      <c r="AD113" s="59"/>
      <c r="AE113" s="59"/>
      <c r="AR113" s="188" t="s">
        <v>302</v>
      </c>
      <c r="AT113" s="188" t="s">
        <v>299</v>
      </c>
      <c r="AU113" s="188" t="s">
        <v>154</v>
      </c>
      <c r="AY113" s="48" t="s">
        <v>297</v>
      </c>
      <c r="BE113" s="189">
        <f>IF(N113="základná",J113,0)</f>
        <v>0</v>
      </c>
      <c r="BF113" s="189">
        <f>IF(N113="znížená",J113,0)</f>
        <v>0</v>
      </c>
      <c r="BG113" s="189">
        <f>IF(N113="zákl. prenesená",J113,0)</f>
        <v>0</v>
      </c>
      <c r="BH113" s="189">
        <f>IF(N113="zníž. prenesená",J113,0)</f>
        <v>0</v>
      </c>
      <c r="BI113" s="189">
        <f>IF(N113="nulová",J113,0)</f>
        <v>0</v>
      </c>
      <c r="BJ113" s="48" t="s">
        <v>154</v>
      </c>
      <c r="BK113" s="189">
        <f>ROUND(I113*H113,2)</f>
        <v>0</v>
      </c>
      <c r="BL113" s="48" t="s">
        <v>302</v>
      </c>
      <c r="BM113" s="188" t="s">
        <v>606</v>
      </c>
    </row>
    <row r="114" spans="1:65" s="63" customFormat="1" ht="45.6" customHeight="1">
      <c r="A114" s="59"/>
      <c r="B114" s="176"/>
      <c r="C114" s="177" t="s">
        <v>607</v>
      </c>
      <c r="D114" s="177" t="s">
        <v>299</v>
      </c>
      <c r="E114" s="178"/>
      <c r="F114" s="179" t="s">
        <v>608</v>
      </c>
      <c r="G114" s="180" t="s">
        <v>337</v>
      </c>
      <c r="H114" s="181">
        <v>2047.5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609</v>
      </c>
    </row>
    <row r="115" spans="1:65" s="63" customFormat="1" ht="32.4" customHeight="1">
      <c r="A115" s="59"/>
      <c r="B115" s="176"/>
      <c r="C115" s="177" t="s">
        <v>610</v>
      </c>
      <c r="D115" s="177" t="s">
        <v>299</v>
      </c>
      <c r="E115" s="178"/>
      <c r="F115" s="179" t="s">
        <v>611</v>
      </c>
      <c r="G115" s="180" t="s">
        <v>337</v>
      </c>
      <c r="H115" s="181">
        <v>682.5</v>
      </c>
      <c r="I115" s="182"/>
      <c r="J115" s="182">
        <f>ROUND(I115*H115,2)</f>
        <v>0</v>
      </c>
      <c r="K115" s="183"/>
      <c r="L115" s="60"/>
      <c r="M115" s="184" t="s">
        <v>76</v>
      </c>
      <c r="N115" s="185"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302</v>
      </c>
      <c r="AT115" s="188" t="s">
        <v>299</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612</v>
      </c>
    </row>
    <row r="116" spans="1:65" s="163" customFormat="1" ht="22.95" customHeight="1">
      <c r="B116" s="164"/>
      <c r="D116" s="165" t="s">
        <v>140</v>
      </c>
      <c r="E116" s="174"/>
      <c r="F116" s="174" t="s">
        <v>370</v>
      </c>
      <c r="J116" s="175">
        <f>BK116</f>
        <v>0</v>
      </c>
      <c r="L116" s="164"/>
      <c r="M116" s="168"/>
      <c r="N116" s="169"/>
      <c r="O116" s="169"/>
      <c r="P116" s="170">
        <f>P117</f>
        <v>0</v>
      </c>
      <c r="Q116" s="169"/>
      <c r="R116" s="170">
        <f>R117</f>
        <v>0</v>
      </c>
      <c r="S116" s="169"/>
      <c r="T116" s="171">
        <f>T117</f>
        <v>0</v>
      </c>
      <c r="AR116" s="165" t="s">
        <v>148</v>
      </c>
      <c r="AT116" s="172" t="s">
        <v>140</v>
      </c>
      <c r="AU116" s="172" t="s">
        <v>148</v>
      </c>
      <c r="AY116" s="165" t="s">
        <v>297</v>
      </c>
      <c r="BK116" s="173">
        <f>BK117</f>
        <v>0</v>
      </c>
    </row>
    <row r="117" spans="1:65" s="63" customFormat="1" ht="24.15" customHeight="1">
      <c r="A117" s="59"/>
      <c r="B117" s="176"/>
      <c r="C117" s="177" t="s">
        <v>371</v>
      </c>
      <c r="D117" s="177" t="s">
        <v>299</v>
      </c>
      <c r="E117" s="178"/>
      <c r="F117" s="179" t="s">
        <v>372</v>
      </c>
      <c r="G117" s="180" t="s">
        <v>326</v>
      </c>
      <c r="H117" s="181">
        <v>354.41199999999998</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613</v>
      </c>
    </row>
    <row r="118" spans="1:65" s="163" customFormat="1" ht="25.95" customHeight="1">
      <c r="B118" s="164"/>
      <c r="D118" s="165" t="s">
        <v>140</v>
      </c>
      <c r="E118" s="166"/>
      <c r="F118" s="166" t="s">
        <v>374</v>
      </c>
      <c r="J118" s="167">
        <f>BK118</f>
        <v>0</v>
      </c>
      <c r="L118" s="164"/>
      <c r="M118" s="168"/>
      <c r="N118" s="169"/>
      <c r="O118" s="169"/>
      <c r="P118" s="170">
        <f>P119+P122+P125+P130</f>
        <v>0</v>
      </c>
      <c r="Q118" s="169"/>
      <c r="R118" s="170">
        <f>R119+R122+R125+R130</f>
        <v>0</v>
      </c>
      <c r="S118" s="169"/>
      <c r="T118" s="171">
        <f>T119+T122+T125+T130</f>
        <v>0</v>
      </c>
      <c r="AR118" s="165" t="s">
        <v>154</v>
      </c>
      <c r="AT118" s="172" t="s">
        <v>140</v>
      </c>
      <c r="AU118" s="172" t="s">
        <v>141</v>
      </c>
      <c r="AY118" s="165" t="s">
        <v>297</v>
      </c>
      <c r="BK118" s="173">
        <f>BK119+BK122+BK125+BK130</f>
        <v>0</v>
      </c>
    </row>
    <row r="119" spans="1:65" s="163" customFormat="1" ht="22.95" customHeight="1">
      <c r="B119" s="164"/>
      <c r="D119" s="165" t="s">
        <v>140</v>
      </c>
      <c r="E119" s="174"/>
      <c r="F119" s="174" t="s">
        <v>509</v>
      </c>
      <c r="J119" s="175">
        <f>BK119</f>
        <v>0</v>
      </c>
      <c r="L119" s="164"/>
      <c r="M119" s="168"/>
      <c r="N119" s="169"/>
      <c r="O119" s="169"/>
      <c r="P119" s="170">
        <f>SUM(P120:P121)</f>
        <v>0</v>
      </c>
      <c r="Q119" s="169"/>
      <c r="R119" s="170">
        <f>SUM(R120:R121)</f>
        <v>0</v>
      </c>
      <c r="S119" s="169"/>
      <c r="T119" s="171">
        <f>SUM(T120:T121)</f>
        <v>0</v>
      </c>
      <c r="AR119" s="165" t="s">
        <v>154</v>
      </c>
      <c r="AT119" s="172" t="s">
        <v>140</v>
      </c>
      <c r="AU119" s="172" t="s">
        <v>148</v>
      </c>
      <c r="AY119" s="165" t="s">
        <v>297</v>
      </c>
      <c r="BK119" s="173">
        <f>SUM(BK120:BK121)</f>
        <v>0</v>
      </c>
    </row>
    <row r="120" spans="1:65" s="63" customFormat="1" ht="24.15" customHeight="1">
      <c r="A120" s="59"/>
      <c r="B120" s="176"/>
      <c r="C120" s="177" t="s">
        <v>614</v>
      </c>
      <c r="D120" s="177" t="s">
        <v>299</v>
      </c>
      <c r="E120" s="178"/>
      <c r="F120" s="179" t="s">
        <v>615</v>
      </c>
      <c r="G120" s="180" t="s">
        <v>337</v>
      </c>
      <c r="H120" s="181">
        <v>25.05</v>
      </c>
      <c r="I120" s="182"/>
      <c r="J120" s="182">
        <f>ROUND(I120*H120,2)</f>
        <v>0</v>
      </c>
      <c r="K120" s="183"/>
      <c r="L120" s="60"/>
      <c r="M120" s="184" t="s">
        <v>76</v>
      </c>
      <c r="N120" s="185" t="s">
        <v>107</v>
      </c>
      <c r="O120" s="186">
        <v>0</v>
      </c>
      <c r="P120" s="186">
        <f>O120*H120</f>
        <v>0</v>
      </c>
      <c r="Q120" s="186">
        <v>0</v>
      </c>
      <c r="R120" s="186">
        <f>Q120*H120</f>
        <v>0</v>
      </c>
      <c r="S120" s="186">
        <v>0</v>
      </c>
      <c r="T120" s="187">
        <f>S120*H120</f>
        <v>0</v>
      </c>
      <c r="U120" s="59"/>
      <c r="V120" s="59"/>
      <c r="W120" s="59"/>
      <c r="X120" s="59"/>
      <c r="Y120" s="59"/>
      <c r="Z120" s="59"/>
      <c r="AA120" s="59"/>
      <c r="AB120" s="59"/>
      <c r="AC120" s="59"/>
      <c r="AD120" s="59"/>
      <c r="AE120" s="59"/>
      <c r="AR120" s="188" t="s">
        <v>348</v>
      </c>
      <c r="AT120" s="188" t="s">
        <v>299</v>
      </c>
      <c r="AU120" s="188" t="s">
        <v>154</v>
      </c>
      <c r="AY120" s="48" t="s">
        <v>297</v>
      </c>
      <c r="BE120" s="189">
        <f>IF(N120="základná",J120,0)</f>
        <v>0</v>
      </c>
      <c r="BF120" s="189">
        <f>IF(N120="znížená",J120,0)</f>
        <v>0</v>
      </c>
      <c r="BG120" s="189">
        <f>IF(N120="zákl. prenesená",J120,0)</f>
        <v>0</v>
      </c>
      <c r="BH120" s="189">
        <f>IF(N120="zníž. prenesená",J120,0)</f>
        <v>0</v>
      </c>
      <c r="BI120" s="189">
        <f>IF(N120="nulová",J120,0)</f>
        <v>0</v>
      </c>
      <c r="BJ120" s="48" t="s">
        <v>154</v>
      </c>
      <c r="BK120" s="189">
        <f>ROUND(I120*H120,2)</f>
        <v>0</v>
      </c>
      <c r="BL120" s="48" t="s">
        <v>348</v>
      </c>
      <c r="BM120" s="188" t="s">
        <v>616</v>
      </c>
    </row>
    <row r="121" spans="1:65" s="63" customFormat="1" ht="14.4" customHeight="1">
      <c r="A121" s="59"/>
      <c r="B121" s="176"/>
      <c r="C121" s="190" t="s">
        <v>617</v>
      </c>
      <c r="D121" s="190" t="s">
        <v>324</v>
      </c>
      <c r="E121" s="191"/>
      <c r="F121" s="192" t="s">
        <v>618</v>
      </c>
      <c r="G121" s="193" t="s">
        <v>337</v>
      </c>
      <c r="H121" s="194">
        <v>26.303000000000001</v>
      </c>
      <c r="I121" s="195"/>
      <c r="J121" s="195">
        <f>ROUND(I121*H121,2)</f>
        <v>0</v>
      </c>
      <c r="K121" s="196"/>
      <c r="L121" s="197"/>
      <c r="M121" s="198" t="s">
        <v>76</v>
      </c>
      <c r="N121" s="199" t="s">
        <v>107</v>
      </c>
      <c r="O121" s="186">
        <v>0</v>
      </c>
      <c r="P121" s="186">
        <f>O121*H121</f>
        <v>0</v>
      </c>
      <c r="Q121" s="186">
        <v>0</v>
      </c>
      <c r="R121" s="186">
        <f>Q121*H121</f>
        <v>0</v>
      </c>
      <c r="S121" s="186">
        <v>0</v>
      </c>
      <c r="T121" s="187">
        <f>S121*H121</f>
        <v>0</v>
      </c>
      <c r="U121" s="59"/>
      <c r="V121" s="59"/>
      <c r="W121" s="59"/>
      <c r="X121" s="59"/>
      <c r="Y121" s="59"/>
      <c r="Z121" s="59"/>
      <c r="AA121" s="59"/>
      <c r="AB121" s="59"/>
      <c r="AC121" s="59"/>
      <c r="AD121" s="59"/>
      <c r="AE121" s="59"/>
      <c r="AR121" s="188" t="s">
        <v>381</v>
      </c>
      <c r="AT121" s="188" t="s">
        <v>324</v>
      </c>
      <c r="AU121" s="188" t="s">
        <v>154</v>
      </c>
      <c r="AY121" s="48" t="s">
        <v>297</v>
      </c>
      <c r="BE121" s="189">
        <f>IF(N121="základná",J121,0)</f>
        <v>0</v>
      </c>
      <c r="BF121" s="189">
        <f>IF(N121="znížená",J121,0)</f>
        <v>0</v>
      </c>
      <c r="BG121" s="189">
        <f>IF(N121="zákl. prenesená",J121,0)</f>
        <v>0</v>
      </c>
      <c r="BH121" s="189">
        <f>IF(N121="zníž. prenesená",J121,0)</f>
        <v>0</v>
      </c>
      <c r="BI121" s="189">
        <f>IF(N121="nulová",J121,0)</f>
        <v>0</v>
      </c>
      <c r="BJ121" s="48" t="s">
        <v>154</v>
      </c>
      <c r="BK121" s="189">
        <f>ROUND(I121*H121,2)</f>
        <v>0</v>
      </c>
      <c r="BL121" s="48" t="s">
        <v>348</v>
      </c>
      <c r="BM121" s="188" t="s">
        <v>619</v>
      </c>
    </row>
    <row r="122" spans="1:65" s="163" customFormat="1" ht="22.95" customHeight="1">
      <c r="B122" s="164"/>
      <c r="D122" s="165" t="s">
        <v>140</v>
      </c>
      <c r="E122" s="174"/>
      <c r="F122" s="174" t="s">
        <v>545</v>
      </c>
      <c r="J122" s="175">
        <f>BK122</f>
        <v>0</v>
      </c>
      <c r="L122" s="164"/>
      <c r="M122" s="168"/>
      <c r="N122" s="169"/>
      <c r="O122" s="169"/>
      <c r="P122" s="170">
        <f>SUM(P123:P124)</f>
        <v>0</v>
      </c>
      <c r="Q122" s="169"/>
      <c r="R122" s="170">
        <f>SUM(R123:R124)</f>
        <v>0</v>
      </c>
      <c r="S122" s="169"/>
      <c r="T122" s="171">
        <f>SUM(T123:T124)</f>
        <v>0</v>
      </c>
      <c r="AR122" s="165" t="s">
        <v>154</v>
      </c>
      <c r="AT122" s="172" t="s">
        <v>140</v>
      </c>
      <c r="AU122" s="172" t="s">
        <v>148</v>
      </c>
      <c r="AY122" s="165" t="s">
        <v>297</v>
      </c>
      <c r="BK122" s="173">
        <f>SUM(BK123:BK124)</f>
        <v>0</v>
      </c>
    </row>
    <row r="123" spans="1:65" s="63" customFormat="1" ht="24.15" customHeight="1">
      <c r="A123" s="59"/>
      <c r="B123" s="176"/>
      <c r="C123" s="177" t="s">
        <v>620</v>
      </c>
      <c r="D123" s="177" t="s">
        <v>299</v>
      </c>
      <c r="E123" s="178"/>
      <c r="F123" s="179" t="s">
        <v>621</v>
      </c>
      <c r="G123" s="180" t="s">
        <v>522</v>
      </c>
      <c r="H123" s="181">
        <v>52.8</v>
      </c>
      <c r="I123" s="182"/>
      <c r="J123" s="182">
        <f>ROUND(I123*H123,2)</f>
        <v>0</v>
      </c>
      <c r="K123" s="183"/>
      <c r="L123" s="60"/>
      <c r="M123" s="184" t="s">
        <v>76</v>
      </c>
      <c r="N123" s="185"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348</v>
      </c>
      <c r="AT123" s="188" t="s">
        <v>299</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622</v>
      </c>
    </row>
    <row r="124" spans="1:65" s="63" customFormat="1" ht="24.15" customHeight="1">
      <c r="A124" s="59"/>
      <c r="B124" s="176"/>
      <c r="C124" s="177" t="s">
        <v>623</v>
      </c>
      <c r="D124" s="177" t="s">
        <v>299</v>
      </c>
      <c r="E124" s="178"/>
      <c r="F124" s="179" t="s">
        <v>624</v>
      </c>
      <c r="G124" s="180" t="s">
        <v>522</v>
      </c>
      <c r="H124" s="181">
        <v>19</v>
      </c>
      <c r="I124" s="182"/>
      <c r="J124" s="182">
        <f>ROUND(I124*H124,2)</f>
        <v>0</v>
      </c>
      <c r="K124" s="183"/>
      <c r="L124" s="60"/>
      <c r="M124" s="184" t="s">
        <v>76</v>
      </c>
      <c r="N124" s="185" t="s">
        <v>107</v>
      </c>
      <c r="O124" s="186">
        <v>0</v>
      </c>
      <c r="P124" s="186">
        <f>O124*H124</f>
        <v>0</v>
      </c>
      <c r="Q124" s="186">
        <v>0</v>
      </c>
      <c r="R124" s="186">
        <f>Q124*H124</f>
        <v>0</v>
      </c>
      <c r="S124" s="186">
        <v>0</v>
      </c>
      <c r="T124" s="187">
        <f>S124*H124</f>
        <v>0</v>
      </c>
      <c r="U124" s="59"/>
      <c r="V124" s="59"/>
      <c r="W124" s="59"/>
      <c r="X124" s="59"/>
      <c r="Y124" s="59"/>
      <c r="Z124" s="59"/>
      <c r="AA124" s="59"/>
      <c r="AB124" s="59"/>
      <c r="AC124" s="59"/>
      <c r="AD124" s="59"/>
      <c r="AE124" s="59"/>
      <c r="AR124" s="188" t="s">
        <v>348</v>
      </c>
      <c r="AT124" s="188" t="s">
        <v>299</v>
      </c>
      <c r="AU124" s="188" t="s">
        <v>154</v>
      </c>
      <c r="AY124" s="48" t="s">
        <v>297</v>
      </c>
      <c r="BE124" s="189">
        <f>IF(N124="základná",J124,0)</f>
        <v>0</v>
      </c>
      <c r="BF124" s="189">
        <f>IF(N124="znížená",J124,0)</f>
        <v>0</v>
      </c>
      <c r="BG124" s="189">
        <f>IF(N124="zákl. prenesená",J124,0)</f>
        <v>0</v>
      </c>
      <c r="BH124" s="189">
        <f>IF(N124="zníž. prenesená",J124,0)</f>
        <v>0</v>
      </c>
      <c r="BI124" s="189">
        <f>IF(N124="nulová",J124,0)</f>
        <v>0</v>
      </c>
      <c r="BJ124" s="48" t="s">
        <v>154</v>
      </c>
      <c r="BK124" s="189">
        <f>ROUND(I124*H124,2)</f>
        <v>0</v>
      </c>
      <c r="BL124" s="48" t="s">
        <v>348</v>
      </c>
      <c r="BM124" s="188" t="s">
        <v>625</v>
      </c>
    </row>
    <row r="125" spans="1:65" s="163" customFormat="1" ht="22.95" customHeight="1">
      <c r="B125" s="164"/>
      <c r="D125" s="165" t="s">
        <v>140</v>
      </c>
      <c r="E125" s="174"/>
      <c r="F125" s="174" t="s">
        <v>626</v>
      </c>
      <c r="J125" s="175">
        <f>BK125</f>
        <v>0</v>
      </c>
      <c r="L125" s="164"/>
      <c r="M125" s="168"/>
      <c r="N125" s="169"/>
      <c r="O125" s="169"/>
      <c r="P125" s="170">
        <f>SUM(P126:P129)</f>
        <v>0</v>
      </c>
      <c r="Q125" s="169"/>
      <c r="R125" s="170">
        <f>SUM(R126:R129)</f>
        <v>0</v>
      </c>
      <c r="S125" s="169"/>
      <c r="T125" s="171">
        <f>SUM(T126:T129)</f>
        <v>0</v>
      </c>
      <c r="AR125" s="165" t="s">
        <v>154</v>
      </c>
      <c r="AT125" s="172" t="s">
        <v>140</v>
      </c>
      <c r="AU125" s="172" t="s">
        <v>148</v>
      </c>
      <c r="AY125" s="165" t="s">
        <v>297</v>
      </c>
      <c r="BK125" s="173">
        <f>SUM(BK126:BK129)</f>
        <v>0</v>
      </c>
    </row>
    <row r="126" spans="1:65" s="63" customFormat="1" ht="24.15" customHeight="1">
      <c r="A126" s="59"/>
      <c r="B126" s="176"/>
      <c r="C126" s="190" t="s">
        <v>627</v>
      </c>
      <c r="D126" s="190" t="s">
        <v>324</v>
      </c>
      <c r="E126" s="191"/>
      <c r="F126" s="192" t="s">
        <v>628</v>
      </c>
      <c r="G126" s="193" t="s">
        <v>407</v>
      </c>
      <c r="H126" s="194">
        <v>10</v>
      </c>
      <c r="I126" s="195"/>
      <c r="J126" s="195">
        <f>ROUND(I126*H126,2)</f>
        <v>0</v>
      </c>
      <c r="K126" s="196"/>
      <c r="L126" s="197"/>
      <c r="M126" s="198" t="s">
        <v>76</v>
      </c>
      <c r="N126" s="199"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381</v>
      </c>
      <c r="AT126" s="188" t="s">
        <v>324</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629</v>
      </c>
    </row>
    <row r="127" spans="1:65" s="63" customFormat="1" ht="24.15" customHeight="1">
      <c r="A127" s="59"/>
      <c r="B127" s="176"/>
      <c r="C127" s="190" t="s">
        <v>630</v>
      </c>
      <c r="D127" s="190" t="s">
        <v>324</v>
      </c>
      <c r="E127" s="191"/>
      <c r="F127" s="192" t="s">
        <v>631</v>
      </c>
      <c r="G127" s="193" t="s">
        <v>407</v>
      </c>
      <c r="H127" s="194">
        <v>12</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632</v>
      </c>
    </row>
    <row r="128" spans="1:65" s="63" customFormat="1" ht="24.15" customHeight="1">
      <c r="A128" s="59"/>
      <c r="B128" s="176"/>
      <c r="C128" s="190" t="s">
        <v>633</v>
      </c>
      <c r="D128" s="190" t="s">
        <v>324</v>
      </c>
      <c r="E128" s="191"/>
      <c r="F128" s="192" t="s">
        <v>634</v>
      </c>
      <c r="G128" s="193" t="s">
        <v>407</v>
      </c>
      <c r="H128" s="194">
        <v>4</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635</v>
      </c>
    </row>
    <row r="129" spans="1:65" s="63" customFormat="1" ht="24.15" customHeight="1">
      <c r="A129" s="59"/>
      <c r="B129" s="176"/>
      <c r="C129" s="190" t="s">
        <v>636</v>
      </c>
      <c r="D129" s="190" t="s">
        <v>324</v>
      </c>
      <c r="E129" s="191"/>
      <c r="F129" s="192" t="s">
        <v>637</v>
      </c>
      <c r="G129" s="193" t="s">
        <v>407</v>
      </c>
      <c r="H129" s="194">
        <v>14</v>
      </c>
      <c r="I129" s="195"/>
      <c r="J129" s="195">
        <f>ROUND(I129*H129,2)</f>
        <v>0</v>
      </c>
      <c r="K129" s="196"/>
      <c r="L129" s="197"/>
      <c r="M129" s="198" t="s">
        <v>76</v>
      </c>
      <c r="N129" s="199"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381</v>
      </c>
      <c r="AT129" s="188" t="s">
        <v>324</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638</v>
      </c>
    </row>
    <row r="130" spans="1:65" s="163" customFormat="1" ht="22.95" customHeight="1">
      <c r="B130" s="164"/>
      <c r="D130" s="165" t="s">
        <v>140</v>
      </c>
      <c r="E130" s="174"/>
      <c r="F130" s="174" t="s">
        <v>561</v>
      </c>
      <c r="J130" s="175">
        <f>BK130</f>
        <v>0</v>
      </c>
      <c r="L130" s="164"/>
      <c r="M130" s="168"/>
      <c r="N130" s="169"/>
      <c r="O130" s="169"/>
      <c r="P130" s="170">
        <f>SUM(P131:P133)</f>
        <v>0</v>
      </c>
      <c r="Q130" s="169"/>
      <c r="R130" s="170">
        <f>SUM(R131:R133)</f>
        <v>0</v>
      </c>
      <c r="S130" s="169"/>
      <c r="T130" s="171">
        <f>SUM(T131:T133)</f>
        <v>0</v>
      </c>
      <c r="AR130" s="165" t="s">
        <v>154</v>
      </c>
      <c r="AT130" s="172" t="s">
        <v>140</v>
      </c>
      <c r="AU130" s="172" t="s">
        <v>148</v>
      </c>
      <c r="AY130" s="165" t="s">
        <v>297</v>
      </c>
      <c r="BK130" s="173">
        <f>SUM(BK131:BK133)</f>
        <v>0</v>
      </c>
    </row>
    <row r="131" spans="1:65" s="63" customFormat="1" ht="24.15" customHeight="1">
      <c r="A131" s="59"/>
      <c r="B131" s="176"/>
      <c r="C131" s="177" t="s">
        <v>639</v>
      </c>
      <c r="D131" s="177" t="s">
        <v>299</v>
      </c>
      <c r="E131" s="178"/>
      <c r="F131" s="179" t="s">
        <v>640</v>
      </c>
      <c r="G131" s="180" t="s">
        <v>522</v>
      </c>
      <c r="H131" s="181">
        <v>7.5</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641</v>
      </c>
    </row>
    <row r="132" spans="1:65" s="63" customFormat="1" ht="14.4" customHeight="1">
      <c r="A132" s="59"/>
      <c r="B132" s="176"/>
      <c r="C132" s="177" t="s">
        <v>642</v>
      </c>
      <c r="D132" s="177" t="s">
        <v>299</v>
      </c>
      <c r="E132" s="178"/>
      <c r="F132" s="179" t="s">
        <v>643</v>
      </c>
      <c r="G132" s="180" t="s">
        <v>522</v>
      </c>
      <c r="H132" s="181">
        <v>5</v>
      </c>
      <c r="I132" s="182"/>
      <c r="J132" s="182">
        <f>ROUND(I132*H132,2)</f>
        <v>0</v>
      </c>
      <c r="K132" s="183"/>
      <c r="L132" s="60"/>
      <c r="M132" s="184" t="s">
        <v>76</v>
      </c>
      <c r="N132" s="185" t="s">
        <v>107</v>
      </c>
      <c r="O132" s="186">
        <v>0</v>
      </c>
      <c r="P132" s="186">
        <f>O132*H132</f>
        <v>0</v>
      </c>
      <c r="Q132" s="186">
        <v>0</v>
      </c>
      <c r="R132" s="186">
        <f>Q132*H132</f>
        <v>0</v>
      </c>
      <c r="S132" s="186">
        <v>0</v>
      </c>
      <c r="T132" s="187">
        <f>S132*H132</f>
        <v>0</v>
      </c>
      <c r="U132" s="59"/>
      <c r="V132" s="59"/>
      <c r="W132" s="59"/>
      <c r="X132" s="59"/>
      <c r="Y132" s="59"/>
      <c r="Z132" s="59"/>
      <c r="AA132" s="59"/>
      <c r="AB132" s="59"/>
      <c r="AC132" s="59"/>
      <c r="AD132" s="59"/>
      <c r="AE132" s="59"/>
      <c r="AR132" s="188" t="s">
        <v>348</v>
      </c>
      <c r="AT132" s="188" t="s">
        <v>299</v>
      </c>
      <c r="AU132" s="188" t="s">
        <v>154</v>
      </c>
      <c r="AY132" s="48" t="s">
        <v>297</v>
      </c>
      <c r="BE132" s="189">
        <f>IF(N132="základná",J132,0)</f>
        <v>0</v>
      </c>
      <c r="BF132" s="189">
        <f>IF(N132="znížená",J132,0)</f>
        <v>0</v>
      </c>
      <c r="BG132" s="189">
        <f>IF(N132="zákl. prenesená",J132,0)</f>
        <v>0</v>
      </c>
      <c r="BH132" s="189">
        <f>IF(N132="zníž. prenesená",J132,0)</f>
        <v>0</v>
      </c>
      <c r="BI132" s="189">
        <f>IF(N132="nulová",J132,0)</f>
        <v>0</v>
      </c>
      <c r="BJ132" s="48" t="s">
        <v>154</v>
      </c>
      <c r="BK132" s="189">
        <f>ROUND(I132*H132,2)</f>
        <v>0</v>
      </c>
      <c r="BL132" s="48" t="s">
        <v>348</v>
      </c>
      <c r="BM132" s="188" t="s">
        <v>644</v>
      </c>
    </row>
    <row r="133" spans="1:65" s="63" customFormat="1" ht="24.15" customHeight="1">
      <c r="A133" s="59"/>
      <c r="B133" s="176"/>
      <c r="C133" s="190" t="s">
        <v>645</v>
      </c>
      <c r="D133" s="190" t="s">
        <v>324</v>
      </c>
      <c r="E133" s="191"/>
      <c r="F133" s="192" t="s">
        <v>646</v>
      </c>
      <c r="G133" s="193" t="s">
        <v>407</v>
      </c>
      <c r="H133" s="194">
        <v>1</v>
      </c>
      <c r="I133" s="195"/>
      <c r="J133" s="195">
        <f>ROUND(I133*H133,2)</f>
        <v>0</v>
      </c>
      <c r="K133" s="196"/>
      <c r="L133" s="197"/>
      <c r="M133" s="209" t="s">
        <v>76</v>
      </c>
      <c r="N133" s="210" t="s">
        <v>107</v>
      </c>
      <c r="O133" s="202">
        <v>0</v>
      </c>
      <c r="P133" s="202">
        <f>O133*H133</f>
        <v>0</v>
      </c>
      <c r="Q133" s="202">
        <v>0</v>
      </c>
      <c r="R133" s="202">
        <f>Q133*H133</f>
        <v>0</v>
      </c>
      <c r="S133" s="202">
        <v>0</v>
      </c>
      <c r="T133" s="203">
        <f>S133*H133</f>
        <v>0</v>
      </c>
      <c r="U133" s="59"/>
      <c r="V133" s="59"/>
      <c r="W133" s="59"/>
      <c r="X133" s="59"/>
      <c r="Y133" s="59"/>
      <c r="Z133" s="59"/>
      <c r="AA133" s="59"/>
      <c r="AB133" s="59"/>
      <c r="AC133" s="59"/>
      <c r="AD133" s="59"/>
      <c r="AE133" s="59"/>
      <c r="AR133" s="188" t="s">
        <v>381</v>
      </c>
      <c r="AT133" s="188" t="s">
        <v>324</v>
      </c>
      <c r="AU133" s="188" t="s">
        <v>154</v>
      </c>
      <c r="AY133" s="48" t="s">
        <v>297</v>
      </c>
      <c r="BE133" s="189">
        <f>IF(N133="základná",J133,0)</f>
        <v>0</v>
      </c>
      <c r="BF133" s="189">
        <f>IF(N133="znížená",J133,0)</f>
        <v>0</v>
      </c>
      <c r="BG133" s="189">
        <f>IF(N133="zákl. prenesená",J133,0)</f>
        <v>0</v>
      </c>
      <c r="BH133" s="189">
        <f>IF(N133="zníž. prenesená",J133,0)</f>
        <v>0</v>
      </c>
      <c r="BI133" s="189">
        <f>IF(N133="nulová",J133,0)</f>
        <v>0</v>
      </c>
      <c r="BJ133" s="48" t="s">
        <v>154</v>
      </c>
      <c r="BK133" s="189">
        <f>ROUND(I133*H133,2)</f>
        <v>0</v>
      </c>
      <c r="BL133" s="48" t="s">
        <v>348</v>
      </c>
      <c r="BM133" s="188" t="s">
        <v>647</v>
      </c>
    </row>
    <row r="134" spans="1:65" s="63" customFormat="1" ht="6.9" customHeight="1">
      <c r="A134" s="59"/>
      <c r="B134" s="75"/>
      <c r="C134" s="76"/>
      <c r="D134" s="76"/>
      <c r="E134" s="76"/>
      <c r="F134" s="76"/>
      <c r="G134" s="76"/>
      <c r="H134" s="76"/>
      <c r="I134" s="76"/>
      <c r="J134" s="76"/>
      <c r="K134" s="76"/>
      <c r="L134" s="60"/>
      <c r="M134" s="59"/>
      <c r="O134" s="59"/>
      <c r="P134" s="59"/>
      <c r="Q134" s="59"/>
      <c r="R134" s="59"/>
      <c r="S134" s="59"/>
      <c r="T134" s="59"/>
      <c r="U134" s="59"/>
      <c r="V134" s="59"/>
      <c r="W134" s="59"/>
      <c r="X134" s="59"/>
      <c r="Y134" s="59"/>
      <c r="Z134" s="59"/>
      <c r="AA134" s="59"/>
      <c r="AB134" s="59"/>
      <c r="AC134" s="59"/>
      <c r="AD134" s="59"/>
      <c r="AE134" s="59"/>
    </row>
    <row r="137" spans="1:65" ht="51" customHeight="1">
      <c r="C137" s="262" t="s">
        <v>392</v>
      </c>
      <c r="D137" s="262"/>
      <c r="E137" s="262"/>
      <c r="F137" s="262"/>
      <c r="G137" s="262"/>
      <c r="H137" s="262"/>
      <c r="I137" s="262"/>
      <c r="J137" s="262"/>
      <c r="K137" s="262"/>
      <c r="L137" s="262"/>
      <c r="M137" s="262"/>
      <c r="N137" s="262"/>
    </row>
    <row r="138" spans="1:65" ht="11.4">
      <c r="C138" s="204"/>
      <c r="D138" s="204"/>
      <c r="E138" s="204"/>
      <c r="F138" s="204"/>
      <c r="G138" s="204"/>
      <c r="H138" s="204"/>
      <c r="I138" s="204"/>
      <c r="J138" s="204"/>
      <c r="K138" s="205"/>
      <c r="L138" s="205"/>
      <c r="M138" s="205"/>
      <c r="N138" s="205"/>
    </row>
    <row r="139" spans="1:65" ht="31.95" customHeight="1">
      <c r="C139" s="262" t="s">
        <v>393</v>
      </c>
      <c r="D139" s="262"/>
      <c r="E139" s="262"/>
      <c r="F139" s="262"/>
      <c r="G139" s="262"/>
      <c r="H139" s="262"/>
      <c r="I139" s="262"/>
      <c r="J139" s="262"/>
      <c r="K139" s="262"/>
      <c r="L139" s="262"/>
      <c r="M139" s="262"/>
      <c r="N139" s="262"/>
    </row>
    <row r="140" spans="1:65" ht="11.4">
      <c r="C140" s="204"/>
      <c r="D140" s="204"/>
      <c r="E140" s="204"/>
      <c r="F140" s="204"/>
      <c r="G140" s="204"/>
      <c r="H140" s="204"/>
      <c r="I140" s="204"/>
      <c r="J140" s="204"/>
      <c r="K140" s="205"/>
      <c r="L140" s="205"/>
      <c r="M140" s="205"/>
      <c r="N140" s="205"/>
    </row>
    <row r="141" spans="1:65" ht="51.6" customHeight="1">
      <c r="C141" s="262" t="s">
        <v>394</v>
      </c>
      <c r="D141" s="262"/>
      <c r="E141" s="262"/>
      <c r="F141" s="262"/>
      <c r="G141" s="262"/>
      <c r="H141" s="262"/>
      <c r="I141" s="262"/>
      <c r="J141" s="262"/>
      <c r="K141" s="262"/>
      <c r="L141" s="262"/>
      <c r="M141" s="262"/>
      <c r="N141" s="262"/>
    </row>
    <row r="142" spans="1:65" ht="11.4">
      <c r="C142" s="206"/>
      <c r="D142" s="206"/>
      <c r="E142" s="206"/>
      <c r="F142" s="206"/>
      <c r="G142" s="206"/>
      <c r="H142" s="206"/>
      <c r="I142" s="206"/>
      <c r="J142" s="206"/>
      <c r="K142" s="207"/>
      <c r="L142" s="207"/>
      <c r="M142" s="207"/>
      <c r="N142" s="207"/>
    </row>
    <row r="143" spans="1:65" ht="11.4">
      <c r="C143" s="262" t="s">
        <v>395</v>
      </c>
      <c r="D143" s="262"/>
      <c r="E143" s="262"/>
      <c r="F143" s="262"/>
      <c r="G143" s="262"/>
      <c r="H143" s="262"/>
      <c r="I143" s="262"/>
      <c r="J143" s="262"/>
      <c r="K143" s="262"/>
      <c r="L143" s="262"/>
      <c r="M143" s="262"/>
      <c r="N143" s="262"/>
    </row>
    <row r="144" spans="1:65" ht="11.4">
      <c r="C144" s="204"/>
      <c r="D144" s="204"/>
      <c r="E144" s="204"/>
      <c r="F144" s="204"/>
      <c r="G144" s="204"/>
      <c r="H144" s="204"/>
      <c r="I144" s="204"/>
      <c r="J144" s="204"/>
      <c r="K144" s="205"/>
      <c r="L144" s="205"/>
      <c r="M144" s="205"/>
      <c r="N144" s="205"/>
    </row>
    <row r="145" spans="3:14" ht="11.4">
      <c r="C145" s="204"/>
      <c r="D145" s="204"/>
      <c r="E145" s="204"/>
      <c r="F145" s="204"/>
      <c r="G145" s="204"/>
      <c r="H145" s="204"/>
      <c r="I145" s="204"/>
      <c r="J145" s="204"/>
      <c r="K145" s="205"/>
      <c r="L145" s="205"/>
      <c r="M145" s="205"/>
      <c r="N145" s="205"/>
    </row>
    <row r="146" spans="3:14" ht="11.4">
      <c r="C146" s="208" t="s">
        <v>396</v>
      </c>
      <c r="D146" s="208"/>
      <c r="E146" s="208"/>
      <c r="F146" s="208"/>
      <c r="G146" s="208"/>
      <c r="H146" s="204"/>
      <c r="I146" s="208"/>
      <c r="J146" s="208"/>
      <c r="K146" s="205"/>
      <c r="L146" s="205"/>
      <c r="M146" s="205"/>
      <c r="N146" s="205"/>
    </row>
    <row r="147" spans="3:14" ht="11.4">
      <c r="C147" s="204"/>
      <c r="D147" s="204"/>
      <c r="E147" s="204"/>
      <c r="F147" s="204"/>
      <c r="G147" s="204"/>
      <c r="H147" s="204" t="s">
        <v>397</v>
      </c>
      <c r="I147" s="204"/>
      <c r="J147" s="204"/>
      <c r="K147" s="205"/>
      <c r="L147" s="205"/>
      <c r="M147" s="205"/>
      <c r="N147" s="205"/>
    </row>
    <row r="148" spans="3:14" ht="11.4">
      <c r="C148" s="204"/>
      <c r="D148" s="204"/>
      <c r="E148" s="204"/>
      <c r="F148" s="204"/>
      <c r="G148" s="204"/>
      <c r="H148" s="204"/>
      <c r="I148" s="204"/>
      <c r="J148" s="204"/>
      <c r="K148" s="205"/>
      <c r="L148" s="205"/>
      <c r="M148" s="205"/>
      <c r="N148" s="205"/>
    </row>
    <row r="149" spans="3:14" ht="11.4">
      <c r="C149" s="204"/>
      <c r="D149" s="204"/>
      <c r="E149" s="204"/>
      <c r="F149" s="204"/>
      <c r="G149" s="204"/>
      <c r="H149" s="204"/>
      <c r="I149" s="204"/>
      <c r="J149" s="208"/>
      <c r="K149" s="205"/>
      <c r="L149" s="205"/>
      <c r="M149" s="205"/>
      <c r="N149" s="205"/>
    </row>
    <row r="150" spans="3:14" ht="11.4">
      <c r="C150" s="208" t="s">
        <v>96</v>
      </c>
      <c r="D150" s="208"/>
      <c r="E150" s="208"/>
      <c r="F150" s="208"/>
      <c r="G150" s="208"/>
      <c r="H150" s="204"/>
      <c r="I150" s="208"/>
      <c r="J150" s="204"/>
      <c r="K150" s="205"/>
      <c r="L150" s="205"/>
      <c r="M150" s="205"/>
      <c r="N150" s="205"/>
    </row>
  </sheetData>
  <autoFilter ref="C99:K133" xr:uid="{00000000-0009-0000-0000-000006000000}"/>
  <mergeCells count="13">
    <mergeCell ref="E29:H29"/>
    <mergeCell ref="L2:V2"/>
    <mergeCell ref="E7:H7"/>
    <mergeCell ref="E9:H9"/>
    <mergeCell ref="E11:H11"/>
    <mergeCell ref="E20:H20"/>
    <mergeCell ref="C143:N143"/>
    <mergeCell ref="E88:H88"/>
    <mergeCell ref="E90:H90"/>
    <mergeCell ref="E92:H92"/>
    <mergeCell ref="C137:N137"/>
    <mergeCell ref="C139:N139"/>
    <mergeCell ref="C141:N141"/>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177"/>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167</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648</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ROUND((SUM(BE100:BE160)),  2)</f>
        <v>0</v>
      </c>
      <c r="G35" s="59"/>
      <c r="H35" s="59"/>
      <c r="I35" s="141">
        <v>0.2</v>
      </c>
      <c r="J35" s="140">
        <f>ROUND(((SUM(BE100:BE160))*I35),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ROUND((SUM(BF100:BF160)),  2)</f>
        <v>0</v>
      </c>
      <c r="G36" s="59"/>
      <c r="H36" s="59"/>
      <c r="I36" s="141">
        <v>0.2</v>
      </c>
      <c r="J36" s="140">
        <f>ROUND(((SUM(BF100:BF160))*I36),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ROUND((SUM(BG100:BG160)),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ROUND((SUM(BH100:BH160)),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ROUND((SUM(BI100:BI160)),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6"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05 - FC 05 SO 01 A1 - ASR - Ostatné</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P101+P120</f>
        <v>0</v>
      </c>
      <c r="Q100" s="95"/>
      <c r="R100" s="160">
        <f>R101+R120</f>
        <v>0</v>
      </c>
      <c r="S100" s="95"/>
      <c r="T100" s="161">
        <f>T101+T120</f>
        <v>0</v>
      </c>
      <c r="U100" s="59"/>
      <c r="V100" s="59"/>
      <c r="W100" s="59"/>
      <c r="X100" s="59"/>
      <c r="Y100" s="59"/>
      <c r="Z100" s="59"/>
      <c r="AA100" s="59"/>
      <c r="AB100" s="59"/>
      <c r="AC100" s="59"/>
      <c r="AD100" s="59"/>
      <c r="AE100" s="59"/>
      <c r="AT100" s="48" t="s">
        <v>140</v>
      </c>
      <c r="AU100" s="48" t="s">
        <v>295</v>
      </c>
      <c r="BK100" s="162">
        <f>BK101+BK120</f>
        <v>0</v>
      </c>
    </row>
    <row r="101" spans="1:65" s="163" customFormat="1" ht="25.95" customHeight="1">
      <c r="B101" s="164"/>
      <c r="D101" s="165" t="s">
        <v>140</v>
      </c>
      <c r="E101" s="166"/>
      <c r="F101" s="166" t="s">
        <v>296</v>
      </c>
      <c r="J101" s="167">
        <f>BK101</f>
        <v>0</v>
      </c>
      <c r="L101" s="164"/>
      <c r="M101" s="168"/>
      <c r="N101" s="169"/>
      <c r="O101" s="169"/>
      <c r="P101" s="170">
        <f>P102+P113+P118</f>
        <v>0</v>
      </c>
      <c r="Q101" s="169"/>
      <c r="R101" s="170">
        <f>R102+R113+R118</f>
        <v>0</v>
      </c>
      <c r="S101" s="169"/>
      <c r="T101" s="171">
        <f>T102+T113+T118</f>
        <v>0</v>
      </c>
      <c r="AR101" s="165" t="s">
        <v>148</v>
      </c>
      <c r="AT101" s="172" t="s">
        <v>140</v>
      </c>
      <c r="AU101" s="172" t="s">
        <v>141</v>
      </c>
      <c r="AY101" s="165" t="s">
        <v>297</v>
      </c>
      <c r="BK101" s="173">
        <f>BK102+BK113+BK118</f>
        <v>0</v>
      </c>
    </row>
    <row r="102" spans="1:65" s="163" customFormat="1" ht="22.95" customHeight="1">
      <c r="B102" s="164"/>
      <c r="D102" s="165" t="s">
        <v>140</v>
      </c>
      <c r="E102" s="174"/>
      <c r="F102" s="174" t="s">
        <v>360</v>
      </c>
      <c r="J102" s="175">
        <f>BK102</f>
        <v>0</v>
      </c>
      <c r="L102" s="164"/>
      <c r="M102" s="168"/>
      <c r="N102" s="169"/>
      <c r="O102" s="169"/>
      <c r="P102" s="170">
        <f>SUM(P103:P112)</f>
        <v>0</v>
      </c>
      <c r="Q102" s="169"/>
      <c r="R102" s="170">
        <f>SUM(R103:R112)</f>
        <v>0</v>
      </c>
      <c r="S102" s="169"/>
      <c r="T102" s="171">
        <f>SUM(T103:T112)</f>
        <v>0</v>
      </c>
      <c r="AR102" s="165" t="s">
        <v>148</v>
      </c>
      <c r="AT102" s="172" t="s">
        <v>140</v>
      </c>
      <c r="AU102" s="172" t="s">
        <v>148</v>
      </c>
      <c r="AY102" s="165" t="s">
        <v>297</v>
      </c>
      <c r="BK102" s="173">
        <f>SUM(BK103:BK112)</f>
        <v>0</v>
      </c>
    </row>
    <row r="103" spans="1:65" s="63" customFormat="1" ht="24.15" customHeight="1">
      <c r="A103" s="59"/>
      <c r="B103" s="176"/>
      <c r="C103" s="177" t="s">
        <v>649</v>
      </c>
      <c r="D103" s="177" t="s">
        <v>299</v>
      </c>
      <c r="E103" s="178"/>
      <c r="F103" s="179" t="s">
        <v>650</v>
      </c>
      <c r="G103" s="180" t="s">
        <v>337</v>
      </c>
      <c r="H103" s="181">
        <v>331.9</v>
      </c>
      <c r="I103" s="182"/>
      <c r="J103" s="182">
        <f t="shared" ref="J103:J112" si="0">ROUND(I103*H103,2)</f>
        <v>0</v>
      </c>
      <c r="K103" s="183"/>
      <c r="L103" s="60"/>
      <c r="M103" s="184" t="s">
        <v>76</v>
      </c>
      <c r="N103" s="185" t="s">
        <v>107</v>
      </c>
      <c r="O103" s="186">
        <v>0</v>
      </c>
      <c r="P103" s="186">
        <f t="shared" ref="P103:P112" si="1">O103*H103</f>
        <v>0</v>
      </c>
      <c r="Q103" s="186">
        <v>0</v>
      </c>
      <c r="R103" s="186">
        <f t="shared" ref="R103:R112" si="2">Q103*H103</f>
        <v>0</v>
      </c>
      <c r="S103" s="186">
        <v>0</v>
      </c>
      <c r="T103" s="187">
        <f t="shared" ref="T103:T112" si="3">S103*H103</f>
        <v>0</v>
      </c>
      <c r="U103" s="59"/>
      <c r="V103" s="59"/>
      <c r="W103" s="59"/>
      <c r="X103" s="59"/>
      <c r="Y103" s="59"/>
      <c r="Z103" s="59"/>
      <c r="AA103" s="59"/>
      <c r="AB103" s="59"/>
      <c r="AC103" s="59"/>
      <c r="AD103" s="59"/>
      <c r="AE103" s="59"/>
      <c r="AR103" s="188" t="s">
        <v>302</v>
      </c>
      <c r="AT103" s="188" t="s">
        <v>299</v>
      </c>
      <c r="AU103" s="188" t="s">
        <v>154</v>
      </c>
      <c r="AY103" s="48" t="s">
        <v>297</v>
      </c>
      <c r="BE103" s="189">
        <f t="shared" ref="BE103:BE112" si="4">IF(N103="základná",J103,0)</f>
        <v>0</v>
      </c>
      <c r="BF103" s="189">
        <f t="shared" ref="BF103:BF112" si="5">IF(N103="znížená",J103,0)</f>
        <v>0</v>
      </c>
      <c r="BG103" s="189">
        <f t="shared" ref="BG103:BG112" si="6">IF(N103="zákl. prenesená",J103,0)</f>
        <v>0</v>
      </c>
      <c r="BH103" s="189">
        <f t="shared" ref="BH103:BH112" si="7">IF(N103="zníž. prenesená",J103,0)</f>
        <v>0</v>
      </c>
      <c r="BI103" s="189">
        <f t="shared" ref="BI103:BI112" si="8">IF(N103="nulová",J103,0)</f>
        <v>0</v>
      </c>
      <c r="BJ103" s="48" t="s">
        <v>154</v>
      </c>
      <c r="BK103" s="189">
        <f t="shared" ref="BK103:BK112" si="9">ROUND(I103*H103,2)</f>
        <v>0</v>
      </c>
      <c r="BL103" s="48" t="s">
        <v>302</v>
      </c>
      <c r="BM103" s="188" t="s">
        <v>651</v>
      </c>
    </row>
    <row r="104" spans="1:65" s="63" customFormat="1" ht="24.15" customHeight="1">
      <c r="A104" s="59"/>
      <c r="B104" s="176"/>
      <c r="C104" s="177" t="s">
        <v>652</v>
      </c>
      <c r="D104" s="177" t="s">
        <v>299</v>
      </c>
      <c r="E104" s="178"/>
      <c r="F104" s="179" t="s">
        <v>653</v>
      </c>
      <c r="G104" s="180" t="s">
        <v>337</v>
      </c>
      <c r="H104" s="181">
        <v>1816.8409999999999</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302</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302</v>
      </c>
      <c r="BM104" s="188" t="s">
        <v>654</v>
      </c>
    </row>
    <row r="105" spans="1:65" s="63" customFormat="1" ht="24.15" customHeight="1">
      <c r="A105" s="59"/>
      <c r="B105" s="176"/>
      <c r="C105" s="177" t="s">
        <v>655</v>
      </c>
      <c r="D105" s="177" t="s">
        <v>299</v>
      </c>
      <c r="E105" s="178"/>
      <c r="F105" s="179" t="s">
        <v>656</v>
      </c>
      <c r="G105" s="180" t="s">
        <v>337</v>
      </c>
      <c r="H105" s="181">
        <v>1816.8409999999999</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302</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302</v>
      </c>
      <c r="BM105" s="188" t="s">
        <v>657</v>
      </c>
    </row>
    <row r="106" spans="1:65" s="63" customFormat="1" ht="24.15" customHeight="1">
      <c r="A106" s="59"/>
      <c r="B106" s="176"/>
      <c r="C106" s="177" t="s">
        <v>658</v>
      </c>
      <c r="D106" s="177" t="s">
        <v>299</v>
      </c>
      <c r="E106" s="178"/>
      <c r="F106" s="179" t="s">
        <v>659</v>
      </c>
      <c r="G106" s="180" t="s">
        <v>337</v>
      </c>
      <c r="H106" s="181">
        <v>705.14</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302</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302</v>
      </c>
      <c r="BM106" s="188" t="s">
        <v>660</v>
      </c>
    </row>
    <row r="107" spans="1:65" s="63" customFormat="1" ht="14.4" customHeight="1">
      <c r="A107" s="59"/>
      <c r="B107" s="176"/>
      <c r="C107" s="190" t="s">
        <v>661</v>
      </c>
      <c r="D107" s="190" t="s">
        <v>324</v>
      </c>
      <c r="E107" s="191"/>
      <c r="F107" s="192" t="s">
        <v>662</v>
      </c>
      <c r="G107" s="193" t="s">
        <v>337</v>
      </c>
      <c r="H107" s="194">
        <v>810.91099999999994</v>
      </c>
      <c r="I107" s="195"/>
      <c r="J107" s="195">
        <f t="shared" si="0"/>
        <v>0</v>
      </c>
      <c r="K107" s="196"/>
      <c r="L107" s="197"/>
      <c r="M107" s="198" t="s">
        <v>76</v>
      </c>
      <c r="N107" s="199"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320</v>
      </c>
      <c r="AT107" s="188" t="s">
        <v>324</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302</v>
      </c>
      <c r="BM107" s="188" t="s">
        <v>663</v>
      </c>
    </row>
    <row r="108" spans="1:65" s="63" customFormat="1" ht="14.4" customHeight="1">
      <c r="A108" s="59"/>
      <c r="B108" s="176"/>
      <c r="C108" s="177" t="s">
        <v>664</v>
      </c>
      <c r="D108" s="177" t="s">
        <v>299</v>
      </c>
      <c r="E108" s="178"/>
      <c r="F108" s="179" t="s">
        <v>665</v>
      </c>
      <c r="G108" s="180" t="s">
        <v>337</v>
      </c>
      <c r="H108" s="181">
        <v>81.239999999999995</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302</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302</v>
      </c>
      <c r="BM108" s="188" t="s">
        <v>666</v>
      </c>
    </row>
    <row r="109" spans="1:65" s="63" customFormat="1" ht="14.4" customHeight="1">
      <c r="A109" s="59"/>
      <c r="B109" s="176"/>
      <c r="C109" s="177">
        <v>69</v>
      </c>
      <c r="D109" s="177" t="s">
        <v>299</v>
      </c>
      <c r="E109" s="178"/>
      <c r="F109" s="179" t="s">
        <v>667</v>
      </c>
      <c r="G109" s="180" t="s">
        <v>337</v>
      </c>
      <c r="H109" s="181">
        <v>311.33999999999997</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302</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302</v>
      </c>
      <c r="BM109" s="188" t="s">
        <v>668</v>
      </c>
    </row>
    <row r="110" spans="1:65" s="63" customFormat="1" ht="14.4" customHeight="1">
      <c r="A110" s="59"/>
      <c r="B110" s="176"/>
      <c r="C110" s="177" t="s">
        <v>669</v>
      </c>
      <c r="D110" s="177" t="s">
        <v>299</v>
      </c>
      <c r="E110" s="178"/>
      <c r="F110" s="179" t="s">
        <v>670</v>
      </c>
      <c r="G110" s="180" t="s">
        <v>337</v>
      </c>
      <c r="H110" s="181">
        <v>311.33999999999997</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302</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302</v>
      </c>
      <c r="BM110" s="188" t="s">
        <v>671</v>
      </c>
    </row>
    <row r="111" spans="1:65" s="63" customFormat="1" ht="24.15" customHeight="1">
      <c r="A111" s="59"/>
      <c r="B111" s="176"/>
      <c r="C111" s="177" t="s">
        <v>672</v>
      </c>
      <c r="D111" s="177" t="s">
        <v>299</v>
      </c>
      <c r="E111" s="178"/>
      <c r="F111" s="179" t="s">
        <v>673</v>
      </c>
      <c r="G111" s="180" t="s">
        <v>337</v>
      </c>
      <c r="H111" s="181">
        <v>82.46</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302</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302</v>
      </c>
      <c r="BM111" s="188" t="s">
        <v>674</v>
      </c>
    </row>
    <row r="112" spans="1:65" s="63" customFormat="1" ht="14.4" customHeight="1">
      <c r="A112" s="59"/>
      <c r="B112" s="176"/>
      <c r="C112" s="177" t="s">
        <v>675</v>
      </c>
      <c r="D112" s="177" t="s">
        <v>299</v>
      </c>
      <c r="E112" s="178"/>
      <c r="F112" s="179" t="s">
        <v>676</v>
      </c>
      <c r="G112" s="180" t="s">
        <v>337</v>
      </c>
      <c r="H112" s="181">
        <v>541.44000000000005</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302</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302</v>
      </c>
      <c r="BM112" s="188" t="s">
        <v>677</v>
      </c>
    </row>
    <row r="113" spans="1:65" s="163" customFormat="1" ht="22.95" customHeight="1">
      <c r="B113" s="164"/>
      <c r="D113" s="165" t="s">
        <v>140</v>
      </c>
      <c r="E113" s="174"/>
      <c r="F113" s="174" t="s">
        <v>502</v>
      </c>
      <c r="J113" s="175">
        <f>BK113</f>
        <v>0</v>
      </c>
      <c r="L113" s="164"/>
      <c r="M113" s="168"/>
      <c r="N113" s="169"/>
      <c r="O113" s="169"/>
      <c r="P113" s="170">
        <f>SUM(P114:P117)</f>
        <v>0</v>
      </c>
      <c r="Q113" s="169"/>
      <c r="R113" s="170">
        <f>SUM(R114:R117)</f>
        <v>0</v>
      </c>
      <c r="S113" s="169"/>
      <c r="T113" s="171">
        <f>SUM(T114:T117)</f>
        <v>0</v>
      </c>
      <c r="AR113" s="165" t="s">
        <v>148</v>
      </c>
      <c r="AT113" s="172" t="s">
        <v>140</v>
      </c>
      <c r="AU113" s="172" t="s">
        <v>148</v>
      </c>
      <c r="AY113" s="165" t="s">
        <v>297</v>
      </c>
      <c r="BK113" s="173">
        <f>SUM(BK114:BK117)</f>
        <v>0</v>
      </c>
    </row>
    <row r="114" spans="1:65" s="63" customFormat="1" ht="24.15" customHeight="1">
      <c r="A114" s="59"/>
      <c r="B114" s="176"/>
      <c r="C114" s="177" t="s">
        <v>678</v>
      </c>
      <c r="D114" s="177" t="s">
        <v>299</v>
      </c>
      <c r="E114" s="178"/>
      <c r="F114" s="179" t="s">
        <v>679</v>
      </c>
      <c r="G114" s="180" t="s">
        <v>522</v>
      </c>
      <c r="H114" s="181">
        <v>59.65</v>
      </c>
      <c r="I114" s="182"/>
      <c r="J114" s="182">
        <f>ROUND(I114*H114,2)</f>
        <v>0</v>
      </c>
      <c r="K114" s="183"/>
      <c r="L114" s="60"/>
      <c r="M114" s="184" t="s">
        <v>76</v>
      </c>
      <c r="N114" s="185" t="s">
        <v>107</v>
      </c>
      <c r="O114" s="186">
        <v>0</v>
      </c>
      <c r="P114" s="186">
        <f>O114*H114</f>
        <v>0</v>
      </c>
      <c r="Q114" s="186">
        <v>0</v>
      </c>
      <c r="R114" s="186">
        <f>Q114*H114</f>
        <v>0</v>
      </c>
      <c r="S114" s="186">
        <v>0</v>
      </c>
      <c r="T114" s="187">
        <f>S114*H114</f>
        <v>0</v>
      </c>
      <c r="U114" s="59"/>
      <c r="V114" s="59"/>
      <c r="W114" s="59"/>
      <c r="X114" s="59"/>
      <c r="Y114" s="59"/>
      <c r="Z114" s="59"/>
      <c r="AA114" s="59"/>
      <c r="AB114" s="59"/>
      <c r="AC114" s="59"/>
      <c r="AD114" s="59"/>
      <c r="AE114" s="59"/>
      <c r="AR114" s="188" t="s">
        <v>302</v>
      </c>
      <c r="AT114" s="188" t="s">
        <v>299</v>
      </c>
      <c r="AU114" s="188" t="s">
        <v>154</v>
      </c>
      <c r="AY114" s="48" t="s">
        <v>297</v>
      </c>
      <c r="BE114" s="189">
        <f>IF(N114="základná",J114,0)</f>
        <v>0</v>
      </c>
      <c r="BF114" s="189">
        <f>IF(N114="znížená",J114,0)</f>
        <v>0</v>
      </c>
      <c r="BG114" s="189">
        <f>IF(N114="zákl. prenesená",J114,0)</f>
        <v>0</v>
      </c>
      <c r="BH114" s="189">
        <f>IF(N114="zníž. prenesená",J114,0)</f>
        <v>0</v>
      </c>
      <c r="BI114" s="189">
        <f>IF(N114="nulová",J114,0)</f>
        <v>0</v>
      </c>
      <c r="BJ114" s="48" t="s">
        <v>154</v>
      </c>
      <c r="BK114" s="189">
        <f>ROUND(I114*H114,2)</f>
        <v>0</v>
      </c>
      <c r="BL114" s="48" t="s">
        <v>302</v>
      </c>
      <c r="BM114" s="188" t="s">
        <v>680</v>
      </c>
    </row>
    <row r="115" spans="1:65" s="63" customFormat="1" ht="14.4" customHeight="1">
      <c r="A115" s="59"/>
      <c r="B115" s="176"/>
      <c r="C115" s="190" t="s">
        <v>681</v>
      </c>
      <c r="D115" s="190" t="s">
        <v>324</v>
      </c>
      <c r="E115" s="191"/>
      <c r="F115" s="192" t="s">
        <v>682</v>
      </c>
      <c r="G115" s="193" t="s">
        <v>407</v>
      </c>
      <c r="H115" s="194">
        <v>60</v>
      </c>
      <c r="I115" s="195"/>
      <c r="J115" s="195">
        <f>ROUND(I115*H115,2)</f>
        <v>0</v>
      </c>
      <c r="K115" s="196"/>
      <c r="L115" s="197"/>
      <c r="M115" s="198" t="s">
        <v>76</v>
      </c>
      <c r="N115" s="199" t="s">
        <v>107</v>
      </c>
      <c r="O115" s="186">
        <v>0</v>
      </c>
      <c r="P115" s="186">
        <f>O115*H115</f>
        <v>0</v>
      </c>
      <c r="Q115" s="186">
        <v>0</v>
      </c>
      <c r="R115" s="186">
        <f>Q115*H115</f>
        <v>0</v>
      </c>
      <c r="S115" s="186">
        <v>0</v>
      </c>
      <c r="T115" s="187">
        <f>S115*H115</f>
        <v>0</v>
      </c>
      <c r="U115" s="59"/>
      <c r="V115" s="59"/>
      <c r="W115" s="59"/>
      <c r="X115" s="59"/>
      <c r="Y115" s="59"/>
      <c r="Z115" s="59"/>
      <c r="AA115" s="59"/>
      <c r="AB115" s="59"/>
      <c r="AC115" s="59"/>
      <c r="AD115" s="59"/>
      <c r="AE115" s="59"/>
      <c r="AR115" s="188" t="s">
        <v>320</v>
      </c>
      <c r="AT115" s="188" t="s">
        <v>324</v>
      </c>
      <c r="AU115" s="188" t="s">
        <v>154</v>
      </c>
      <c r="AY115" s="48" t="s">
        <v>297</v>
      </c>
      <c r="BE115" s="189">
        <f>IF(N115="základná",J115,0)</f>
        <v>0</v>
      </c>
      <c r="BF115" s="189">
        <f>IF(N115="znížená",J115,0)</f>
        <v>0</v>
      </c>
      <c r="BG115" s="189">
        <f>IF(N115="zákl. prenesená",J115,0)</f>
        <v>0</v>
      </c>
      <c r="BH115" s="189">
        <f>IF(N115="zníž. prenesená",J115,0)</f>
        <v>0</v>
      </c>
      <c r="BI115" s="189">
        <f>IF(N115="nulová",J115,0)</f>
        <v>0</v>
      </c>
      <c r="BJ115" s="48" t="s">
        <v>154</v>
      </c>
      <c r="BK115" s="189">
        <f>ROUND(I115*H115,2)</f>
        <v>0</v>
      </c>
      <c r="BL115" s="48" t="s">
        <v>302</v>
      </c>
      <c r="BM115" s="188" t="s">
        <v>683</v>
      </c>
    </row>
    <row r="116" spans="1:65" s="63" customFormat="1" ht="24.15" customHeight="1">
      <c r="A116" s="59"/>
      <c r="B116" s="176"/>
      <c r="C116" s="177" t="s">
        <v>503</v>
      </c>
      <c r="D116" s="177" t="s">
        <v>299</v>
      </c>
      <c r="E116" s="178"/>
      <c r="F116" s="179" t="s">
        <v>504</v>
      </c>
      <c r="G116" s="180" t="s">
        <v>337</v>
      </c>
      <c r="H116" s="181">
        <v>221.054</v>
      </c>
      <c r="I116" s="182"/>
      <c r="J116" s="182">
        <f>ROUND(I116*H116,2)</f>
        <v>0</v>
      </c>
      <c r="K116" s="183"/>
      <c r="L116" s="60"/>
      <c r="M116" s="184" t="s">
        <v>76</v>
      </c>
      <c r="N116" s="185" t="s">
        <v>107</v>
      </c>
      <c r="O116" s="186">
        <v>0</v>
      </c>
      <c r="P116" s="186">
        <f>O116*H116</f>
        <v>0</v>
      </c>
      <c r="Q116" s="186">
        <v>0</v>
      </c>
      <c r="R116" s="186">
        <f>Q116*H116</f>
        <v>0</v>
      </c>
      <c r="S116" s="186">
        <v>0</v>
      </c>
      <c r="T116" s="187">
        <f>S116*H116</f>
        <v>0</v>
      </c>
      <c r="U116" s="59"/>
      <c r="V116" s="59"/>
      <c r="W116" s="59"/>
      <c r="X116" s="59"/>
      <c r="Y116" s="59"/>
      <c r="Z116" s="59"/>
      <c r="AA116" s="59"/>
      <c r="AB116" s="59"/>
      <c r="AC116" s="59"/>
      <c r="AD116" s="59"/>
      <c r="AE116" s="59"/>
      <c r="AR116" s="188" t="s">
        <v>302</v>
      </c>
      <c r="AT116" s="188" t="s">
        <v>299</v>
      </c>
      <c r="AU116" s="188" t="s">
        <v>154</v>
      </c>
      <c r="AY116" s="48" t="s">
        <v>297</v>
      </c>
      <c r="BE116" s="189">
        <f>IF(N116="základná",J116,0)</f>
        <v>0</v>
      </c>
      <c r="BF116" s="189">
        <f>IF(N116="znížená",J116,0)</f>
        <v>0</v>
      </c>
      <c r="BG116" s="189">
        <f>IF(N116="zákl. prenesená",J116,0)</f>
        <v>0</v>
      </c>
      <c r="BH116" s="189">
        <f>IF(N116="zníž. prenesená",J116,0)</f>
        <v>0</v>
      </c>
      <c r="BI116" s="189">
        <f>IF(N116="nulová",J116,0)</f>
        <v>0</v>
      </c>
      <c r="BJ116" s="48" t="s">
        <v>154</v>
      </c>
      <c r="BK116" s="189">
        <f>ROUND(I116*H116,2)</f>
        <v>0</v>
      </c>
      <c r="BL116" s="48" t="s">
        <v>302</v>
      </c>
      <c r="BM116" s="188" t="s">
        <v>684</v>
      </c>
    </row>
    <row r="117" spans="1:65" s="63" customFormat="1" ht="14.4" customHeight="1">
      <c r="A117" s="59"/>
      <c r="B117" s="176"/>
      <c r="C117" s="177" t="s">
        <v>685</v>
      </c>
      <c r="D117" s="177" t="s">
        <v>299</v>
      </c>
      <c r="E117" s="178"/>
      <c r="F117" s="179" t="s">
        <v>686</v>
      </c>
      <c r="G117" s="180" t="s">
        <v>337</v>
      </c>
      <c r="H117" s="181">
        <v>759.65</v>
      </c>
      <c r="I117" s="182"/>
      <c r="J117" s="182">
        <f>ROUND(I117*H117,2)</f>
        <v>0</v>
      </c>
      <c r="K117" s="183"/>
      <c r="L117" s="60"/>
      <c r="M117" s="184" t="s">
        <v>76</v>
      </c>
      <c r="N117" s="185" t="s">
        <v>107</v>
      </c>
      <c r="O117" s="186">
        <v>0</v>
      </c>
      <c r="P117" s="186">
        <f>O117*H117</f>
        <v>0</v>
      </c>
      <c r="Q117" s="186">
        <v>0</v>
      </c>
      <c r="R117" s="186">
        <f>Q117*H117</f>
        <v>0</v>
      </c>
      <c r="S117" s="186">
        <v>0</v>
      </c>
      <c r="T117" s="187">
        <f>S117*H117</f>
        <v>0</v>
      </c>
      <c r="U117" s="59"/>
      <c r="V117" s="59"/>
      <c r="W117" s="59"/>
      <c r="X117" s="59"/>
      <c r="Y117" s="59"/>
      <c r="Z117" s="59"/>
      <c r="AA117" s="59"/>
      <c r="AB117" s="59"/>
      <c r="AC117" s="59"/>
      <c r="AD117" s="59"/>
      <c r="AE117" s="59"/>
      <c r="AR117" s="188" t="s">
        <v>302</v>
      </c>
      <c r="AT117" s="188" t="s">
        <v>299</v>
      </c>
      <c r="AU117" s="188" t="s">
        <v>154</v>
      </c>
      <c r="AY117" s="48" t="s">
        <v>297</v>
      </c>
      <c r="BE117" s="189">
        <f>IF(N117="základná",J117,0)</f>
        <v>0</v>
      </c>
      <c r="BF117" s="189">
        <f>IF(N117="znížená",J117,0)</f>
        <v>0</v>
      </c>
      <c r="BG117" s="189">
        <f>IF(N117="zákl. prenesená",J117,0)</f>
        <v>0</v>
      </c>
      <c r="BH117" s="189">
        <f>IF(N117="zníž. prenesená",J117,0)</f>
        <v>0</v>
      </c>
      <c r="BI117" s="189">
        <f>IF(N117="nulová",J117,0)</f>
        <v>0</v>
      </c>
      <c r="BJ117" s="48" t="s">
        <v>154</v>
      </c>
      <c r="BK117" s="189">
        <f>ROUND(I117*H117,2)</f>
        <v>0</v>
      </c>
      <c r="BL117" s="48" t="s">
        <v>302</v>
      </c>
      <c r="BM117" s="188" t="s">
        <v>687</v>
      </c>
    </row>
    <row r="118" spans="1:65" s="163" customFormat="1" ht="22.95" customHeight="1">
      <c r="B118" s="164"/>
      <c r="D118" s="165" t="s">
        <v>140</v>
      </c>
      <c r="E118" s="174"/>
      <c r="F118" s="174" t="s">
        <v>370</v>
      </c>
      <c r="J118" s="175">
        <f>BK118</f>
        <v>0</v>
      </c>
      <c r="L118" s="164"/>
      <c r="M118" s="168"/>
      <c r="N118" s="169"/>
      <c r="O118" s="169"/>
      <c r="P118" s="170">
        <f>P119</f>
        <v>0</v>
      </c>
      <c r="Q118" s="169"/>
      <c r="R118" s="170">
        <f>R119</f>
        <v>0</v>
      </c>
      <c r="S118" s="169"/>
      <c r="T118" s="171">
        <f>T119</f>
        <v>0</v>
      </c>
      <c r="AR118" s="165" t="s">
        <v>148</v>
      </c>
      <c r="AT118" s="172" t="s">
        <v>140</v>
      </c>
      <c r="AU118" s="172" t="s">
        <v>148</v>
      </c>
      <c r="AY118" s="165" t="s">
        <v>297</v>
      </c>
      <c r="BK118" s="173">
        <f>BK119</f>
        <v>0</v>
      </c>
    </row>
    <row r="119" spans="1:65" s="63" customFormat="1" ht="24.15" customHeight="1">
      <c r="A119" s="59"/>
      <c r="B119" s="176"/>
      <c r="C119" s="177" t="s">
        <v>371</v>
      </c>
      <c r="D119" s="177" t="s">
        <v>299</v>
      </c>
      <c r="E119" s="178"/>
      <c r="F119" s="179" t="s">
        <v>372</v>
      </c>
      <c r="G119" s="180" t="s">
        <v>326</v>
      </c>
      <c r="H119" s="181">
        <v>131.667</v>
      </c>
      <c r="I119" s="182"/>
      <c r="J119" s="182">
        <f>ROUND(I119*H119,2)</f>
        <v>0</v>
      </c>
      <c r="K119" s="183"/>
      <c r="L119" s="60"/>
      <c r="M119" s="184" t="s">
        <v>76</v>
      </c>
      <c r="N119" s="185" t="s">
        <v>107</v>
      </c>
      <c r="O119" s="186">
        <v>0</v>
      </c>
      <c r="P119" s="186">
        <f>O119*H119</f>
        <v>0</v>
      </c>
      <c r="Q119" s="186">
        <v>0</v>
      </c>
      <c r="R119" s="186">
        <f>Q119*H119</f>
        <v>0</v>
      </c>
      <c r="S119" s="186">
        <v>0</v>
      </c>
      <c r="T119" s="187">
        <f>S119*H119</f>
        <v>0</v>
      </c>
      <c r="U119" s="59"/>
      <c r="V119" s="59"/>
      <c r="W119" s="59"/>
      <c r="X119" s="59"/>
      <c r="Y119" s="59"/>
      <c r="Z119" s="59"/>
      <c r="AA119" s="59"/>
      <c r="AB119" s="59"/>
      <c r="AC119" s="59"/>
      <c r="AD119" s="59"/>
      <c r="AE119" s="59"/>
      <c r="AR119" s="188" t="s">
        <v>302</v>
      </c>
      <c r="AT119" s="188" t="s">
        <v>299</v>
      </c>
      <c r="AU119" s="188" t="s">
        <v>154</v>
      </c>
      <c r="AY119" s="48" t="s">
        <v>297</v>
      </c>
      <c r="BE119" s="189">
        <f>IF(N119="základná",J119,0)</f>
        <v>0</v>
      </c>
      <c r="BF119" s="189">
        <f>IF(N119="znížená",J119,0)</f>
        <v>0</v>
      </c>
      <c r="BG119" s="189">
        <f>IF(N119="zákl. prenesená",J119,0)</f>
        <v>0</v>
      </c>
      <c r="BH119" s="189">
        <f>IF(N119="zníž. prenesená",J119,0)</f>
        <v>0</v>
      </c>
      <c r="BI119" s="189">
        <f>IF(N119="nulová",J119,0)</f>
        <v>0</v>
      </c>
      <c r="BJ119" s="48" t="s">
        <v>154</v>
      </c>
      <c r="BK119" s="189">
        <f>ROUND(I119*H119,2)</f>
        <v>0</v>
      </c>
      <c r="BL119" s="48" t="s">
        <v>302</v>
      </c>
      <c r="BM119" s="188" t="s">
        <v>688</v>
      </c>
    </row>
    <row r="120" spans="1:65" s="163" customFormat="1" ht="25.95" customHeight="1">
      <c r="B120" s="164"/>
      <c r="D120" s="165" t="s">
        <v>140</v>
      </c>
      <c r="E120" s="166"/>
      <c r="F120" s="166" t="s">
        <v>374</v>
      </c>
      <c r="J120" s="167">
        <f>BK120</f>
        <v>0</v>
      </c>
      <c r="L120" s="164"/>
      <c r="M120" s="168"/>
      <c r="N120" s="169"/>
      <c r="O120" s="169"/>
      <c r="P120" s="170">
        <f>P121+P124+P130+P132+P139+P141+P146+P149+P153+P156</f>
        <v>0</v>
      </c>
      <c r="Q120" s="169"/>
      <c r="R120" s="170">
        <f>R121+R124+R130+R132+R139+R141+R146+R149+R153+R156</f>
        <v>0</v>
      </c>
      <c r="S120" s="169"/>
      <c r="T120" s="171">
        <f>T121+T124+T130+T132+T139+T141+T146+T149+T153+T156</f>
        <v>0</v>
      </c>
      <c r="AR120" s="165" t="s">
        <v>154</v>
      </c>
      <c r="AT120" s="172" t="s">
        <v>140</v>
      </c>
      <c r="AU120" s="172" t="s">
        <v>141</v>
      </c>
      <c r="AY120" s="165" t="s">
        <v>297</v>
      </c>
      <c r="BK120" s="173">
        <f>BK121+BK124+BK130+BK132+BK139+BK141+BK146+BK149+BK153+BK156</f>
        <v>0</v>
      </c>
    </row>
    <row r="121" spans="1:65" s="163" customFormat="1" ht="22.95" customHeight="1">
      <c r="B121" s="164"/>
      <c r="D121" s="165" t="s">
        <v>140</v>
      </c>
      <c r="E121" s="174"/>
      <c r="F121" s="174" t="s">
        <v>375</v>
      </c>
      <c r="J121" s="175">
        <f>BK121</f>
        <v>0</v>
      </c>
      <c r="L121" s="164"/>
      <c r="M121" s="168"/>
      <c r="N121" s="169"/>
      <c r="O121" s="169"/>
      <c r="P121" s="170">
        <f>SUM(P122:P123)</f>
        <v>0</v>
      </c>
      <c r="Q121" s="169"/>
      <c r="R121" s="170">
        <f>SUM(R122:R123)</f>
        <v>0</v>
      </c>
      <c r="S121" s="169"/>
      <c r="T121" s="171">
        <f>SUM(T122:T123)</f>
        <v>0</v>
      </c>
      <c r="AR121" s="165" t="s">
        <v>154</v>
      </c>
      <c r="AT121" s="172" t="s">
        <v>140</v>
      </c>
      <c r="AU121" s="172" t="s">
        <v>148</v>
      </c>
      <c r="AY121" s="165" t="s">
        <v>297</v>
      </c>
      <c r="BK121" s="173">
        <f>SUM(BK122:BK123)</f>
        <v>0</v>
      </c>
    </row>
    <row r="122" spans="1:65" s="63" customFormat="1" ht="37.950000000000003" customHeight="1">
      <c r="A122" s="59"/>
      <c r="B122" s="176"/>
      <c r="C122" s="177" t="s">
        <v>689</v>
      </c>
      <c r="D122" s="177" t="s">
        <v>299</v>
      </c>
      <c r="E122" s="178"/>
      <c r="F122" s="179" t="s">
        <v>690</v>
      </c>
      <c r="G122" s="180" t="s">
        <v>337</v>
      </c>
      <c r="H122" s="181">
        <v>53.145000000000003</v>
      </c>
      <c r="I122" s="182"/>
      <c r="J122" s="182">
        <f>ROUND(I122*H122,2)</f>
        <v>0</v>
      </c>
      <c r="K122" s="183"/>
      <c r="L122" s="60"/>
      <c r="M122" s="184" t="s">
        <v>76</v>
      </c>
      <c r="N122" s="185" t="s">
        <v>107</v>
      </c>
      <c r="O122" s="186">
        <v>0</v>
      </c>
      <c r="P122" s="186">
        <f>O122*H122</f>
        <v>0</v>
      </c>
      <c r="Q122" s="186">
        <v>0</v>
      </c>
      <c r="R122" s="186">
        <f>Q122*H122</f>
        <v>0</v>
      </c>
      <c r="S122" s="186">
        <v>0</v>
      </c>
      <c r="T122" s="187">
        <f>S122*H122</f>
        <v>0</v>
      </c>
      <c r="U122" s="59"/>
      <c r="V122" s="59"/>
      <c r="W122" s="59"/>
      <c r="X122" s="59"/>
      <c r="Y122" s="59"/>
      <c r="Z122" s="59"/>
      <c r="AA122" s="59"/>
      <c r="AB122" s="59"/>
      <c r="AC122" s="59"/>
      <c r="AD122" s="59"/>
      <c r="AE122" s="59"/>
      <c r="AR122" s="188" t="s">
        <v>348</v>
      </c>
      <c r="AT122" s="188" t="s">
        <v>299</v>
      </c>
      <c r="AU122" s="188" t="s">
        <v>154</v>
      </c>
      <c r="AY122" s="48" t="s">
        <v>297</v>
      </c>
      <c r="BE122" s="189">
        <f>IF(N122="základná",J122,0)</f>
        <v>0</v>
      </c>
      <c r="BF122" s="189">
        <f>IF(N122="znížená",J122,0)</f>
        <v>0</v>
      </c>
      <c r="BG122" s="189">
        <f>IF(N122="zákl. prenesená",J122,0)</f>
        <v>0</v>
      </c>
      <c r="BH122" s="189">
        <f>IF(N122="zníž. prenesená",J122,0)</f>
        <v>0</v>
      </c>
      <c r="BI122" s="189">
        <f>IF(N122="nulová",J122,0)</f>
        <v>0</v>
      </c>
      <c r="BJ122" s="48" t="s">
        <v>154</v>
      </c>
      <c r="BK122" s="189">
        <f>ROUND(I122*H122,2)</f>
        <v>0</v>
      </c>
      <c r="BL122" s="48" t="s">
        <v>348</v>
      </c>
      <c r="BM122" s="188" t="s">
        <v>691</v>
      </c>
    </row>
    <row r="123" spans="1:65" s="63" customFormat="1" ht="14.4" customHeight="1">
      <c r="A123" s="59"/>
      <c r="B123" s="176"/>
      <c r="C123" s="190" t="s">
        <v>692</v>
      </c>
      <c r="D123" s="190" t="s">
        <v>324</v>
      </c>
      <c r="E123" s="191"/>
      <c r="F123" s="192" t="s">
        <v>693</v>
      </c>
      <c r="G123" s="193" t="s">
        <v>337</v>
      </c>
      <c r="H123" s="194">
        <v>61.116</v>
      </c>
      <c r="I123" s="195"/>
      <c r="J123" s="195">
        <f>ROUND(I123*H123,2)</f>
        <v>0</v>
      </c>
      <c r="K123" s="196"/>
      <c r="L123" s="197"/>
      <c r="M123" s="198" t="s">
        <v>76</v>
      </c>
      <c r="N123" s="199" t="s">
        <v>107</v>
      </c>
      <c r="O123" s="186">
        <v>0</v>
      </c>
      <c r="P123" s="186">
        <f>O123*H123</f>
        <v>0</v>
      </c>
      <c r="Q123" s="186">
        <v>0</v>
      </c>
      <c r="R123" s="186">
        <f>Q123*H123</f>
        <v>0</v>
      </c>
      <c r="S123" s="186">
        <v>0</v>
      </c>
      <c r="T123" s="187">
        <f>S123*H123</f>
        <v>0</v>
      </c>
      <c r="U123" s="59"/>
      <c r="V123" s="59"/>
      <c r="W123" s="59"/>
      <c r="X123" s="59"/>
      <c r="Y123" s="59"/>
      <c r="Z123" s="59"/>
      <c r="AA123" s="59"/>
      <c r="AB123" s="59"/>
      <c r="AC123" s="59"/>
      <c r="AD123" s="59"/>
      <c r="AE123" s="59"/>
      <c r="AR123" s="188" t="s">
        <v>381</v>
      </c>
      <c r="AT123" s="188" t="s">
        <v>324</v>
      </c>
      <c r="AU123" s="188" t="s">
        <v>154</v>
      </c>
      <c r="AY123" s="48" t="s">
        <v>297</v>
      </c>
      <c r="BE123" s="189">
        <f>IF(N123="základná",J123,0)</f>
        <v>0</v>
      </c>
      <c r="BF123" s="189">
        <f>IF(N123="znížená",J123,0)</f>
        <v>0</v>
      </c>
      <c r="BG123" s="189">
        <f>IF(N123="zákl. prenesená",J123,0)</f>
        <v>0</v>
      </c>
      <c r="BH123" s="189">
        <f>IF(N123="zníž. prenesená",J123,0)</f>
        <v>0</v>
      </c>
      <c r="BI123" s="189">
        <f>IF(N123="nulová",J123,0)</f>
        <v>0</v>
      </c>
      <c r="BJ123" s="48" t="s">
        <v>154</v>
      </c>
      <c r="BK123" s="189">
        <f>ROUND(I123*H123,2)</f>
        <v>0</v>
      </c>
      <c r="BL123" s="48" t="s">
        <v>348</v>
      </c>
      <c r="BM123" s="188" t="s">
        <v>694</v>
      </c>
    </row>
    <row r="124" spans="1:65" s="163" customFormat="1" ht="22.95" customHeight="1">
      <c r="B124" s="164"/>
      <c r="D124" s="165" t="s">
        <v>140</v>
      </c>
      <c r="E124" s="174"/>
      <c r="F124" s="174" t="s">
        <v>509</v>
      </c>
      <c r="J124" s="175">
        <f>BK124</f>
        <v>0</v>
      </c>
      <c r="L124" s="164"/>
      <c r="M124" s="168"/>
      <c r="N124" s="169"/>
      <c r="O124" s="169"/>
      <c r="P124" s="170">
        <f>SUM(P125:P129)</f>
        <v>0</v>
      </c>
      <c r="Q124" s="169"/>
      <c r="R124" s="170">
        <f>SUM(R125:R129)</f>
        <v>0</v>
      </c>
      <c r="S124" s="169"/>
      <c r="T124" s="171">
        <f>SUM(T125:T129)</f>
        <v>0</v>
      </c>
      <c r="AR124" s="165" t="s">
        <v>154</v>
      </c>
      <c r="AT124" s="172" t="s">
        <v>140</v>
      </c>
      <c r="AU124" s="172" t="s">
        <v>148</v>
      </c>
      <c r="AY124" s="165" t="s">
        <v>297</v>
      </c>
      <c r="BK124" s="173">
        <f>SUM(BK125:BK129)</f>
        <v>0</v>
      </c>
    </row>
    <row r="125" spans="1:65" s="63" customFormat="1" ht="24.15" customHeight="1">
      <c r="A125" s="59"/>
      <c r="B125" s="176"/>
      <c r="C125" s="177" t="s">
        <v>695</v>
      </c>
      <c r="D125" s="177" t="s">
        <v>299</v>
      </c>
      <c r="E125" s="178"/>
      <c r="F125" s="179" t="s">
        <v>696</v>
      </c>
      <c r="G125" s="180" t="s">
        <v>337</v>
      </c>
      <c r="H125" s="181">
        <v>810.91099999999994</v>
      </c>
      <c r="I125" s="182"/>
      <c r="J125" s="182">
        <f>ROUND(I125*H125,2)</f>
        <v>0</v>
      </c>
      <c r="K125" s="183"/>
      <c r="L125" s="60"/>
      <c r="M125" s="184" t="s">
        <v>76</v>
      </c>
      <c r="N125" s="185" t="s">
        <v>107</v>
      </c>
      <c r="O125" s="186">
        <v>0</v>
      </c>
      <c r="P125" s="186">
        <f>O125*H125</f>
        <v>0</v>
      </c>
      <c r="Q125" s="186">
        <v>0</v>
      </c>
      <c r="R125" s="186">
        <f>Q125*H125</f>
        <v>0</v>
      </c>
      <c r="S125" s="186">
        <v>0</v>
      </c>
      <c r="T125" s="187">
        <f>S125*H125</f>
        <v>0</v>
      </c>
      <c r="U125" s="59"/>
      <c r="V125" s="59"/>
      <c r="W125" s="59"/>
      <c r="X125" s="59"/>
      <c r="Y125" s="59"/>
      <c r="Z125" s="59"/>
      <c r="AA125" s="59"/>
      <c r="AB125" s="59"/>
      <c r="AC125" s="59"/>
      <c r="AD125" s="59"/>
      <c r="AE125" s="59"/>
      <c r="AR125" s="188" t="s">
        <v>348</v>
      </c>
      <c r="AT125" s="188" t="s">
        <v>299</v>
      </c>
      <c r="AU125" s="188" t="s">
        <v>154</v>
      </c>
      <c r="AY125" s="48" t="s">
        <v>297</v>
      </c>
      <c r="BE125" s="189">
        <f>IF(N125="základná",J125,0)</f>
        <v>0</v>
      </c>
      <c r="BF125" s="189">
        <f>IF(N125="znížená",J125,0)</f>
        <v>0</v>
      </c>
      <c r="BG125" s="189">
        <f>IF(N125="zákl. prenesená",J125,0)</f>
        <v>0</v>
      </c>
      <c r="BH125" s="189">
        <f>IF(N125="zníž. prenesená",J125,0)</f>
        <v>0</v>
      </c>
      <c r="BI125" s="189">
        <f>IF(N125="nulová",J125,0)</f>
        <v>0</v>
      </c>
      <c r="BJ125" s="48" t="s">
        <v>154</v>
      </c>
      <c r="BK125" s="189">
        <f>ROUND(I125*H125,2)</f>
        <v>0</v>
      </c>
      <c r="BL125" s="48" t="s">
        <v>348</v>
      </c>
      <c r="BM125" s="188" t="s">
        <v>697</v>
      </c>
    </row>
    <row r="126" spans="1:65" s="63" customFormat="1" ht="24.15" customHeight="1">
      <c r="A126" s="59"/>
      <c r="B126" s="176"/>
      <c r="C126" s="177" t="s">
        <v>698</v>
      </c>
      <c r="D126" s="177" t="s">
        <v>299</v>
      </c>
      <c r="E126" s="178"/>
      <c r="F126" s="179" t="s">
        <v>699</v>
      </c>
      <c r="G126" s="180" t="s">
        <v>337</v>
      </c>
      <c r="H126" s="181">
        <v>705.14</v>
      </c>
      <c r="I126" s="182"/>
      <c r="J126" s="182">
        <f>ROUND(I126*H126,2)</f>
        <v>0</v>
      </c>
      <c r="K126" s="183"/>
      <c r="L126" s="60"/>
      <c r="M126" s="184" t="s">
        <v>76</v>
      </c>
      <c r="N126" s="185" t="s">
        <v>107</v>
      </c>
      <c r="O126" s="186">
        <v>0</v>
      </c>
      <c r="P126" s="186">
        <f>O126*H126</f>
        <v>0</v>
      </c>
      <c r="Q126" s="186">
        <v>0</v>
      </c>
      <c r="R126" s="186">
        <f>Q126*H126</f>
        <v>0</v>
      </c>
      <c r="S126" s="186">
        <v>0</v>
      </c>
      <c r="T126" s="187">
        <f>S126*H126</f>
        <v>0</v>
      </c>
      <c r="U126" s="59"/>
      <c r="V126" s="59"/>
      <c r="W126" s="59"/>
      <c r="X126" s="59"/>
      <c r="Y126" s="59"/>
      <c r="Z126" s="59"/>
      <c r="AA126" s="59"/>
      <c r="AB126" s="59"/>
      <c r="AC126" s="59"/>
      <c r="AD126" s="59"/>
      <c r="AE126" s="59"/>
      <c r="AR126" s="188" t="s">
        <v>348</v>
      </c>
      <c r="AT126" s="188" t="s">
        <v>299</v>
      </c>
      <c r="AU126" s="188" t="s">
        <v>154</v>
      </c>
      <c r="AY126" s="48" t="s">
        <v>297</v>
      </c>
      <c r="BE126" s="189">
        <f>IF(N126="základná",J126,0)</f>
        <v>0</v>
      </c>
      <c r="BF126" s="189">
        <f>IF(N126="znížená",J126,0)</f>
        <v>0</v>
      </c>
      <c r="BG126" s="189">
        <f>IF(N126="zákl. prenesená",J126,0)</f>
        <v>0</v>
      </c>
      <c r="BH126" s="189">
        <f>IF(N126="zníž. prenesená",J126,0)</f>
        <v>0</v>
      </c>
      <c r="BI126" s="189">
        <f>IF(N126="nulová",J126,0)</f>
        <v>0</v>
      </c>
      <c r="BJ126" s="48" t="s">
        <v>154</v>
      </c>
      <c r="BK126" s="189">
        <f>ROUND(I126*H126,2)</f>
        <v>0</v>
      </c>
      <c r="BL126" s="48" t="s">
        <v>348</v>
      </c>
      <c r="BM126" s="188" t="s">
        <v>700</v>
      </c>
    </row>
    <row r="127" spans="1:65" s="63" customFormat="1" ht="14.4" customHeight="1">
      <c r="A127" s="59"/>
      <c r="B127" s="176"/>
      <c r="C127" s="190" t="s">
        <v>701</v>
      </c>
      <c r="D127" s="190" t="s">
        <v>324</v>
      </c>
      <c r="E127" s="191"/>
      <c r="F127" s="192" t="s">
        <v>702</v>
      </c>
      <c r="G127" s="193" t="s">
        <v>337</v>
      </c>
      <c r="H127" s="194">
        <v>358.13400000000001</v>
      </c>
      <c r="I127" s="195"/>
      <c r="J127" s="195">
        <f>ROUND(I127*H127,2)</f>
        <v>0</v>
      </c>
      <c r="K127" s="196"/>
      <c r="L127" s="197"/>
      <c r="M127" s="198" t="s">
        <v>76</v>
      </c>
      <c r="N127" s="199" t="s">
        <v>107</v>
      </c>
      <c r="O127" s="186">
        <v>0</v>
      </c>
      <c r="P127" s="186">
        <f>O127*H127</f>
        <v>0</v>
      </c>
      <c r="Q127" s="186">
        <v>0</v>
      </c>
      <c r="R127" s="186">
        <f>Q127*H127</f>
        <v>0</v>
      </c>
      <c r="S127" s="186">
        <v>0</v>
      </c>
      <c r="T127" s="187">
        <f>S127*H127</f>
        <v>0</v>
      </c>
      <c r="U127" s="59"/>
      <c r="V127" s="59"/>
      <c r="W127" s="59"/>
      <c r="X127" s="59"/>
      <c r="Y127" s="59"/>
      <c r="Z127" s="59"/>
      <c r="AA127" s="59"/>
      <c r="AB127" s="59"/>
      <c r="AC127" s="59"/>
      <c r="AD127" s="59"/>
      <c r="AE127" s="59"/>
      <c r="AR127" s="188" t="s">
        <v>381</v>
      </c>
      <c r="AT127" s="188" t="s">
        <v>324</v>
      </c>
      <c r="AU127" s="188" t="s">
        <v>154</v>
      </c>
      <c r="AY127" s="48" t="s">
        <v>297</v>
      </c>
      <c r="BE127" s="189">
        <f>IF(N127="základná",J127,0)</f>
        <v>0</v>
      </c>
      <c r="BF127" s="189">
        <f>IF(N127="znížená",J127,0)</f>
        <v>0</v>
      </c>
      <c r="BG127" s="189">
        <f>IF(N127="zákl. prenesená",J127,0)</f>
        <v>0</v>
      </c>
      <c r="BH127" s="189">
        <f>IF(N127="zníž. prenesená",J127,0)</f>
        <v>0</v>
      </c>
      <c r="BI127" s="189">
        <f>IF(N127="nulová",J127,0)</f>
        <v>0</v>
      </c>
      <c r="BJ127" s="48" t="s">
        <v>154</v>
      </c>
      <c r="BK127" s="189">
        <f>ROUND(I127*H127,2)</f>
        <v>0</v>
      </c>
      <c r="BL127" s="48" t="s">
        <v>348</v>
      </c>
      <c r="BM127" s="188" t="s">
        <v>703</v>
      </c>
    </row>
    <row r="128" spans="1:65" s="63" customFormat="1" ht="14.4" customHeight="1">
      <c r="A128" s="59"/>
      <c r="B128" s="176"/>
      <c r="C128" s="190" t="s">
        <v>704</v>
      </c>
      <c r="D128" s="190" t="s">
        <v>324</v>
      </c>
      <c r="E128" s="191"/>
      <c r="F128" s="192" t="s">
        <v>705</v>
      </c>
      <c r="G128" s="193" t="s">
        <v>337</v>
      </c>
      <c r="H128" s="194">
        <v>382.26299999999998</v>
      </c>
      <c r="I128" s="195"/>
      <c r="J128" s="195">
        <f>ROUND(I128*H128,2)</f>
        <v>0</v>
      </c>
      <c r="K128" s="196"/>
      <c r="L128" s="197"/>
      <c r="M128" s="198" t="s">
        <v>76</v>
      </c>
      <c r="N128" s="199" t="s">
        <v>107</v>
      </c>
      <c r="O128" s="186">
        <v>0</v>
      </c>
      <c r="P128" s="186">
        <f>O128*H128</f>
        <v>0</v>
      </c>
      <c r="Q128" s="186">
        <v>0</v>
      </c>
      <c r="R128" s="186">
        <f>Q128*H128</f>
        <v>0</v>
      </c>
      <c r="S128" s="186">
        <v>0</v>
      </c>
      <c r="T128" s="187">
        <f>S128*H128</f>
        <v>0</v>
      </c>
      <c r="U128" s="59"/>
      <c r="V128" s="59"/>
      <c r="W128" s="59"/>
      <c r="X128" s="59"/>
      <c r="Y128" s="59"/>
      <c r="Z128" s="59"/>
      <c r="AA128" s="59"/>
      <c r="AB128" s="59"/>
      <c r="AC128" s="59"/>
      <c r="AD128" s="59"/>
      <c r="AE128" s="59"/>
      <c r="AR128" s="188" t="s">
        <v>381</v>
      </c>
      <c r="AT128" s="188" t="s">
        <v>324</v>
      </c>
      <c r="AU128" s="188" t="s">
        <v>154</v>
      </c>
      <c r="AY128" s="48" t="s">
        <v>297</v>
      </c>
      <c r="BE128" s="189">
        <f>IF(N128="základná",J128,0)</f>
        <v>0</v>
      </c>
      <c r="BF128" s="189">
        <f>IF(N128="znížená",J128,0)</f>
        <v>0</v>
      </c>
      <c r="BG128" s="189">
        <f>IF(N128="zákl. prenesená",J128,0)</f>
        <v>0</v>
      </c>
      <c r="BH128" s="189">
        <f>IF(N128="zníž. prenesená",J128,0)</f>
        <v>0</v>
      </c>
      <c r="BI128" s="189">
        <f>IF(N128="nulová",J128,0)</f>
        <v>0</v>
      </c>
      <c r="BJ128" s="48" t="s">
        <v>154</v>
      </c>
      <c r="BK128" s="189">
        <f>ROUND(I128*H128,2)</f>
        <v>0</v>
      </c>
      <c r="BL128" s="48" t="s">
        <v>348</v>
      </c>
      <c r="BM128" s="188" t="s">
        <v>706</v>
      </c>
    </row>
    <row r="129" spans="1:65" s="63" customFormat="1" ht="14.4" customHeight="1">
      <c r="A129" s="59"/>
      <c r="B129" s="176"/>
      <c r="C129" s="177" t="s">
        <v>707</v>
      </c>
      <c r="D129" s="177" t="s">
        <v>299</v>
      </c>
      <c r="E129" s="178"/>
      <c r="F129" s="179" t="s">
        <v>708</v>
      </c>
      <c r="G129" s="180" t="s">
        <v>337</v>
      </c>
      <c r="H129" s="211">
        <v>330.01499999999999</v>
      </c>
      <c r="I129" s="212"/>
      <c r="J129" s="182">
        <f>ROUND(I129*H129,2)</f>
        <v>0</v>
      </c>
      <c r="K129" s="183"/>
      <c r="L129" s="60"/>
      <c r="M129" s="184" t="s">
        <v>76</v>
      </c>
      <c r="N129" s="185" t="s">
        <v>107</v>
      </c>
      <c r="O129" s="186">
        <v>0</v>
      </c>
      <c r="P129" s="186">
        <f>O129*H129</f>
        <v>0</v>
      </c>
      <c r="Q129" s="186">
        <v>0</v>
      </c>
      <c r="R129" s="186">
        <f>Q129*H129</f>
        <v>0</v>
      </c>
      <c r="S129" s="186">
        <v>0</v>
      </c>
      <c r="T129" s="187">
        <f>S129*H129</f>
        <v>0</v>
      </c>
      <c r="U129" s="59"/>
      <c r="V129" s="59"/>
      <c r="W129" s="59"/>
      <c r="X129" s="59"/>
      <c r="Y129" s="59"/>
      <c r="Z129" s="59"/>
      <c r="AA129" s="59"/>
      <c r="AB129" s="59"/>
      <c r="AC129" s="59"/>
      <c r="AD129" s="59"/>
      <c r="AE129" s="59"/>
      <c r="AR129" s="188" t="s">
        <v>348</v>
      </c>
      <c r="AT129" s="188" t="s">
        <v>299</v>
      </c>
      <c r="AU129" s="188" t="s">
        <v>154</v>
      </c>
      <c r="AY129" s="48" t="s">
        <v>297</v>
      </c>
      <c r="BE129" s="189">
        <f>IF(N129="základná",J129,0)</f>
        <v>0</v>
      </c>
      <c r="BF129" s="189">
        <f>IF(N129="znížená",J129,0)</f>
        <v>0</v>
      </c>
      <c r="BG129" s="189">
        <f>IF(N129="zákl. prenesená",J129,0)</f>
        <v>0</v>
      </c>
      <c r="BH129" s="189">
        <f>IF(N129="zníž. prenesená",J129,0)</f>
        <v>0</v>
      </c>
      <c r="BI129" s="189">
        <f>IF(N129="nulová",J129,0)</f>
        <v>0</v>
      </c>
      <c r="BJ129" s="48" t="s">
        <v>154</v>
      </c>
      <c r="BK129" s="189">
        <f>ROUND(I129*H129,2)</f>
        <v>0</v>
      </c>
      <c r="BL129" s="48" t="s">
        <v>348</v>
      </c>
      <c r="BM129" s="188" t="s">
        <v>709</v>
      </c>
    </row>
    <row r="130" spans="1:65" s="163" customFormat="1" ht="22.95" customHeight="1">
      <c r="B130" s="164"/>
      <c r="D130" s="165" t="s">
        <v>140</v>
      </c>
      <c r="E130" s="174"/>
      <c r="F130" s="174" t="s">
        <v>710</v>
      </c>
      <c r="J130" s="175">
        <f>BK130</f>
        <v>0</v>
      </c>
      <c r="L130" s="164"/>
      <c r="M130" s="168"/>
      <c r="N130" s="169"/>
      <c r="O130" s="169"/>
      <c r="P130" s="170">
        <f>P131</f>
        <v>0</v>
      </c>
      <c r="Q130" s="169"/>
      <c r="R130" s="170">
        <f>R131</f>
        <v>0</v>
      </c>
      <c r="S130" s="169"/>
      <c r="T130" s="171">
        <f>T131</f>
        <v>0</v>
      </c>
      <c r="AR130" s="165" t="s">
        <v>154</v>
      </c>
      <c r="AT130" s="172" t="s">
        <v>140</v>
      </c>
      <c r="AU130" s="172" t="s">
        <v>148</v>
      </c>
      <c r="AY130" s="165" t="s">
        <v>297</v>
      </c>
      <c r="BK130" s="173">
        <f>BK131</f>
        <v>0</v>
      </c>
    </row>
    <row r="131" spans="1:65" s="63" customFormat="1" ht="24.15" customHeight="1">
      <c r="A131" s="59"/>
      <c r="B131" s="176"/>
      <c r="C131" s="177" t="s">
        <v>711</v>
      </c>
      <c r="D131" s="177" t="s">
        <v>299</v>
      </c>
      <c r="E131" s="178"/>
      <c r="F131" s="179" t="s">
        <v>712</v>
      </c>
      <c r="G131" s="180" t="s">
        <v>337</v>
      </c>
      <c r="H131" s="181">
        <v>330.01499999999999</v>
      </c>
      <c r="I131" s="182"/>
      <c r="J131" s="182">
        <f>ROUND(I131*H131,2)</f>
        <v>0</v>
      </c>
      <c r="K131" s="183"/>
      <c r="L131" s="60"/>
      <c r="M131" s="184" t="s">
        <v>76</v>
      </c>
      <c r="N131" s="185" t="s">
        <v>107</v>
      </c>
      <c r="O131" s="186">
        <v>0</v>
      </c>
      <c r="P131" s="186">
        <f>O131*H131</f>
        <v>0</v>
      </c>
      <c r="Q131" s="186">
        <v>0</v>
      </c>
      <c r="R131" s="186">
        <f>Q131*H131</f>
        <v>0</v>
      </c>
      <c r="S131" s="186">
        <v>0</v>
      </c>
      <c r="T131" s="187">
        <f>S131*H131</f>
        <v>0</v>
      </c>
      <c r="U131" s="59"/>
      <c r="V131" s="59"/>
      <c r="W131" s="59"/>
      <c r="X131" s="59"/>
      <c r="Y131" s="59"/>
      <c r="Z131" s="59"/>
      <c r="AA131" s="59"/>
      <c r="AB131" s="59"/>
      <c r="AC131" s="59"/>
      <c r="AD131" s="59"/>
      <c r="AE131" s="59"/>
      <c r="AR131" s="188" t="s">
        <v>348</v>
      </c>
      <c r="AT131" s="188" t="s">
        <v>299</v>
      </c>
      <c r="AU131" s="188" t="s">
        <v>154</v>
      </c>
      <c r="AY131" s="48" t="s">
        <v>297</v>
      </c>
      <c r="BE131" s="189">
        <f>IF(N131="základná",J131,0)</f>
        <v>0</v>
      </c>
      <c r="BF131" s="189">
        <f>IF(N131="znížená",J131,0)</f>
        <v>0</v>
      </c>
      <c r="BG131" s="189">
        <f>IF(N131="zákl. prenesená",J131,0)</f>
        <v>0</v>
      </c>
      <c r="BH131" s="189">
        <f>IF(N131="zníž. prenesená",J131,0)</f>
        <v>0</v>
      </c>
      <c r="BI131" s="189">
        <f>IF(N131="nulová",J131,0)</f>
        <v>0</v>
      </c>
      <c r="BJ131" s="48" t="s">
        <v>154</v>
      </c>
      <c r="BK131" s="189">
        <f>ROUND(I131*H131,2)</f>
        <v>0</v>
      </c>
      <c r="BL131" s="48" t="s">
        <v>348</v>
      </c>
      <c r="BM131" s="188" t="s">
        <v>713</v>
      </c>
    </row>
    <row r="132" spans="1:65" s="163" customFormat="1" ht="22.95" customHeight="1">
      <c r="B132" s="164"/>
      <c r="D132" s="165" t="s">
        <v>140</v>
      </c>
      <c r="E132" s="174"/>
      <c r="F132" s="174" t="s">
        <v>626</v>
      </c>
      <c r="J132" s="175">
        <f>BK132</f>
        <v>0</v>
      </c>
      <c r="L132" s="164"/>
      <c r="M132" s="168"/>
      <c r="N132" s="169"/>
      <c r="O132" s="169"/>
      <c r="P132" s="170">
        <f>SUM(P133:P138)</f>
        <v>0</v>
      </c>
      <c r="Q132" s="169"/>
      <c r="R132" s="170">
        <f>SUM(R133:R138)</f>
        <v>0</v>
      </c>
      <c r="S132" s="169"/>
      <c r="T132" s="171">
        <f>SUM(T133:T138)</f>
        <v>0</v>
      </c>
      <c r="AR132" s="165" t="s">
        <v>154</v>
      </c>
      <c r="AT132" s="172" t="s">
        <v>140</v>
      </c>
      <c r="AU132" s="172" t="s">
        <v>148</v>
      </c>
      <c r="AY132" s="165" t="s">
        <v>297</v>
      </c>
      <c r="BK132" s="173">
        <f>SUM(BK133:BK138)</f>
        <v>0</v>
      </c>
    </row>
    <row r="133" spans="1:65" s="63" customFormat="1" ht="32.4" customHeight="1">
      <c r="A133" s="59"/>
      <c r="B133" s="176"/>
      <c r="C133" s="177" t="s">
        <v>714</v>
      </c>
      <c r="D133" s="177" t="s">
        <v>299</v>
      </c>
      <c r="E133" s="178"/>
      <c r="F133" s="179" t="s">
        <v>715</v>
      </c>
      <c r="G133" s="180" t="s">
        <v>407</v>
      </c>
      <c r="H133" s="181">
        <v>40</v>
      </c>
      <c r="I133" s="182"/>
      <c r="J133" s="182">
        <f t="shared" ref="J133:J138" si="10">ROUND(I133*H133,2)</f>
        <v>0</v>
      </c>
      <c r="K133" s="183"/>
      <c r="L133" s="60"/>
      <c r="M133" s="184" t="s">
        <v>76</v>
      </c>
      <c r="N133" s="185" t="s">
        <v>107</v>
      </c>
      <c r="O133" s="186">
        <v>0</v>
      </c>
      <c r="P133" s="186">
        <f t="shared" ref="P133:P138" si="11">O133*H133</f>
        <v>0</v>
      </c>
      <c r="Q133" s="186">
        <v>0</v>
      </c>
      <c r="R133" s="186">
        <f t="shared" ref="R133:R138" si="12">Q133*H133</f>
        <v>0</v>
      </c>
      <c r="S133" s="186">
        <v>0</v>
      </c>
      <c r="T133" s="187">
        <f t="shared" ref="T133:T138" si="13">S133*H133</f>
        <v>0</v>
      </c>
      <c r="U133" s="59"/>
      <c r="V133" s="59"/>
      <c r="W133" s="59"/>
      <c r="X133" s="59"/>
      <c r="Y133" s="59"/>
      <c r="Z133" s="59"/>
      <c r="AA133" s="59"/>
      <c r="AB133" s="59"/>
      <c r="AC133" s="59"/>
      <c r="AD133" s="59"/>
      <c r="AE133" s="59"/>
      <c r="AR133" s="188" t="s">
        <v>348</v>
      </c>
      <c r="AT133" s="188" t="s">
        <v>299</v>
      </c>
      <c r="AU133" s="188" t="s">
        <v>154</v>
      </c>
      <c r="AY133" s="48" t="s">
        <v>297</v>
      </c>
      <c r="BE133" s="189">
        <f t="shared" ref="BE133:BE138" si="14">IF(N133="základná",J133,0)</f>
        <v>0</v>
      </c>
      <c r="BF133" s="189">
        <f t="shared" ref="BF133:BF138" si="15">IF(N133="znížená",J133,0)</f>
        <v>0</v>
      </c>
      <c r="BG133" s="189">
        <f t="shared" ref="BG133:BG138" si="16">IF(N133="zákl. prenesená",J133,0)</f>
        <v>0</v>
      </c>
      <c r="BH133" s="189">
        <f t="shared" ref="BH133:BH138" si="17">IF(N133="zníž. prenesená",J133,0)</f>
        <v>0</v>
      </c>
      <c r="BI133" s="189">
        <f t="shared" ref="BI133:BI138" si="18">IF(N133="nulová",J133,0)</f>
        <v>0</v>
      </c>
      <c r="BJ133" s="48" t="s">
        <v>154</v>
      </c>
      <c r="BK133" s="189">
        <f t="shared" ref="BK133:BK138" si="19">ROUND(I133*H133,2)</f>
        <v>0</v>
      </c>
      <c r="BL133" s="48" t="s">
        <v>348</v>
      </c>
      <c r="BM133" s="188" t="s">
        <v>716</v>
      </c>
    </row>
    <row r="134" spans="1:65" s="63" customFormat="1" ht="14.4" customHeight="1">
      <c r="A134" s="59"/>
      <c r="B134" s="176"/>
      <c r="C134" s="190" t="s">
        <v>717</v>
      </c>
      <c r="D134" s="190" t="s">
        <v>324</v>
      </c>
      <c r="E134" s="191"/>
      <c r="F134" s="192" t="s">
        <v>718</v>
      </c>
      <c r="G134" s="193" t="s">
        <v>407</v>
      </c>
      <c r="H134" s="194">
        <v>12</v>
      </c>
      <c r="I134" s="195"/>
      <c r="J134" s="195">
        <f t="shared" si="10"/>
        <v>0</v>
      </c>
      <c r="K134" s="196"/>
      <c r="L134" s="197"/>
      <c r="M134" s="198" t="s">
        <v>76</v>
      </c>
      <c r="N134" s="199"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381</v>
      </c>
      <c r="AT134" s="188" t="s">
        <v>324</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719</v>
      </c>
    </row>
    <row r="135" spans="1:65" s="63" customFormat="1" ht="14.4" customHeight="1">
      <c r="A135" s="59"/>
      <c r="B135" s="176"/>
      <c r="C135" s="190" t="s">
        <v>720</v>
      </c>
      <c r="D135" s="190" t="s">
        <v>324</v>
      </c>
      <c r="E135" s="191"/>
      <c r="F135" s="192" t="s">
        <v>721</v>
      </c>
      <c r="G135" s="193" t="s">
        <v>407</v>
      </c>
      <c r="H135" s="194">
        <v>28</v>
      </c>
      <c r="I135" s="195"/>
      <c r="J135" s="195">
        <f t="shared" si="10"/>
        <v>0</v>
      </c>
      <c r="K135" s="196"/>
      <c r="L135" s="197"/>
      <c r="M135" s="198" t="s">
        <v>76</v>
      </c>
      <c r="N135" s="199"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381</v>
      </c>
      <c r="AT135" s="188" t="s">
        <v>324</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722</v>
      </c>
    </row>
    <row r="136" spans="1:65" s="63" customFormat="1" ht="24.15" customHeight="1">
      <c r="A136" s="59"/>
      <c r="B136" s="176"/>
      <c r="C136" s="190" t="s">
        <v>723</v>
      </c>
      <c r="D136" s="190" t="s">
        <v>324</v>
      </c>
      <c r="E136" s="191"/>
      <c r="F136" s="192" t="s">
        <v>724</v>
      </c>
      <c r="G136" s="193" t="s">
        <v>407</v>
      </c>
      <c r="H136" s="194">
        <v>6</v>
      </c>
      <c r="I136" s="195"/>
      <c r="J136" s="195">
        <f t="shared" si="10"/>
        <v>0</v>
      </c>
      <c r="K136" s="196"/>
      <c r="L136" s="197"/>
      <c r="M136" s="198" t="s">
        <v>76</v>
      </c>
      <c r="N136" s="199"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381</v>
      </c>
      <c r="AT136" s="188" t="s">
        <v>324</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725</v>
      </c>
    </row>
    <row r="137" spans="1:65" s="63" customFormat="1" ht="14.4" customHeight="1">
      <c r="A137" s="59"/>
      <c r="B137" s="176"/>
      <c r="C137" s="190" t="s">
        <v>726</v>
      </c>
      <c r="D137" s="190" t="s">
        <v>324</v>
      </c>
      <c r="E137" s="191"/>
      <c r="F137" s="192" t="s">
        <v>727</v>
      </c>
      <c r="G137" s="193" t="s">
        <v>407</v>
      </c>
      <c r="H137" s="194">
        <v>7</v>
      </c>
      <c r="I137" s="195"/>
      <c r="J137" s="195">
        <f t="shared" si="10"/>
        <v>0</v>
      </c>
      <c r="K137" s="196"/>
      <c r="L137" s="197"/>
      <c r="M137" s="198" t="s">
        <v>76</v>
      </c>
      <c r="N137" s="199"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381</v>
      </c>
      <c r="AT137" s="188" t="s">
        <v>324</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728</v>
      </c>
    </row>
    <row r="138" spans="1:65" s="63" customFormat="1" ht="14.4" customHeight="1">
      <c r="A138" s="59"/>
      <c r="B138" s="176"/>
      <c r="C138" s="177" t="s">
        <v>729</v>
      </c>
      <c r="D138" s="177" t="s">
        <v>299</v>
      </c>
      <c r="E138" s="178"/>
      <c r="F138" s="179" t="s">
        <v>730</v>
      </c>
      <c r="G138" s="180" t="s">
        <v>522</v>
      </c>
      <c r="H138" s="181">
        <v>41.3</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731</v>
      </c>
    </row>
    <row r="139" spans="1:65" s="163" customFormat="1" ht="22.95" customHeight="1">
      <c r="B139" s="164"/>
      <c r="D139" s="165" t="s">
        <v>140</v>
      </c>
      <c r="E139" s="174"/>
      <c r="F139" s="174" t="s">
        <v>561</v>
      </c>
      <c r="J139" s="175">
        <f>BK139</f>
        <v>0</v>
      </c>
      <c r="L139" s="164"/>
      <c r="M139" s="168"/>
      <c r="N139" s="169"/>
      <c r="O139" s="169"/>
      <c r="P139" s="170">
        <f>P140</f>
        <v>0</v>
      </c>
      <c r="Q139" s="169"/>
      <c r="R139" s="170">
        <f>R140</f>
        <v>0</v>
      </c>
      <c r="S139" s="169"/>
      <c r="T139" s="171">
        <f>T140</f>
        <v>0</v>
      </c>
      <c r="AR139" s="165" t="s">
        <v>154</v>
      </c>
      <c r="AT139" s="172" t="s">
        <v>140</v>
      </c>
      <c r="AU139" s="172" t="s">
        <v>148</v>
      </c>
      <c r="AY139" s="165" t="s">
        <v>297</v>
      </c>
      <c r="BK139" s="173">
        <f>BK140</f>
        <v>0</v>
      </c>
    </row>
    <row r="140" spans="1:65" s="63" customFormat="1" ht="24.15" customHeight="1">
      <c r="A140" s="59"/>
      <c r="B140" s="176"/>
      <c r="C140" s="190" t="s">
        <v>732</v>
      </c>
      <c r="D140" s="190" t="s">
        <v>324</v>
      </c>
      <c r="E140" s="191"/>
      <c r="F140" s="192" t="s">
        <v>733</v>
      </c>
      <c r="G140" s="193" t="s">
        <v>522</v>
      </c>
      <c r="H140" s="194">
        <v>52.4</v>
      </c>
      <c r="I140" s="195"/>
      <c r="J140" s="195">
        <f>ROUND(I140*H140,2)</f>
        <v>0</v>
      </c>
      <c r="K140" s="196"/>
      <c r="L140" s="197"/>
      <c r="M140" s="198" t="s">
        <v>76</v>
      </c>
      <c r="N140" s="199" t="s">
        <v>107</v>
      </c>
      <c r="O140" s="186">
        <v>0</v>
      </c>
      <c r="P140" s="186">
        <f>O140*H140</f>
        <v>0</v>
      </c>
      <c r="Q140" s="186">
        <v>0</v>
      </c>
      <c r="R140" s="186">
        <f>Q140*H140</f>
        <v>0</v>
      </c>
      <c r="S140" s="186">
        <v>0</v>
      </c>
      <c r="T140" s="187">
        <f>S140*H140</f>
        <v>0</v>
      </c>
      <c r="U140" s="59"/>
      <c r="V140" s="59"/>
      <c r="W140" s="59"/>
      <c r="X140" s="59"/>
      <c r="Y140" s="59"/>
      <c r="Z140" s="59"/>
      <c r="AA140" s="59"/>
      <c r="AB140" s="59"/>
      <c r="AC140" s="59"/>
      <c r="AD140" s="59"/>
      <c r="AE140" s="59"/>
      <c r="AR140" s="188" t="s">
        <v>381</v>
      </c>
      <c r="AT140" s="188" t="s">
        <v>324</v>
      </c>
      <c r="AU140" s="188" t="s">
        <v>154</v>
      </c>
      <c r="AY140" s="48" t="s">
        <v>297</v>
      </c>
      <c r="BE140" s="189">
        <f>IF(N140="základná",J140,0)</f>
        <v>0</v>
      </c>
      <c r="BF140" s="189">
        <f>IF(N140="znížená",J140,0)</f>
        <v>0</v>
      </c>
      <c r="BG140" s="189">
        <f>IF(N140="zákl. prenesená",J140,0)</f>
        <v>0</v>
      </c>
      <c r="BH140" s="189">
        <f>IF(N140="zníž. prenesená",J140,0)</f>
        <v>0</v>
      </c>
      <c r="BI140" s="189">
        <f>IF(N140="nulová",J140,0)</f>
        <v>0</v>
      </c>
      <c r="BJ140" s="48" t="s">
        <v>154</v>
      </c>
      <c r="BK140" s="189">
        <f>ROUND(I140*H140,2)</f>
        <v>0</v>
      </c>
      <c r="BL140" s="48" t="s">
        <v>348</v>
      </c>
      <c r="BM140" s="188" t="s">
        <v>734</v>
      </c>
    </row>
    <row r="141" spans="1:65" s="163" customFormat="1" ht="22.95" customHeight="1">
      <c r="B141" s="164"/>
      <c r="D141" s="165" t="s">
        <v>140</v>
      </c>
      <c r="E141" s="174"/>
      <c r="F141" s="174" t="s">
        <v>735</v>
      </c>
      <c r="J141" s="175">
        <f>BK141</f>
        <v>0</v>
      </c>
      <c r="L141" s="164"/>
      <c r="M141" s="168"/>
      <c r="N141" s="169"/>
      <c r="O141" s="169"/>
      <c r="P141" s="170">
        <f>SUM(P142:P145)</f>
        <v>0</v>
      </c>
      <c r="Q141" s="169"/>
      <c r="R141" s="170">
        <f>SUM(R142:R145)</f>
        <v>0</v>
      </c>
      <c r="S141" s="169"/>
      <c r="T141" s="171">
        <f>SUM(T142:T145)</f>
        <v>0</v>
      </c>
      <c r="AR141" s="165" t="s">
        <v>154</v>
      </c>
      <c r="AT141" s="172" t="s">
        <v>140</v>
      </c>
      <c r="AU141" s="172" t="s">
        <v>148</v>
      </c>
      <c r="AY141" s="165" t="s">
        <v>297</v>
      </c>
      <c r="BK141" s="173">
        <f>SUM(BK142:BK145)</f>
        <v>0</v>
      </c>
    </row>
    <row r="142" spans="1:65" s="63" customFormat="1" ht="14.4" customHeight="1">
      <c r="A142" s="59"/>
      <c r="B142" s="176"/>
      <c r="C142" s="177" t="s">
        <v>736</v>
      </c>
      <c r="D142" s="177" t="s">
        <v>299</v>
      </c>
      <c r="E142" s="178"/>
      <c r="F142" s="179" t="s">
        <v>737</v>
      </c>
      <c r="G142" s="180" t="s">
        <v>522</v>
      </c>
      <c r="H142" s="181">
        <v>94.4</v>
      </c>
      <c r="I142" s="182"/>
      <c r="J142" s="182">
        <f>ROUND(I142*H142,2)</f>
        <v>0</v>
      </c>
      <c r="K142" s="183"/>
      <c r="L142" s="60"/>
      <c r="M142" s="184" t="s">
        <v>76</v>
      </c>
      <c r="N142" s="185" t="s">
        <v>107</v>
      </c>
      <c r="O142" s="186">
        <v>0</v>
      </c>
      <c r="P142" s="186">
        <f>O142*H142</f>
        <v>0</v>
      </c>
      <c r="Q142" s="186">
        <v>0</v>
      </c>
      <c r="R142" s="186">
        <f>Q142*H142</f>
        <v>0</v>
      </c>
      <c r="S142" s="186">
        <v>0</v>
      </c>
      <c r="T142" s="187">
        <f>S142*H142</f>
        <v>0</v>
      </c>
      <c r="U142" s="59"/>
      <c r="V142" s="59"/>
      <c r="W142" s="59"/>
      <c r="X142" s="59"/>
      <c r="Y142" s="59"/>
      <c r="Z142" s="59"/>
      <c r="AA142" s="59"/>
      <c r="AB142" s="59"/>
      <c r="AC142" s="59"/>
      <c r="AD142" s="59"/>
      <c r="AE142" s="59"/>
      <c r="AR142" s="188" t="s">
        <v>348</v>
      </c>
      <c r="AT142" s="188" t="s">
        <v>299</v>
      </c>
      <c r="AU142" s="188" t="s">
        <v>154</v>
      </c>
      <c r="AY142" s="48" t="s">
        <v>297</v>
      </c>
      <c r="BE142" s="189">
        <f>IF(N142="základná",J142,0)</f>
        <v>0</v>
      </c>
      <c r="BF142" s="189">
        <f>IF(N142="znížená",J142,0)</f>
        <v>0</v>
      </c>
      <c r="BG142" s="189">
        <f>IF(N142="zákl. prenesená",J142,0)</f>
        <v>0</v>
      </c>
      <c r="BH142" s="189">
        <f>IF(N142="zníž. prenesená",J142,0)</f>
        <v>0</v>
      </c>
      <c r="BI142" s="189">
        <f>IF(N142="nulová",J142,0)</f>
        <v>0</v>
      </c>
      <c r="BJ142" s="48" t="s">
        <v>154</v>
      </c>
      <c r="BK142" s="189">
        <f>ROUND(I142*H142,2)</f>
        <v>0</v>
      </c>
      <c r="BL142" s="48" t="s">
        <v>348</v>
      </c>
      <c r="BM142" s="188" t="s">
        <v>738</v>
      </c>
    </row>
    <row r="143" spans="1:65" s="63" customFormat="1" ht="14.4" customHeight="1">
      <c r="A143" s="59"/>
      <c r="B143" s="176"/>
      <c r="C143" s="177" t="s">
        <v>739</v>
      </c>
      <c r="D143" s="177" t="s">
        <v>299</v>
      </c>
      <c r="E143" s="178"/>
      <c r="F143" s="179" t="s">
        <v>740</v>
      </c>
      <c r="G143" s="180" t="s">
        <v>337</v>
      </c>
      <c r="H143" s="181">
        <v>81.239999999999995</v>
      </c>
      <c r="I143" s="182"/>
      <c r="J143" s="182">
        <f>ROUND(I143*H143,2)</f>
        <v>0</v>
      </c>
      <c r="K143" s="183"/>
      <c r="L143" s="60"/>
      <c r="M143" s="184" t="s">
        <v>76</v>
      </c>
      <c r="N143" s="185" t="s">
        <v>107</v>
      </c>
      <c r="O143" s="186">
        <v>0</v>
      </c>
      <c r="P143" s="186">
        <f>O143*H143</f>
        <v>0</v>
      </c>
      <c r="Q143" s="186">
        <v>0</v>
      </c>
      <c r="R143" s="186">
        <f>Q143*H143</f>
        <v>0</v>
      </c>
      <c r="S143" s="186">
        <v>0</v>
      </c>
      <c r="T143" s="187">
        <f>S143*H143</f>
        <v>0</v>
      </c>
      <c r="U143" s="59"/>
      <c r="V143" s="59"/>
      <c r="W143" s="59"/>
      <c r="X143" s="59"/>
      <c r="Y143" s="59"/>
      <c r="Z143" s="59"/>
      <c r="AA143" s="59"/>
      <c r="AB143" s="59"/>
      <c r="AC143" s="59"/>
      <c r="AD143" s="59"/>
      <c r="AE143" s="59"/>
      <c r="AR143" s="188" t="s">
        <v>348</v>
      </c>
      <c r="AT143" s="188" t="s">
        <v>299</v>
      </c>
      <c r="AU143" s="188" t="s">
        <v>154</v>
      </c>
      <c r="AY143" s="48" t="s">
        <v>297</v>
      </c>
      <c r="BE143" s="189">
        <f>IF(N143="základná",J143,0)</f>
        <v>0</v>
      </c>
      <c r="BF143" s="189">
        <f>IF(N143="znížená",J143,0)</f>
        <v>0</v>
      </c>
      <c r="BG143" s="189">
        <f>IF(N143="zákl. prenesená",J143,0)</f>
        <v>0</v>
      </c>
      <c r="BH143" s="189">
        <f>IF(N143="zníž. prenesená",J143,0)</f>
        <v>0</v>
      </c>
      <c r="BI143" s="189">
        <f>IF(N143="nulová",J143,0)</f>
        <v>0</v>
      </c>
      <c r="BJ143" s="48" t="s">
        <v>154</v>
      </c>
      <c r="BK143" s="189">
        <f>ROUND(I143*H143,2)</f>
        <v>0</v>
      </c>
      <c r="BL143" s="48" t="s">
        <v>348</v>
      </c>
      <c r="BM143" s="188" t="s">
        <v>741</v>
      </c>
    </row>
    <row r="144" spans="1:65" s="63" customFormat="1" ht="14.4" customHeight="1">
      <c r="A144" s="59"/>
      <c r="B144" s="176"/>
      <c r="C144" s="177" t="s">
        <v>742</v>
      </c>
      <c r="D144" s="177" t="s">
        <v>299</v>
      </c>
      <c r="E144" s="178"/>
      <c r="F144" s="179" t="s">
        <v>743</v>
      </c>
      <c r="G144" s="180" t="s">
        <v>337</v>
      </c>
      <c r="H144" s="181">
        <v>90.68</v>
      </c>
      <c r="I144" s="182"/>
      <c r="J144" s="182">
        <f>ROUND(I144*H144,2)</f>
        <v>0</v>
      </c>
      <c r="K144" s="183"/>
      <c r="L144" s="60"/>
      <c r="M144" s="184" t="s">
        <v>76</v>
      </c>
      <c r="N144" s="185" t="s">
        <v>107</v>
      </c>
      <c r="O144" s="186">
        <v>0</v>
      </c>
      <c r="P144" s="186">
        <f>O144*H144</f>
        <v>0</v>
      </c>
      <c r="Q144" s="186">
        <v>0</v>
      </c>
      <c r="R144" s="186">
        <f>Q144*H144</f>
        <v>0</v>
      </c>
      <c r="S144" s="186">
        <v>0</v>
      </c>
      <c r="T144" s="187">
        <f>S144*H144</f>
        <v>0</v>
      </c>
      <c r="U144" s="59"/>
      <c r="V144" s="59"/>
      <c r="W144" s="59"/>
      <c r="X144" s="59"/>
      <c r="Y144" s="59"/>
      <c r="Z144" s="59"/>
      <c r="AA144" s="59"/>
      <c r="AB144" s="59"/>
      <c r="AC144" s="59"/>
      <c r="AD144" s="59"/>
      <c r="AE144" s="59"/>
      <c r="AR144" s="188" t="s">
        <v>348</v>
      </c>
      <c r="AT144" s="188" t="s">
        <v>299</v>
      </c>
      <c r="AU144" s="188" t="s">
        <v>154</v>
      </c>
      <c r="AY144" s="48" t="s">
        <v>297</v>
      </c>
      <c r="BE144" s="189">
        <f>IF(N144="základná",J144,0)</f>
        <v>0</v>
      </c>
      <c r="BF144" s="189">
        <f>IF(N144="znížená",J144,0)</f>
        <v>0</v>
      </c>
      <c r="BG144" s="189">
        <f>IF(N144="zákl. prenesená",J144,0)</f>
        <v>0</v>
      </c>
      <c r="BH144" s="189">
        <f>IF(N144="zníž. prenesená",J144,0)</f>
        <v>0</v>
      </c>
      <c r="BI144" s="189">
        <f>IF(N144="nulová",J144,0)</f>
        <v>0</v>
      </c>
      <c r="BJ144" s="48" t="s">
        <v>154</v>
      </c>
      <c r="BK144" s="189">
        <f>ROUND(I144*H144,2)</f>
        <v>0</v>
      </c>
      <c r="BL144" s="48" t="s">
        <v>348</v>
      </c>
      <c r="BM144" s="188" t="s">
        <v>744</v>
      </c>
    </row>
    <row r="145" spans="1:65" s="63" customFormat="1" ht="14.4" customHeight="1">
      <c r="A145" s="59"/>
      <c r="B145" s="176"/>
      <c r="C145" s="190" t="s">
        <v>745</v>
      </c>
      <c r="D145" s="190" t="s">
        <v>324</v>
      </c>
      <c r="E145" s="191"/>
      <c r="F145" s="192" t="s">
        <v>746</v>
      </c>
      <c r="G145" s="193" t="s">
        <v>337</v>
      </c>
      <c r="H145" s="194">
        <v>95.213999999999999</v>
      </c>
      <c r="I145" s="195"/>
      <c r="J145" s="195">
        <f>ROUND(I145*H145,2)</f>
        <v>0</v>
      </c>
      <c r="K145" s="196"/>
      <c r="L145" s="197"/>
      <c r="M145" s="198" t="s">
        <v>76</v>
      </c>
      <c r="N145" s="199" t="s">
        <v>107</v>
      </c>
      <c r="O145" s="186">
        <v>0</v>
      </c>
      <c r="P145" s="186">
        <f>O145*H145</f>
        <v>0</v>
      </c>
      <c r="Q145" s="186">
        <v>0</v>
      </c>
      <c r="R145" s="186">
        <f>Q145*H145</f>
        <v>0</v>
      </c>
      <c r="S145" s="186">
        <v>0</v>
      </c>
      <c r="T145" s="187">
        <f>S145*H145</f>
        <v>0</v>
      </c>
      <c r="U145" s="59"/>
      <c r="V145" s="59"/>
      <c r="W145" s="59"/>
      <c r="X145" s="59"/>
      <c r="Y145" s="59"/>
      <c r="Z145" s="59"/>
      <c r="AA145" s="59"/>
      <c r="AB145" s="59"/>
      <c r="AC145" s="59"/>
      <c r="AD145" s="59"/>
      <c r="AE145" s="59"/>
      <c r="AR145" s="188" t="s">
        <v>381</v>
      </c>
      <c r="AT145" s="188" t="s">
        <v>324</v>
      </c>
      <c r="AU145" s="188" t="s">
        <v>154</v>
      </c>
      <c r="AY145" s="48" t="s">
        <v>297</v>
      </c>
      <c r="BE145" s="189">
        <f>IF(N145="základná",J145,0)</f>
        <v>0</v>
      </c>
      <c r="BF145" s="189">
        <f>IF(N145="znížená",J145,0)</f>
        <v>0</v>
      </c>
      <c r="BG145" s="189">
        <f>IF(N145="zákl. prenesená",J145,0)</f>
        <v>0</v>
      </c>
      <c r="BH145" s="189">
        <f>IF(N145="zníž. prenesená",J145,0)</f>
        <v>0</v>
      </c>
      <c r="BI145" s="189">
        <f>IF(N145="nulová",J145,0)</f>
        <v>0</v>
      </c>
      <c r="BJ145" s="48" t="s">
        <v>154</v>
      </c>
      <c r="BK145" s="189">
        <f>ROUND(I145*H145,2)</f>
        <v>0</v>
      </c>
      <c r="BL145" s="48" t="s">
        <v>348</v>
      </c>
      <c r="BM145" s="188" t="s">
        <v>747</v>
      </c>
    </row>
    <row r="146" spans="1:65" s="163" customFormat="1" ht="22.95" customHeight="1">
      <c r="B146" s="164"/>
      <c r="D146" s="165" t="s">
        <v>140</v>
      </c>
      <c r="E146" s="174"/>
      <c r="F146" s="174" t="s">
        <v>748</v>
      </c>
      <c r="J146" s="175">
        <f>BK146</f>
        <v>0</v>
      </c>
      <c r="L146" s="164"/>
      <c r="M146" s="168"/>
      <c r="N146" s="169"/>
      <c r="O146" s="169"/>
      <c r="P146" s="170">
        <f>SUM(P147:P148)</f>
        <v>0</v>
      </c>
      <c r="Q146" s="169"/>
      <c r="R146" s="170">
        <f>SUM(R147:R148)</f>
        <v>0</v>
      </c>
      <c r="S146" s="169"/>
      <c r="T146" s="171">
        <f>SUM(T147:T148)</f>
        <v>0</v>
      </c>
      <c r="AR146" s="165" t="s">
        <v>154</v>
      </c>
      <c r="AT146" s="172" t="s">
        <v>140</v>
      </c>
      <c r="AU146" s="172" t="s">
        <v>148</v>
      </c>
      <c r="AY146" s="165" t="s">
        <v>297</v>
      </c>
      <c r="BK146" s="173">
        <f>SUM(BK147:BK148)</f>
        <v>0</v>
      </c>
    </row>
    <row r="147" spans="1:65" s="63" customFormat="1" ht="14.4" customHeight="1">
      <c r="A147" s="59"/>
      <c r="B147" s="176"/>
      <c r="C147" s="177" t="s">
        <v>749</v>
      </c>
      <c r="D147" s="177" t="s">
        <v>299</v>
      </c>
      <c r="E147" s="178"/>
      <c r="F147" s="179" t="s">
        <v>750</v>
      </c>
      <c r="G147" s="180" t="s">
        <v>337</v>
      </c>
      <c r="H147" s="181">
        <v>541.44000000000005</v>
      </c>
      <c r="I147" s="182"/>
      <c r="J147" s="182">
        <f>ROUND(I147*H147,2)</f>
        <v>0</v>
      </c>
      <c r="K147" s="183"/>
      <c r="L147" s="60"/>
      <c r="M147" s="184" t="s">
        <v>76</v>
      </c>
      <c r="N147" s="185" t="s">
        <v>107</v>
      </c>
      <c r="O147" s="186">
        <v>0</v>
      </c>
      <c r="P147" s="186">
        <f>O147*H147</f>
        <v>0</v>
      </c>
      <c r="Q147" s="186">
        <v>0</v>
      </c>
      <c r="R147" s="186">
        <f>Q147*H147</f>
        <v>0</v>
      </c>
      <c r="S147" s="186">
        <v>0</v>
      </c>
      <c r="T147" s="187">
        <f>S147*H147</f>
        <v>0</v>
      </c>
      <c r="U147" s="59"/>
      <c r="V147" s="59"/>
      <c r="W147" s="59"/>
      <c r="X147" s="59"/>
      <c r="Y147" s="59"/>
      <c r="Z147" s="59"/>
      <c r="AA147" s="59"/>
      <c r="AB147" s="59"/>
      <c r="AC147" s="59"/>
      <c r="AD147" s="59"/>
      <c r="AE147" s="59"/>
      <c r="AR147" s="188" t="s">
        <v>348</v>
      </c>
      <c r="AT147" s="188" t="s">
        <v>299</v>
      </c>
      <c r="AU147" s="188" t="s">
        <v>154</v>
      </c>
      <c r="AY147" s="48" t="s">
        <v>297</v>
      </c>
      <c r="BE147" s="189">
        <f>IF(N147="základná",J147,0)</f>
        <v>0</v>
      </c>
      <c r="BF147" s="189">
        <f>IF(N147="znížená",J147,0)</f>
        <v>0</v>
      </c>
      <c r="BG147" s="189">
        <f>IF(N147="zákl. prenesená",J147,0)</f>
        <v>0</v>
      </c>
      <c r="BH147" s="189">
        <f>IF(N147="zníž. prenesená",J147,0)</f>
        <v>0</v>
      </c>
      <c r="BI147" s="189">
        <f>IF(N147="nulová",J147,0)</f>
        <v>0</v>
      </c>
      <c r="BJ147" s="48" t="s">
        <v>154</v>
      </c>
      <c r="BK147" s="189">
        <f>ROUND(I147*H147,2)</f>
        <v>0</v>
      </c>
      <c r="BL147" s="48" t="s">
        <v>348</v>
      </c>
      <c r="BM147" s="188" t="s">
        <v>751</v>
      </c>
    </row>
    <row r="148" spans="1:65" s="63" customFormat="1" ht="24.15" customHeight="1">
      <c r="A148" s="59"/>
      <c r="B148" s="176"/>
      <c r="C148" s="177" t="s">
        <v>752</v>
      </c>
      <c r="D148" s="177" t="s">
        <v>299</v>
      </c>
      <c r="E148" s="178"/>
      <c r="F148" s="179" t="s">
        <v>753</v>
      </c>
      <c r="G148" s="180" t="s">
        <v>337</v>
      </c>
      <c r="H148" s="181">
        <v>541.44000000000005</v>
      </c>
      <c r="I148" s="182"/>
      <c r="J148" s="182">
        <f>ROUND(I148*H148,2)</f>
        <v>0</v>
      </c>
      <c r="K148" s="183"/>
      <c r="L148" s="60"/>
      <c r="M148" s="184" t="s">
        <v>76</v>
      </c>
      <c r="N148" s="185" t="s">
        <v>107</v>
      </c>
      <c r="O148" s="186">
        <v>0</v>
      </c>
      <c r="P148" s="186">
        <f>O148*H148</f>
        <v>0</v>
      </c>
      <c r="Q148" s="186">
        <v>0</v>
      </c>
      <c r="R148" s="186">
        <f>Q148*H148</f>
        <v>0</v>
      </c>
      <c r="S148" s="186">
        <v>0</v>
      </c>
      <c r="T148" s="187">
        <f>S148*H148</f>
        <v>0</v>
      </c>
      <c r="U148" s="59"/>
      <c r="V148" s="59"/>
      <c r="W148" s="59"/>
      <c r="X148" s="59"/>
      <c r="Y148" s="59"/>
      <c r="Z148" s="59"/>
      <c r="AA148" s="59"/>
      <c r="AB148" s="59"/>
      <c r="AC148" s="59"/>
      <c r="AD148" s="59"/>
      <c r="AE148" s="59"/>
      <c r="AR148" s="188" t="s">
        <v>348</v>
      </c>
      <c r="AT148" s="188" t="s">
        <v>299</v>
      </c>
      <c r="AU148" s="188" t="s">
        <v>154</v>
      </c>
      <c r="AY148" s="48" t="s">
        <v>297</v>
      </c>
      <c r="BE148" s="189">
        <f>IF(N148="základná",J148,0)</f>
        <v>0</v>
      </c>
      <c r="BF148" s="189">
        <f>IF(N148="znížená",J148,0)</f>
        <v>0</v>
      </c>
      <c r="BG148" s="189">
        <f>IF(N148="zákl. prenesená",J148,0)</f>
        <v>0</v>
      </c>
      <c r="BH148" s="189">
        <f>IF(N148="zníž. prenesená",J148,0)</f>
        <v>0</v>
      </c>
      <c r="BI148" s="189">
        <f>IF(N148="nulová",J148,0)</f>
        <v>0</v>
      </c>
      <c r="BJ148" s="48" t="s">
        <v>154</v>
      </c>
      <c r="BK148" s="189">
        <f>ROUND(I148*H148,2)</f>
        <v>0</v>
      </c>
      <c r="BL148" s="48" t="s">
        <v>348</v>
      </c>
      <c r="BM148" s="188" t="s">
        <v>754</v>
      </c>
    </row>
    <row r="149" spans="1:65" s="163" customFormat="1" ht="22.95" customHeight="1">
      <c r="B149" s="164"/>
      <c r="D149" s="165" t="s">
        <v>140</v>
      </c>
      <c r="E149" s="174"/>
      <c r="F149" s="174" t="s">
        <v>755</v>
      </c>
      <c r="J149" s="175">
        <f>BK149</f>
        <v>0</v>
      </c>
      <c r="L149" s="164"/>
      <c r="M149" s="168"/>
      <c r="N149" s="169"/>
      <c r="O149" s="169"/>
      <c r="P149" s="170">
        <f>SUM(P150:P152)</f>
        <v>0</v>
      </c>
      <c r="Q149" s="169"/>
      <c r="R149" s="170">
        <f>SUM(R150:R152)</f>
        <v>0</v>
      </c>
      <c r="S149" s="169"/>
      <c r="T149" s="171">
        <f>SUM(T150:T152)</f>
        <v>0</v>
      </c>
      <c r="AR149" s="165" t="s">
        <v>154</v>
      </c>
      <c r="AT149" s="172" t="s">
        <v>140</v>
      </c>
      <c r="AU149" s="172" t="s">
        <v>148</v>
      </c>
      <c r="AY149" s="165" t="s">
        <v>297</v>
      </c>
      <c r="BK149" s="173">
        <f>SUM(BK150:BK152)</f>
        <v>0</v>
      </c>
    </row>
    <row r="150" spans="1:65" s="63" customFormat="1" ht="24.15" customHeight="1">
      <c r="A150" s="59"/>
      <c r="B150" s="176"/>
      <c r="C150" s="177" t="s">
        <v>756</v>
      </c>
      <c r="D150" s="177" t="s">
        <v>299</v>
      </c>
      <c r="E150" s="178"/>
      <c r="F150" s="179" t="s">
        <v>757</v>
      </c>
      <c r="G150" s="180" t="s">
        <v>337</v>
      </c>
      <c r="H150" s="181">
        <v>201.636</v>
      </c>
      <c r="I150" s="182"/>
      <c r="J150" s="182">
        <f>ROUND(I150*H150,2)</f>
        <v>0</v>
      </c>
      <c r="K150" s="183"/>
      <c r="L150" s="60"/>
      <c r="M150" s="184" t="s">
        <v>76</v>
      </c>
      <c r="N150" s="185" t="s">
        <v>107</v>
      </c>
      <c r="O150" s="186">
        <v>0</v>
      </c>
      <c r="P150" s="186">
        <f>O150*H150</f>
        <v>0</v>
      </c>
      <c r="Q150" s="186">
        <v>0</v>
      </c>
      <c r="R150" s="186">
        <f>Q150*H150</f>
        <v>0</v>
      </c>
      <c r="S150" s="186">
        <v>0</v>
      </c>
      <c r="T150" s="187">
        <f>S150*H150</f>
        <v>0</v>
      </c>
      <c r="U150" s="59"/>
      <c r="V150" s="59"/>
      <c r="W150" s="59"/>
      <c r="X150" s="59"/>
      <c r="Y150" s="59"/>
      <c r="Z150" s="59"/>
      <c r="AA150" s="59"/>
      <c r="AB150" s="59"/>
      <c r="AC150" s="59"/>
      <c r="AD150" s="59"/>
      <c r="AE150" s="59"/>
      <c r="AR150" s="188" t="s">
        <v>348</v>
      </c>
      <c r="AT150" s="188" t="s">
        <v>299</v>
      </c>
      <c r="AU150" s="188" t="s">
        <v>154</v>
      </c>
      <c r="AY150" s="48" t="s">
        <v>297</v>
      </c>
      <c r="BE150" s="189">
        <f>IF(N150="základná",J150,0)</f>
        <v>0</v>
      </c>
      <c r="BF150" s="189">
        <f>IF(N150="znížená",J150,0)</f>
        <v>0</v>
      </c>
      <c r="BG150" s="189">
        <f>IF(N150="zákl. prenesená",J150,0)</f>
        <v>0</v>
      </c>
      <c r="BH150" s="189">
        <f>IF(N150="zníž. prenesená",J150,0)</f>
        <v>0</v>
      </c>
      <c r="BI150" s="189">
        <f>IF(N150="nulová",J150,0)</f>
        <v>0</v>
      </c>
      <c r="BJ150" s="48" t="s">
        <v>154</v>
      </c>
      <c r="BK150" s="189">
        <f>ROUND(I150*H150,2)</f>
        <v>0</v>
      </c>
      <c r="BL150" s="48" t="s">
        <v>348</v>
      </c>
      <c r="BM150" s="188" t="s">
        <v>758</v>
      </c>
    </row>
    <row r="151" spans="1:65" s="63" customFormat="1" ht="14.4" customHeight="1">
      <c r="A151" s="59"/>
      <c r="B151" s="176"/>
      <c r="C151" s="177" t="s">
        <v>759</v>
      </c>
      <c r="D151" s="177" t="s">
        <v>299</v>
      </c>
      <c r="E151" s="178"/>
      <c r="F151" s="179" t="s">
        <v>760</v>
      </c>
      <c r="G151" s="180" t="s">
        <v>337</v>
      </c>
      <c r="H151" s="181">
        <v>201.636</v>
      </c>
      <c r="I151" s="182"/>
      <c r="J151" s="182">
        <f>ROUND(I151*H151,2)</f>
        <v>0</v>
      </c>
      <c r="K151" s="183"/>
      <c r="L151" s="60"/>
      <c r="M151" s="184" t="s">
        <v>76</v>
      </c>
      <c r="N151" s="185" t="s">
        <v>107</v>
      </c>
      <c r="O151" s="186">
        <v>0</v>
      </c>
      <c r="P151" s="186">
        <f>O151*H151</f>
        <v>0</v>
      </c>
      <c r="Q151" s="186">
        <v>0</v>
      </c>
      <c r="R151" s="186">
        <f>Q151*H151</f>
        <v>0</v>
      </c>
      <c r="S151" s="186">
        <v>0</v>
      </c>
      <c r="T151" s="187">
        <f>S151*H151</f>
        <v>0</v>
      </c>
      <c r="U151" s="59"/>
      <c r="V151" s="59"/>
      <c r="W151" s="59"/>
      <c r="X151" s="59"/>
      <c r="Y151" s="59"/>
      <c r="Z151" s="59"/>
      <c r="AA151" s="59"/>
      <c r="AB151" s="59"/>
      <c r="AC151" s="59"/>
      <c r="AD151" s="59"/>
      <c r="AE151" s="59"/>
      <c r="AR151" s="188" t="s">
        <v>348</v>
      </c>
      <c r="AT151" s="188" t="s">
        <v>299</v>
      </c>
      <c r="AU151" s="188" t="s">
        <v>154</v>
      </c>
      <c r="AY151" s="48" t="s">
        <v>297</v>
      </c>
      <c r="BE151" s="189">
        <f>IF(N151="základná",J151,0)</f>
        <v>0</v>
      </c>
      <c r="BF151" s="189">
        <f>IF(N151="znížená",J151,0)</f>
        <v>0</v>
      </c>
      <c r="BG151" s="189">
        <f>IF(N151="zákl. prenesená",J151,0)</f>
        <v>0</v>
      </c>
      <c r="BH151" s="189">
        <f>IF(N151="zníž. prenesená",J151,0)</f>
        <v>0</v>
      </c>
      <c r="BI151" s="189">
        <f>IF(N151="nulová",J151,0)</f>
        <v>0</v>
      </c>
      <c r="BJ151" s="48" t="s">
        <v>154</v>
      </c>
      <c r="BK151" s="189">
        <f>ROUND(I151*H151,2)</f>
        <v>0</v>
      </c>
      <c r="BL151" s="48" t="s">
        <v>348</v>
      </c>
      <c r="BM151" s="188" t="s">
        <v>761</v>
      </c>
    </row>
    <row r="152" spans="1:65" s="63" customFormat="1" ht="14.4" customHeight="1">
      <c r="A152" s="59"/>
      <c r="B152" s="176"/>
      <c r="C152" s="190" t="s">
        <v>762</v>
      </c>
      <c r="D152" s="190" t="s">
        <v>324</v>
      </c>
      <c r="E152" s="191"/>
      <c r="F152" s="192" t="s">
        <v>763</v>
      </c>
      <c r="G152" s="193" t="s">
        <v>337</v>
      </c>
      <c r="H152" s="194">
        <v>211.71799999999999</v>
      </c>
      <c r="I152" s="195"/>
      <c r="J152" s="195">
        <f>ROUND(I152*H152,2)</f>
        <v>0</v>
      </c>
      <c r="K152" s="196"/>
      <c r="L152" s="197"/>
      <c r="M152" s="198" t="s">
        <v>76</v>
      </c>
      <c r="N152" s="199" t="s">
        <v>107</v>
      </c>
      <c r="O152" s="186">
        <v>0</v>
      </c>
      <c r="P152" s="186">
        <f>O152*H152</f>
        <v>0</v>
      </c>
      <c r="Q152" s="186">
        <v>0</v>
      </c>
      <c r="R152" s="186">
        <f>Q152*H152</f>
        <v>0</v>
      </c>
      <c r="S152" s="186">
        <v>0</v>
      </c>
      <c r="T152" s="187">
        <f>S152*H152</f>
        <v>0</v>
      </c>
      <c r="U152" s="59"/>
      <c r="V152" s="59"/>
      <c r="W152" s="59"/>
      <c r="X152" s="59"/>
      <c r="Y152" s="59"/>
      <c r="Z152" s="59"/>
      <c r="AA152" s="59"/>
      <c r="AB152" s="59"/>
      <c r="AC152" s="59"/>
      <c r="AD152" s="59"/>
      <c r="AE152" s="59"/>
      <c r="AR152" s="188" t="s">
        <v>381</v>
      </c>
      <c r="AT152" s="188" t="s">
        <v>324</v>
      </c>
      <c r="AU152" s="188" t="s">
        <v>154</v>
      </c>
      <c r="AY152" s="48" t="s">
        <v>297</v>
      </c>
      <c r="BE152" s="189">
        <f>IF(N152="základná",J152,0)</f>
        <v>0</v>
      </c>
      <c r="BF152" s="189">
        <f>IF(N152="znížená",J152,0)</f>
        <v>0</v>
      </c>
      <c r="BG152" s="189">
        <f>IF(N152="zákl. prenesená",J152,0)</f>
        <v>0</v>
      </c>
      <c r="BH152" s="189">
        <f>IF(N152="zníž. prenesená",J152,0)</f>
        <v>0</v>
      </c>
      <c r="BI152" s="189">
        <f>IF(N152="nulová",J152,0)</f>
        <v>0</v>
      </c>
      <c r="BJ152" s="48" t="s">
        <v>154</v>
      </c>
      <c r="BK152" s="189">
        <f>ROUND(I152*H152,2)</f>
        <v>0</v>
      </c>
      <c r="BL152" s="48" t="s">
        <v>348</v>
      </c>
      <c r="BM152" s="188" t="s">
        <v>764</v>
      </c>
    </row>
    <row r="153" spans="1:65" s="163" customFormat="1" ht="22.95" customHeight="1">
      <c r="B153" s="164"/>
      <c r="D153" s="165" t="s">
        <v>140</v>
      </c>
      <c r="E153" s="174"/>
      <c r="F153" s="174" t="s">
        <v>569</v>
      </c>
      <c r="J153" s="175">
        <f>BK153</f>
        <v>0</v>
      </c>
      <c r="L153" s="164"/>
      <c r="M153" s="168"/>
      <c r="N153" s="169"/>
      <c r="O153" s="169"/>
      <c r="P153" s="170">
        <f>SUM(P154:P155)</f>
        <v>0</v>
      </c>
      <c r="Q153" s="169"/>
      <c r="R153" s="170">
        <f>SUM(R154:R155)</f>
        <v>0</v>
      </c>
      <c r="S153" s="169"/>
      <c r="T153" s="171">
        <f>SUM(T154:T155)</f>
        <v>0</v>
      </c>
      <c r="AR153" s="165" t="s">
        <v>154</v>
      </c>
      <c r="AT153" s="172" t="s">
        <v>140</v>
      </c>
      <c r="AU153" s="172" t="s">
        <v>148</v>
      </c>
      <c r="AY153" s="165" t="s">
        <v>297</v>
      </c>
      <c r="BK153" s="173">
        <f>SUM(BK154:BK155)</f>
        <v>0</v>
      </c>
    </row>
    <row r="154" spans="1:65" s="63" customFormat="1" ht="24.15" customHeight="1">
      <c r="A154" s="59"/>
      <c r="B154" s="176"/>
      <c r="C154" s="177" t="s">
        <v>765</v>
      </c>
      <c r="D154" s="177" t="s">
        <v>299</v>
      </c>
      <c r="E154" s="178"/>
      <c r="F154" s="179" t="s">
        <v>766</v>
      </c>
      <c r="G154" s="180" t="s">
        <v>337</v>
      </c>
      <c r="H154" s="181">
        <v>102.71599999999999</v>
      </c>
      <c r="I154" s="182"/>
      <c r="J154" s="182">
        <f>ROUND(I154*H154,2)</f>
        <v>0</v>
      </c>
      <c r="K154" s="183"/>
      <c r="L154" s="60"/>
      <c r="M154" s="184" t="s">
        <v>76</v>
      </c>
      <c r="N154" s="185" t="s">
        <v>107</v>
      </c>
      <c r="O154" s="186">
        <v>0</v>
      </c>
      <c r="P154" s="186">
        <f>O154*H154</f>
        <v>0</v>
      </c>
      <c r="Q154" s="186">
        <v>0</v>
      </c>
      <c r="R154" s="186">
        <f>Q154*H154</f>
        <v>0</v>
      </c>
      <c r="S154" s="186">
        <v>0</v>
      </c>
      <c r="T154" s="187">
        <f>S154*H154</f>
        <v>0</v>
      </c>
      <c r="U154" s="59"/>
      <c r="V154" s="59"/>
      <c r="W154" s="59"/>
      <c r="X154" s="59"/>
      <c r="Y154" s="59"/>
      <c r="Z154" s="59"/>
      <c r="AA154" s="59"/>
      <c r="AB154" s="59"/>
      <c r="AC154" s="59"/>
      <c r="AD154" s="59"/>
      <c r="AE154" s="59"/>
      <c r="AR154" s="188" t="s">
        <v>348</v>
      </c>
      <c r="AT154" s="188" t="s">
        <v>299</v>
      </c>
      <c r="AU154" s="188" t="s">
        <v>154</v>
      </c>
      <c r="AY154" s="48" t="s">
        <v>297</v>
      </c>
      <c r="BE154" s="189">
        <f>IF(N154="základná",J154,0)</f>
        <v>0</v>
      </c>
      <c r="BF154" s="189">
        <f>IF(N154="znížená",J154,0)</f>
        <v>0</v>
      </c>
      <c r="BG154" s="189">
        <f>IF(N154="zákl. prenesená",J154,0)</f>
        <v>0</v>
      </c>
      <c r="BH154" s="189">
        <f>IF(N154="zníž. prenesená",J154,0)</f>
        <v>0</v>
      </c>
      <c r="BI154" s="189">
        <f>IF(N154="nulová",J154,0)</f>
        <v>0</v>
      </c>
      <c r="BJ154" s="48" t="s">
        <v>154</v>
      </c>
      <c r="BK154" s="189">
        <f>ROUND(I154*H154,2)</f>
        <v>0</v>
      </c>
      <c r="BL154" s="48" t="s">
        <v>348</v>
      </c>
      <c r="BM154" s="188" t="s">
        <v>767</v>
      </c>
    </row>
    <row r="155" spans="1:65" s="63" customFormat="1" ht="14.4" customHeight="1">
      <c r="A155" s="59"/>
      <c r="B155" s="176"/>
      <c r="C155" s="177" t="s">
        <v>768</v>
      </c>
      <c r="D155" s="177" t="s">
        <v>299</v>
      </c>
      <c r="E155" s="178"/>
      <c r="F155" s="179" t="s">
        <v>769</v>
      </c>
      <c r="G155" s="180" t="s">
        <v>337</v>
      </c>
      <c r="H155" s="181">
        <v>330.01499999999999</v>
      </c>
      <c r="I155" s="182"/>
      <c r="J155" s="182">
        <f>ROUND(I155*H155,2)</f>
        <v>0</v>
      </c>
      <c r="K155" s="183"/>
      <c r="L155" s="60"/>
      <c r="M155" s="184" t="s">
        <v>76</v>
      </c>
      <c r="N155" s="185" t="s">
        <v>107</v>
      </c>
      <c r="O155" s="186">
        <v>0</v>
      </c>
      <c r="P155" s="186">
        <f>O155*H155</f>
        <v>0</v>
      </c>
      <c r="Q155" s="186">
        <v>0</v>
      </c>
      <c r="R155" s="186">
        <f>Q155*H155</f>
        <v>0</v>
      </c>
      <c r="S155" s="186">
        <v>0</v>
      </c>
      <c r="T155" s="187">
        <f>S155*H155</f>
        <v>0</v>
      </c>
      <c r="U155" s="59"/>
      <c r="V155" s="59"/>
      <c r="W155" s="59"/>
      <c r="X155" s="59"/>
      <c r="Y155" s="59"/>
      <c r="Z155" s="59"/>
      <c r="AA155" s="59"/>
      <c r="AB155" s="59"/>
      <c r="AC155" s="59"/>
      <c r="AD155" s="59"/>
      <c r="AE155" s="59"/>
      <c r="AR155" s="188" t="s">
        <v>348</v>
      </c>
      <c r="AT155" s="188" t="s">
        <v>299</v>
      </c>
      <c r="AU155" s="188" t="s">
        <v>154</v>
      </c>
      <c r="AY155" s="48" t="s">
        <v>297</v>
      </c>
      <c r="BE155" s="189">
        <f>IF(N155="základná",J155,0)</f>
        <v>0</v>
      </c>
      <c r="BF155" s="189">
        <f>IF(N155="znížená",J155,0)</f>
        <v>0</v>
      </c>
      <c r="BG155" s="189">
        <f>IF(N155="zákl. prenesená",J155,0)</f>
        <v>0</v>
      </c>
      <c r="BH155" s="189">
        <f>IF(N155="zníž. prenesená",J155,0)</f>
        <v>0</v>
      </c>
      <c r="BI155" s="189">
        <f>IF(N155="nulová",J155,0)</f>
        <v>0</v>
      </c>
      <c r="BJ155" s="48" t="s">
        <v>154</v>
      </c>
      <c r="BK155" s="189">
        <f>ROUND(I155*H155,2)</f>
        <v>0</v>
      </c>
      <c r="BL155" s="48" t="s">
        <v>348</v>
      </c>
      <c r="BM155" s="188" t="s">
        <v>770</v>
      </c>
    </row>
    <row r="156" spans="1:65" s="163" customFormat="1" ht="22.95" customHeight="1">
      <c r="B156" s="164"/>
      <c r="D156" s="165" t="s">
        <v>140</v>
      </c>
      <c r="E156" s="174"/>
      <c r="F156" s="174" t="s">
        <v>771</v>
      </c>
      <c r="J156" s="175">
        <f>BK156</f>
        <v>0</v>
      </c>
      <c r="L156" s="164"/>
      <c r="M156" s="168"/>
      <c r="N156" s="169"/>
      <c r="O156" s="169"/>
      <c r="P156" s="170">
        <f>SUM(P157:P160)</f>
        <v>0</v>
      </c>
      <c r="Q156" s="169"/>
      <c r="R156" s="170">
        <f>SUM(R157:R160)</f>
        <v>0</v>
      </c>
      <c r="S156" s="169"/>
      <c r="T156" s="171">
        <f>SUM(T157:T160)</f>
        <v>0</v>
      </c>
      <c r="AR156" s="165" t="s">
        <v>154</v>
      </c>
      <c r="AT156" s="172" t="s">
        <v>140</v>
      </c>
      <c r="AU156" s="172" t="s">
        <v>148</v>
      </c>
      <c r="AY156" s="165" t="s">
        <v>297</v>
      </c>
      <c r="BK156" s="173">
        <f>SUM(BK157:BK160)</f>
        <v>0</v>
      </c>
    </row>
    <row r="157" spans="1:65" s="63" customFormat="1" ht="24.15" customHeight="1">
      <c r="A157" s="59"/>
      <c r="B157" s="176"/>
      <c r="C157" s="177" t="s">
        <v>772</v>
      </c>
      <c r="D157" s="177" t="s">
        <v>299</v>
      </c>
      <c r="E157" s="178"/>
      <c r="F157" s="179" t="s">
        <v>773</v>
      </c>
      <c r="G157" s="180" t="s">
        <v>337</v>
      </c>
      <c r="H157" s="181">
        <v>2027.7950000000001</v>
      </c>
      <c r="I157" s="182"/>
      <c r="J157" s="182">
        <f>ROUND(I157*H157,2)</f>
        <v>0</v>
      </c>
      <c r="K157" s="183"/>
      <c r="L157" s="60"/>
      <c r="M157" s="184" t="s">
        <v>76</v>
      </c>
      <c r="N157" s="185" t="s">
        <v>107</v>
      </c>
      <c r="O157" s="186">
        <v>0</v>
      </c>
      <c r="P157" s="186">
        <f>O157*H157</f>
        <v>0</v>
      </c>
      <c r="Q157" s="186">
        <v>0</v>
      </c>
      <c r="R157" s="186">
        <f>Q157*H157</f>
        <v>0</v>
      </c>
      <c r="S157" s="186">
        <v>0</v>
      </c>
      <c r="T157" s="187">
        <f>S157*H157</f>
        <v>0</v>
      </c>
      <c r="U157" s="59"/>
      <c r="V157" s="59"/>
      <c r="W157" s="59"/>
      <c r="X157" s="59"/>
      <c r="Y157" s="59"/>
      <c r="Z157" s="59"/>
      <c r="AA157" s="59"/>
      <c r="AB157" s="59"/>
      <c r="AC157" s="59"/>
      <c r="AD157" s="59"/>
      <c r="AE157" s="59"/>
      <c r="AR157" s="188" t="s">
        <v>348</v>
      </c>
      <c r="AT157" s="188" t="s">
        <v>299</v>
      </c>
      <c r="AU157" s="188" t="s">
        <v>154</v>
      </c>
      <c r="AY157" s="48" t="s">
        <v>297</v>
      </c>
      <c r="BE157" s="189">
        <f>IF(N157="základná",J157,0)</f>
        <v>0</v>
      </c>
      <c r="BF157" s="189">
        <f>IF(N157="znížená",J157,0)</f>
        <v>0</v>
      </c>
      <c r="BG157" s="189">
        <f>IF(N157="zákl. prenesená",J157,0)</f>
        <v>0</v>
      </c>
      <c r="BH157" s="189">
        <f>IF(N157="zníž. prenesená",J157,0)</f>
        <v>0</v>
      </c>
      <c r="BI157" s="189">
        <f>IF(N157="nulová",J157,0)</f>
        <v>0</v>
      </c>
      <c r="BJ157" s="48" t="s">
        <v>154</v>
      </c>
      <c r="BK157" s="189">
        <f>ROUND(I157*H157,2)</f>
        <v>0</v>
      </c>
      <c r="BL157" s="48" t="s">
        <v>348</v>
      </c>
      <c r="BM157" s="188" t="s">
        <v>774</v>
      </c>
    </row>
    <row r="158" spans="1:65" s="63" customFormat="1" ht="14.4" customHeight="1">
      <c r="A158" s="59"/>
      <c r="B158" s="176"/>
      <c r="C158" s="177" t="s">
        <v>775</v>
      </c>
      <c r="D158" s="177" t="s">
        <v>299</v>
      </c>
      <c r="E158" s="178"/>
      <c r="F158" s="179" t="s">
        <v>776</v>
      </c>
      <c r="G158" s="180" t="s">
        <v>337</v>
      </c>
      <c r="H158" s="181">
        <v>2027.7950000000001</v>
      </c>
      <c r="I158" s="182"/>
      <c r="J158" s="182">
        <f>ROUND(I158*H158,2)</f>
        <v>0</v>
      </c>
      <c r="K158" s="183"/>
      <c r="L158" s="60"/>
      <c r="M158" s="184" t="s">
        <v>76</v>
      </c>
      <c r="N158" s="185" t="s">
        <v>107</v>
      </c>
      <c r="O158" s="186">
        <v>0</v>
      </c>
      <c r="P158" s="186">
        <f>O158*H158</f>
        <v>0</v>
      </c>
      <c r="Q158" s="186">
        <v>0</v>
      </c>
      <c r="R158" s="186">
        <f>Q158*H158</f>
        <v>0</v>
      </c>
      <c r="S158" s="186">
        <v>0</v>
      </c>
      <c r="T158" s="187">
        <f>S158*H158</f>
        <v>0</v>
      </c>
      <c r="U158" s="59"/>
      <c r="V158" s="59"/>
      <c r="W158" s="59"/>
      <c r="X158" s="59"/>
      <c r="Y158" s="59"/>
      <c r="Z158" s="59"/>
      <c r="AA158" s="59"/>
      <c r="AB158" s="59"/>
      <c r="AC158" s="59"/>
      <c r="AD158" s="59"/>
      <c r="AE158" s="59"/>
      <c r="AR158" s="188" t="s">
        <v>348</v>
      </c>
      <c r="AT158" s="188" t="s">
        <v>299</v>
      </c>
      <c r="AU158" s="188" t="s">
        <v>154</v>
      </c>
      <c r="AY158" s="48" t="s">
        <v>297</v>
      </c>
      <c r="BE158" s="189">
        <f>IF(N158="základná",J158,0)</f>
        <v>0</v>
      </c>
      <c r="BF158" s="189">
        <f>IF(N158="znížená",J158,0)</f>
        <v>0</v>
      </c>
      <c r="BG158" s="189">
        <f>IF(N158="zákl. prenesená",J158,0)</f>
        <v>0</v>
      </c>
      <c r="BH158" s="189">
        <f>IF(N158="zníž. prenesená",J158,0)</f>
        <v>0</v>
      </c>
      <c r="BI158" s="189">
        <f>IF(N158="nulová",J158,0)</f>
        <v>0</v>
      </c>
      <c r="BJ158" s="48" t="s">
        <v>154</v>
      </c>
      <c r="BK158" s="189">
        <f>ROUND(I158*H158,2)</f>
        <v>0</v>
      </c>
      <c r="BL158" s="48" t="s">
        <v>348</v>
      </c>
      <c r="BM158" s="188" t="s">
        <v>777</v>
      </c>
    </row>
    <row r="159" spans="1:65" s="63" customFormat="1" ht="14.4" customHeight="1">
      <c r="A159" s="59"/>
      <c r="B159" s="176"/>
      <c r="C159" s="177" t="s">
        <v>778</v>
      </c>
      <c r="D159" s="177" t="s">
        <v>299</v>
      </c>
      <c r="E159" s="178"/>
      <c r="F159" s="179" t="s">
        <v>779</v>
      </c>
      <c r="G159" s="180" t="s">
        <v>337</v>
      </c>
      <c r="H159" s="181">
        <v>1816.8409999999999</v>
      </c>
      <c r="I159" s="182"/>
      <c r="J159" s="182">
        <f>ROUND(I159*H159,2)</f>
        <v>0</v>
      </c>
      <c r="K159" s="183"/>
      <c r="L159" s="60"/>
      <c r="M159" s="184" t="s">
        <v>76</v>
      </c>
      <c r="N159" s="185" t="s">
        <v>107</v>
      </c>
      <c r="O159" s="186">
        <v>0</v>
      </c>
      <c r="P159" s="186">
        <f>O159*H159</f>
        <v>0</v>
      </c>
      <c r="Q159" s="186">
        <v>0</v>
      </c>
      <c r="R159" s="186">
        <f>Q159*H159</f>
        <v>0</v>
      </c>
      <c r="S159" s="186">
        <v>0</v>
      </c>
      <c r="T159" s="187">
        <f>S159*H159</f>
        <v>0</v>
      </c>
      <c r="U159" s="59"/>
      <c r="V159" s="59"/>
      <c r="W159" s="59"/>
      <c r="X159" s="59"/>
      <c r="Y159" s="59"/>
      <c r="Z159" s="59"/>
      <c r="AA159" s="59"/>
      <c r="AB159" s="59"/>
      <c r="AC159" s="59"/>
      <c r="AD159" s="59"/>
      <c r="AE159" s="59"/>
      <c r="AR159" s="188" t="s">
        <v>348</v>
      </c>
      <c r="AT159" s="188" t="s">
        <v>299</v>
      </c>
      <c r="AU159" s="188" t="s">
        <v>154</v>
      </c>
      <c r="AY159" s="48" t="s">
        <v>297</v>
      </c>
      <c r="BE159" s="189">
        <f>IF(N159="základná",J159,0)</f>
        <v>0</v>
      </c>
      <c r="BF159" s="189">
        <f>IF(N159="znížená",J159,0)</f>
        <v>0</v>
      </c>
      <c r="BG159" s="189">
        <f>IF(N159="zákl. prenesená",J159,0)</f>
        <v>0</v>
      </c>
      <c r="BH159" s="189">
        <f>IF(N159="zníž. prenesená",J159,0)</f>
        <v>0</v>
      </c>
      <c r="BI159" s="189">
        <f>IF(N159="nulová",J159,0)</f>
        <v>0</v>
      </c>
      <c r="BJ159" s="48" t="s">
        <v>154</v>
      </c>
      <c r="BK159" s="189">
        <f>ROUND(I159*H159,2)</f>
        <v>0</v>
      </c>
      <c r="BL159" s="48" t="s">
        <v>348</v>
      </c>
      <c r="BM159" s="188" t="s">
        <v>780</v>
      </c>
    </row>
    <row r="160" spans="1:65" s="63" customFormat="1" ht="21.6" customHeight="1">
      <c r="A160" s="59"/>
      <c r="B160" s="176"/>
      <c r="C160" s="177" t="s">
        <v>781</v>
      </c>
      <c r="D160" s="177" t="s">
        <v>299</v>
      </c>
      <c r="E160" s="178"/>
      <c r="F160" s="179" t="s">
        <v>782</v>
      </c>
      <c r="G160" s="180" t="s">
        <v>337</v>
      </c>
      <c r="H160" s="181">
        <v>331.9</v>
      </c>
      <c r="I160" s="182"/>
      <c r="J160" s="182">
        <f>ROUND(I160*H160,2)</f>
        <v>0</v>
      </c>
      <c r="K160" s="183"/>
      <c r="L160" s="60"/>
      <c r="M160" s="200" t="s">
        <v>76</v>
      </c>
      <c r="N160" s="201" t="s">
        <v>107</v>
      </c>
      <c r="O160" s="202">
        <v>0</v>
      </c>
      <c r="P160" s="202">
        <f>O160*H160</f>
        <v>0</v>
      </c>
      <c r="Q160" s="202">
        <v>0</v>
      </c>
      <c r="R160" s="202">
        <f>Q160*H160</f>
        <v>0</v>
      </c>
      <c r="S160" s="202">
        <v>0</v>
      </c>
      <c r="T160" s="203">
        <f>S160*H160</f>
        <v>0</v>
      </c>
      <c r="U160" s="59"/>
      <c r="V160" s="59"/>
      <c r="W160" s="59"/>
      <c r="X160" s="59"/>
      <c r="Y160" s="59"/>
      <c r="Z160" s="59"/>
      <c r="AA160" s="59"/>
      <c r="AB160" s="59"/>
      <c r="AC160" s="59"/>
      <c r="AD160" s="59"/>
      <c r="AE160" s="59"/>
      <c r="AR160" s="188" t="s">
        <v>348</v>
      </c>
      <c r="AT160" s="188" t="s">
        <v>299</v>
      </c>
      <c r="AU160" s="188" t="s">
        <v>154</v>
      </c>
      <c r="AY160" s="48" t="s">
        <v>297</v>
      </c>
      <c r="BE160" s="189">
        <f>IF(N160="základná",J160,0)</f>
        <v>0</v>
      </c>
      <c r="BF160" s="189">
        <f>IF(N160="znížená",J160,0)</f>
        <v>0</v>
      </c>
      <c r="BG160" s="189">
        <f>IF(N160="zákl. prenesená",J160,0)</f>
        <v>0</v>
      </c>
      <c r="BH160" s="189">
        <f>IF(N160="zníž. prenesená",J160,0)</f>
        <v>0</v>
      </c>
      <c r="BI160" s="189">
        <f>IF(N160="nulová",J160,0)</f>
        <v>0</v>
      </c>
      <c r="BJ160" s="48" t="s">
        <v>154</v>
      </c>
      <c r="BK160" s="189">
        <f>ROUND(I160*H160,2)</f>
        <v>0</v>
      </c>
      <c r="BL160" s="48" t="s">
        <v>348</v>
      </c>
      <c r="BM160" s="188" t="s">
        <v>783</v>
      </c>
    </row>
    <row r="161" spans="1:31" s="63" customFormat="1" ht="6.9" customHeight="1">
      <c r="A161" s="59"/>
      <c r="B161" s="75"/>
      <c r="C161" s="76"/>
      <c r="D161" s="76"/>
      <c r="E161" s="76"/>
      <c r="F161" s="76"/>
      <c r="G161" s="76"/>
      <c r="H161" s="76"/>
      <c r="I161" s="76"/>
      <c r="J161" s="76"/>
      <c r="K161" s="76"/>
      <c r="L161" s="60"/>
      <c r="M161" s="59"/>
      <c r="O161" s="59"/>
      <c r="P161" s="59"/>
      <c r="Q161" s="59"/>
      <c r="R161" s="59"/>
      <c r="S161" s="59"/>
      <c r="T161" s="59"/>
      <c r="U161" s="59"/>
      <c r="V161" s="59"/>
      <c r="W161" s="59"/>
      <c r="X161" s="59"/>
      <c r="Y161" s="59"/>
      <c r="Z161" s="59"/>
      <c r="AA161" s="59"/>
      <c r="AB161" s="59"/>
      <c r="AC161" s="59"/>
      <c r="AD161" s="59"/>
      <c r="AE161" s="59"/>
    </row>
    <row r="164" spans="1:31" ht="49.95" customHeight="1">
      <c r="C164" s="262" t="s">
        <v>392</v>
      </c>
      <c r="D164" s="262"/>
      <c r="E164" s="262"/>
      <c r="F164" s="262"/>
      <c r="G164" s="262"/>
      <c r="H164" s="262"/>
      <c r="I164" s="262"/>
      <c r="J164" s="262"/>
      <c r="K164" s="262"/>
      <c r="L164" s="262"/>
      <c r="M164" s="262"/>
      <c r="N164" s="262"/>
    </row>
    <row r="165" spans="1:31" ht="11.4">
      <c r="C165" s="204"/>
      <c r="D165" s="204"/>
      <c r="E165" s="204"/>
      <c r="F165" s="204"/>
      <c r="G165" s="204"/>
      <c r="H165" s="204"/>
      <c r="I165" s="204"/>
      <c r="J165" s="204"/>
      <c r="K165" s="205"/>
      <c r="L165" s="205"/>
      <c r="M165" s="205"/>
      <c r="N165" s="205"/>
    </row>
    <row r="166" spans="1:31" ht="36" customHeight="1">
      <c r="C166" s="262" t="s">
        <v>393</v>
      </c>
      <c r="D166" s="262"/>
      <c r="E166" s="262"/>
      <c r="F166" s="262"/>
      <c r="G166" s="262"/>
      <c r="H166" s="262"/>
      <c r="I166" s="262"/>
      <c r="J166" s="262"/>
      <c r="K166" s="262"/>
      <c r="L166" s="262"/>
      <c r="M166" s="262"/>
      <c r="N166" s="262"/>
    </row>
    <row r="167" spans="1:31" ht="11.4">
      <c r="C167" s="204"/>
      <c r="D167" s="204"/>
      <c r="E167" s="204"/>
      <c r="F167" s="204"/>
      <c r="G167" s="204"/>
      <c r="H167" s="204"/>
      <c r="I167" s="204"/>
      <c r="J167" s="204"/>
      <c r="K167" s="205"/>
      <c r="L167" s="205"/>
      <c r="M167" s="205"/>
      <c r="N167" s="205"/>
    </row>
    <row r="168" spans="1:31" ht="49.95" customHeight="1">
      <c r="C168" s="262" t="s">
        <v>394</v>
      </c>
      <c r="D168" s="262"/>
      <c r="E168" s="262"/>
      <c r="F168" s="262"/>
      <c r="G168" s="262"/>
      <c r="H168" s="262"/>
      <c r="I168" s="262"/>
      <c r="J168" s="262"/>
      <c r="K168" s="262"/>
      <c r="L168" s="262"/>
      <c r="M168" s="262"/>
      <c r="N168" s="262"/>
    </row>
    <row r="169" spans="1:31" ht="11.4">
      <c r="C169" s="206"/>
      <c r="D169" s="206"/>
      <c r="E169" s="206"/>
      <c r="F169" s="206"/>
      <c r="G169" s="206"/>
      <c r="H169" s="206"/>
      <c r="I169" s="206"/>
      <c r="J169" s="206"/>
      <c r="K169" s="207"/>
      <c r="L169" s="207"/>
      <c r="M169" s="207"/>
      <c r="N169" s="207"/>
    </row>
    <row r="170" spans="1:31" ht="11.4">
      <c r="C170" s="262" t="s">
        <v>395</v>
      </c>
      <c r="D170" s="262"/>
      <c r="E170" s="262"/>
      <c r="F170" s="262"/>
      <c r="G170" s="262"/>
      <c r="H170" s="262"/>
      <c r="I170" s="262"/>
      <c r="J170" s="262"/>
      <c r="K170" s="262"/>
      <c r="L170" s="262"/>
      <c r="M170" s="262"/>
      <c r="N170" s="262"/>
    </row>
    <row r="171" spans="1:31" ht="11.4">
      <c r="C171" s="204"/>
      <c r="D171" s="204"/>
      <c r="E171" s="204"/>
      <c r="F171" s="204"/>
      <c r="G171" s="204"/>
      <c r="H171" s="204"/>
      <c r="I171" s="204"/>
      <c r="J171" s="204"/>
      <c r="K171" s="205"/>
      <c r="L171" s="205"/>
      <c r="M171" s="205"/>
      <c r="N171" s="205"/>
    </row>
    <row r="172" spans="1:31" ht="11.4">
      <c r="C172" s="204"/>
      <c r="D172" s="204"/>
      <c r="E172" s="204"/>
      <c r="F172" s="204"/>
      <c r="G172" s="204"/>
      <c r="H172" s="204"/>
      <c r="I172" s="204"/>
      <c r="J172" s="204"/>
      <c r="K172" s="205"/>
      <c r="L172" s="205"/>
      <c r="M172" s="205"/>
      <c r="N172" s="205"/>
    </row>
    <row r="173" spans="1:31" ht="11.4">
      <c r="C173" s="208" t="s">
        <v>396</v>
      </c>
      <c r="D173" s="208"/>
      <c r="E173" s="208"/>
      <c r="F173" s="208"/>
      <c r="G173" s="208"/>
      <c r="H173" s="204"/>
      <c r="I173" s="208"/>
      <c r="J173" s="208"/>
      <c r="K173" s="205"/>
      <c r="L173" s="205"/>
      <c r="M173" s="205"/>
      <c r="N173" s="205"/>
    </row>
    <row r="174" spans="1:31" ht="11.4">
      <c r="C174" s="204"/>
      <c r="D174" s="204"/>
      <c r="E174" s="204"/>
      <c r="F174" s="204"/>
      <c r="G174" s="204"/>
      <c r="H174" s="204" t="s">
        <v>397</v>
      </c>
      <c r="I174" s="204"/>
      <c r="J174" s="204"/>
      <c r="K174" s="205"/>
      <c r="L174" s="205"/>
      <c r="M174" s="205"/>
      <c r="N174" s="205"/>
    </row>
    <row r="175" spans="1:31" ht="11.4">
      <c r="C175" s="204"/>
      <c r="D175" s="204"/>
      <c r="E175" s="204"/>
      <c r="F175" s="204"/>
      <c r="G175" s="204"/>
      <c r="H175" s="204"/>
      <c r="I175" s="204"/>
      <c r="J175" s="204"/>
      <c r="K175" s="205"/>
      <c r="L175" s="205"/>
      <c r="M175" s="205"/>
      <c r="N175" s="205"/>
    </row>
    <row r="176" spans="1:31" ht="11.4">
      <c r="C176" s="204"/>
      <c r="D176" s="204"/>
      <c r="E176" s="204"/>
      <c r="F176" s="204"/>
      <c r="G176" s="204"/>
      <c r="H176" s="204"/>
      <c r="I176" s="204"/>
      <c r="J176" s="208"/>
      <c r="K176" s="205"/>
      <c r="L176" s="205"/>
      <c r="M176" s="205"/>
      <c r="N176" s="205"/>
    </row>
    <row r="177" spans="3:14" ht="11.4">
      <c r="C177" s="208" t="s">
        <v>96</v>
      </c>
      <c r="D177" s="208"/>
      <c r="E177" s="208"/>
      <c r="F177" s="208"/>
      <c r="G177" s="208"/>
      <c r="H177" s="204"/>
      <c r="I177" s="208"/>
      <c r="J177" s="204"/>
      <c r="K177" s="205"/>
      <c r="L177" s="205"/>
      <c r="M177" s="205"/>
      <c r="N177" s="205"/>
    </row>
  </sheetData>
  <autoFilter ref="C99:K160" xr:uid="{00000000-0009-0000-0000-000007000000}"/>
  <mergeCells count="13">
    <mergeCell ref="E29:H29"/>
    <mergeCell ref="L2:V2"/>
    <mergeCell ref="E7:H7"/>
    <mergeCell ref="E9:H9"/>
    <mergeCell ref="E11:H11"/>
    <mergeCell ref="E20:H20"/>
    <mergeCell ref="C170:N170"/>
    <mergeCell ref="E88:H88"/>
    <mergeCell ref="E90:H90"/>
    <mergeCell ref="E92:H92"/>
    <mergeCell ref="C164:N164"/>
    <mergeCell ref="C166:N166"/>
    <mergeCell ref="C168:N168"/>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188"/>
  <sheetViews>
    <sheetView showGridLines="0" topLeftCell="A90" workbookViewId="0">
      <selection activeCell="D6" sqref="D6"/>
    </sheetView>
  </sheetViews>
  <sheetFormatPr defaultColWidth="9.109375" defaultRowHeight="10.199999999999999"/>
  <cols>
    <col min="1" max="1" width="7.109375" style="4" customWidth="1"/>
    <col min="2" max="2" width="1" style="4" customWidth="1"/>
    <col min="3" max="3" width="3.5546875" style="4" customWidth="1"/>
    <col min="4" max="4" width="3.6640625" style="4" customWidth="1"/>
    <col min="5" max="5" width="14.6640625" style="4" customWidth="1"/>
    <col min="6" max="6" width="43.5546875" style="4" customWidth="1"/>
    <col min="7" max="7" width="6.44140625" style="4" customWidth="1"/>
    <col min="8" max="8" width="9.88671875" style="4" customWidth="1"/>
    <col min="9" max="10" width="17.33203125" style="4" customWidth="1"/>
    <col min="11" max="11" width="17.33203125" style="4" hidden="1" customWidth="1"/>
    <col min="12" max="12" width="8" style="4" customWidth="1"/>
    <col min="13" max="13" width="9.33203125" style="4" hidden="1" customWidth="1"/>
    <col min="14" max="14" width="9.109375" style="4"/>
    <col min="15" max="20" width="12.109375" style="4" hidden="1" customWidth="1"/>
    <col min="21" max="21" width="14" style="4" hidden="1" customWidth="1"/>
    <col min="22" max="22" width="10.5546875" style="4" customWidth="1"/>
    <col min="23" max="23" width="14" style="4" customWidth="1"/>
    <col min="24" max="24" width="10.5546875" style="4" customWidth="1"/>
    <col min="25" max="25" width="12.88671875" style="4" customWidth="1"/>
    <col min="26" max="26" width="9.44140625" style="4" customWidth="1"/>
    <col min="27" max="27" width="12.88671875" style="4" customWidth="1"/>
    <col min="28" max="28" width="14" style="4" customWidth="1"/>
    <col min="29" max="29" width="9.44140625" style="4" customWidth="1"/>
    <col min="30" max="30" width="12.88671875" style="4" customWidth="1"/>
    <col min="31" max="31" width="14" style="4" customWidth="1"/>
    <col min="32" max="16384" width="9.109375" style="4"/>
  </cols>
  <sheetData>
    <row r="1" spans="1:46">
      <c r="A1" s="129"/>
    </row>
    <row r="2" spans="1:46" ht="36.9" customHeight="1">
      <c r="L2" s="254" t="s">
        <v>80</v>
      </c>
      <c r="M2" s="255"/>
      <c r="N2" s="255"/>
      <c r="O2" s="255"/>
      <c r="P2" s="255"/>
      <c r="Q2" s="255"/>
      <c r="R2" s="255"/>
      <c r="S2" s="255"/>
      <c r="T2" s="255"/>
      <c r="U2" s="255"/>
      <c r="V2" s="255"/>
      <c r="AT2" s="48" t="s">
        <v>170</v>
      </c>
    </row>
    <row r="3" spans="1:46" ht="6.9" customHeight="1">
      <c r="B3" s="49"/>
      <c r="C3" s="50"/>
      <c r="D3" s="50"/>
      <c r="E3" s="50"/>
      <c r="F3" s="50"/>
      <c r="G3" s="50"/>
      <c r="H3" s="50"/>
      <c r="I3" s="50"/>
      <c r="J3" s="50"/>
      <c r="K3" s="50"/>
      <c r="L3" s="51"/>
      <c r="AT3" s="48" t="s">
        <v>141</v>
      </c>
    </row>
    <row r="4" spans="1:46" ht="24.9" customHeight="1">
      <c r="B4" s="51"/>
      <c r="D4" s="52" t="s">
        <v>276</v>
      </c>
      <c r="L4" s="51"/>
      <c r="M4" s="130" t="s">
        <v>84</v>
      </c>
      <c r="AT4" s="48" t="s">
        <v>78</v>
      </c>
    </row>
    <row r="5" spans="1:46" ht="6.9" customHeight="1">
      <c r="B5" s="51"/>
      <c r="L5" s="51"/>
    </row>
    <row r="6" spans="1:46" ht="12" customHeight="1">
      <c r="B6" s="51"/>
      <c r="D6" s="56" t="s">
        <v>87</v>
      </c>
      <c r="L6" s="51"/>
    </row>
    <row r="7" spans="1:46" ht="16.5" customHeight="1">
      <c r="B7" s="51"/>
      <c r="E7" s="263" t="str">
        <f>'Rekapitulácia 3x12 bj'!K6</f>
        <v>Prestupné bývanie v obci Jarovnice 3x12 b.j.</v>
      </c>
      <c r="F7" s="264"/>
      <c r="G7" s="264"/>
      <c r="H7" s="264"/>
      <c r="L7" s="51"/>
    </row>
    <row r="8" spans="1:46" ht="12" customHeight="1">
      <c r="B8" s="51"/>
      <c r="D8" s="56" t="s">
        <v>277</v>
      </c>
      <c r="L8" s="51"/>
    </row>
    <row r="9" spans="1:46" s="63" customFormat="1" ht="16.5" customHeight="1">
      <c r="A9" s="59"/>
      <c r="B9" s="60"/>
      <c r="C9" s="59"/>
      <c r="D9" s="59"/>
      <c r="E9" s="263" t="s">
        <v>278</v>
      </c>
      <c r="F9" s="265"/>
      <c r="G9" s="265"/>
      <c r="H9" s="265"/>
      <c r="I9" s="59"/>
      <c r="J9" s="59"/>
      <c r="K9" s="59"/>
      <c r="L9" s="70"/>
      <c r="S9" s="59"/>
      <c r="T9" s="59"/>
      <c r="U9" s="59"/>
      <c r="V9" s="59"/>
      <c r="W9" s="59"/>
      <c r="X9" s="59"/>
      <c r="Y9" s="59"/>
      <c r="Z9" s="59"/>
      <c r="AA9" s="59"/>
      <c r="AB9" s="59"/>
      <c r="AC9" s="59"/>
      <c r="AD9" s="59"/>
      <c r="AE9" s="59"/>
    </row>
    <row r="10" spans="1:46" s="63" customFormat="1" ht="12" customHeight="1">
      <c r="A10" s="59"/>
      <c r="B10" s="60"/>
      <c r="C10" s="59"/>
      <c r="D10" s="56" t="s">
        <v>279</v>
      </c>
      <c r="E10" s="59"/>
      <c r="F10" s="59"/>
      <c r="G10" s="59"/>
      <c r="H10" s="59"/>
      <c r="I10" s="59"/>
      <c r="J10" s="59"/>
      <c r="K10" s="59"/>
      <c r="L10" s="70"/>
      <c r="S10" s="59"/>
      <c r="T10" s="59"/>
      <c r="U10" s="59"/>
      <c r="V10" s="59"/>
      <c r="W10" s="59"/>
      <c r="X10" s="59"/>
      <c r="Y10" s="59"/>
      <c r="Z10" s="59"/>
      <c r="AA10" s="59"/>
      <c r="AB10" s="59"/>
      <c r="AC10" s="59"/>
      <c r="AD10" s="59"/>
      <c r="AE10" s="59"/>
    </row>
    <row r="11" spans="1:46" s="63" customFormat="1" ht="16.5" customHeight="1">
      <c r="A11" s="59"/>
      <c r="B11" s="60"/>
      <c r="C11" s="59"/>
      <c r="D11" s="59"/>
      <c r="E11" s="252" t="s">
        <v>784</v>
      </c>
      <c r="F11" s="265"/>
      <c r="G11" s="265"/>
      <c r="H11" s="265"/>
      <c r="I11" s="59"/>
      <c r="J11" s="59"/>
      <c r="K11" s="59"/>
      <c r="L11" s="70"/>
      <c r="S11" s="59"/>
      <c r="T11" s="59"/>
      <c r="U11" s="59"/>
      <c r="V11" s="59"/>
      <c r="W11" s="59"/>
      <c r="X11" s="59"/>
      <c r="Y11" s="59"/>
      <c r="Z11" s="59"/>
      <c r="AA11" s="59"/>
      <c r="AB11" s="59"/>
      <c r="AC11" s="59"/>
      <c r="AD11" s="59"/>
      <c r="AE11" s="59"/>
    </row>
    <row r="12" spans="1:46" s="63" customFormat="1">
      <c r="A12" s="59"/>
      <c r="B12" s="60"/>
      <c r="C12" s="59"/>
      <c r="D12" s="59"/>
      <c r="E12" s="59"/>
      <c r="F12" s="59"/>
      <c r="G12" s="59"/>
      <c r="H12" s="59"/>
      <c r="I12" s="59"/>
      <c r="J12" s="59"/>
      <c r="K12" s="59"/>
      <c r="L12" s="70"/>
      <c r="S12" s="59"/>
      <c r="T12" s="59"/>
      <c r="U12" s="59"/>
      <c r="V12" s="59"/>
      <c r="W12" s="59"/>
      <c r="X12" s="59"/>
      <c r="Y12" s="59"/>
      <c r="Z12" s="59"/>
      <c r="AA12" s="59"/>
      <c r="AB12" s="59"/>
      <c r="AC12" s="59"/>
      <c r="AD12" s="59"/>
      <c r="AE12" s="59"/>
    </row>
    <row r="13" spans="1:46" s="63" customFormat="1" ht="12" customHeight="1">
      <c r="A13" s="59"/>
      <c r="B13" s="60"/>
      <c r="C13" s="59"/>
      <c r="D13" s="56" t="s">
        <v>88</v>
      </c>
      <c r="E13" s="59"/>
      <c r="F13" s="57" t="s">
        <v>76</v>
      </c>
      <c r="G13" s="59"/>
      <c r="H13" s="59"/>
      <c r="I13" s="56" t="s">
        <v>89</v>
      </c>
      <c r="J13" s="57" t="s">
        <v>76</v>
      </c>
      <c r="K13" s="59"/>
      <c r="L13" s="70"/>
      <c r="S13" s="59"/>
      <c r="T13" s="59"/>
      <c r="U13" s="59"/>
      <c r="V13" s="59"/>
      <c r="W13" s="59"/>
      <c r="X13" s="59"/>
      <c r="Y13" s="59"/>
      <c r="Z13" s="59"/>
      <c r="AA13" s="59"/>
      <c r="AB13" s="59"/>
      <c r="AC13" s="59"/>
      <c r="AD13" s="59"/>
      <c r="AE13" s="59"/>
    </row>
    <row r="14" spans="1:46" s="63" customFormat="1" ht="12" customHeight="1">
      <c r="A14" s="59"/>
      <c r="B14" s="60"/>
      <c r="C14" s="59"/>
      <c r="D14" s="56" t="s">
        <v>90</v>
      </c>
      <c r="E14" s="59"/>
      <c r="F14" s="57" t="s">
        <v>91</v>
      </c>
      <c r="G14" s="59"/>
      <c r="H14" s="59"/>
      <c r="I14" s="56" t="s">
        <v>92</v>
      </c>
      <c r="J14" s="131" t="str">
        <f>'Rekapitulácia 3x12 bj'!AN8</f>
        <v xml:space="preserve"> </v>
      </c>
      <c r="K14" s="59"/>
      <c r="L14" s="70"/>
      <c r="S14" s="59"/>
      <c r="T14" s="59"/>
      <c r="U14" s="59"/>
      <c r="V14" s="59"/>
      <c r="W14" s="59"/>
      <c r="X14" s="59"/>
      <c r="Y14" s="59"/>
      <c r="Z14" s="59"/>
      <c r="AA14" s="59"/>
      <c r="AB14" s="59"/>
      <c r="AC14" s="59"/>
      <c r="AD14" s="59"/>
      <c r="AE14" s="59"/>
    </row>
    <row r="15" spans="1:46" s="63" customFormat="1" ht="10.95" customHeight="1">
      <c r="A15" s="59"/>
      <c r="B15" s="60"/>
      <c r="C15" s="59"/>
      <c r="D15" s="59"/>
      <c r="E15" s="59"/>
      <c r="F15" s="59"/>
      <c r="G15" s="59"/>
      <c r="H15" s="59"/>
      <c r="I15" s="59"/>
      <c r="J15" s="59"/>
      <c r="K15" s="59"/>
      <c r="L15" s="70"/>
      <c r="S15" s="59"/>
      <c r="T15" s="59"/>
      <c r="U15" s="59"/>
      <c r="V15" s="59"/>
      <c r="W15" s="59"/>
      <c r="X15" s="59"/>
      <c r="Y15" s="59"/>
      <c r="Z15" s="59"/>
      <c r="AA15" s="59"/>
      <c r="AB15" s="59"/>
      <c r="AC15" s="59"/>
      <c r="AD15" s="59"/>
      <c r="AE15" s="59"/>
    </row>
    <row r="16" spans="1:46" s="63" customFormat="1" ht="12" customHeight="1">
      <c r="A16" s="59"/>
      <c r="B16" s="60"/>
      <c r="C16" s="59"/>
      <c r="D16" s="56" t="s">
        <v>93</v>
      </c>
      <c r="E16" s="59"/>
      <c r="F16" s="59"/>
      <c r="G16" s="59"/>
      <c r="H16" s="59"/>
      <c r="I16" s="56" t="s">
        <v>94</v>
      </c>
      <c r="J16" s="57" t="str">
        <f>IF('Rekapitulácia 3x12 bj'!AN10="","",'Rekapitulácia 3x12 bj'!AN10)</f>
        <v/>
      </c>
      <c r="K16" s="59"/>
      <c r="L16" s="70"/>
      <c r="S16" s="59"/>
      <c r="T16" s="59"/>
      <c r="U16" s="59"/>
      <c r="V16" s="59"/>
      <c r="W16" s="59"/>
      <c r="X16" s="59"/>
      <c r="Y16" s="59"/>
      <c r="Z16" s="59"/>
      <c r="AA16" s="59"/>
      <c r="AB16" s="59"/>
      <c r="AC16" s="59"/>
      <c r="AD16" s="59"/>
      <c r="AE16" s="59"/>
    </row>
    <row r="17" spans="1:31" s="63" customFormat="1" ht="18" customHeight="1">
      <c r="A17" s="59"/>
      <c r="B17" s="60"/>
      <c r="C17" s="59"/>
      <c r="D17" s="59"/>
      <c r="E17" s="57" t="str">
        <f>IF('Rekapitulácia 3x12 bj'!E11="","",'Rekapitulácia 3x12 bj'!E11)</f>
        <v xml:space="preserve"> </v>
      </c>
      <c r="F17" s="59"/>
      <c r="G17" s="59"/>
      <c r="H17" s="59"/>
      <c r="I17" s="56" t="s">
        <v>95</v>
      </c>
      <c r="J17" s="57" t="str">
        <f>IF('Rekapitulácia 3x12 bj'!AN11="","",'Rekapitulácia 3x12 bj'!AN11)</f>
        <v/>
      </c>
      <c r="K17" s="59"/>
      <c r="L17" s="70"/>
      <c r="S17" s="59"/>
      <c r="T17" s="59"/>
      <c r="U17" s="59"/>
      <c r="V17" s="59"/>
      <c r="W17" s="59"/>
      <c r="X17" s="59"/>
      <c r="Y17" s="59"/>
      <c r="Z17" s="59"/>
      <c r="AA17" s="59"/>
      <c r="AB17" s="59"/>
      <c r="AC17" s="59"/>
      <c r="AD17" s="59"/>
      <c r="AE17" s="59"/>
    </row>
    <row r="18" spans="1:31" s="63" customFormat="1" ht="6.9" customHeight="1">
      <c r="A18" s="59"/>
      <c r="B18" s="60"/>
      <c r="C18" s="59"/>
      <c r="D18" s="59"/>
      <c r="E18" s="59"/>
      <c r="F18" s="59"/>
      <c r="G18" s="59"/>
      <c r="H18" s="59"/>
      <c r="I18" s="59"/>
      <c r="J18" s="59"/>
      <c r="K18" s="59"/>
      <c r="L18" s="70"/>
      <c r="S18" s="59"/>
      <c r="T18" s="59"/>
      <c r="U18" s="59"/>
      <c r="V18" s="59"/>
      <c r="W18" s="59"/>
      <c r="X18" s="59"/>
      <c r="Y18" s="59"/>
      <c r="Z18" s="59"/>
      <c r="AA18" s="59"/>
      <c r="AB18" s="59"/>
      <c r="AC18" s="59"/>
      <c r="AD18" s="59"/>
      <c r="AE18" s="59"/>
    </row>
    <row r="19" spans="1:31" s="63" customFormat="1" ht="12" customHeight="1">
      <c r="A19" s="59"/>
      <c r="B19" s="60"/>
      <c r="C19" s="59"/>
      <c r="D19" s="56" t="s">
        <v>96</v>
      </c>
      <c r="E19" s="59"/>
      <c r="F19" s="59"/>
      <c r="G19" s="59"/>
      <c r="H19" s="59"/>
      <c r="I19" s="56" t="s">
        <v>94</v>
      </c>
      <c r="J19" s="57" t="str">
        <f>'Rekapitulácia 3x12 bj'!AN13</f>
        <v/>
      </c>
      <c r="K19" s="59"/>
      <c r="L19" s="70"/>
      <c r="S19" s="59"/>
      <c r="T19" s="59"/>
      <c r="U19" s="59"/>
      <c r="V19" s="59"/>
      <c r="W19" s="59"/>
      <c r="X19" s="59"/>
      <c r="Y19" s="59"/>
      <c r="Z19" s="59"/>
      <c r="AA19" s="59"/>
      <c r="AB19" s="59"/>
      <c r="AC19" s="59"/>
      <c r="AD19" s="59"/>
      <c r="AE19" s="59"/>
    </row>
    <row r="20" spans="1:31" s="63" customFormat="1" ht="18" customHeight="1">
      <c r="A20" s="59"/>
      <c r="B20" s="60"/>
      <c r="C20" s="59"/>
      <c r="D20" s="59"/>
      <c r="E20" s="256" t="str">
        <f>'Rekapitulácia 3x12 bj'!E14</f>
        <v xml:space="preserve"> </v>
      </c>
      <c r="F20" s="256"/>
      <c r="G20" s="256"/>
      <c r="H20" s="256"/>
      <c r="I20" s="56" t="s">
        <v>95</v>
      </c>
      <c r="J20" s="57" t="str">
        <f>'Rekapitulácia 3x12 bj'!AN14</f>
        <v/>
      </c>
      <c r="K20" s="59"/>
      <c r="L20" s="70"/>
      <c r="S20" s="59"/>
      <c r="T20" s="59"/>
      <c r="U20" s="59"/>
      <c r="V20" s="59"/>
      <c r="W20" s="59"/>
      <c r="X20" s="59"/>
      <c r="Y20" s="59"/>
      <c r="Z20" s="59"/>
      <c r="AA20" s="59"/>
      <c r="AB20" s="59"/>
      <c r="AC20" s="59"/>
      <c r="AD20" s="59"/>
      <c r="AE20" s="59"/>
    </row>
    <row r="21" spans="1:31" s="63" customFormat="1" ht="6.9" customHeight="1">
      <c r="A21" s="59"/>
      <c r="B21" s="60"/>
      <c r="C21" s="59"/>
      <c r="D21" s="59"/>
      <c r="E21" s="59"/>
      <c r="F21" s="59"/>
      <c r="G21" s="59"/>
      <c r="H21" s="59"/>
      <c r="I21" s="59"/>
      <c r="J21" s="59"/>
      <c r="K21" s="59"/>
      <c r="L21" s="70"/>
      <c r="S21" s="59"/>
      <c r="T21" s="59"/>
      <c r="U21" s="59"/>
      <c r="V21" s="59"/>
      <c r="W21" s="59"/>
      <c r="X21" s="59"/>
      <c r="Y21" s="59"/>
      <c r="Z21" s="59"/>
      <c r="AA21" s="59"/>
      <c r="AB21" s="59"/>
      <c r="AC21" s="59"/>
      <c r="AD21" s="59"/>
      <c r="AE21" s="59"/>
    </row>
    <row r="22" spans="1:31" s="63" customFormat="1" ht="12" customHeight="1">
      <c r="A22" s="59"/>
      <c r="B22" s="60"/>
      <c r="C22" s="59"/>
      <c r="D22" s="56" t="s">
        <v>97</v>
      </c>
      <c r="E22" s="59"/>
      <c r="F22" s="59"/>
      <c r="G22" s="59"/>
      <c r="H22" s="59"/>
      <c r="I22" s="56" t="s">
        <v>94</v>
      </c>
      <c r="J22" s="57" t="str">
        <f>IF('Rekapitulácia 3x12 bj'!AN16="","",'Rekapitulácia 3x12 bj'!AN16)</f>
        <v/>
      </c>
      <c r="K22" s="59"/>
      <c r="L22" s="70"/>
      <c r="S22" s="59"/>
      <c r="T22" s="59"/>
      <c r="U22" s="59"/>
      <c r="V22" s="59"/>
      <c r="W22" s="59"/>
      <c r="X22" s="59"/>
      <c r="Y22" s="59"/>
      <c r="Z22" s="59"/>
      <c r="AA22" s="59"/>
      <c r="AB22" s="59"/>
      <c r="AC22" s="59"/>
      <c r="AD22" s="59"/>
      <c r="AE22" s="59"/>
    </row>
    <row r="23" spans="1:31" s="63" customFormat="1" ht="18" customHeight="1">
      <c r="A23" s="59"/>
      <c r="B23" s="60"/>
      <c r="C23" s="59"/>
      <c r="D23" s="59"/>
      <c r="E23" s="57" t="str">
        <f>IF('Rekapitulácia 3x12 bj'!E17="","",'Rekapitulácia 3x12 bj'!E17)</f>
        <v xml:space="preserve"> </v>
      </c>
      <c r="F23" s="59"/>
      <c r="G23" s="59"/>
      <c r="H23" s="59"/>
      <c r="I23" s="56" t="s">
        <v>95</v>
      </c>
      <c r="J23" s="57" t="str">
        <f>IF('Rekapitulácia 3x12 bj'!AN17="","",'Rekapitulácia 3x12 bj'!AN17)</f>
        <v/>
      </c>
      <c r="K23" s="59"/>
      <c r="L23" s="70"/>
      <c r="S23" s="59"/>
      <c r="T23" s="59"/>
      <c r="U23" s="59"/>
      <c r="V23" s="59"/>
      <c r="W23" s="59"/>
      <c r="X23" s="59"/>
      <c r="Y23" s="59"/>
      <c r="Z23" s="59"/>
      <c r="AA23" s="59"/>
      <c r="AB23" s="59"/>
      <c r="AC23" s="59"/>
      <c r="AD23" s="59"/>
      <c r="AE23" s="59"/>
    </row>
    <row r="24" spans="1:31" s="63" customFormat="1" ht="6.9" customHeight="1">
      <c r="A24" s="59"/>
      <c r="B24" s="60"/>
      <c r="C24" s="59"/>
      <c r="D24" s="59"/>
      <c r="E24" s="59"/>
      <c r="F24" s="59"/>
      <c r="G24" s="59"/>
      <c r="H24" s="59"/>
      <c r="I24" s="59"/>
      <c r="J24" s="59"/>
      <c r="K24" s="59"/>
      <c r="L24" s="70"/>
      <c r="S24" s="59"/>
      <c r="T24" s="59"/>
      <c r="U24" s="59"/>
      <c r="V24" s="59"/>
      <c r="W24" s="59"/>
      <c r="X24" s="59"/>
      <c r="Y24" s="59"/>
      <c r="Z24" s="59"/>
      <c r="AA24" s="59"/>
      <c r="AB24" s="59"/>
      <c r="AC24" s="59"/>
      <c r="AD24" s="59"/>
      <c r="AE24" s="59"/>
    </row>
    <row r="25" spans="1:31" s="63" customFormat="1" ht="12" customHeight="1">
      <c r="A25" s="59"/>
      <c r="B25" s="60"/>
      <c r="C25" s="59"/>
      <c r="D25" s="56" t="s">
        <v>99</v>
      </c>
      <c r="E25" s="59"/>
      <c r="F25" s="59"/>
      <c r="G25" s="59"/>
      <c r="H25" s="59"/>
      <c r="I25" s="56" t="s">
        <v>94</v>
      </c>
      <c r="J25" s="57" t="str">
        <f>IF('Rekapitulácia 3x12 bj'!AN19="","",'Rekapitulácia 3x12 bj'!AN19)</f>
        <v/>
      </c>
      <c r="K25" s="59"/>
      <c r="L25" s="70"/>
      <c r="S25" s="59"/>
      <c r="T25" s="59"/>
      <c r="U25" s="59"/>
      <c r="V25" s="59"/>
      <c r="W25" s="59"/>
      <c r="X25" s="59"/>
      <c r="Y25" s="59"/>
      <c r="Z25" s="59"/>
      <c r="AA25" s="59"/>
      <c r="AB25" s="59"/>
      <c r="AC25" s="59"/>
      <c r="AD25" s="59"/>
      <c r="AE25" s="59"/>
    </row>
    <row r="26" spans="1:31" s="63" customFormat="1" ht="18" customHeight="1">
      <c r="A26" s="59"/>
      <c r="B26" s="60"/>
      <c r="C26" s="59"/>
      <c r="D26" s="59"/>
      <c r="E26" s="57" t="str">
        <f>IF('Rekapitulácia 3x12 bj'!E20="","",'Rekapitulácia 3x12 bj'!E20)</f>
        <v xml:space="preserve"> </v>
      </c>
      <c r="F26" s="59"/>
      <c r="G26" s="59"/>
      <c r="H26" s="59"/>
      <c r="I26" s="56" t="s">
        <v>95</v>
      </c>
      <c r="J26" s="57" t="str">
        <f>IF('Rekapitulácia 3x12 bj'!AN20="","",'Rekapitulácia 3x12 bj'!AN20)</f>
        <v/>
      </c>
      <c r="K26" s="59"/>
      <c r="L26" s="70"/>
      <c r="S26" s="59"/>
      <c r="T26" s="59"/>
      <c r="U26" s="59"/>
      <c r="V26" s="59"/>
      <c r="W26" s="59"/>
      <c r="X26" s="59"/>
      <c r="Y26" s="59"/>
      <c r="Z26" s="59"/>
      <c r="AA26" s="59"/>
      <c r="AB26" s="59"/>
      <c r="AC26" s="59"/>
      <c r="AD26" s="59"/>
      <c r="AE26" s="59"/>
    </row>
    <row r="27" spans="1:31" s="63" customFormat="1" ht="6.9" customHeight="1">
      <c r="A27" s="59"/>
      <c r="B27" s="60"/>
      <c r="C27" s="59"/>
      <c r="D27" s="59"/>
      <c r="E27" s="59"/>
      <c r="F27" s="59"/>
      <c r="G27" s="59"/>
      <c r="H27" s="59"/>
      <c r="I27" s="59"/>
      <c r="J27" s="59"/>
      <c r="K27" s="59"/>
      <c r="L27" s="70"/>
      <c r="S27" s="59"/>
      <c r="T27" s="59"/>
      <c r="U27" s="59"/>
      <c r="V27" s="59"/>
      <c r="W27" s="59"/>
      <c r="X27" s="59"/>
      <c r="Y27" s="59"/>
      <c r="Z27" s="59"/>
      <c r="AA27" s="59"/>
      <c r="AB27" s="59"/>
      <c r="AC27" s="59"/>
      <c r="AD27" s="59"/>
      <c r="AE27" s="59"/>
    </row>
    <row r="28" spans="1:31" s="63" customFormat="1" ht="12" customHeight="1">
      <c r="A28" s="59"/>
      <c r="B28" s="60"/>
      <c r="C28" s="59"/>
      <c r="D28" s="56" t="s">
        <v>100</v>
      </c>
      <c r="E28" s="59"/>
      <c r="F28" s="59"/>
      <c r="G28" s="59"/>
      <c r="H28" s="59"/>
      <c r="I28" s="59"/>
      <c r="J28" s="59"/>
      <c r="K28" s="59"/>
      <c r="L28" s="70"/>
      <c r="S28" s="59"/>
      <c r="T28" s="59"/>
      <c r="U28" s="59"/>
      <c r="V28" s="59"/>
      <c r="W28" s="59"/>
      <c r="X28" s="59"/>
      <c r="Y28" s="59"/>
      <c r="Z28" s="59"/>
      <c r="AA28" s="59"/>
      <c r="AB28" s="59"/>
      <c r="AC28" s="59"/>
      <c r="AD28" s="59"/>
      <c r="AE28" s="59"/>
    </row>
    <row r="29" spans="1:31" s="135" customFormat="1" ht="16.5" customHeight="1">
      <c r="A29" s="132"/>
      <c r="B29" s="133"/>
      <c r="C29" s="132"/>
      <c r="D29" s="132"/>
      <c r="E29" s="258" t="s">
        <v>76</v>
      </c>
      <c r="F29" s="258"/>
      <c r="G29" s="258"/>
      <c r="H29" s="258"/>
      <c r="I29" s="132"/>
      <c r="J29" s="132"/>
      <c r="K29" s="132"/>
      <c r="L29" s="134"/>
      <c r="S29" s="132"/>
      <c r="T29" s="132"/>
      <c r="U29" s="132"/>
      <c r="V29" s="132"/>
      <c r="W29" s="132"/>
      <c r="X29" s="132"/>
      <c r="Y29" s="132"/>
      <c r="Z29" s="132"/>
      <c r="AA29" s="132"/>
      <c r="AB29" s="132"/>
      <c r="AC29" s="132"/>
      <c r="AD29" s="132"/>
      <c r="AE29" s="132"/>
    </row>
    <row r="30" spans="1:31" s="63" customFormat="1" ht="6.9" customHeight="1">
      <c r="A30" s="59"/>
      <c r="B30" s="60"/>
      <c r="C30" s="59"/>
      <c r="D30" s="59"/>
      <c r="E30" s="59"/>
      <c r="F30" s="59"/>
      <c r="G30" s="59"/>
      <c r="H30" s="59"/>
      <c r="I30" s="59"/>
      <c r="J30" s="59"/>
      <c r="K30" s="59"/>
      <c r="L30" s="70"/>
      <c r="S30" s="59"/>
      <c r="T30" s="59"/>
      <c r="U30" s="59"/>
      <c r="V30" s="59"/>
      <c r="W30" s="59"/>
      <c r="X30" s="59"/>
      <c r="Y30" s="59"/>
      <c r="Z30" s="59"/>
      <c r="AA30" s="59"/>
      <c r="AB30" s="59"/>
      <c r="AC30" s="59"/>
      <c r="AD30" s="59"/>
      <c r="AE30" s="59"/>
    </row>
    <row r="31" spans="1:31" s="63" customFormat="1" ht="6.9" customHeight="1">
      <c r="A31" s="59"/>
      <c r="B31" s="60"/>
      <c r="C31" s="59"/>
      <c r="D31" s="95"/>
      <c r="E31" s="95"/>
      <c r="F31" s="95"/>
      <c r="G31" s="95"/>
      <c r="H31" s="95"/>
      <c r="I31" s="95"/>
      <c r="J31" s="95"/>
      <c r="K31" s="95"/>
      <c r="L31" s="70"/>
      <c r="S31" s="59"/>
      <c r="T31" s="59"/>
      <c r="U31" s="59"/>
      <c r="V31" s="59"/>
      <c r="W31" s="59"/>
      <c r="X31" s="59"/>
      <c r="Y31" s="59"/>
      <c r="Z31" s="59"/>
      <c r="AA31" s="59"/>
      <c r="AB31" s="59"/>
      <c r="AC31" s="59"/>
      <c r="AD31" s="59"/>
      <c r="AE31" s="59"/>
    </row>
    <row r="32" spans="1:31" s="63" customFormat="1" ht="25.35" customHeight="1">
      <c r="A32" s="59"/>
      <c r="B32" s="60"/>
      <c r="C32" s="59"/>
      <c r="D32" s="136" t="s">
        <v>101</v>
      </c>
      <c r="E32" s="59"/>
      <c r="F32" s="59"/>
      <c r="G32" s="59"/>
      <c r="H32" s="59"/>
      <c r="I32" s="59"/>
      <c r="J32" s="137">
        <f>ROUND(J100, 2)</f>
        <v>0</v>
      </c>
      <c r="K32" s="59"/>
      <c r="L32" s="70"/>
      <c r="S32" s="59"/>
      <c r="T32" s="59"/>
      <c r="U32" s="59"/>
      <c r="V32" s="59"/>
      <c r="W32" s="59"/>
      <c r="X32" s="59"/>
      <c r="Y32" s="59"/>
      <c r="Z32" s="59"/>
      <c r="AA32" s="59"/>
      <c r="AB32" s="59"/>
      <c r="AC32" s="59"/>
      <c r="AD32" s="59"/>
      <c r="AE32" s="59"/>
    </row>
    <row r="33" spans="1:31" s="63" customFormat="1" ht="6.9" customHeight="1">
      <c r="A33" s="59"/>
      <c r="B33" s="60"/>
      <c r="C33" s="59"/>
      <c r="D33" s="95"/>
      <c r="E33" s="95"/>
      <c r="F33" s="95"/>
      <c r="G33" s="95"/>
      <c r="H33" s="95"/>
      <c r="I33" s="95"/>
      <c r="J33" s="95"/>
      <c r="K33" s="95"/>
      <c r="L33" s="70"/>
      <c r="S33" s="59"/>
      <c r="T33" s="59"/>
      <c r="U33" s="59"/>
      <c r="V33" s="59"/>
      <c r="W33" s="59"/>
      <c r="X33" s="59"/>
      <c r="Y33" s="59"/>
      <c r="Z33" s="59"/>
      <c r="AA33" s="59"/>
      <c r="AB33" s="59"/>
      <c r="AC33" s="59"/>
      <c r="AD33" s="59"/>
      <c r="AE33" s="59"/>
    </row>
    <row r="34" spans="1:31" s="63" customFormat="1" ht="14.4" customHeight="1">
      <c r="A34" s="59"/>
      <c r="B34" s="60"/>
      <c r="C34" s="59"/>
      <c r="D34" s="59"/>
      <c r="E34" s="59"/>
      <c r="F34" s="138" t="s">
        <v>103</v>
      </c>
      <c r="G34" s="59"/>
      <c r="H34" s="59"/>
      <c r="I34" s="138" t="s">
        <v>102</v>
      </c>
      <c r="J34" s="138" t="s">
        <v>104</v>
      </c>
      <c r="K34" s="59"/>
      <c r="L34" s="70"/>
      <c r="S34" s="59"/>
      <c r="T34" s="59"/>
      <c r="U34" s="59"/>
      <c r="V34" s="59"/>
      <c r="W34" s="59"/>
      <c r="X34" s="59"/>
      <c r="Y34" s="59"/>
      <c r="Z34" s="59"/>
      <c r="AA34" s="59"/>
      <c r="AB34" s="59"/>
      <c r="AC34" s="59"/>
      <c r="AD34" s="59"/>
      <c r="AE34" s="59"/>
    </row>
    <row r="35" spans="1:31" s="63" customFormat="1" ht="14.4" customHeight="1">
      <c r="A35" s="59"/>
      <c r="B35" s="60"/>
      <c r="C35" s="59"/>
      <c r="D35" s="139" t="s">
        <v>105</v>
      </c>
      <c r="E35" s="56" t="s">
        <v>106</v>
      </c>
      <c r="F35" s="140">
        <f>ROUND((SUM(BE100:BE171)),  2)</f>
        <v>0</v>
      </c>
      <c r="G35" s="59"/>
      <c r="H35" s="59"/>
      <c r="I35" s="141">
        <v>0.2</v>
      </c>
      <c r="J35" s="140">
        <f>ROUND(((SUM(BE100:BE171))*I35),  2)</f>
        <v>0</v>
      </c>
      <c r="K35" s="59"/>
      <c r="L35" s="70"/>
      <c r="S35" s="59"/>
      <c r="T35" s="59"/>
      <c r="U35" s="59"/>
      <c r="V35" s="59"/>
      <c r="W35" s="59"/>
      <c r="X35" s="59"/>
      <c r="Y35" s="59"/>
      <c r="Z35" s="59"/>
      <c r="AA35" s="59"/>
      <c r="AB35" s="59"/>
      <c r="AC35" s="59"/>
      <c r="AD35" s="59"/>
      <c r="AE35" s="59"/>
    </row>
    <row r="36" spans="1:31" s="63" customFormat="1" ht="14.4" customHeight="1">
      <c r="A36" s="59"/>
      <c r="B36" s="60"/>
      <c r="C36" s="59"/>
      <c r="D36" s="59"/>
      <c r="E36" s="56" t="s">
        <v>107</v>
      </c>
      <c r="F36" s="140">
        <f>ROUND((SUM(BF100:BF171)),  2)</f>
        <v>0</v>
      </c>
      <c r="G36" s="59"/>
      <c r="H36" s="59"/>
      <c r="I36" s="141">
        <v>0.2</v>
      </c>
      <c r="J36" s="140">
        <f>ROUND(((SUM(BF100:BF171))*I36),  2)</f>
        <v>0</v>
      </c>
      <c r="K36" s="59"/>
      <c r="L36" s="70"/>
      <c r="S36" s="59"/>
      <c r="T36" s="59"/>
      <c r="U36" s="59"/>
      <c r="V36" s="59"/>
      <c r="W36" s="59"/>
      <c r="X36" s="59"/>
      <c r="Y36" s="59"/>
      <c r="Z36" s="59"/>
      <c r="AA36" s="59"/>
      <c r="AB36" s="59"/>
      <c r="AC36" s="59"/>
      <c r="AD36" s="59"/>
      <c r="AE36" s="59"/>
    </row>
    <row r="37" spans="1:31" s="63" customFormat="1" ht="14.4" hidden="1" customHeight="1">
      <c r="A37" s="59"/>
      <c r="B37" s="60"/>
      <c r="C37" s="59"/>
      <c r="D37" s="59"/>
      <c r="E37" s="56" t="s">
        <v>108</v>
      </c>
      <c r="F37" s="140">
        <f>ROUND((SUM(BG100:BG171)),  2)</f>
        <v>0</v>
      </c>
      <c r="G37" s="59"/>
      <c r="H37" s="59"/>
      <c r="I37" s="141">
        <v>0.2</v>
      </c>
      <c r="J37" s="140">
        <f>0</f>
        <v>0</v>
      </c>
      <c r="K37" s="59"/>
      <c r="L37" s="70"/>
      <c r="S37" s="59"/>
      <c r="T37" s="59"/>
      <c r="U37" s="59"/>
      <c r="V37" s="59"/>
      <c r="W37" s="59"/>
      <c r="X37" s="59"/>
      <c r="Y37" s="59"/>
      <c r="Z37" s="59"/>
      <c r="AA37" s="59"/>
      <c r="AB37" s="59"/>
      <c r="AC37" s="59"/>
      <c r="AD37" s="59"/>
      <c r="AE37" s="59"/>
    </row>
    <row r="38" spans="1:31" s="63" customFormat="1" ht="14.4" hidden="1" customHeight="1">
      <c r="A38" s="59"/>
      <c r="B38" s="60"/>
      <c r="C38" s="59"/>
      <c r="D38" s="59"/>
      <c r="E38" s="56" t="s">
        <v>109</v>
      </c>
      <c r="F38" s="140">
        <f>ROUND((SUM(BH100:BH171)),  2)</f>
        <v>0</v>
      </c>
      <c r="G38" s="59"/>
      <c r="H38" s="59"/>
      <c r="I38" s="141">
        <v>0.2</v>
      </c>
      <c r="J38" s="140">
        <f>0</f>
        <v>0</v>
      </c>
      <c r="K38" s="59"/>
      <c r="L38" s="70"/>
      <c r="S38" s="59"/>
      <c r="T38" s="59"/>
      <c r="U38" s="59"/>
      <c r="V38" s="59"/>
      <c r="W38" s="59"/>
      <c r="X38" s="59"/>
      <c r="Y38" s="59"/>
      <c r="Z38" s="59"/>
      <c r="AA38" s="59"/>
      <c r="AB38" s="59"/>
      <c r="AC38" s="59"/>
      <c r="AD38" s="59"/>
      <c r="AE38" s="59"/>
    </row>
    <row r="39" spans="1:31" s="63" customFormat="1" ht="14.4" hidden="1" customHeight="1">
      <c r="A39" s="59"/>
      <c r="B39" s="60"/>
      <c r="C39" s="59"/>
      <c r="D39" s="59"/>
      <c r="E39" s="56" t="s">
        <v>110</v>
      </c>
      <c r="F39" s="140">
        <f>ROUND((SUM(BI100:BI171)),  2)</f>
        <v>0</v>
      </c>
      <c r="G39" s="59"/>
      <c r="H39" s="59"/>
      <c r="I39" s="141">
        <v>0</v>
      </c>
      <c r="J39" s="140">
        <f>0</f>
        <v>0</v>
      </c>
      <c r="K39" s="59"/>
      <c r="L39" s="70"/>
      <c r="S39" s="59"/>
      <c r="T39" s="59"/>
      <c r="U39" s="59"/>
      <c r="V39" s="59"/>
      <c r="W39" s="59"/>
      <c r="X39" s="59"/>
      <c r="Y39" s="59"/>
      <c r="Z39" s="59"/>
      <c r="AA39" s="59"/>
      <c r="AB39" s="59"/>
      <c r="AC39" s="59"/>
      <c r="AD39" s="59"/>
      <c r="AE39" s="59"/>
    </row>
    <row r="40" spans="1:31" s="63" customFormat="1" ht="6.9" customHeight="1">
      <c r="A40" s="59"/>
      <c r="B40" s="60"/>
      <c r="C40" s="59"/>
      <c r="D40" s="59"/>
      <c r="E40" s="59"/>
      <c r="F40" s="59"/>
      <c r="G40" s="59"/>
      <c r="H40" s="59"/>
      <c r="I40" s="59"/>
      <c r="J40" s="59"/>
      <c r="K40" s="59"/>
      <c r="L40" s="70"/>
      <c r="S40" s="59"/>
      <c r="T40" s="59"/>
      <c r="U40" s="59"/>
      <c r="V40" s="59"/>
      <c r="W40" s="59"/>
      <c r="X40" s="59"/>
      <c r="Y40" s="59"/>
      <c r="Z40" s="59"/>
      <c r="AA40" s="59"/>
      <c r="AB40" s="59"/>
      <c r="AC40" s="59"/>
      <c r="AD40" s="59"/>
      <c r="AE40" s="59"/>
    </row>
    <row r="41" spans="1:31" s="63" customFormat="1" ht="25.35" customHeight="1">
      <c r="A41" s="59"/>
      <c r="B41" s="60"/>
      <c r="C41" s="142"/>
      <c r="D41" s="143" t="s">
        <v>111</v>
      </c>
      <c r="E41" s="89"/>
      <c r="F41" s="89"/>
      <c r="G41" s="144" t="s">
        <v>112</v>
      </c>
      <c r="H41" s="145" t="s">
        <v>113</v>
      </c>
      <c r="I41" s="89"/>
      <c r="J41" s="146">
        <f>SUM(J32:J39)</f>
        <v>0</v>
      </c>
      <c r="K41" s="147"/>
      <c r="L41" s="70"/>
      <c r="S41" s="59"/>
      <c r="T41" s="59"/>
      <c r="U41" s="59"/>
      <c r="V41" s="59"/>
      <c r="W41" s="59"/>
      <c r="X41" s="59"/>
      <c r="Y41" s="59"/>
      <c r="Z41" s="59"/>
      <c r="AA41" s="59"/>
      <c r="AB41" s="59"/>
      <c r="AC41" s="59"/>
      <c r="AD41" s="59"/>
      <c r="AE41" s="59"/>
    </row>
    <row r="42" spans="1:31" s="63" customFormat="1" ht="14.4" customHeight="1">
      <c r="A42" s="59"/>
      <c r="B42" s="60"/>
      <c r="C42" s="59"/>
      <c r="D42" s="59"/>
      <c r="E42" s="59"/>
      <c r="F42" s="59"/>
      <c r="G42" s="59"/>
      <c r="H42" s="59"/>
      <c r="I42" s="59"/>
      <c r="J42" s="59"/>
      <c r="K42" s="59"/>
      <c r="L42" s="70"/>
      <c r="S42" s="59"/>
      <c r="T42" s="59"/>
      <c r="U42" s="59"/>
      <c r="V42" s="59"/>
      <c r="W42" s="59"/>
      <c r="X42" s="59"/>
      <c r="Y42" s="59"/>
      <c r="Z42" s="59"/>
      <c r="AA42" s="59"/>
      <c r="AB42" s="59"/>
      <c r="AC42" s="59"/>
      <c r="AD42" s="59"/>
      <c r="AE42" s="59"/>
    </row>
    <row r="43" spans="1:31" ht="14.4" customHeight="1">
      <c r="B43" s="51"/>
      <c r="L43" s="51"/>
    </row>
    <row r="44" spans="1:31" ht="14.4" customHeight="1">
      <c r="B44" s="51"/>
      <c r="L44" s="51"/>
    </row>
    <row r="45" spans="1:31" ht="14.4" customHeight="1">
      <c r="B45" s="51"/>
      <c r="L45" s="51"/>
    </row>
    <row r="46" spans="1:31" ht="14.4" customHeight="1">
      <c r="B46" s="51"/>
      <c r="L46" s="51"/>
    </row>
    <row r="47" spans="1:31" ht="14.4" customHeight="1">
      <c r="B47" s="51"/>
      <c r="L47" s="51"/>
    </row>
    <row r="48" spans="1:31" ht="14.4" customHeight="1">
      <c r="B48" s="51"/>
      <c r="L48" s="51"/>
    </row>
    <row r="49" spans="1:31" ht="14.4" customHeight="1">
      <c r="B49" s="51"/>
      <c r="L49" s="51"/>
    </row>
    <row r="50" spans="1:31" s="63" customFormat="1" ht="14.4" customHeight="1">
      <c r="B50" s="70"/>
      <c r="D50" s="71" t="s">
        <v>114</v>
      </c>
      <c r="E50" s="72"/>
      <c r="F50" s="72"/>
      <c r="G50" s="71" t="s">
        <v>115</v>
      </c>
      <c r="H50" s="72"/>
      <c r="I50" s="72"/>
      <c r="J50" s="72"/>
      <c r="K50" s="72"/>
      <c r="L50" s="70"/>
    </row>
    <row r="51" spans="1:31">
      <c r="B51" s="51"/>
      <c r="L51" s="51"/>
    </row>
    <row r="52" spans="1:31">
      <c r="B52" s="51"/>
      <c r="L52" s="51"/>
    </row>
    <row r="53" spans="1:31">
      <c r="B53" s="51"/>
      <c r="L53" s="51"/>
    </row>
    <row r="54" spans="1:31">
      <c r="B54" s="51"/>
      <c r="L54" s="51"/>
    </row>
    <row r="55" spans="1:31">
      <c r="B55" s="51"/>
      <c r="L55" s="51"/>
    </row>
    <row r="56" spans="1:31">
      <c r="B56" s="51"/>
      <c r="L56" s="51"/>
    </row>
    <row r="57" spans="1:31">
      <c r="B57" s="51"/>
      <c r="L57" s="51"/>
    </row>
    <row r="58" spans="1:31">
      <c r="B58" s="51"/>
      <c r="L58" s="51"/>
    </row>
    <row r="59" spans="1:31">
      <c r="B59" s="51"/>
      <c r="L59" s="51"/>
    </row>
    <row r="60" spans="1:31">
      <c r="B60" s="51"/>
      <c r="L60" s="51"/>
    </row>
    <row r="61" spans="1:31" s="63" customFormat="1" ht="13.2">
      <c r="A61" s="59"/>
      <c r="B61" s="60"/>
      <c r="C61" s="59"/>
      <c r="D61" s="73" t="s">
        <v>116</v>
      </c>
      <c r="E61" s="62"/>
      <c r="F61" s="148" t="s">
        <v>117</v>
      </c>
      <c r="G61" s="73" t="s">
        <v>116</v>
      </c>
      <c r="H61" s="62"/>
      <c r="I61" s="62"/>
      <c r="J61" s="149" t="s">
        <v>117</v>
      </c>
      <c r="K61" s="62"/>
      <c r="L61" s="70"/>
      <c r="S61" s="59"/>
      <c r="T61" s="59"/>
      <c r="U61" s="59"/>
      <c r="V61" s="59"/>
      <c r="W61" s="59"/>
      <c r="X61" s="59"/>
      <c r="Y61" s="59"/>
      <c r="Z61" s="59"/>
      <c r="AA61" s="59"/>
      <c r="AB61" s="59"/>
      <c r="AC61" s="59"/>
      <c r="AD61" s="59"/>
      <c r="AE61" s="59"/>
    </row>
    <row r="62" spans="1:31">
      <c r="B62" s="51"/>
      <c r="L62" s="51"/>
    </row>
    <row r="63" spans="1:31">
      <c r="B63" s="51"/>
      <c r="L63" s="51"/>
    </row>
    <row r="64" spans="1:31">
      <c r="B64" s="51"/>
      <c r="L64" s="51"/>
    </row>
    <row r="65" spans="1:31" s="63" customFormat="1" ht="13.2">
      <c r="A65" s="59"/>
      <c r="B65" s="60"/>
      <c r="C65" s="59"/>
      <c r="D65" s="71" t="s">
        <v>118</v>
      </c>
      <c r="E65" s="74"/>
      <c r="F65" s="74"/>
      <c r="G65" s="71" t="s">
        <v>119</v>
      </c>
      <c r="H65" s="74"/>
      <c r="I65" s="74"/>
      <c r="J65" s="74"/>
      <c r="K65" s="74"/>
      <c r="L65" s="70"/>
      <c r="S65" s="59"/>
      <c r="T65" s="59"/>
      <c r="U65" s="59"/>
      <c r="V65" s="59"/>
      <c r="W65" s="59"/>
      <c r="X65" s="59"/>
      <c r="Y65" s="59"/>
      <c r="Z65" s="59"/>
      <c r="AA65" s="59"/>
      <c r="AB65" s="59"/>
      <c r="AC65" s="59"/>
      <c r="AD65" s="59"/>
      <c r="AE65" s="59"/>
    </row>
    <row r="66" spans="1:31">
      <c r="B66" s="51"/>
      <c r="L66" s="51"/>
    </row>
    <row r="67" spans="1:31">
      <c r="B67" s="51"/>
      <c r="L67" s="51"/>
    </row>
    <row r="68" spans="1:31">
      <c r="B68" s="51"/>
      <c r="L68" s="51"/>
    </row>
    <row r="69" spans="1:31">
      <c r="B69" s="51"/>
      <c r="L69" s="51"/>
    </row>
    <row r="70" spans="1:31">
      <c r="B70" s="51"/>
      <c r="L70" s="51"/>
    </row>
    <row r="71" spans="1:31">
      <c r="B71" s="51"/>
      <c r="L71" s="51"/>
    </row>
    <row r="72" spans="1:31">
      <c r="B72" s="51"/>
      <c r="L72" s="51"/>
    </row>
    <row r="73" spans="1:31">
      <c r="B73" s="51"/>
      <c r="L73" s="51"/>
    </row>
    <row r="74" spans="1:31">
      <c r="B74" s="51"/>
      <c r="L74" s="51"/>
    </row>
    <row r="75" spans="1:31">
      <c r="B75" s="51"/>
      <c r="L75" s="51"/>
    </row>
    <row r="76" spans="1:31" s="63" customFormat="1" ht="13.2">
      <c r="A76" s="59"/>
      <c r="B76" s="60"/>
      <c r="C76" s="59"/>
      <c r="D76" s="73" t="s">
        <v>116</v>
      </c>
      <c r="E76" s="62"/>
      <c r="F76" s="148" t="s">
        <v>117</v>
      </c>
      <c r="G76" s="73" t="s">
        <v>116</v>
      </c>
      <c r="H76" s="62"/>
      <c r="I76" s="62"/>
      <c r="J76" s="149" t="s">
        <v>117</v>
      </c>
      <c r="K76" s="62"/>
      <c r="L76" s="70"/>
      <c r="S76" s="59"/>
      <c r="T76" s="59"/>
      <c r="U76" s="59"/>
      <c r="V76" s="59"/>
      <c r="W76" s="59"/>
      <c r="X76" s="59"/>
      <c r="Y76" s="59"/>
      <c r="Z76" s="59"/>
      <c r="AA76" s="59"/>
      <c r="AB76" s="59"/>
      <c r="AC76" s="59"/>
      <c r="AD76" s="59"/>
      <c r="AE76" s="59"/>
    </row>
    <row r="77" spans="1:31" s="63" customFormat="1" ht="14.4" customHeight="1">
      <c r="A77" s="59"/>
      <c r="B77" s="75"/>
      <c r="C77" s="76"/>
      <c r="D77" s="76"/>
      <c r="E77" s="76"/>
      <c r="F77" s="76"/>
      <c r="G77" s="76"/>
      <c r="H77" s="76"/>
      <c r="I77" s="76"/>
      <c r="J77" s="76"/>
      <c r="K77" s="76"/>
      <c r="L77" s="70"/>
      <c r="S77" s="59"/>
      <c r="T77" s="59"/>
      <c r="U77" s="59"/>
      <c r="V77" s="59"/>
      <c r="W77" s="59"/>
      <c r="X77" s="59"/>
      <c r="Y77" s="59"/>
      <c r="Z77" s="59"/>
      <c r="AA77" s="59"/>
      <c r="AB77" s="59"/>
      <c r="AC77" s="59"/>
      <c r="AD77" s="59"/>
      <c r="AE77" s="59"/>
    </row>
    <row r="80" spans="1:31" ht="129" customHeight="1"/>
    <row r="84" spans="1:31" s="63" customFormat="1" ht="6.9" customHeight="1">
      <c r="A84" s="59"/>
      <c r="B84" s="77"/>
      <c r="C84" s="78"/>
      <c r="D84" s="78"/>
      <c r="E84" s="78"/>
      <c r="F84" s="78"/>
      <c r="G84" s="78"/>
      <c r="H84" s="78"/>
      <c r="I84" s="78"/>
      <c r="J84" s="78"/>
      <c r="K84" s="78"/>
      <c r="L84" s="70"/>
      <c r="S84" s="59"/>
      <c r="T84" s="59"/>
      <c r="U84" s="59"/>
      <c r="V84" s="59"/>
      <c r="W84" s="59"/>
      <c r="X84" s="59"/>
      <c r="Y84" s="59"/>
      <c r="Z84" s="59"/>
      <c r="AA84" s="59"/>
      <c r="AB84" s="59"/>
      <c r="AC84" s="59"/>
      <c r="AD84" s="59"/>
      <c r="AE84" s="59"/>
    </row>
    <row r="85" spans="1:31" s="63" customFormat="1" ht="24.9" customHeight="1">
      <c r="A85" s="59"/>
      <c r="B85" s="60"/>
      <c r="C85" s="52" t="s">
        <v>281</v>
      </c>
      <c r="D85" s="59"/>
      <c r="E85" s="59"/>
      <c r="F85" s="59"/>
      <c r="G85" s="59"/>
      <c r="H85" s="59"/>
      <c r="I85" s="59"/>
      <c r="J85" s="59"/>
      <c r="K85" s="59"/>
      <c r="L85" s="70"/>
      <c r="S85" s="59"/>
      <c r="T85" s="59"/>
      <c r="U85" s="59"/>
      <c r="V85" s="59"/>
      <c r="W85" s="59"/>
      <c r="X85" s="59"/>
      <c r="Y85" s="59"/>
      <c r="Z85" s="59"/>
      <c r="AA85" s="59"/>
      <c r="AB85" s="59"/>
      <c r="AC85" s="59"/>
      <c r="AD85" s="59"/>
      <c r="AE85" s="59"/>
    </row>
    <row r="86" spans="1:31" s="63" customFormat="1" ht="6.9" customHeight="1">
      <c r="A86" s="59"/>
      <c r="B86" s="60"/>
      <c r="C86" s="59"/>
      <c r="D86" s="59"/>
      <c r="E86" s="59"/>
      <c r="F86" s="59"/>
      <c r="G86" s="59"/>
      <c r="H86" s="59"/>
      <c r="I86" s="59"/>
      <c r="J86" s="59"/>
      <c r="K86" s="59"/>
      <c r="L86" s="70"/>
      <c r="S86" s="59"/>
      <c r="T86" s="59"/>
      <c r="U86" s="59"/>
      <c r="V86" s="59"/>
      <c r="W86" s="59"/>
      <c r="X86" s="59"/>
      <c r="Y86" s="59"/>
      <c r="Z86" s="59"/>
      <c r="AA86" s="59"/>
      <c r="AB86" s="59"/>
      <c r="AC86" s="59"/>
      <c r="AD86" s="59"/>
      <c r="AE86" s="59"/>
    </row>
    <row r="87" spans="1:31" s="63" customFormat="1" ht="12" customHeight="1">
      <c r="A87" s="59"/>
      <c r="B87" s="60"/>
      <c r="C87" s="56" t="s">
        <v>87</v>
      </c>
      <c r="D87" s="59"/>
      <c r="E87" s="59"/>
      <c r="F87" s="59"/>
      <c r="G87" s="59"/>
      <c r="H87" s="59"/>
      <c r="I87" s="59"/>
      <c r="J87" s="59"/>
      <c r="K87" s="59"/>
      <c r="L87" s="70"/>
      <c r="S87" s="59"/>
      <c r="T87" s="59"/>
      <c r="U87" s="59"/>
      <c r="V87" s="59"/>
      <c r="W87" s="59"/>
      <c r="X87" s="59"/>
      <c r="Y87" s="59"/>
      <c r="Z87" s="59"/>
      <c r="AA87" s="59"/>
      <c r="AB87" s="59"/>
      <c r="AC87" s="59"/>
      <c r="AD87" s="59"/>
      <c r="AE87" s="59"/>
    </row>
    <row r="88" spans="1:31" s="63" customFormat="1" ht="16.5" customHeight="1">
      <c r="A88" s="59"/>
      <c r="B88" s="60"/>
      <c r="C88" s="59"/>
      <c r="D88" s="59"/>
      <c r="E88" s="263" t="str">
        <f>E7</f>
        <v>Prestupné bývanie v obci Jarovnice 3x12 b.j.</v>
      </c>
      <c r="F88" s="264"/>
      <c r="G88" s="264"/>
      <c r="H88" s="264"/>
      <c r="I88" s="59"/>
      <c r="J88" s="59"/>
      <c r="K88" s="59"/>
      <c r="L88" s="70"/>
      <c r="S88" s="59"/>
      <c r="T88" s="59"/>
      <c r="U88" s="59"/>
      <c r="V88" s="59"/>
      <c r="W88" s="59"/>
      <c r="X88" s="59"/>
      <c r="Y88" s="59"/>
      <c r="Z88" s="59"/>
      <c r="AA88" s="59"/>
      <c r="AB88" s="59"/>
      <c r="AC88" s="59"/>
      <c r="AD88" s="59"/>
      <c r="AE88" s="59"/>
    </row>
    <row r="89" spans="1:31" ht="12" customHeight="1">
      <c r="B89" s="51"/>
      <c r="C89" s="56" t="s">
        <v>277</v>
      </c>
      <c r="L89" s="51"/>
    </row>
    <row r="90" spans="1:31" s="63" customFormat="1" ht="16.5" customHeight="1">
      <c r="A90" s="59"/>
      <c r="B90" s="60"/>
      <c r="C90" s="59"/>
      <c r="D90" s="59"/>
      <c r="E90" s="263" t="s">
        <v>278</v>
      </c>
      <c r="F90" s="265"/>
      <c r="G90" s="265"/>
      <c r="H90" s="265"/>
      <c r="I90" s="59"/>
      <c r="J90" s="59"/>
      <c r="K90" s="59"/>
      <c r="L90" s="70"/>
      <c r="S90" s="59"/>
      <c r="T90" s="59"/>
      <c r="U90" s="59"/>
      <c r="V90" s="59"/>
      <c r="W90" s="59"/>
      <c r="X90" s="59"/>
      <c r="Y90" s="59"/>
      <c r="Z90" s="59"/>
      <c r="AA90" s="59"/>
      <c r="AB90" s="59"/>
      <c r="AC90" s="59"/>
      <c r="AD90" s="59"/>
      <c r="AE90" s="59"/>
    </row>
    <row r="91" spans="1:31" s="63" customFormat="1" ht="12" customHeight="1">
      <c r="A91" s="59"/>
      <c r="B91" s="60"/>
      <c r="C91" s="56" t="s">
        <v>279</v>
      </c>
      <c r="D91" s="59"/>
      <c r="E91" s="59"/>
      <c r="F91" s="59"/>
      <c r="G91" s="59"/>
      <c r="H91" s="59"/>
      <c r="I91" s="59"/>
      <c r="J91" s="59"/>
      <c r="K91" s="59"/>
      <c r="L91" s="70"/>
      <c r="S91" s="59"/>
      <c r="T91" s="59"/>
      <c r="U91" s="59"/>
      <c r="V91" s="59"/>
      <c r="W91" s="59"/>
      <c r="X91" s="59"/>
      <c r="Y91" s="59"/>
      <c r="Z91" s="59"/>
      <c r="AA91" s="59"/>
      <c r="AB91" s="59"/>
      <c r="AC91" s="59"/>
      <c r="AD91" s="59"/>
      <c r="AE91" s="59"/>
    </row>
    <row r="92" spans="1:31" s="63" customFormat="1" ht="16.5" customHeight="1">
      <c r="A92" s="59"/>
      <c r="B92" s="60"/>
      <c r="C92" s="59"/>
      <c r="D92" s="59"/>
      <c r="E92" s="252" t="str">
        <f>E11</f>
        <v>FC 06 - FC 06 SO 01 A1 - ZTI a UK NV</v>
      </c>
      <c r="F92" s="265"/>
      <c r="G92" s="265"/>
      <c r="H92" s="265"/>
      <c r="I92" s="59"/>
      <c r="J92" s="59"/>
      <c r="K92" s="59"/>
      <c r="L92" s="70"/>
      <c r="S92" s="59"/>
      <c r="T92" s="59"/>
      <c r="U92" s="59"/>
      <c r="V92" s="59"/>
      <c r="W92" s="59"/>
      <c r="X92" s="59"/>
      <c r="Y92" s="59"/>
      <c r="Z92" s="59"/>
      <c r="AA92" s="59"/>
      <c r="AB92" s="59"/>
      <c r="AC92" s="59"/>
      <c r="AD92" s="59"/>
      <c r="AE92" s="59"/>
    </row>
    <row r="93" spans="1:31" s="63" customFormat="1" ht="6.9" customHeight="1">
      <c r="A93" s="59"/>
      <c r="B93" s="60"/>
      <c r="C93" s="59"/>
      <c r="D93" s="59"/>
      <c r="E93" s="59"/>
      <c r="F93" s="59"/>
      <c r="G93" s="59"/>
      <c r="H93" s="59"/>
      <c r="I93" s="59"/>
      <c r="J93" s="59"/>
      <c r="K93" s="59"/>
      <c r="L93" s="70"/>
      <c r="S93" s="59"/>
      <c r="T93" s="59"/>
      <c r="U93" s="59"/>
      <c r="V93" s="59"/>
      <c r="W93" s="59"/>
      <c r="X93" s="59"/>
      <c r="Y93" s="59"/>
      <c r="Z93" s="59"/>
      <c r="AA93" s="59"/>
      <c r="AB93" s="59"/>
      <c r="AC93" s="59"/>
      <c r="AD93" s="59"/>
      <c r="AE93" s="59"/>
    </row>
    <row r="94" spans="1:31" s="63" customFormat="1" ht="12" customHeight="1">
      <c r="A94" s="59"/>
      <c r="B94" s="60"/>
      <c r="C94" s="56" t="s">
        <v>90</v>
      </c>
      <c r="D94" s="59"/>
      <c r="E94" s="59"/>
      <c r="F94" s="57" t="str">
        <f>F14</f>
        <v xml:space="preserve"> </v>
      </c>
      <c r="G94" s="59"/>
      <c r="H94" s="59"/>
      <c r="I94" s="56" t="s">
        <v>92</v>
      </c>
      <c r="J94" s="131" t="str">
        <f>IF(J14="","",J14)</f>
        <v xml:space="preserve"> </v>
      </c>
      <c r="K94" s="59"/>
      <c r="L94" s="70"/>
      <c r="S94" s="59"/>
      <c r="T94" s="59"/>
      <c r="U94" s="59"/>
      <c r="V94" s="59"/>
      <c r="W94" s="59"/>
      <c r="X94" s="59"/>
      <c r="Y94" s="59"/>
      <c r="Z94" s="59"/>
      <c r="AA94" s="59"/>
      <c r="AB94" s="59"/>
      <c r="AC94" s="59"/>
      <c r="AD94" s="59"/>
      <c r="AE94" s="59"/>
    </row>
    <row r="95" spans="1:31" s="63" customFormat="1" ht="6.9" customHeight="1">
      <c r="A95" s="59"/>
      <c r="B95" s="60"/>
      <c r="C95" s="59"/>
      <c r="D95" s="59"/>
      <c r="E95" s="59"/>
      <c r="F95" s="59"/>
      <c r="G95" s="59"/>
      <c r="H95" s="59"/>
      <c r="I95" s="59"/>
      <c r="J95" s="59"/>
      <c r="K95" s="59"/>
      <c r="L95" s="70"/>
      <c r="S95" s="59"/>
      <c r="T95" s="59"/>
      <c r="U95" s="59"/>
      <c r="V95" s="59"/>
      <c r="W95" s="59"/>
      <c r="X95" s="59"/>
      <c r="Y95" s="59"/>
      <c r="Z95" s="59"/>
      <c r="AA95" s="59"/>
      <c r="AB95" s="59"/>
      <c r="AC95" s="59"/>
      <c r="AD95" s="59"/>
      <c r="AE95" s="59"/>
    </row>
    <row r="96" spans="1:31" s="63" customFormat="1" ht="15.15" customHeight="1">
      <c r="A96" s="59"/>
      <c r="B96" s="60"/>
      <c r="C96" s="56" t="s">
        <v>93</v>
      </c>
      <c r="D96" s="59"/>
      <c r="E96" s="59"/>
      <c r="F96" s="57" t="str">
        <f>E17</f>
        <v xml:space="preserve"> </v>
      </c>
      <c r="G96" s="59"/>
      <c r="H96" s="59"/>
      <c r="I96" s="56" t="s">
        <v>97</v>
      </c>
      <c r="J96" s="150" t="str">
        <f>E23</f>
        <v xml:space="preserve"> </v>
      </c>
      <c r="K96" s="59"/>
      <c r="L96" s="70"/>
      <c r="S96" s="59"/>
      <c r="T96" s="59"/>
      <c r="U96" s="59"/>
      <c r="V96" s="59"/>
      <c r="W96" s="59"/>
      <c r="X96" s="59"/>
      <c r="Y96" s="59"/>
      <c r="Z96" s="59"/>
      <c r="AA96" s="59"/>
      <c r="AB96" s="59"/>
      <c r="AC96" s="59"/>
      <c r="AD96" s="59"/>
      <c r="AE96" s="59"/>
    </row>
    <row r="97" spans="1:65" s="63" customFormat="1" ht="15.15" customHeight="1">
      <c r="A97" s="59"/>
      <c r="B97" s="60"/>
      <c r="C97" s="56" t="s">
        <v>96</v>
      </c>
      <c r="D97" s="59"/>
      <c r="E97" s="59"/>
      <c r="F97" s="57" t="str">
        <f>IF(E20="","",E20)</f>
        <v xml:space="preserve"> </v>
      </c>
      <c r="G97" s="59"/>
      <c r="H97" s="59"/>
      <c r="I97" s="56" t="s">
        <v>99</v>
      </c>
      <c r="J97" s="150" t="str">
        <f>E26</f>
        <v xml:space="preserve"> </v>
      </c>
      <c r="K97" s="59"/>
      <c r="L97" s="70"/>
      <c r="S97" s="59"/>
      <c r="T97" s="59"/>
      <c r="U97" s="59"/>
      <c r="V97" s="59"/>
      <c r="W97" s="59"/>
      <c r="X97" s="59"/>
      <c r="Y97" s="59"/>
      <c r="Z97" s="59"/>
      <c r="AA97" s="59"/>
      <c r="AB97" s="59"/>
      <c r="AC97" s="59"/>
      <c r="AD97" s="59"/>
      <c r="AE97" s="59"/>
    </row>
    <row r="98" spans="1:65" s="63" customFormat="1" ht="10.35" customHeight="1">
      <c r="A98" s="59"/>
      <c r="B98" s="60"/>
      <c r="C98" s="59"/>
      <c r="D98" s="59"/>
      <c r="E98" s="59"/>
      <c r="F98" s="59"/>
      <c r="G98" s="59"/>
      <c r="H98" s="59"/>
      <c r="I98" s="59"/>
      <c r="J98" s="59"/>
      <c r="K98" s="59"/>
      <c r="L98" s="70"/>
      <c r="S98" s="59"/>
      <c r="T98" s="59"/>
      <c r="U98" s="59"/>
      <c r="V98" s="59"/>
      <c r="W98" s="59"/>
      <c r="X98" s="59"/>
      <c r="Y98" s="59"/>
      <c r="Z98" s="59"/>
      <c r="AA98" s="59"/>
      <c r="AB98" s="59"/>
      <c r="AC98" s="59"/>
      <c r="AD98" s="59"/>
      <c r="AE98" s="59"/>
    </row>
    <row r="99" spans="1:65" s="158" customFormat="1" ht="29.25" customHeight="1">
      <c r="A99" s="151"/>
      <c r="B99" s="152"/>
      <c r="C99" s="153" t="s">
        <v>282</v>
      </c>
      <c r="D99" s="154" t="s">
        <v>126</v>
      </c>
      <c r="E99" s="154" t="s">
        <v>122</v>
      </c>
      <c r="F99" s="154" t="s">
        <v>123</v>
      </c>
      <c r="G99" s="154" t="s">
        <v>283</v>
      </c>
      <c r="H99" s="154" t="s">
        <v>284</v>
      </c>
      <c r="I99" s="154" t="s">
        <v>285</v>
      </c>
      <c r="J99" s="155" t="s">
        <v>286</v>
      </c>
      <c r="K99" s="156" t="s">
        <v>287</v>
      </c>
      <c r="L99" s="157"/>
      <c r="M99" s="91" t="s">
        <v>76</v>
      </c>
      <c r="N99" s="92" t="s">
        <v>105</v>
      </c>
      <c r="O99" s="92" t="s">
        <v>288</v>
      </c>
      <c r="P99" s="92" t="s">
        <v>289</v>
      </c>
      <c r="Q99" s="92" t="s">
        <v>290</v>
      </c>
      <c r="R99" s="92" t="s">
        <v>291</v>
      </c>
      <c r="S99" s="92" t="s">
        <v>292</v>
      </c>
      <c r="T99" s="93" t="s">
        <v>293</v>
      </c>
      <c r="U99" s="151"/>
      <c r="V99" s="151"/>
      <c r="W99" s="151"/>
      <c r="X99" s="151"/>
      <c r="Y99" s="151"/>
      <c r="Z99" s="151"/>
      <c r="AA99" s="151"/>
      <c r="AB99" s="151"/>
      <c r="AC99" s="151"/>
      <c r="AD99" s="151"/>
      <c r="AE99" s="151"/>
    </row>
    <row r="100" spans="1:65" s="63" customFormat="1" ht="22.95" customHeight="1">
      <c r="A100" s="59"/>
      <c r="B100" s="60"/>
      <c r="C100" s="99" t="s">
        <v>294</v>
      </c>
      <c r="D100" s="59"/>
      <c r="E100" s="59"/>
      <c r="F100" s="59"/>
      <c r="G100" s="59"/>
      <c r="H100" s="59"/>
      <c r="I100" s="59"/>
      <c r="J100" s="159">
        <f>BK100</f>
        <v>0</v>
      </c>
      <c r="K100" s="59"/>
      <c r="L100" s="60"/>
      <c r="M100" s="94"/>
      <c r="N100" s="85"/>
      <c r="O100" s="95"/>
      <c r="P100" s="160">
        <f>P101</f>
        <v>0</v>
      </c>
      <c r="Q100" s="95"/>
      <c r="R100" s="160">
        <f>R101</f>
        <v>0</v>
      </c>
      <c r="S100" s="95"/>
      <c r="T100" s="161">
        <f>T101</f>
        <v>0</v>
      </c>
      <c r="U100" s="59"/>
      <c r="V100" s="59"/>
      <c r="W100" s="59"/>
      <c r="X100" s="59"/>
      <c r="Y100" s="59"/>
      <c r="Z100" s="59"/>
      <c r="AA100" s="59"/>
      <c r="AB100" s="59"/>
      <c r="AC100" s="59"/>
      <c r="AD100" s="59"/>
      <c r="AE100" s="59"/>
      <c r="AT100" s="48" t="s">
        <v>140</v>
      </c>
      <c r="AU100" s="48" t="s">
        <v>295</v>
      </c>
      <c r="BK100" s="162">
        <f>BK101</f>
        <v>0</v>
      </c>
    </row>
    <row r="101" spans="1:65" s="163" customFormat="1" ht="25.95" customHeight="1">
      <c r="B101" s="164"/>
      <c r="D101" s="165" t="s">
        <v>140</v>
      </c>
      <c r="E101" s="166"/>
      <c r="F101" s="166" t="s">
        <v>374</v>
      </c>
      <c r="J101" s="167">
        <f>BK101</f>
        <v>0</v>
      </c>
      <c r="L101" s="164"/>
      <c r="M101" s="168"/>
      <c r="N101" s="169"/>
      <c r="O101" s="169"/>
      <c r="P101" s="170">
        <f>P102+P118+P144+P169</f>
        <v>0</v>
      </c>
      <c r="Q101" s="169"/>
      <c r="R101" s="170">
        <f>R102+R118+R144+R169</f>
        <v>0</v>
      </c>
      <c r="S101" s="169"/>
      <c r="T101" s="171">
        <f>T102+T118+T144+T169</f>
        <v>0</v>
      </c>
      <c r="AR101" s="165" t="s">
        <v>154</v>
      </c>
      <c r="AT101" s="172" t="s">
        <v>140</v>
      </c>
      <c r="AU101" s="172" t="s">
        <v>141</v>
      </c>
      <c r="AY101" s="165" t="s">
        <v>297</v>
      </c>
      <c r="BK101" s="173">
        <f>BK102+BK118+BK144+BK169</f>
        <v>0</v>
      </c>
    </row>
    <row r="102" spans="1:65" s="163" customFormat="1" ht="22.95" customHeight="1">
      <c r="B102" s="164"/>
      <c r="D102" s="165" t="s">
        <v>140</v>
      </c>
      <c r="E102" s="174"/>
      <c r="F102" s="174" t="s">
        <v>785</v>
      </c>
      <c r="J102" s="175">
        <f>BK102</f>
        <v>0</v>
      </c>
      <c r="L102" s="164"/>
      <c r="M102" s="168"/>
      <c r="N102" s="169"/>
      <c r="O102" s="169"/>
      <c r="P102" s="170">
        <f>SUM(P103:P117)</f>
        <v>0</v>
      </c>
      <c r="Q102" s="169"/>
      <c r="R102" s="170">
        <f>SUM(R103:R117)</f>
        <v>0</v>
      </c>
      <c r="S102" s="169"/>
      <c r="T102" s="171">
        <f>SUM(T103:T117)</f>
        <v>0</v>
      </c>
      <c r="AR102" s="165" t="s">
        <v>154</v>
      </c>
      <c r="AT102" s="172" t="s">
        <v>140</v>
      </c>
      <c r="AU102" s="172" t="s">
        <v>148</v>
      </c>
      <c r="AY102" s="165" t="s">
        <v>297</v>
      </c>
      <c r="BK102" s="173">
        <f>SUM(BK103:BK117)</f>
        <v>0</v>
      </c>
    </row>
    <row r="103" spans="1:65" s="63" customFormat="1" ht="24.15" customHeight="1">
      <c r="A103" s="59"/>
      <c r="B103" s="176"/>
      <c r="C103" s="177" t="s">
        <v>148</v>
      </c>
      <c r="D103" s="177" t="s">
        <v>299</v>
      </c>
      <c r="E103" s="178"/>
      <c r="F103" s="179" t="s">
        <v>786</v>
      </c>
      <c r="G103" s="180" t="s">
        <v>522</v>
      </c>
      <c r="H103" s="181">
        <v>60</v>
      </c>
      <c r="I103" s="182"/>
      <c r="J103" s="182">
        <f t="shared" ref="J103:J117" si="0">ROUND(I103*H103,2)</f>
        <v>0</v>
      </c>
      <c r="K103" s="183"/>
      <c r="L103" s="60"/>
      <c r="M103" s="184" t="s">
        <v>76</v>
      </c>
      <c r="N103" s="185" t="s">
        <v>107</v>
      </c>
      <c r="O103" s="186">
        <v>0</v>
      </c>
      <c r="P103" s="186">
        <f t="shared" ref="P103:P117" si="1">O103*H103</f>
        <v>0</v>
      </c>
      <c r="Q103" s="186">
        <v>0</v>
      </c>
      <c r="R103" s="186">
        <f t="shared" ref="R103:R117" si="2">Q103*H103</f>
        <v>0</v>
      </c>
      <c r="S103" s="186">
        <v>0</v>
      </c>
      <c r="T103" s="187">
        <f t="shared" ref="T103:T117" si="3">S103*H103</f>
        <v>0</v>
      </c>
      <c r="U103" s="59"/>
      <c r="V103" s="59"/>
      <c r="W103" s="59"/>
      <c r="X103" s="59"/>
      <c r="Y103" s="59"/>
      <c r="Z103" s="59"/>
      <c r="AA103" s="59"/>
      <c r="AB103" s="59"/>
      <c r="AC103" s="59"/>
      <c r="AD103" s="59"/>
      <c r="AE103" s="59"/>
      <c r="AR103" s="188" t="s">
        <v>348</v>
      </c>
      <c r="AT103" s="188" t="s">
        <v>299</v>
      </c>
      <c r="AU103" s="188" t="s">
        <v>154</v>
      </c>
      <c r="AY103" s="48" t="s">
        <v>297</v>
      </c>
      <c r="BE103" s="189">
        <f t="shared" ref="BE103:BE117" si="4">IF(N103="základná",J103,0)</f>
        <v>0</v>
      </c>
      <c r="BF103" s="189">
        <f t="shared" ref="BF103:BF117" si="5">IF(N103="znížená",J103,0)</f>
        <v>0</v>
      </c>
      <c r="BG103" s="189">
        <f t="shared" ref="BG103:BG117" si="6">IF(N103="zákl. prenesená",J103,0)</f>
        <v>0</v>
      </c>
      <c r="BH103" s="189">
        <f t="shared" ref="BH103:BH117" si="7">IF(N103="zníž. prenesená",J103,0)</f>
        <v>0</v>
      </c>
      <c r="BI103" s="189">
        <f t="shared" ref="BI103:BI117" si="8">IF(N103="nulová",J103,0)</f>
        <v>0</v>
      </c>
      <c r="BJ103" s="48" t="s">
        <v>154</v>
      </c>
      <c r="BK103" s="189">
        <f t="shared" ref="BK103:BK117" si="9">ROUND(I103*H103,2)</f>
        <v>0</v>
      </c>
      <c r="BL103" s="48" t="s">
        <v>348</v>
      </c>
      <c r="BM103" s="188" t="s">
        <v>787</v>
      </c>
    </row>
    <row r="104" spans="1:65" s="63" customFormat="1" ht="24.15" customHeight="1">
      <c r="A104" s="59"/>
      <c r="B104" s="176"/>
      <c r="C104" s="177" t="s">
        <v>154</v>
      </c>
      <c r="D104" s="177" t="s">
        <v>299</v>
      </c>
      <c r="E104" s="178"/>
      <c r="F104" s="179" t="s">
        <v>788</v>
      </c>
      <c r="G104" s="180" t="s">
        <v>522</v>
      </c>
      <c r="H104" s="181">
        <v>24</v>
      </c>
      <c r="I104" s="182"/>
      <c r="J104" s="182">
        <f t="shared" si="0"/>
        <v>0</v>
      </c>
      <c r="K104" s="183"/>
      <c r="L104" s="60"/>
      <c r="M104" s="184" t="s">
        <v>76</v>
      </c>
      <c r="N104" s="185" t="s">
        <v>107</v>
      </c>
      <c r="O104" s="186">
        <v>0</v>
      </c>
      <c r="P104" s="186">
        <f t="shared" si="1"/>
        <v>0</v>
      </c>
      <c r="Q104" s="186">
        <v>0</v>
      </c>
      <c r="R104" s="186">
        <f t="shared" si="2"/>
        <v>0</v>
      </c>
      <c r="S104" s="186">
        <v>0</v>
      </c>
      <c r="T104" s="187">
        <f t="shared" si="3"/>
        <v>0</v>
      </c>
      <c r="U104" s="59"/>
      <c r="V104" s="59"/>
      <c r="W104" s="59"/>
      <c r="X104" s="59"/>
      <c r="Y104" s="59"/>
      <c r="Z104" s="59"/>
      <c r="AA104" s="59"/>
      <c r="AB104" s="59"/>
      <c r="AC104" s="59"/>
      <c r="AD104" s="59"/>
      <c r="AE104" s="59"/>
      <c r="AR104" s="188" t="s">
        <v>348</v>
      </c>
      <c r="AT104" s="188" t="s">
        <v>299</v>
      </c>
      <c r="AU104" s="188" t="s">
        <v>154</v>
      </c>
      <c r="AY104" s="48" t="s">
        <v>297</v>
      </c>
      <c r="BE104" s="189">
        <f t="shared" si="4"/>
        <v>0</v>
      </c>
      <c r="BF104" s="189">
        <f t="shared" si="5"/>
        <v>0</v>
      </c>
      <c r="BG104" s="189">
        <f t="shared" si="6"/>
        <v>0</v>
      </c>
      <c r="BH104" s="189">
        <f t="shared" si="7"/>
        <v>0</v>
      </c>
      <c r="BI104" s="189">
        <f t="shared" si="8"/>
        <v>0</v>
      </c>
      <c r="BJ104" s="48" t="s">
        <v>154</v>
      </c>
      <c r="BK104" s="189">
        <f t="shared" si="9"/>
        <v>0</v>
      </c>
      <c r="BL104" s="48" t="s">
        <v>348</v>
      </c>
      <c r="BM104" s="188" t="s">
        <v>789</v>
      </c>
    </row>
    <row r="105" spans="1:65" s="63" customFormat="1" ht="14.4" customHeight="1">
      <c r="A105" s="59"/>
      <c r="B105" s="176"/>
      <c r="C105" s="177" t="s">
        <v>306</v>
      </c>
      <c r="D105" s="177" t="s">
        <v>299</v>
      </c>
      <c r="E105" s="178"/>
      <c r="F105" s="179" t="s">
        <v>790</v>
      </c>
      <c r="G105" s="180" t="s">
        <v>522</v>
      </c>
      <c r="H105" s="181">
        <v>12</v>
      </c>
      <c r="I105" s="182"/>
      <c r="J105" s="182">
        <f t="shared" si="0"/>
        <v>0</v>
      </c>
      <c r="K105" s="183"/>
      <c r="L105" s="60"/>
      <c r="M105" s="184" t="s">
        <v>76</v>
      </c>
      <c r="N105" s="185" t="s">
        <v>107</v>
      </c>
      <c r="O105" s="186">
        <v>0</v>
      </c>
      <c r="P105" s="186">
        <f t="shared" si="1"/>
        <v>0</v>
      </c>
      <c r="Q105" s="186">
        <v>0</v>
      </c>
      <c r="R105" s="186">
        <f t="shared" si="2"/>
        <v>0</v>
      </c>
      <c r="S105" s="186">
        <v>0</v>
      </c>
      <c r="T105" s="187">
        <f t="shared" si="3"/>
        <v>0</v>
      </c>
      <c r="U105" s="59"/>
      <c r="V105" s="59"/>
      <c r="W105" s="59"/>
      <c r="X105" s="59"/>
      <c r="Y105" s="59"/>
      <c r="Z105" s="59"/>
      <c r="AA105" s="59"/>
      <c r="AB105" s="59"/>
      <c r="AC105" s="59"/>
      <c r="AD105" s="59"/>
      <c r="AE105" s="59"/>
      <c r="AR105" s="188" t="s">
        <v>348</v>
      </c>
      <c r="AT105" s="188" t="s">
        <v>299</v>
      </c>
      <c r="AU105" s="188" t="s">
        <v>154</v>
      </c>
      <c r="AY105" s="48" t="s">
        <v>297</v>
      </c>
      <c r="BE105" s="189">
        <f t="shared" si="4"/>
        <v>0</v>
      </c>
      <c r="BF105" s="189">
        <f t="shared" si="5"/>
        <v>0</v>
      </c>
      <c r="BG105" s="189">
        <f t="shared" si="6"/>
        <v>0</v>
      </c>
      <c r="BH105" s="189">
        <f t="shared" si="7"/>
        <v>0</v>
      </c>
      <c r="BI105" s="189">
        <f t="shared" si="8"/>
        <v>0</v>
      </c>
      <c r="BJ105" s="48" t="s">
        <v>154</v>
      </c>
      <c r="BK105" s="189">
        <f t="shared" si="9"/>
        <v>0</v>
      </c>
      <c r="BL105" s="48" t="s">
        <v>348</v>
      </c>
      <c r="BM105" s="188" t="s">
        <v>791</v>
      </c>
    </row>
    <row r="106" spans="1:65" s="63" customFormat="1" ht="14.4" customHeight="1">
      <c r="A106" s="59"/>
      <c r="B106" s="176"/>
      <c r="C106" s="177" t="s">
        <v>302</v>
      </c>
      <c r="D106" s="177" t="s">
        <v>299</v>
      </c>
      <c r="E106" s="178"/>
      <c r="F106" s="179" t="s">
        <v>792</v>
      </c>
      <c r="G106" s="180" t="s">
        <v>522</v>
      </c>
      <c r="H106" s="181">
        <v>108</v>
      </c>
      <c r="I106" s="182"/>
      <c r="J106" s="182">
        <f t="shared" si="0"/>
        <v>0</v>
      </c>
      <c r="K106" s="183"/>
      <c r="L106" s="60"/>
      <c r="M106" s="184" t="s">
        <v>76</v>
      </c>
      <c r="N106" s="185" t="s">
        <v>107</v>
      </c>
      <c r="O106" s="186">
        <v>0</v>
      </c>
      <c r="P106" s="186">
        <f t="shared" si="1"/>
        <v>0</v>
      </c>
      <c r="Q106" s="186">
        <v>0</v>
      </c>
      <c r="R106" s="186">
        <f t="shared" si="2"/>
        <v>0</v>
      </c>
      <c r="S106" s="186">
        <v>0</v>
      </c>
      <c r="T106" s="187">
        <f t="shared" si="3"/>
        <v>0</v>
      </c>
      <c r="U106" s="59"/>
      <c r="V106" s="59"/>
      <c r="W106" s="59"/>
      <c r="X106" s="59"/>
      <c r="Y106" s="59"/>
      <c r="Z106" s="59"/>
      <c r="AA106" s="59"/>
      <c r="AB106" s="59"/>
      <c r="AC106" s="59"/>
      <c r="AD106" s="59"/>
      <c r="AE106" s="59"/>
      <c r="AR106" s="188" t="s">
        <v>348</v>
      </c>
      <c r="AT106" s="188" t="s">
        <v>299</v>
      </c>
      <c r="AU106" s="188" t="s">
        <v>154</v>
      </c>
      <c r="AY106" s="48" t="s">
        <v>297</v>
      </c>
      <c r="BE106" s="189">
        <f t="shared" si="4"/>
        <v>0</v>
      </c>
      <c r="BF106" s="189">
        <f t="shared" si="5"/>
        <v>0</v>
      </c>
      <c r="BG106" s="189">
        <f t="shared" si="6"/>
        <v>0</v>
      </c>
      <c r="BH106" s="189">
        <f t="shared" si="7"/>
        <v>0</v>
      </c>
      <c r="BI106" s="189">
        <f t="shared" si="8"/>
        <v>0</v>
      </c>
      <c r="BJ106" s="48" t="s">
        <v>154</v>
      </c>
      <c r="BK106" s="189">
        <f t="shared" si="9"/>
        <v>0</v>
      </c>
      <c r="BL106" s="48" t="s">
        <v>348</v>
      </c>
      <c r="BM106" s="188" t="s">
        <v>793</v>
      </c>
    </row>
    <row r="107" spans="1:65" s="63" customFormat="1" ht="14.4" customHeight="1">
      <c r="A107" s="59"/>
      <c r="B107" s="176"/>
      <c r="C107" s="177" t="s">
        <v>311</v>
      </c>
      <c r="D107" s="177" t="s">
        <v>299</v>
      </c>
      <c r="E107" s="178"/>
      <c r="F107" s="179" t="s">
        <v>794</v>
      </c>
      <c r="G107" s="180" t="s">
        <v>522</v>
      </c>
      <c r="H107" s="181">
        <v>12</v>
      </c>
      <c r="I107" s="182"/>
      <c r="J107" s="182">
        <f t="shared" si="0"/>
        <v>0</v>
      </c>
      <c r="K107" s="183"/>
      <c r="L107" s="60"/>
      <c r="M107" s="184" t="s">
        <v>76</v>
      </c>
      <c r="N107" s="185" t="s">
        <v>107</v>
      </c>
      <c r="O107" s="186">
        <v>0</v>
      </c>
      <c r="P107" s="186">
        <f t="shared" si="1"/>
        <v>0</v>
      </c>
      <c r="Q107" s="186">
        <v>0</v>
      </c>
      <c r="R107" s="186">
        <f t="shared" si="2"/>
        <v>0</v>
      </c>
      <c r="S107" s="186">
        <v>0</v>
      </c>
      <c r="T107" s="187">
        <f t="shared" si="3"/>
        <v>0</v>
      </c>
      <c r="U107" s="59"/>
      <c r="V107" s="59"/>
      <c r="W107" s="59"/>
      <c r="X107" s="59"/>
      <c r="Y107" s="59"/>
      <c r="Z107" s="59"/>
      <c r="AA107" s="59"/>
      <c r="AB107" s="59"/>
      <c r="AC107" s="59"/>
      <c r="AD107" s="59"/>
      <c r="AE107" s="59"/>
      <c r="AR107" s="188" t="s">
        <v>348</v>
      </c>
      <c r="AT107" s="188" t="s">
        <v>299</v>
      </c>
      <c r="AU107" s="188" t="s">
        <v>154</v>
      </c>
      <c r="AY107" s="48" t="s">
        <v>297</v>
      </c>
      <c r="BE107" s="189">
        <f t="shared" si="4"/>
        <v>0</v>
      </c>
      <c r="BF107" s="189">
        <f t="shared" si="5"/>
        <v>0</v>
      </c>
      <c r="BG107" s="189">
        <f t="shared" si="6"/>
        <v>0</v>
      </c>
      <c r="BH107" s="189">
        <f t="shared" si="7"/>
        <v>0</v>
      </c>
      <c r="BI107" s="189">
        <f t="shared" si="8"/>
        <v>0</v>
      </c>
      <c r="BJ107" s="48" t="s">
        <v>154</v>
      </c>
      <c r="BK107" s="189">
        <f t="shared" si="9"/>
        <v>0</v>
      </c>
      <c r="BL107" s="48" t="s">
        <v>348</v>
      </c>
      <c r="BM107" s="188" t="s">
        <v>795</v>
      </c>
    </row>
    <row r="108" spans="1:65" s="63" customFormat="1" ht="14.4" customHeight="1">
      <c r="A108" s="59"/>
      <c r="B108" s="176"/>
      <c r="C108" s="177" t="s">
        <v>314</v>
      </c>
      <c r="D108" s="177" t="s">
        <v>299</v>
      </c>
      <c r="E108" s="178"/>
      <c r="F108" s="179" t="s">
        <v>796</v>
      </c>
      <c r="G108" s="180" t="s">
        <v>522</v>
      </c>
      <c r="H108" s="181">
        <v>60</v>
      </c>
      <c r="I108" s="182"/>
      <c r="J108" s="182">
        <f t="shared" si="0"/>
        <v>0</v>
      </c>
      <c r="K108" s="183"/>
      <c r="L108" s="60"/>
      <c r="M108" s="184" t="s">
        <v>76</v>
      </c>
      <c r="N108" s="185" t="s">
        <v>107</v>
      </c>
      <c r="O108" s="186">
        <v>0</v>
      </c>
      <c r="P108" s="186">
        <f t="shared" si="1"/>
        <v>0</v>
      </c>
      <c r="Q108" s="186">
        <v>0</v>
      </c>
      <c r="R108" s="186">
        <f t="shared" si="2"/>
        <v>0</v>
      </c>
      <c r="S108" s="186">
        <v>0</v>
      </c>
      <c r="T108" s="187">
        <f t="shared" si="3"/>
        <v>0</v>
      </c>
      <c r="U108" s="59"/>
      <c r="V108" s="59"/>
      <c r="W108" s="59"/>
      <c r="X108" s="59"/>
      <c r="Y108" s="59"/>
      <c r="Z108" s="59"/>
      <c r="AA108" s="59"/>
      <c r="AB108" s="59"/>
      <c r="AC108" s="59"/>
      <c r="AD108" s="59"/>
      <c r="AE108" s="59"/>
      <c r="AR108" s="188" t="s">
        <v>348</v>
      </c>
      <c r="AT108" s="188" t="s">
        <v>299</v>
      </c>
      <c r="AU108" s="188" t="s">
        <v>154</v>
      </c>
      <c r="AY108" s="48" t="s">
        <v>297</v>
      </c>
      <c r="BE108" s="189">
        <f t="shared" si="4"/>
        <v>0</v>
      </c>
      <c r="BF108" s="189">
        <f t="shared" si="5"/>
        <v>0</v>
      </c>
      <c r="BG108" s="189">
        <f t="shared" si="6"/>
        <v>0</v>
      </c>
      <c r="BH108" s="189">
        <f t="shared" si="7"/>
        <v>0</v>
      </c>
      <c r="BI108" s="189">
        <f t="shared" si="8"/>
        <v>0</v>
      </c>
      <c r="BJ108" s="48" t="s">
        <v>154</v>
      </c>
      <c r="BK108" s="189">
        <f t="shared" si="9"/>
        <v>0</v>
      </c>
      <c r="BL108" s="48" t="s">
        <v>348</v>
      </c>
      <c r="BM108" s="188" t="s">
        <v>797</v>
      </c>
    </row>
    <row r="109" spans="1:65" s="63" customFormat="1" ht="14.4" customHeight="1">
      <c r="A109" s="59"/>
      <c r="B109" s="176"/>
      <c r="C109" s="177" t="s">
        <v>317</v>
      </c>
      <c r="D109" s="177" t="s">
        <v>299</v>
      </c>
      <c r="E109" s="178"/>
      <c r="F109" s="179" t="s">
        <v>798</v>
      </c>
      <c r="G109" s="180" t="s">
        <v>799</v>
      </c>
      <c r="H109" s="181">
        <v>12</v>
      </c>
      <c r="I109" s="182"/>
      <c r="J109" s="182">
        <f t="shared" si="0"/>
        <v>0</v>
      </c>
      <c r="K109" s="183"/>
      <c r="L109" s="60"/>
      <c r="M109" s="184" t="s">
        <v>76</v>
      </c>
      <c r="N109" s="185" t="s">
        <v>107</v>
      </c>
      <c r="O109" s="186">
        <v>0</v>
      </c>
      <c r="P109" s="186">
        <f t="shared" si="1"/>
        <v>0</v>
      </c>
      <c r="Q109" s="186">
        <v>0</v>
      </c>
      <c r="R109" s="186">
        <f t="shared" si="2"/>
        <v>0</v>
      </c>
      <c r="S109" s="186">
        <v>0</v>
      </c>
      <c r="T109" s="187">
        <f t="shared" si="3"/>
        <v>0</v>
      </c>
      <c r="U109" s="59"/>
      <c r="V109" s="59"/>
      <c r="W109" s="59"/>
      <c r="X109" s="59"/>
      <c r="Y109" s="59"/>
      <c r="Z109" s="59"/>
      <c r="AA109" s="59"/>
      <c r="AB109" s="59"/>
      <c r="AC109" s="59"/>
      <c r="AD109" s="59"/>
      <c r="AE109" s="59"/>
      <c r="AR109" s="188" t="s">
        <v>348</v>
      </c>
      <c r="AT109" s="188" t="s">
        <v>299</v>
      </c>
      <c r="AU109" s="188" t="s">
        <v>154</v>
      </c>
      <c r="AY109" s="48" t="s">
        <v>297</v>
      </c>
      <c r="BE109" s="189">
        <f t="shared" si="4"/>
        <v>0</v>
      </c>
      <c r="BF109" s="189">
        <f t="shared" si="5"/>
        <v>0</v>
      </c>
      <c r="BG109" s="189">
        <f t="shared" si="6"/>
        <v>0</v>
      </c>
      <c r="BH109" s="189">
        <f t="shared" si="7"/>
        <v>0</v>
      </c>
      <c r="BI109" s="189">
        <f t="shared" si="8"/>
        <v>0</v>
      </c>
      <c r="BJ109" s="48" t="s">
        <v>154</v>
      </c>
      <c r="BK109" s="189">
        <f t="shared" si="9"/>
        <v>0</v>
      </c>
      <c r="BL109" s="48" t="s">
        <v>348</v>
      </c>
      <c r="BM109" s="188" t="s">
        <v>800</v>
      </c>
    </row>
    <row r="110" spans="1:65" s="63" customFormat="1" ht="14.4" customHeight="1">
      <c r="A110" s="59"/>
      <c r="B110" s="176"/>
      <c r="C110" s="177" t="s">
        <v>320</v>
      </c>
      <c r="D110" s="177" t="s">
        <v>299</v>
      </c>
      <c r="E110" s="178"/>
      <c r="F110" s="179" t="s">
        <v>801</v>
      </c>
      <c r="G110" s="180" t="s">
        <v>799</v>
      </c>
      <c r="H110" s="181">
        <v>36</v>
      </c>
      <c r="I110" s="182"/>
      <c r="J110" s="182">
        <f t="shared" si="0"/>
        <v>0</v>
      </c>
      <c r="K110" s="183"/>
      <c r="L110" s="60"/>
      <c r="M110" s="184" t="s">
        <v>76</v>
      </c>
      <c r="N110" s="185" t="s">
        <v>107</v>
      </c>
      <c r="O110" s="186">
        <v>0</v>
      </c>
      <c r="P110" s="186">
        <f t="shared" si="1"/>
        <v>0</v>
      </c>
      <c r="Q110" s="186">
        <v>0</v>
      </c>
      <c r="R110" s="186">
        <f t="shared" si="2"/>
        <v>0</v>
      </c>
      <c r="S110" s="186">
        <v>0</v>
      </c>
      <c r="T110" s="187">
        <f t="shared" si="3"/>
        <v>0</v>
      </c>
      <c r="U110" s="59"/>
      <c r="V110" s="59"/>
      <c r="W110" s="59"/>
      <c r="X110" s="59"/>
      <c r="Y110" s="59"/>
      <c r="Z110" s="59"/>
      <c r="AA110" s="59"/>
      <c r="AB110" s="59"/>
      <c r="AC110" s="59"/>
      <c r="AD110" s="59"/>
      <c r="AE110" s="59"/>
      <c r="AR110" s="188" t="s">
        <v>348</v>
      </c>
      <c r="AT110" s="188" t="s">
        <v>299</v>
      </c>
      <c r="AU110" s="188" t="s">
        <v>154</v>
      </c>
      <c r="AY110" s="48" t="s">
        <v>297</v>
      </c>
      <c r="BE110" s="189">
        <f t="shared" si="4"/>
        <v>0</v>
      </c>
      <c r="BF110" s="189">
        <f t="shared" si="5"/>
        <v>0</v>
      </c>
      <c r="BG110" s="189">
        <f t="shared" si="6"/>
        <v>0</v>
      </c>
      <c r="BH110" s="189">
        <f t="shared" si="7"/>
        <v>0</v>
      </c>
      <c r="BI110" s="189">
        <f t="shared" si="8"/>
        <v>0</v>
      </c>
      <c r="BJ110" s="48" t="s">
        <v>154</v>
      </c>
      <c r="BK110" s="189">
        <f t="shared" si="9"/>
        <v>0</v>
      </c>
      <c r="BL110" s="48" t="s">
        <v>348</v>
      </c>
      <c r="BM110" s="188" t="s">
        <v>802</v>
      </c>
    </row>
    <row r="111" spans="1:65" s="63" customFormat="1" ht="14.4" customHeight="1">
      <c r="A111" s="59"/>
      <c r="B111" s="176"/>
      <c r="C111" s="177" t="s">
        <v>323</v>
      </c>
      <c r="D111" s="177" t="s">
        <v>299</v>
      </c>
      <c r="E111" s="178"/>
      <c r="F111" s="179" t="s">
        <v>803</v>
      </c>
      <c r="G111" s="180" t="s">
        <v>799</v>
      </c>
      <c r="H111" s="181">
        <v>12</v>
      </c>
      <c r="I111" s="182"/>
      <c r="J111" s="182">
        <f t="shared" si="0"/>
        <v>0</v>
      </c>
      <c r="K111" s="183"/>
      <c r="L111" s="60"/>
      <c r="M111" s="184" t="s">
        <v>76</v>
      </c>
      <c r="N111" s="185" t="s">
        <v>107</v>
      </c>
      <c r="O111" s="186">
        <v>0</v>
      </c>
      <c r="P111" s="186">
        <f t="shared" si="1"/>
        <v>0</v>
      </c>
      <c r="Q111" s="186">
        <v>0</v>
      </c>
      <c r="R111" s="186">
        <f t="shared" si="2"/>
        <v>0</v>
      </c>
      <c r="S111" s="186">
        <v>0</v>
      </c>
      <c r="T111" s="187">
        <f t="shared" si="3"/>
        <v>0</v>
      </c>
      <c r="U111" s="59"/>
      <c r="V111" s="59"/>
      <c r="W111" s="59"/>
      <c r="X111" s="59"/>
      <c r="Y111" s="59"/>
      <c r="Z111" s="59"/>
      <c r="AA111" s="59"/>
      <c r="AB111" s="59"/>
      <c r="AC111" s="59"/>
      <c r="AD111" s="59"/>
      <c r="AE111" s="59"/>
      <c r="AR111" s="188" t="s">
        <v>348</v>
      </c>
      <c r="AT111" s="188" t="s">
        <v>299</v>
      </c>
      <c r="AU111" s="188" t="s">
        <v>154</v>
      </c>
      <c r="AY111" s="48" t="s">
        <v>297</v>
      </c>
      <c r="BE111" s="189">
        <f t="shared" si="4"/>
        <v>0</v>
      </c>
      <c r="BF111" s="189">
        <f t="shared" si="5"/>
        <v>0</v>
      </c>
      <c r="BG111" s="189">
        <f t="shared" si="6"/>
        <v>0</v>
      </c>
      <c r="BH111" s="189">
        <f t="shared" si="7"/>
        <v>0</v>
      </c>
      <c r="BI111" s="189">
        <f t="shared" si="8"/>
        <v>0</v>
      </c>
      <c r="BJ111" s="48" t="s">
        <v>154</v>
      </c>
      <c r="BK111" s="189">
        <f t="shared" si="9"/>
        <v>0</v>
      </c>
      <c r="BL111" s="48" t="s">
        <v>348</v>
      </c>
      <c r="BM111" s="188" t="s">
        <v>804</v>
      </c>
    </row>
    <row r="112" spans="1:65" s="63" customFormat="1" ht="24.15" customHeight="1">
      <c r="A112" s="59"/>
      <c r="B112" s="176"/>
      <c r="C112" s="177" t="s">
        <v>328</v>
      </c>
      <c r="D112" s="177" t="s">
        <v>299</v>
      </c>
      <c r="E112" s="178"/>
      <c r="F112" s="179" t="s">
        <v>805</v>
      </c>
      <c r="G112" s="180" t="s">
        <v>799</v>
      </c>
      <c r="H112" s="181">
        <v>6</v>
      </c>
      <c r="I112" s="182"/>
      <c r="J112" s="182">
        <f t="shared" si="0"/>
        <v>0</v>
      </c>
      <c r="K112" s="183"/>
      <c r="L112" s="60"/>
      <c r="M112" s="184" t="s">
        <v>76</v>
      </c>
      <c r="N112" s="185" t="s">
        <v>107</v>
      </c>
      <c r="O112" s="186">
        <v>0</v>
      </c>
      <c r="P112" s="186">
        <f t="shared" si="1"/>
        <v>0</v>
      </c>
      <c r="Q112" s="186">
        <v>0</v>
      </c>
      <c r="R112" s="186">
        <f t="shared" si="2"/>
        <v>0</v>
      </c>
      <c r="S112" s="186">
        <v>0</v>
      </c>
      <c r="T112" s="187">
        <f t="shared" si="3"/>
        <v>0</v>
      </c>
      <c r="U112" s="59"/>
      <c r="V112" s="59"/>
      <c r="W112" s="59"/>
      <c r="X112" s="59"/>
      <c r="Y112" s="59"/>
      <c r="Z112" s="59"/>
      <c r="AA112" s="59"/>
      <c r="AB112" s="59"/>
      <c r="AC112" s="59"/>
      <c r="AD112" s="59"/>
      <c r="AE112" s="59"/>
      <c r="AR112" s="188" t="s">
        <v>348</v>
      </c>
      <c r="AT112" s="188" t="s">
        <v>299</v>
      </c>
      <c r="AU112" s="188" t="s">
        <v>154</v>
      </c>
      <c r="AY112" s="48" t="s">
        <v>297</v>
      </c>
      <c r="BE112" s="189">
        <f t="shared" si="4"/>
        <v>0</v>
      </c>
      <c r="BF112" s="189">
        <f t="shared" si="5"/>
        <v>0</v>
      </c>
      <c r="BG112" s="189">
        <f t="shared" si="6"/>
        <v>0</v>
      </c>
      <c r="BH112" s="189">
        <f t="shared" si="7"/>
        <v>0</v>
      </c>
      <c r="BI112" s="189">
        <f t="shared" si="8"/>
        <v>0</v>
      </c>
      <c r="BJ112" s="48" t="s">
        <v>154</v>
      </c>
      <c r="BK112" s="189">
        <f t="shared" si="9"/>
        <v>0</v>
      </c>
      <c r="BL112" s="48" t="s">
        <v>348</v>
      </c>
      <c r="BM112" s="188" t="s">
        <v>806</v>
      </c>
    </row>
    <row r="113" spans="1:65" s="63" customFormat="1" ht="14.4" customHeight="1">
      <c r="A113" s="59"/>
      <c r="B113" s="176"/>
      <c r="C113" s="177" t="s">
        <v>331</v>
      </c>
      <c r="D113" s="177" t="s">
        <v>299</v>
      </c>
      <c r="E113" s="178"/>
      <c r="F113" s="179" t="s">
        <v>807</v>
      </c>
      <c r="G113" s="180" t="s">
        <v>799</v>
      </c>
      <c r="H113" s="181">
        <v>6</v>
      </c>
      <c r="I113" s="182"/>
      <c r="J113" s="182">
        <f t="shared" si="0"/>
        <v>0</v>
      </c>
      <c r="K113" s="183"/>
      <c r="L113" s="60"/>
      <c r="M113" s="184" t="s">
        <v>76</v>
      </c>
      <c r="N113" s="185" t="s">
        <v>107</v>
      </c>
      <c r="O113" s="186">
        <v>0</v>
      </c>
      <c r="P113" s="186">
        <f t="shared" si="1"/>
        <v>0</v>
      </c>
      <c r="Q113" s="186">
        <v>0</v>
      </c>
      <c r="R113" s="186">
        <f t="shared" si="2"/>
        <v>0</v>
      </c>
      <c r="S113" s="186">
        <v>0</v>
      </c>
      <c r="T113" s="187">
        <f t="shared" si="3"/>
        <v>0</v>
      </c>
      <c r="U113" s="59"/>
      <c r="V113" s="59"/>
      <c r="W113" s="59"/>
      <c r="X113" s="59"/>
      <c r="Y113" s="59"/>
      <c r="Z113" s="59"/>
      <c r="AA113" s="59"/>
      <c r="AB113" s="59"/>
      <c r="AC113" s="59"/>
      <c r="AD113" s="59"/>
      <c r="AE113" s="59"/>
      <c r="AR113" s="188" t="s">
        <v>348</v>
      </c>
      <c r="AT113" s="188" t="s">
        <v>299</v>
      </c>
      <c r="AU113" s="188" t="s">
        <v>154</v>
      </c>
      <c r="AY113" s="48" t="s">
        <v>297</v>
      </c>
      <c r="BE113" s="189">
        <f t="shared" si="4"/>
        <v>0</v>
      </c>
      <c r="BF113" s="189">
        <f t="shared" si="5"/>
        <v>0</v>
      </c>
      <c r="BG113" s="189">
        <f t="shared" si="6"/>
        <v>0</v>
      </c>
      <c r="BH113" s="189">
        <f t="shared" si="7"/>
        <v>0</v>
      </c>
      <c r="BI113" s="189">
        <f t="shared" si="8"/>
        <v>0</v>
      </c>
      <c r="BJ113" s="48" t="s">
        <v>154</v>
      </c>
      <c r="BK113" s="189">
        <f t="shared" si="9"/>
        <v>0</v>
      </c>
      <c r="BL113" s="48" t="s">
        <v>348</v>
      </c>
      <c r="BM113" s="188" t="s">
        <v>808</v>
      </c>
    </row>
    <row r="114" spans="1:65" s="63" customFormat="1" ht="14.4" customHeight="1">
      <c r="A114" s="59"/>
      <c r="B114" s="176"/>
      <c r="C114" s="190" t="s">
        <v>335</v>
      </c>
      <c r="D114" s="190" t="s">
        <v>324</v>
      </c>
      <c r="E114" s="191"/>
      <c r="F114" s="192" t="s">
        <v>809</v>
      </c>
      <c r="G114" s="193" t="s">
        <v>799</v>
      </c>
      <c r="H114" s="194">
        <v>6</v>
      </c>
      <c r="I114" s="195"/>
      <c r="J114" s="195">
        <f t="shared" si="0"/>
        <v>0</v>
      </c>
      <c r="K114" s="196"/>
      <c r="L114" s="197"/>
      <c r="M114" s="198" t="s">
        <v>76</v>
      </c>
      <c r="N114" s="199" t="s">
        <v>107</v>
      </c>
      <c r="O114" s="186">
        <v>0</v>
      </c>
      <c r="P114" s="186">
        <f t="shared" si="1"/>
        <v>0</v>
      </c>
      <c r="Q114" s="186">
        <v>0</v>
      </c>
      <c r="R114" s="186">
        <f t="shared" si="2"/>
        <v>0</v>
      </c>
      <c r="S114" s="186">
        <v>0</v>
      </c>
      <c r="T114" s="187">
        <f t="shared" si="3"/>
        <v>0</v>
      </c>
      <c r="U114" s="59"/>
      <c r="V114" s="59"/>
      <c r="W114" s="59"/>
      <c r="X114" s="59"/>
      <c r="Y114" s="59"/>
      <c r="Z114" s="59"/>
      <c r="AA114" s="59"/>
      <c r="AB114" s="59"/>
      <c r="AC114" s="59"/>
      <c r="AD114" s="59"/>
      <c r="AE114" s="59"/>
      <c r="AR114" s="188" t="s">
        <v>381</v>
      </c>
      <c r="AT114" s="188" t="s">
        <v>324</v>
      </c>
      <c r="AU114" s="188" t="s">
        <v>154</v>
      </c>
      <c r="AY114" s="48" t="s">
        <v>297</v>
      </c>
      <c r="BE114" s="189">
        <f t="shared" si="4"/>
        <v>0</v>
      </c>
      <c r="BF114" s="189">
        <f t="shared" si="5"/>
        <v>0</v>
      </c>
      <c r="BG114" s="189">
        <f t="shared" si="6"/>
        <v>0</v>
      </c>
      <c r="BH114" s="189">
        <f t="shared" si="7"/>
        <v>0</v>
      </c>
      <c r="BI114" s="189">
        <f t="shared" si="8"/>
        <v>0</v>
      </c>
      <c r="BJ114" s="48" t="s">
        <v>154</v>
      </c>
      <c r="BK114" s="189">
        <f t="shared" si="9"/>
        <v>0</v>
      </c>
      <c r="BL114" s="48" t="s">
        <v>348</v>
      </c>
      <c r="BM114" s="188" t="s">
        <v>810</v>
      </c>
    </row>
    <row r="115" spans="1:65" s="63" customFormat="1" ht="14.4" customHeight="1">
      <c r="A115" s="59"/>
      <c r="B115" s="176"/>
      <c r="C115" s="177" t="s">
        <v>339</v>
      </c>
      <c r="D115" s="177" t="s">
        <v>299</v>
      </c>
      <c r="E115" s="178"/>
      <c r="F115" s="179" t="s">
        <v>811</v>
      </c>
      <c r="G115" s="180" t="s">
        <v>522</v>
      </c>
      <c r="H115" s="181">
        <v>276</v>
      </c>
      <c r="I115" s="182"/>
      <c r="J115" s="182">
        <f t="shared" si="0"/>
        <v>0</v>
      </c>
      <c r="K115" s="183"/>
      <c r="L115" s="60"/>
      <c r="M115" s="184" t="s">
        <v>76</v>
      </c>
      <c r="N115" s="185" t="s">
        <v>107</v>
      </c>
      <c r="O115" s="186">
        <v>0</v>
      </c>
      <c r="P115" s="186">
        <f t="shared" si="1"/>
        <v>0</v>
      </c>
      <c r="Q115" s="186">
        <v>0</v>
      </c>
      <c r="R115" s="186">
        <f t="shared" si="2"/>
        <v>0</v>
      </c>
      <c r="S115" s="186">
        <v>0</v>
      </c>
      <c r="T115" s="187">
        <f t="shared" si="3"/>
        <v>0</v>
      </c>
      <c r="U115" s="59"/>
      <c r="V115" s="59"/>
      <c r="W115" s="59"/>
      <c r="X115" s="59"/>
      <c r="Y115" s="59"/>
      <c r="Z115" s="59"/>
      <c r="AA115" s="59"/>
      <c r="AB115" s="59"/>
      <c r="AC115" s="59"/>
      <c r="AD115" s="59"/>
      <c r="AE115" s="59"/>
      <c r="AR115" s="188" t="s">
        <v>348</v>
      </c>
      <c r="AT115" s="188" t="s">
        <v>299</v>
      </c>
      <c r="AU115" s="188" t="s">
        <v>154</v>
      </c>
      <c r="AY115" s="48" t="s">
        <v>297</v>
      </c>
      <c r="BE115" s="189">
        <f t="shared" si="4"/>
        <v>0</v>
      </c>
      <c r="BF115" s="189">
        <f t="shared" si="5"/>
        <v>0</v>
      </c>
      <c r="BG115" s="189">
        <f t="shared" si="6"/>
        <v>0</v>
      </c>
      <c r="BH115" s="189">
        <f t="shared" si="7"/>
        <v>0</v>
      </c>
      <c r="BI115" s="189">
        <f t="shared" si="8"/>
        <v>0</v>
      </c>
      <c r="BJ115" s="48" t="s">
        <v>154</v>
      </c>
      <c r="BK115" s="189">
        <f t="shared" si="9"/>
        <v>0</v>
      </c>
      <c r="BL115" s="48" t="s">
        <v>348</v>
      </c>
      <c r="BM115" s="188" t="s">
        <v>812</v>
      </c>
    </row>
    <row r="116" spans="1:65" s="63" customFormat="1" ht="24.15" customHeight="1">
      <c r="A116" s="59"/>
      <c r="B116" s="176"/>
      <c r="C116" s="177" t="s">
        <v>342</v>
      </c>
      <c r="D116" s="177" t="s">
        <v>299</v>
      </c>
      <c r="E116" s="178"/>
      <c r="F116" s="179" t="s">
        <v>813</v>
      </c>
      <c r="G116" s="180" t="s">
        <v>326</v>
      </c>
      <c r="H116" s="181">
        <v>1.5</v>
      </c>
      <c r="I116" s="182"/>
      <c r="J116" s="182">
        <f t="shared" si="0"/>
        <v>0</v>
      </c>
      <c r="K116" s="183"/>
      <c r="L116" s="60"/>
      <c r="M116" s="184" t="s">
        <v>76</v>
      </c>
      <c r="N116" s="185" t="s">
        <v>107</v>
      </c>
      <c r="O116" s="186">
        <v>0</v>
      </c>
      <c r="P116" s="186">
        <f t="shared" si="1"/>
        <v>0</v>
      </c>
      <c r="Q116" s="186">
        <v>0</v>
      </c>
      <c r="R116" s="186">
        <f t="shared" si="2"/>
        <v>0</v>
      </c>
      <c r="S116" s="186">
        <v>0</v>
      </c>
      <c r="T116" s="187">
        <f t="shared" si="3"/>
        <v>0</v>
      </c>
      <c r="U116" s="59"/>
      <c r="V116" s="59"/>
      <c r="W116" s="59"/>
      <c r="X116" s="59"/>
      <c r="Y116" s="59"/>
      <c r="Z116" s="59"/>
      <c r="AA116" s="59"/>
      <c r="AB116" s="59"/>
      <c r="AC116" s="59"/>
      <c r="AD116" s="59"/>
      <c r="AE116" s="59"/>
      <c r="AR116" s="188" t="s">
        <v>348</v>
      </c>
      <c r="AT116" s="188" t="s">
        <v>299</v>
      </c>
      <c r="AU116" s="188" t="s">
        <v>154</v>
      </c>
      <c r="AY116" s="48" t="s">
        <v>297</v>
      </c>
      <c r="BE116" s="189">
        <f t="shared" si="4"/>
        <v>0</v>
      </c>
      <c r="BF116" s="189">
        <f t="shared" si="5"/>
        <v>0</v>
      </c>
      <c r="BG116" s="189">
        <f t="shared" si="6"/>
        <v>0</v>
      </c>
      <c r="BH116" s="189">
        <f t="shared" si="7"/>
        <v>0</v>
      </c>
      <c r="BI116" s="189">
        <f t="shared" si="8"/>
        <v>0</v>
      </c>
      <c r="BJ116" s="48" t="s">
        <v>154</v>
      </c>
      <c r="BK116" s="189">
        <f t="shared" si="9"/>
        <v>0</v>
      </c>
      <c r="BL116" s="48" t="s">
        <v>348</v>
      </c>
      <c r="BM116" s="188" t="s">
        <v>814</v>
      </c>
    </row>
    <row r="117" spans="1:65" s="63" customFormat="1" ht="14.4" customHeight="1">
      <c r="A117" s="59"/>
      <c r="B117" s="176"/>
      <c r="C117" s="177" t="s">
        <v>345</v>
      </c>
      <c r="D117" s="177" t="s">
        <v>299</v>
      </c>
      <c r="E117" s="178"/>
      <c r="F117" s="179" t="s">
        <v>815</v>
      </c>
      <c r="G117" s="180" t="s">
        <v>816</v>
      </c>
      <c r="H117" s="181">
        <v>60</v>
      </c>
      <c r="I117" s="182"/>
      <c r="J117" s="182">
        <f t="shared" si="0"/>
        <v>0</v>
      </c>
      <c r="K117" s="183"/>
      <c r="L117" s="60"/>
      <c r="M117" s="184" t="s">
        <v>76</v>
      </c>
      <c r="N117" s="185" t="s">
        <v>107</v>
      </c>
      <c r="O117" s="186">
        <v>0</v>
      </c>
      <c r="P117" s="186">
        <f t="shared" si="1"/>
        <v>0</v>
      </c>
      <c r="Q117" s="186">
        <v>0</v>
      </c>
      <c r="R117" s="186">
        <f t="shared" si="2"/>
        <v>0</v>
      </c>
      <c r="S117" s="186">
        <v>0</v>
      </c>
      <c r="T117" s="187">
        <f t="shared" si="3"/>
        <v>0</v>
      </c>
      <c r="U117" s="59"/>
      <c r="V117" s="59"/>
      <c r="W117" s="59"/>
      <c r="X117" s="59"/>
      <c r="Y117" s="59"/>
      <c r="Z117" s="59"/>
      <c r="AA117" s="59"/>
      <c r="AB117" s="59"/>
      <c r="AC117" s="59"/>
      <c r="AD117" s="59"/>
      <c r="AE117" s="59"/>
      <c r="AR117" s="188" t="s">
        <v>348</v>
      </c>
      <c r="AT117" s="188" t="s">
        <v>299</v>
      </c>
      <c r="AU117" s="188" t="s">
        <v>154</v>
      </c>
      <c r="AY117" s="48" t="s">
        <v>297</v>
      </c>
      <c r="BE117" s="189">
        <f t="shared" si="4"/>
        <v>0</v>
      </c>
      <c r="BF117" s="189">
        <f t="shared" si="5"/>
        <v>0</v>
      </c>
      <c r="BG117" s="189">
        <f t="shared" si="6"/>
        <v>0</v>
      </c>
      <c r="BH117" s="189">
        <f t="shared" si="7"/>
        <v>0</v>
      </c>
      <c r="BI117" s="189">
        <f t="shared" si="8"/>
        <v>0</v>
      </c>
      <c r="BJ117" s="48" t="s">
        <v>154</v>
      </c>
      <c r="BK117" s="189">
        <f t="shared" si="9"/>
        <v>0</v>
      </c>
      <c r="BL117" s="48" t="s">
        <v>348</v>
      </c>
      <c r="BM117" s="188" t="s">
        <v>817</v>
      </c>
    </row>
    <row r="118" spans="1:65" s="163" customFormat="1" ht="22.95" customHeight="1">
      <c r="B118" s="164"/>
      <c r="D118" s="165" t="s">
        <v>140</v>
      </c>
      <c r="E118" s="174"/>
      <c r="F118" s="174" t="s">
        <v>818</v>
      </c>
      <c r="J118" s="175">
        <f>BK118</f>
        <v>0</v>
      </c>
      <c r="L118" s="164"/>
      <c r="M118" s="168"/>
      <c r="N118" s="169"/>
      <c r="O118" s="169"/>
      <c r="P118" s="170">
        <f>SUM(P119:P143)</f>
        <v>0</v>
      </c>
      <c r="Q118" s="169"/>
      <c r="R118" s="170">
        <f>SUM(R119:R143)</f>
        <v>0</v>
      </c>
      <c r="S118" s="169"/>
      <c r="T118" s="171">
        <f>SUM(T119:T143)</f>
        <v>0</v>
      </c>
      <c r="AR118" s="165" t="s">
        <v>154</v>
      </c>
      <c r="AT118" s="172" t="s">
        <v>140</v>
      </c>
      <c r="AU118" s="172" t="s">
        <v>148</v>
      </c>
      <c r="AY118" s="165" t="s">
        <v>297</v>
      </c>
      <c r="BK118" s="173">
        <f>SUM(BK119:BK143)</f>
        <v>0</v>
      </c>
    </row>
    <row r="119" spans="1:65" s="63" customFormat="1" ht="24.15" customHeight="1">
      <c r="A119" s="59"/>
      <c r="B119" s="176"/>
      <c r="C119" s="177" t="s">
        <v>348</v>
      </c>
      <c r="D119" s="177" t="s">
        <v>299</v>
      </c>
      <c r="E119" s="178"/>
      <c r="F119" s="179" t="s">
        <v>819</v>
      </c>
      <c r="G119" s="180" t="s">
        <v>799</v>
      </c>
      <c r="H119" s="181">
        <v>12</v>
      </c>
      <c r="I119" s="182"/>
      <c r="J119" s="182">
        <f t="shared" ref="J119:J143" si="10">ROUND(I119*H119,2)</f>
        <v>0</v>
      </c>
      <c r="K119" s="183"/>
      <c r="L119" s="60"/>
      <c r="M119" s="184" t="s">
        <v>76</v>
      </c>
      <c r="N119" s="185" t="s">
        <v>107</v>
      </c>
      <c r="O119" s="186">
        <v>0</v>
      </c>
      <c r="P119" s="186">
        <f t="shared" ref="P119:P143" si="11">O119*H119</f>
        <v>0</v>
      </c>
      <c r="Q119" s="186">
        <v>0</v>
      </c>
      <c r="R119" s="186">
        <f t="shared" ref="R119:R143" si="12">Q119*H119</f>
        <v>0</v>
      </c>
      <c r="S119" s="186">
        <v>0</v>
      </c>
      <c r="T119" s="187">
        <f t="shared" ref="T119:T143" si="13">S119*H119</f>
        <v>0</v>
      </c>
      <c r="U119" s="59"/>
      <c r="V119" s="59"/>
      <c r="W119" s="59"/>
      <c r="X119" s="59"/>
      <c r="Y119" s="59"/>
      <c r="Z119" s="59"/>
      <c r="AA119" s="59"/>
      <c r="AB119" s="59"/>
      <c r="AC119" s="59"/>
      <c r="AD119" s="59"/>
      <c r="AE119" s="59"/>
      <c r="AR119" s="188" t="s">
        <v>348</v>
      </c>
      <c r="AT119" s="188" t="s">
        <v>299</v>
      </c>
      <c r="AU119" s="188" t="s">
        <v>154</v>
      </c>
      <c r="AY119" s="48" t="s">
        <v>297</v>
      </c>
      <c r="BE119" s="189">
        <f t="shared" ref="BE119:BE143" si="14">IF(N119="základná",J119,0)</f>
        <v>0</v>
      </c>
      <c r="BF119" s="189">
        <f t="shared" ref="BF119:BF143" si="15">IF(N119="znížená",J119,0)</f>
        <v>0</v>
      </c>
      <c r="BG119" s="189">
        <f t="shared" ref="BG119:BG143" si="16">IF(N119="zákl. prenesená",J119,0)</f>
        <v>0</v>
      </c>
      <c r="BH119" s="189">
        <f t="shared" ref="BH119:BH143" si="17">IF(N119="zníž. prenesená",J119,0)</f>
        <v>0</v>
      </c>
      <c r="BI119" s="189">
        <f t="shared" ref="BI119:BI143" si="18">IF(N119="nulová",J119,0)</f>
        <v>0</v>
      </c>
      <c r="BJ119" s="48" t="s">
        <v>154</v>
      </c>
      <c r="BK119" s="189">
        <f t="shared" ref="BK119:BK143" si="19">ROUND(I119*H119,2)</f>
        <v>0</v>
      </c>
      <c r="BL119" s="48" t="s">
        <v>348</v>
      </c>
      <c r="BM119" s="188" t="s">
        <v>820</v>
      </c>
    </row>
    <row r="120" spans="1:65" s="63" customFormat="1" ht="14.4" customHeight="1">
      <c r="A120" s="59"/>
      <c r="B120" s="176"/>
      <c r="C120" s="177" t="s">
        <v>351</v>
      </c>
      <c r="D120" s="177" t="s">
        <v>299</v>
      </c>
      <c r="E120" s="178"/>
      <c r="F120" s="179" t="s">
        <v>821</v>
      </c>
      <c r="G120" s="180" t="s">
        <v>522</v>
      </c>
      <c r="H120" s="181">
        <v>48</v>
      </c>
      <c r="I120" s="182"/>
      <c r="J120" s="182">
        <f t="shared" si="10"/>
        <v>0</v>
      </c>
      <c r="K120" s="183"/>
      <c r="L120" s="60"/>
      <c r="M120" s="184" t="s">
        <v>76</v>
      </c>
      <c r="N120" s="185" t="s">
        <v>107</v>
      </c>
      <c r="O120" s="186">
        <v>0</v>
      </c>
      <c r="P120" s="186">
        <f t="shared" si="11"/>
        <v>0</v>
      </c>
      <c r="Q120" s="186">
        <v>0</v>
      </c>
      <c r="R120" s="186">
        <f t="shared" si="12"/>
        <v>0</v>
      </c>
      <c r="S120" s="186">
        <v>0</v>
      </c>
      <c r="T120" s="187">
        <f t="shared" si="13"/>
        <v>0</v>
      </c>
      <c r="U120" s="59"/>
      <c r="V120" s="59"/>
      <c r="W120" s="59"/>
      <c r="X120" s="59"/>
      <c r="Y120" s="59"/>
      <c r="Z120" s="59"/>
      <c r="AA120" s="59"/>
      <c r="AB120" s="59"/>
      <c r="AC120" s="59"/>
      <c r="AD120" s="59"/>
      <c r="AE120" s="59"/>
      <c r="AR120" s="188" t="s">
        <v>348</v>
      </c>
      <c r="AT120" s="188" t="s">
        <v>299</v>
      </c>
      <c r="AU120" s="188" t="s">
        <v>154</v>
      </c>
      <c r="AY120" s="48" t="s">
        <v>297</v>
      </c>
      <c r="BE120" s="189">
        <f t="shared" si="14"/>
        <v>0</v>
      </c>
      <c r="BF120" s="189">
        <f t="shared" si="15"/>
        <v>0</v>
      </c>
      <c r="BG120" s="189">
        <f t="shared" si="16"/>
        <v>0</v>
      </c>
      <c r="BH120" s="189">
        <f t="shared" si="17"/>
        <v>0</v>
      </c>
      <c r="BI120" s="189">
        <f t="shared" si="18"/>
        <v>0</v>
      </c>
      <c r="BJ120" s="48" t="s">
        <v>154</v>
      </c>
      <c r="BK120" s="189">
        <f t="shared" si="19"/>
        <v>0</v>
      </c>
      <c r="BL120" s="48" t="s">
        <v>348</v>
      </c>
      <c r="BM120" s="188" t="s">
        <v>822</v>
      </c>
    </row>
    <row r="121" spans="1:65" s="63" customFormat="1" ht="24.15" customHeight="1">
      <c r="A121" s="59"/>
      <c r="B121" s="176"/>
      <c r="C121" s="177" t="s">
        <v>354</v>
      </c>
      <c r="D121" s="177" t="s">
        <v>299</v>
      </c>
      <c r="E121" s="178"/>
      <c r="F121" s="179" t="s">
        <v>823</v>
      </c>
      <c r="G121" s="180" t="s">
        <v>522</v>
      </c>
      <c r="H121" s="181">
        <v>360</v>
      </c>
      <c r="I121" s="182"/>
      <c r="J121" s="182">
        <f t="shared" si="10"/>
        <v>0</v>
      </c>
      <c r="K121" s="183"/>
      <c r="L121" s="60"/>
      <c r="M121" s="184" t="s">
        <v>76</v>
      </c>
      <c r="N121" s="185" t="s">
        <v>107</v>
      </c>
      <c r="O121" s="186">
        <v>0</v>
      </c>
      <c r="P121" s="186">
        <f t="shared" si="11"/>
        <v>0</v>
      </c>
      <c r="Q121" s="186">
        <v>0</v>
      </c>
      <c r="R121" s="186">
        <f t="shared" si="12"/>
        <v>0</v>
      </c>
      <c r="S121" s="186">
        <v>0</v>
      </c>
      <c r="T121" s="187">
        <f t="shared" si="13"/>
        <v>0</v>
      </c>
      <c r="U121" s="59"/>
      <c r="V121" s="59"/>
      <c r="W121" s="59"/>
      <c r="X121" s="59"/>
      <c r="Y121" s="59"/>
      <c r="Z121" s="59"/>
      <c r="AA121" s="59"/>
      <c r="AB121" s="59"/>
      <c r="AC121" s="59"/>
      <c r="AD121" s="59"/>
      <c r="AE121" s="59"/>
      <c r="AR121" s="188" t="s">
        <v>348</v>
      </c>
      <c r="AT121" s="188" t="s">
        <v>299</v>
      </c>
      <c r="AU121" s="188" t="s">
        <v>154</v>
      </c>
      <c r="AY121" s="48" t="s">
        <v>297</v>
      </c>
      <c r="BE121" s="189">
        <f t="shared" si="14"/>
        <v>0</v>
      </c>
      <c r="BF121" s="189">
        <f t="shared" si="15"/>
        <v>0</v>
      </c>
      <c r="BG121" s="189">
        <f t="shared" si="16"/>
        <v>0</v>
      </c>
      <c r="BH121" s="189">
        <f t="shared" si="17"/>
        <v>0</v>
      </c>
      <c r="BI121" s="189">
        <f t="shared" si="18"/>
        <v>0</v>
      </c>
      <c r="BJ121" s="48" t="s">
        <v>154</v>
      </c>
      <c r="BK121" s="189">
        <f t="shared" si="19"/>
        <v>0</v>
      </c>
      <c r="BL121" s="48" t="s">
        <v>348</v>
      </c>
      <c r="BM121" s="188" t="s">
        <v>824</v>
      </c>
    </row>
    <row r="122" spans="1:65" s="63" customFormat="1" ht="24.15" customHeight="1">
      <c r="A122" s="59"/>
      <c r="B122" s="176"/>
      <c r="C122" s="177" t="s">
        <v>357</v>
      </c>
      <c r="D122" s="177" t="s">
        <v>299</v>
      </c>
      <c r="E122" s="178"/>
      <c r="F122" s="179" t="s">
        <v>825</v>
      </c>
      <c r="G122" s="180" t="s">
        <v>522</v>
      </c>
      <c r="H122" s="181">
        <v>54</v>
      </c>
      <c r="I122" s="182"/>
      <c r="J122" s="182">
        <f t="shared" si="10"/>
        <v>0</v>
      </c>
      <c r="K122" s="183"/>
      <c r="L122" s="60"/>
      <c r="M122" s="184" t="s">
        <v>76</v>
      </c>
      <c r="N122" s="185" t="s">
        <v>107</v>
      </c>
      <c r="O122" s="186">
        <v>0</v>
      </c>
      <c r="P122" s="186">
        <f t="shared" si="11"/>
        <v>0</v>
      </c>
      <c r="Q122" s="186">
        <v>0</v>
      </c>
      <c r="R122" s="186">
        <f t="shared" si="12"/>
        <v>0</v>
      </c>
      <c r="S122" s="186">
        <v>0</v>
      </c>
      <c r="T122" s="187">
        <f t="shared" si="13"/>
        <v>0</v>
      </c>
      <c r="U122" s="59"/>
      <c r="V122" s="59"/>
      <c r="W122" s="59"/>
      <c r="X122" s="59"/>
      <c r="Y122" s="59"/>
      <c r="Z122" s="59"/>
      <c r="AA122" s="59"/>
      <c r="AB122" s="59"/>
      <c r="AC122" s="59"/>
      <c r="AD122" s="59"/>
      <c r="AE122" s="59"/>
      <c r="AR122" s="188" t="s">
        <v>348</v>
      </c>
      <c r="AT122" s="188" t="s">
        <v>299</v>
      </c>
      <c r="AU122" s="188" t="s">
        <v>154</v>
      </c>
      <c r="AY122" s="48" t="s">
        <v>297</v>
      </c>
      <c r="BE122" s="189">
        <f t="shared" si="14"/>
        <v>0</v>
      </c>
      <c r="BF122" s="189">
        <f t="shared" si="15"/>
        <v>0</v>
      </c>
      <c r="BG122" s="189">
        <f t="shared" si="16"/>
        <v>0</v>
      </c>
      <c r="BH122" s="189">
        <f t="shared" si="17"/>
        <v>0</v>
      </c>
      <c r="BI122" s="189">
        <f t="shared" si="18"/>
        <v>0</v>
      </c>
      <c r="BJ122" s="48" t="s">
        <v>154</v>
      </c>
      <c r="BK122" s="189">
        <f t="shared" si="19"/>
        <v>0</v>
      </c>
      <c r="BL122" s="48" t="s">
        <v>348</v>
      </c>
      <c r="BM122" s="188" t="s">
        <v>826</v>
      </c>
    </row>
    <row r="123" spans="1:65" s="63" customFormat="1" ht="14.4" customHeight="1">
      <c r="A123" s="59"/>
      <c r="B123" s="176"/>
      <c r="C123" s="177" t="s">
        <v>82</v>
      </c>
      <c r="D123" s="177" t="s">
        <v>299</v>
      </c>
      <c r="E123" s="178"/>
      <c r="F123" s="179" t="s">
        <v>827</v>
      </c>
      <c r="G123" s="180" t="s">
        <v>522</v>
      </c>
      <c r="H123" s="181">
        <v>360</v>
      </c>
      <c r="I123" s="182"/>
      <c r="J123" s="182">
        <f t="shared" si="10"/>
        <v>0</v>
      </c>
      <c r="K123" s="183"/>
      <c r="L123" s="60"/>
      <c r="M123" s="184" t="s">
        <v>76</v>
      </c>
      <c r="N123" s="185" t="s">
        <v>107</v>
      </c>
      <c r="O123" s="186">
        <v>0</v>
      </c>
      <c r="P123" s="186">
        <f t="shared" si="11"/>
        <v>0</v>
      </c>
      <c r="Q123" s="186">
        <v>0</v>
      </c>
      <c r="R123" s="186">
        <f t="shared" si="12"/>
        <v>0</v>
      </c>
      <c r="S123" s="186">
        <v>0</v>
      </c>
      <c r="T123" s="187">
        <f t="shared" si="13"/>
        <v>0</v>
      </c>
      <c r="U123" s="59"/>
      <c r="V123" s="59"/>
      <c r="W123" s="59"/>
      <c r="X123" s="59"/>
      <c r="Y123" s="59"/>
      <c r="Z123" s="59"/>
      <c r="AA123" s="59"/>
      <c r="AB123" s="59"/>
      <c r="AC123" s="59"/>
      <c r="AD123" s="59"/>
      <c r="AE123" s="59"/>
      <c r="AR123" s="188" t="s">
        <v>348</v>
      </c>
      <c r="AT123" s="188" t="s">
        <v>299</v>
      </c>
      <c r="AU123" s="188" t="s">
        <v>154</v>
      </c>
      <c r="AY123" s="48" t="s">
        <v>297</v>
      </c>
      <c r="BE123" s="189">
        <f t="shared" si="14"/>
        <v>0</v>
      </c>
      <c r="BF123" s="189">
        <f t="shared" si="15"/>
        <v>0</v>
      </c>
      <c r="BG123" s="189">
        <f t="shared" si="16"/>
        <v>0</v>
      </c>
      <c r="BH123" s="189">
        <f t="shared" si="17"/>
        <v>0</v>
      </c>
      <c r="BI123" s="189">
        <f t="shared" si="18"/>
        <v>0</v>
      </c>
      <c r="BJ123" s="48" t="s">
        <v>154</v>
      </c>
      <c r="BK123" s="189">
        <f t="shared" si="19"/>
        <v>0</v>
      </c>
      <c r="BL123" s="48" t="s">
        <v>348</v>
      </c>
      <c r="BM123" s="188" t="s">
        <v>828</v>
      </c>
    </row>
    <row r="124" spans="1:65" s="63" customFormat="1" ht="14.4" customHeight="1">
      <c r="A124" s="59"/>
      <c r="B124" s="176"/>
      <c r="C124" s="177" t="s">
        <v>402</v>
      </c>
      <c r="D124" s="177" t="s">
        <v>299</v>
      </c>
      <c r="E124" s="178"/>
      <c r="F124" s="179" t="s">
        <v>829</v>
      </c>
      <c r="G124" s="180" t="s">
        <v>522</v>
      </c>
      <c r="H124" s="181">
        <v>102</v>
      </c>
      <c r="I124" s="182"/>
      <c r="J124" s="182">
        <f t="shared" si="10"/>
        <v>0</v>
      </c>
      <c r="K124" s="183"/>
      <c r="L124" s="60"/>
      <c r="M124" s="184" t="s">
        <v>76</v>
      </c>
      <c r="N124" s="185" t="s">
        <v>107</v>
      </c>
      <c r="O124" s="186">
        <v>0</v>
      </c>
      <c r="P124" s="186">
        <f t="shared" si="11"/>
        <v>0</v>
      </c>
      <c r="Q124" s="186">
        <v>0</v>
      </c>
      <c r="R124" s="186">
        <f t="shared" si="12"/>
        <v>0</v>
      </c>
      <c r="S124" s="186">
        <v>0</v>
      </c>
      <c r="T124" s="187">
        <f t="shared" si="13"/>
        <v>0</v>
      </c>
      <c r="U124" s="59"/>
      <c r="V124" s="59"/>
      <c r="W124" s="59"/>
      <c r="X124" s="59"/>
      <c r="Y124" s="59"/>
      <c r="Z124" s="59"/>
      <c r="AA124" s="59"/>
      <c r="AB124" s="59"/>
      <c r="AC124" s="59"/>
      <c r="AD124" s="59"/>
      <c r="AE124" s="59"/>
      <c r="AR124" s="188" t="s">
        <v>348</v>
      </c>
      <c r="AT124" s="188" t="s">
        <v>299</v>
      </c>
      <c r="AU124" s="188" t="s">
        <v>154</v>
      </c>
      <c r="AY124" s="48" t="s">
        <v>297</v>
      </c>
      <c r="BE124" s="189">
        <f t="shared" si="14"/>
        <v>0</v>
      </c>
      <c r="BF124" s="189">
        <f t="shared" si="15"/>
        <v>0</v>
      </c>
      <c r="BG124" s="189">
        <f t="shared" si="16"/>
        <v>0</v>
      </c>
      <c r="BH124" s="189">
        <f t="shared" si="17"/>
        <v>0</v>
      </c>
      <c r="BI124" s="189">
        <f t="shared" si="18"/>
        <v>0</v>
      </c>
      <c r="BJ124" s="48" t="s">
        <v>154</v>
      </c>
      <c r="BK124" s="189">
        <f t="shared" si="19"/>
        <v>0</v>
      </c>
      <c r="BL124" s="48" t="s">
        <v>348</v>
      </c>
      <c r="BM124" s="188" t="s">
        <v>830</v>
      </c>
    </row>
    <row r="125" spans="1:65" s="63" customFormat="1" ht="24.15" customHeight="1">
      <c r="A125" s="59"/>
      <c r="B125" s="176"/>
      <c r="C125" s="177" t="s">
        <v>405</v>
      </c>
      <c r="D125" s="177" t="s">
        <v>299</v>
      </c>
      <c r="E125" s="178"/>
      <c r="F125" s="179" t="s">
        <v>831</v>
      </c>
      <c r="G125" s="180" t="s">
        <v>407</v>
      </c>
      <c r="H125" s="181">
        <v>36</v>
      </c>
      <c r="I125" s="182"/>
      <c r="J125" s="182">
        <f t="shared" si="10"/>
        <v>0</v>
      </c>
      <c r="K125" s="183"/>
      <c r="L125" s="60"/>
      <c r="M125" s="184" t="s">
        <v>76</v>
      </c>
      <c r="N125" s="185" t="s">
        <v>107</v>
      </c>
      <c r="O125" s="186">
        <v>0</v>
      </c>
      <c r="P125" s="186">
        <f t="shared" si="11"/>
        <v>0</v>
      </c>
      <c r="Q125" s="186">
        <v>0</v>
      </c>
      <c r="R125" s="186">
        <f t="shared" si="12"/>
        <v>0</v>
      </c>
      <c r="S125" s="186">
        <v>0</v>
      </c>
      <c r="T125" s="187">
        <f t="shared" si="13"/>
        <v>0</v>
      </c>
      <c r="U125" s="59"/>
      <c r="V125" s="59"/>
      <c r="W125" s="59"/>
      <c r="X125" s="59"/>
      <c r="Y125" s="59"/>
      <c r="Z125" s="59"/>
      <c r="AA125" s="59"/>
      <c r="AB125" s="59"/>
      <c r="AC125" s="59"/>
      <c r="AD125" s="59"/>
      <c r="AE125" s="59"/>
      <c r="AR125" s="188" t="s">
        <v>348</v>
      </c>
      <c r="AT125" s="188" t="s">
        <v>299</v>
      </c>
      <c r="AU125" s="188" t="s">
        <v>154</v>
      </c>
      <c r="AY125" s="48" t="s">
        <v>297</v>
      </c>
      <c r="BE125" s="189">
        <f t="shared" si="14"/>
        <v>0</v>
      </c>
      <c r="BF125" s="189">
        <f t="shared" si="15"/>
        <v>0</v>
      </c>
      <c r="BG125" s="189">
        <f t="shared" si="16"/>
        <v>0</v>
      </c>
      <c r="BH125" s="189">
        <f t="shared" si="17"/>
        <v>0</v>
      </c>
      <c r="BI125" s="189">
        <f t="shared" si="18"/>
        <v>0</v>
      </c>
      <c r="BJ125" s="48" t="s">
        <v>154</v>
      </c>
      <c r="BK125" s="189">
        <f t="shared" si="19"/>
        <v>0</v>
      </c>
      <c r="BL125" s="48" t="s">
        <v>348</v>
      </c>
      <c r="BM125" s="188" t="s">
        <v>832</v>
      </c>
    </row>
    <row r="126" spans="1:65" s="63" customFormat="1" ht="14.4" customHeight="1">
      <c r="A126" s="59"/>
      <c r="B126" s="176"/>
      <c r="C126" s="177" t="s">
        <v>409</v>
      </c>
      <c r="D126" s="177" t="s">
        <v>299</v>
      </c>
      <c r="E126" s="178"/>
      <c r="F126" s="179" t="s">
        <v>833</v>
      </c>
      <c r="G126" s="180" t="s">
        <v>799</v>
      </c>
      <c r="H126" s="181">
        <v>60</v>
      </c>
      <c r="I126" s="182"/>
      <c r="J126" s="182">
        <f t="shared" si="10"/>
        <v>0</v>
      </c>
      <c r="K126" s="183"/>
      <c r="L126" s="60"/>
      <c r="M126" s="184" t="s">
        <v>76</v>
      </c>
      <c r="N126" s="185" t="s">
        <v>107</v>
      </c>
      <c r="O126" s="186">
        <v>0</v>
      </c>
      <c r="P126" s="186">
        <f t="shared" si="11"/>
        <v>0</v>
      </c>
      <c r="Q126" s="186">
        <v>0</v>
      </c>
      <c r="R126" s="186">
        <f t="shared" si="12"/>
        <v>0</v>
      </c>
      <c r="S126" s="186">
        <v>0</v>
      </c>
      <c r="T126" s="187">
        <f t="shared" si="13"/>
        <v>0</v>
      </c>
      <c r="U126" s="59"/>
      <c r="V126" s="59"/>
      <c r="W126" s="59"/>
      <c r="X126" s="59"/>
      <c r="Y126" s="59"/>
      <c r="Z126" s="59"/>
      <c r="AA126" s="59"/>
      <c r="AB126" s="59"/>
      <c r="AC126" s="59"/>
      <c r="AD126" s="59"/>
      <c r="AE126" s="59"/>
      <c r="AR126" s="188" t="s">
        <v>348</v>
      </c>
      <c r="AT126" s="188" t="s">
        <v>299</v>
      </c>
      <c r="AU126" s="188" t="s">
        <v>154</v>
      </c>
      <c r="AY126" s="48" t="s">
        <v>297</v>
      </c>
      <c r="BE126" s="189">
        <f t="shared" si="14"/>
        <v>0</v>
      </c>
      <c r="BF126" s="189">
        <f t="shared" si="15"/>
        <v>0</v>
      </c>
      <c r="BG126" s="189">
        <f t="shared" si="16"/>
        <v>0</v>
      </c>
      <c r="BH126" s="189">
        <f t="shared" si="17"/>
        <v>0</v>
      </c>
      <c r="BI126" s="189">
        <f t="shared" si="18"/>
        <v>0</v>
      </c>
      <c r="BJ126" s="48" t="s">
        <v>154</v>
      </c>
      <c r="BK126" s="189">
        <f t="shared" si="19"/>
        <v>0</v>
      </c>
      <c r="BL126" s="48" t="s">
        <v>348</v>
      </c>
      <c r="BM126" s="188" t="s">
        <v>834</v>
      </c>
    </row>
    <row r="127" spans="1:65" s="63" customFormat="1" ht="14.4" customHeight="1">
      <c r="A127" s="59"/>
      <c r="B127" s="176"/>
      <c r="C127" s="177" t="s">
        <v>412</v>
      </c>
      <c r="D127" s="177" t="s">
        <v>299</v>
      </c>
      <c r="E127" s="178"/>
      <c r="F127" s="179" t="s">
        <v>835</v>
      </c>
      <c r="G127" s="180" t="s">
        <v>407</v>
      </c>
      <c r="H127" s="181">
        <v>12</v>
      </c>
      <c r="I127" s="182"/>
      <c r="J127" s="182">
        <f t="shared" si="10"/>
        <v>0</v>
      </c>
      <c r="K127" s="183"/>
      <c r="L127" s="60"/>
      <c r="M127" s="184" t="s">
        <v>76</v>
      </c>
      <c r="N127" s="185" t="s">
        <v>107</v>
      </c>
      <c r="O127" s="186">
        <v>0</v>
      </c>
      <c r="P127" s="186">
        <f t="shared" si="11"/>
        <v>0</v>
      </c>
      <c r="Q127" s="186">
        <v>0</v>
      </c>
      <c r="R127" s="186">
        <f t="shared" si="12"/>
        <v>0</v>
      </c>
      <c r="S127" s="186">
        <v>0</v>
      </c>
      <c r="T127" s="187">
        <f t="shared" si="13"/>
        <v>0</v>
      </c>
      <c r="U127" s="59"/>
      <c r="V127" s="59"/>
      <c r="W127" s="59"/>
      <c r="X127" s="59"/>
      <c r="Y127" s="59"/>
      <c r="Z127" s="59"/>
      <c r="AA127" s="59"/>
      <c r="AB127" s="59"/>
      <c r="AC127" s="59"/>
      <c r="AD127" s="59"/>
      <c r="AE127" s="59"/>
      <c r="AR127" s="188" t="s">
        <v>348</v>
      </c>
      <c r="AT127" s="188" t="s">
        <v>299</v>
      </c>
      <c r="AU127" s="188" t="s">
        <v>154</v>
      </c>
      <c r="AY127" s="48" t="s">
        <v>297</v>
      </c>
      <c r="BE127" s="189">
        <f t="shared" si="14"/>
        <v>0</v>
      </c>
      <c r="BF127" s="189">
        <f t="shared" si="15"/>
        <v>0</v>
      </c>
      <c r="BG127" s="189">
        <f t="shared" si="16"/>
        <v>0</v>
      </c>
      <c r="BH127" s="189">
        <f t="shared" si="17"/>
        <v>0</v>
      </c>
      <c r="BI127" s="189">
        <f t="shared" si="18"/>
        <v>0</v>
      </c>
      <c r="BJ127" s="48" t="s">
        <v>154</v>
      </c>
      <c r="BK127" s="189">
        <f t="shared" si="19"/>
        <v>0</v>
      </c>
      <c r="BL127" s="48" t="s">
        <v>348</v>
      </c>
      <c r="BM127" s="188" t="s">
        <v>836</v>
      </c>
    </row>
    <row r="128" spans="1:65" s="63" customFormat="1" ht="24.15" customHeight="1">
      <c r="A128" s="59"/>
      <c r="B128" s="176"/>
      <c r="C128" s="177" t="s">
        <v>415</v>
      </c>
      <c r="D128" s="177" t="s">
        <v>299</v>
      </c>
      <c r="E128" s="178"/>
      <c r="F128" s="179" t="s">
        <v>837</v>
      </c>
      <c r="G128" s="180" t="s">
        <v>799</v>
      </c>
      <c r="H128" s="181">
        <v>24</v>
      </c>
      <c r="I128" s="182"/>
      <c r="J128" s="182">
        <f t="shared" si="10"/>
        <v>0</v>
      </c>
      <c r="K128" s="183"/>
      <c r="L128" s="60"/>
      <c r="M128" s="184" t="s">
        <v>76</v>
      </c>
      <c r="N128" s="185" t="s">
        <v>107</v>
      </c>
      <c r="O128" s="186">
        <v>0</v>
      </c>
      <c r="P128" s="186">
        <f t="shared" si="11"/>
        <v>0</v>
      </c>
      <c r="Q128" s="186">
        <v>0</v>
      </c>
      <c r="R128" s="186">
        <f t="shared" si="12"/>
        <v>0</v>
      </c>
      <c r="S128" s="186">
        <v>0</v>
      </c>
      <c r="T128" s="187">
        <f t="shared" si="13"/>
        <v>0</v>
      </c>
      <c r="U128" s="59"/>
      <c r="V128" s="59"/>
      <c r="W128" s="59"/>
      <c r="X128" s="59"/>
      <c r="Y128" s="59"/>
      <c r="Z128" s="59"/>
      <c r="AA128" s="59"/>
      <c r="AB128" s="59"/>
      <c r="AC128" s="59"/>
      <c r="AD128" s="59"/>
      <c r="AE128" s="59"/>
      <c r="AR128" s="188" t="s">
        <v>348</v>
      </c>
      <c r="AT128" s="188" t="s">
        <v>299</v>
      </c>
      <c r="AU128" s="188" t="s">
        <v>154</v>
      </c>
      <c r="AY128" s="48" t="s">
        <v>297</v>
      </c>
      <c r="BE128" s="189">
        <f t="shared" si="14"/>
        <v>0</v>
      </c>
      <c r="BF128" s="189">
        <f t="shared" si="15"/>
        <v>0</v>
      </c>
      <c r="BG128" s="189">
        <f t="shared" si="16"/>
        <v>0</v>
      </c>
      <c r="BH128" s="189">
        <f t="shared" si="17"/>
        <v>0</v>
      </c>
      <c r="BI128" s="189">
        <f t="shared" si="18"/>
        <v>0</v>
      </c>
      <c r="BJ128" s="48" t="s">
        <v>154</v>
      </c>
      <c r="BK128" s="189">
        <f t="shared" si="19"/>
        <v>0</v>
      </c>
      <c r="BL128" s="48" t="s">
        <v>348</v>
      </c>
      <c r="BM128" s="188" t="s">
        <v>838</v>
      </c>
    </row>
    <row r="129" spans="1:65" s="63" customFormat="1" ht="24.15" customHeight="1">
      <c r="A129" s="59"/>
      <c r="B129" s="176"/>
      <c r="C129" s="177" t="s">
        <v>418</v>
      </c>
      <c r="D129" s="177" t="s">
        <v>299</v>
      </c>
      <c r="E129" s="178"/>
      <c r="F129" s="179" t="s">
        <v>839</v>
      </c>
      <c r="G129" s="180" t="s">
        <v>799</v>
      </c>
      <c r="H129" s="181">
        <v>12</v>
      </c>
      <c r="I129" s="182"/>
      <c r="J129" s="182">
        <f t="shared" si="10"/>
        <v>0</v>
      </c>
      <c r="K129" s="183"/>
      <c r="L129" s="60"/>
      <c r="M129" s="184" t="s">
        <v>76</v>
      </c>
      <c r="N129" s="185" t="s">
        <v>107</v>
      </c>
      <c r="O129" s="186">
        <v>0</v>
      </c>
      <c r="P129" s="186">
        <f t="shared" si="11"/>
        <v>0</v>
      </c>
      <c r="Q129" s="186">
        <v>0</v>
      </c>
      <c r="R129" s="186">
        <f t="shared" si="12"/>
        <v>0</v>
      </c>
      <c r="S129" s="186">
        <v>0</v>
      </c>
      <c r="T129" s="187">
        <f t="shared" si="13"/>
        <v>0</v>
      </c>
      <c r="U129" s="59"/>
      <c r="V129" s="59"/>
      <c r="W129" s="59"/>
      <c r="X129" s="59"/>
      <c r="Y129" s="59"/>
      <c r="Z129" s="59"/>
      <c r="AA129" s="59"/>
      <c r="AB129" s="59"/>
      <c r="AC129" s="59"/>
      <c r="AD129" s="59"/>
      <c r="AE129" s="59"/>
      <c r="AR129" s="188" t="s">
        <v>348</v>
      </c>
      <c r="AT129" s="188" t="s">
        <v>299</v>
      </c>
      <c r="AU129" s="188" t="s">
        <v>154</v>
      </c>
      <c r="AY129" s="48" t="s">
        <v>297</v>
      </c>
      <c r="BE129" s="189">
        <f t="shared" si="14"/>
        <v>0</v>
      </c>
      <c r="BF129" s="189">
        <f t="shared" si="15"/>
        <v>0</v>
      </c>
      <c r="BG129" s="189">
        <f t="shared" si="16"/>
        <v>0</v>
      </c>
      <c r="BH129" s="189">
        <f t="shared" si="17"/>
        <v>0</v>
      </c>
      <c r="BI129" s="189">
        <f t="shared" si="18"/>
        <v>0</v>
      </c>
      <c r="BJ129" s="48" t="s">
        <v>154</v>
      </c>
      <c r="BK129" s="189">
        <f t="shared" si="19"/>
        <v>0</v>
      </c>
      <c r="BL129" s="48" t="s">
        <v>348</v>
      </c>
      <c r="BM129" s="188" t="s">
        <v>840</v>
      </c>
    </row>
    <row r="130" spans="1:65" s="63" customFormat="1" ht="24.15" customHeight="1">
      <c r="A130" s="59"/>
      <c r="B130" s="176"/>
      <c r="C130" s="177" t="s">
        <v>421</v>
      </c>
      <c r="D130" s="177" t="s">
        <v>299</v>
      </c>
      <c r="E130" s="178"/>
      <c r="F130" s="179" t="s">
        <v>841</v>
      </c>
      <c r="G130" s="180" t="s">
        <v>799</v>
      </c>
      <c r="H130" s="181">
        <v>12</v>
      </c>
      <c r="I130" s="182"/>
      <c r="J130" s="182">
        <f t="shared" si="10"/>
        <v>0</v>
      </c>
      <c r="K130" s="183"/>
      <c r="L130" s="60"/>
      <c r="M130" s="184" t="s">
        <v>76</v>
      </c>
      <c r="N130" s="185" t="s">
        <v>107</v>
      </c>
      <c r="O130" s="186">
        <v>0</v>
      </c>
      <c r="P130" s="186">
        <f t="shared" si="11"/>
        <v>0</v>
      </c>
      <c r="Q130" s="186">
        <v>0</v>
      </c>
      <c r="R130" s="186">
        <f t="shared" si="12"/>
        <v>0</v>
      </c>
      <c r="S130" s="186">
        <v>0</v>
      </c>
      <c r="T130" s="187">
        <f t="shared" si="13"/>
        <v>0</v>
      </c>
      <c r="U130" s="59"/>
      <c r="V130" s="59"/>
      <c r="W130" s="59"/>
      <c r="X130" s="59"/>
      <c r="Y130" s="59"/>
      <c r="Z130" s="59"/>
      <c r="AA130" s="59"/>
      <c r="AB130" s="59"/>
      <c r="AC130" s="59"/>
      <c r="AD130" s="59"/>
      <c r="AE130" s="59"/>
      <c r="AR130" s="188" t="s">
        <v>348</v>
      </c>
      <c r="AT130" s="188" t="s">
        <v>299</v>
      </c>
      <c r="AU130" s="188" t="s">
        <v>154</v>
      </c>
      <c r="AY130" s="48" t="s">
        <v>297</v>
      </c>
      <c r="BE130" s="189">
        <f t="shared" si="14"/>
        <v>0</v>
      </c>
      <c r="BF130" s="189">
        <f t="shared" si="15"/>
        <v>0</v>
      </c>
      <c r="BG130" s="189">
        <f t="shared" si="16"/>
        <v>0</v>
      </c>
      <c r="BH130" s="189">
        <f t="shared" si="17"/>
        <v>0</v>
      </c>
      <c r="BI130" s="189">
        <f t="shared" si="18"/>
        <v>0</v>
      </c>
      <c r="BJ130" s="48" t="s">
        <v>154</v>
      </c>
      <c r="BK130" s="189">
        <f t="shared" si="19"/>
        <v>0</v>
      </c>
      <c r="BL130" s="48" t="s">
        <v>348</v>
      </c>
      <c r="BM130" s="188" t="s">
        <v>842</v>
      </c>
    </row>
    <row r="131" spans="1:65" s="63" customFormat="1" ht="14.4" customHeight="1">
      <c r="A131" s="59"/>
      <c r="B131" s="176"/>
      <c r="C131" s="177" t="s">
        <v>424</v>
      </c>
      <c r="D131" s="177" t="s">
        <v>299</v>
      </c>
      <c r="E131" s="178"/>
      <c r="F131" s="179" t="s">
        <v>843</v>
      </c>
      <c r="G131" s="180" t="s">
        <v>799</v>
      </c>
      <c r="H131" s="181">
        <v>12</v>
      </c>
      <c r="I131" s="182"/>
      <c r="J131" s="182">
        <f t="shared" si="10"/>
        <v>0</v>
      </c>
      <c r="K131" s="183"/>
      <c r="L131" s="60"/>
      <c r="M131" s="184" t="s">
        <v>76</v>
      </c>
      <c r="N131" s="185" t="s">
        <v>107</v>
      </c>
      <c r="O131" s="186">
        <v>0</v>
      </c>
      <c r="P131" s="186">
        <f t="shared" si="11"/>
        <v>0</v>
      </c>
      <c r="Q131" s="186">
        <v>0</v>
      </c>
      <c r="R131" s="186">
        <f t="shared" si="12"/>
        <v>0</v>
      </c>
      <c r="S131" s="186">
        <v>0</v>
      </c>
      <c r="T131" s="187">
        <f t="shared" si="13"/>
        <v>0</v>
      </c>
      <c r="U131" s="59"/>
      <c r="V131" s="59"/>
      <c r="W131" s="59"/>
      <c r="X131" s="59"/>
      <c r="Y131" s="59"/>
      <c r="Z131" s="59"/>
      <c r="AA131" s="59"/>
      <c r="AB131" s="59"/>
      <c r="AC131" s="59"/>
      <c r="AD131" s="59"/>
      <c r="AE131" s="59"/>
      <c r="AR131" s="188" t="s">
        <v>348</v>
      </c>
      <c r="AT131" s="188" t="s">
        <v>299</v>
      </c>
      <c r="AU131" s="188" t="s">
        <v>154</v>
      </c>
      <c r="AY131" s="48" t="s">
        <v>297</v>
      </c>
      <c r="BE131" s="189">
        <f t="shared" si="14"/>
        <v>0</v>
      </c>
      <c r="BF131" s="189">
        <f t="shared" si="15"/>
        <v>0</v>
      </c>
      <c r="BG131" s="189">
        <f t="shared" si="16"/>
        <v>0</v>
      </c>
      <c r="BH131" s="189">
        <f t="shared" si="17"/>
        <v>0</v>
      </c>
      <c r="BI131" s="189">
        <f t="shared" si="18"/>
        <v>0</v>
      </c>
      <c r="BJ131" s="48" t="s">
        <v>154</v>
      </c>
      <c r="BK131" s="189">
        <f t="shared" si="19"/>
        <v>0</v>
      </c>
      <c r="BL131" s="48" t="s">
        <v>348</v>
      </c>
      <c r="BM131" s="188" t="s">
        <v>844</v>
      </c>
    </row>
    <row r="132" spans="1:65" s="63" customFormat="1" ht="14.4" customHeight="1">
      <c r="A132" s="59"/>
      <c r="B132" s="176"/>
      <c r="C132" s="177" t="s">
        <v>427</v>
      </c>
      <c r="D132" s="177" t="s">
        <v>299</v>
      </c>
      <c r="E132" s="178"/>
      <c r="F132" s="179" t="s">
        <v>845</v>
      </c>
      <c r="G132" s="180" t="s">
        <v>799</v>
      </c>
      <c r="H132" s="181">
        <v>12</v>
      </c>
      <c r="I132" s="182"/>
      <c r="J132" s="182">
        <f t="shared" si="10"/>
        <v>0</v>
      </c>
      <c r="K132" s="183"/>
      <c r="L132" s="60"/>
      <c r="M132" s="184" t="s">
        <v>76</v>
      </c>
      <c r="N132" s="185" t="s">
        <v>107</v>
      </c>
      <c r="O132" s="186">
        <v>0</v>
      </c>
      <c r="P132" s="186">
        <f t="shared" si="11"/>
        <v>0</v>
      </c>
      <c r="Q132" s="186">
        <v>0</v>
      </c>
      <c r="R132" s="186">
        <f t="shared" si="12"/>
        <v>0</v>
      </c>
      <c r="S132" s="186">
        <v>0</v>
      </c>
      <c r="T132" s="187">
        <f t="shared" si="13"/>
        <v>0</v>
      </c>
      <c r="U132" s="59"/>
      <c r="V132" s="59"/>
      <c r="W132" s="59"/>
      <c r="X132" s="59"/>
      <c r="Y132" s="59"/>
      <c r="Z132" s="59"/>
      <c r="AA132" s="59"/>
      <c r="AB132" s="59"/>
      <c r="AC132" s="59"/>
      <c r="AD132" s="59"/>
      <c r="AE132" s="59"/>
      <c r="AR132" s="188" t="s">
        <v>348</v>
      </c>
      <c r="AT132" s="188" t="s">
        <v>299</v>
      </c>
      <c r="AU132" s="188" t="s">
        <v>154</v>
      </c>
      <c r="AY132" s="48" t="s">
        <v>297</v>
      </c>
      <c r="BE132" s="189">
        <f t="shared" si="14"/>
        <v>0</v>
      </c>
      <c r="BF132" s="189">
        <f t="shared" si="15"/>
        <v>0</v>
      </c>
      <c r="BG132" s="189">
        <f t="shared" si="16"/>
        <v>0</v>
      </c>
      <c r="BH132" s="189">
        <f t="shared" si="17"/>
        <v>0</v>
      </c>
      <c r="BI132" s="189">
        <f t="shared" si="18"/>
        <v>0</v>
      </c>
      <c r="BJ132" s="48" t="s">
        <v>154</v>
      </c>
      <c r="BK132" s="189">
        <f t="shared" si="19"/>
        <v>0</v>
      </c>
      <c r="BL132" s="48" t="s">
        <v>348</v>
      </c>
      <c r="BM132" s="188" t="s">
        <v>846</v>
      </c>
    </row>
    <row r="133" spans="1:65" s="63" customFormat="1" ht="24.15" customHeight="1">
      <c r="A133" s="59"/>
      <c r="B133" s="176"/>
      <c r="C133" s="177" t="s">
        <v>430</v>
      </c>
      <c r="D133" s="177" t="s">
        <v>299</v>
      </c>
      <c r="E133" s="178"/>
      <c r="F133" s="179" t="s">
        <v>847</v>
      </c>
      <c r="G133" s="180" t="s">
        <v>799</v>
      </c>
      <c r="H133" s="181">
        <v>12</v>
      </c>
      <c r="I133" s="182"/>
      <c r="J133" s="182">
        <f t="shared" si="10"/>
        <v>0</v>
      </c>
      <c r="K133" s="183"/>
      <c r="L133" s="60"/>
      <c r="M133" s="184" t="s">
        <v>76</v>
      </c>
      <c r="N133" s="185" t="s">
        <v>107</v>
      </c>
      <c r="O133" s="186">
        <v>0</v>
      </c>
      <c r="P133" s="186">
        <f t="shared" si="11"/>
        <v>0</v>
      </c>
      <c r="Q133" s="186">
        <v>0</v>
      </c>
      <c r="R133" s="186">
        <f t="shared" si="12"/>
        <v>0</v>
      </c>
      <c r="S133" s="186">
        <v>0</v>
      </c>
      <c r="T133" s="187">
        <f t="shared" si="13"/>
        <v>0</v>
      </c>
      <c r="U133" s="59"/>
      <c r="V133" s="59"/>
      <c r="W133" s="59"/>
      <c r="X133" s="59"/>
      <c r="Y133" s="59"/>
      <c r="Z133" s="59"/>
      <c r="AA133" s="59"/>
      <c r="AB133" s="59"/>
      <c r="AC133" s="59"/>
      <c r="AD133" s="59"/>
      <c r="AE133" s="59"/>
      <c r="AR133" s="188" t="s">
        <v>348</v>
      </c>
      <c r="AT133" s="188" t="s">
        <v>299</v>
      </c>
      <c r="AU133" s="188" t="s">
        <v>154</v>
      </c>
      <c r="AY133" s="48" t="s">
        <v>297</v>
      </c>
      <c r="BE133" s="189">
        <f t="shared" si="14"/>
        <v>0</v>
      </c>
      <c r="BF133" s="189">
        <f t="shared" si="15"/>
        <v>0</v>
      </c>
      <c r="BG133" s="189">
        <f t="shared" si="16"/>
        <v>0</v>
      </c>
      <c r="BH133" s="189">
        <f t="shared" si="17"/>
        <v>0</v>
      </c>
      <c r="BI133" s="189">
        <f t="shared" si="18"/>
        <v>0</v>
      </c>
      <c r="BJ133" s="48" t="s">
        <v>154</v>
      </c>
      <c r="BK133" s="189">
        <f t="shared" si="19"/>
        <v>0</v>
      </c>
      <c r="BL133" s="48" t="s">
        <v>348</v>
      </c>
      <c r="BM133" s="188" t="s">
        <v>848</v>
      </c>
    </row>
    <row r="134" spans="1:65" s="63" customFormat="1" ht="24.15" customHeight="1">
      <c r="A134" s="59"/>
      <c r="B134" s="176"/>
      <c r="C134" s="177" t="s">
        <v>434</v>
      </c>
      <c r="D134" s="177" t="s">
        <v>299</v>
      </c>
      <c r="E134" s="178"/>
      <c r="F134" s="179" t="s">
        <v>849</v>
      </c>
      <c r="G134" s="180" t="s">
        <v>799</v>
      </c>
      <c r="H134" s="181">
        <v>12</v>
      </c>
      <c r="I134" s="182"/>
      <c r="J134" s="182">
        <f t="shared" si="10"/>
        <v>0</v>
      </c>
      <c r="K134" s="183"/>
      <c r="L134" s="60"/>
      <c r="M134" s="184" t="s">
        <v>76</v>
      </c>
      <c r="N134" s="185" t="s">
        <v>107</v>
      </c>
      <c r="O134" s="186">
        <v>0</v>
      </c>
      <c r="P134" s="186">
        <f t="shared" si="11"/>
        <v>0</v>
      </c>
      <c r="Q134" s="186">
        <v>0</v>
      </c>
      <c r="R134" s="186">
        <f t="shared" si="12"/>
        <v>0</v>
      </c>
      <c r="S134" s="186">
        <v>0</v>
      </c>
      <c r="T134" s="187">
        <f t="shared" si="13"/>
        <v>0</v>
      </c>
      <c r="U134" s="59"/>
      <c r="V134" s="59"/>
      <c r="W134" s="59"/>
      <c r="X134" s="59"/>
      <c r="Y134" s="59"/>
      <c r="Z134" s="59"/>
      <c r="AA134" s="59"/>
      <c r="AB134" s="59"/>
      <c r="AC134" s="59"/>
      <c r="AD134" s="59"/>
      <c r="AE134" s="59"/>
      <c r="AR134" s="188" t="s">
        <v>348</v>
      </c>
      <c r="AT134" s="188" t="s">
        <v>299</v>
      </c>
      <c r="AU134" s="188" t="s">
        <v>154</v>
      </c>
      <c r="AY134" s="48" t="s">
        <v>297</v>
      </c>
      <c r="BE134" s="189">
        <f t="shared" si="14"/>
        <v>0</v>
      </c>
      <c r="BF134" s="189">
        <f t="shared" si="15"/>
        <v>0</v>
      </c>
      <c r="BG134" s="189">
        <f t="shared" si="16"/>
        <v>0</v>
      </c>
      <c r="BH134" s="189">
        <f t="shared" si="17"/>
        <v>0</v>
      </c>
      <c r="BI134" s="189">
        <f t="shared" si="18"/>
        <v>0</v>
      </c>
      <c r="BJ134" s="48" t="s">
        <v>154</v>
      </c>
      <c r="BK134" s="189">
        <f t="shared" si="19"/>
        <v>0</v>
      </c>
      <c r="BL134" s="48" t="s">
        <v>348</v>
      </c>
      <c r="BM134" s="188" t="s">
        <v>850</v>
      </c>
    </row>
    <row r="135" spans="1:65" s="63" customFormat="1" ht="24.15" customHeight="1">
      <c r="A135" s="59"/>
      <c r="B135" s="176"/>
      <c r="C135" s="177" t="s">
        <v>381</v>
      </c>
      <c r="D135" s="177" t="s">
        <v>299</v>
      </c>
      <c r="E135" s="178"/>
      <c r="F135" s="179" t="s">
        <v>851</v>
      </c>
      <c r="G135" s="180" t="s">
        <v>799</v>
      </c>
      <c r="H135" s="181">
        <v>12</v>
      </c>
      <c r="I135" s="182"/>
      <c r="J135" s="182">
        <f t="shared" si="10"/>
        <v>0</v>
      </c>
      <c r="K135" s="183"/>
      <c r="L135" s="60"/>
      <c r="M135" s="184" t="s">
        <v>76</v>
      </c>
      <c r="N135" s="185" t="s">
        <v>107</v>
      </c>
      <c r="O135" s="186">
        <v>0</v>
      </c>
      <c r="P135" s="186">
        <f t="shared" si="11"/>
        <v>0</v>
      </c>
      <c r="Q135" s="186">
        <v>0</v>
      </c>
      <c r="R135" s="186">
        <f t="shared" si="12"/>
        <v>0</v>
      </c>
      <c r="S135" s="186">
        <v>0</v>
      </c>
      <c r="T135" s="187">
        <f t="shared" si="13"/>
        <v>0</v>
      </c>
      <c r="U135" s="59"/>
      <c r="V135" s="59"/>
      <c r="W135" s="59"/>
      <c r="X135" s="59"/>
      <c r="Y135" s="59"/>
      <c r="Z135" s="59"/>
      <c r="AA135" s="59"/>
      <c r="AB135" s="59"/>
      <c r="AC135" s="59"/>
      <c r="AD135" s="59"/>
      <c r="AE135" s="59"/>
      <c r="AR135" s="188" t="s">
        <v>348</v>
      </c>
      <c r="AT135" s="188" t="s">
        <v>299</v>
      </c>
      <c r="AU135" s="188" t="s">
        <v>154</v>
      </c>
      <c r="AY135" s="48" t="s">
        <v>297</v>
      </c>
      <c r="BE135" s="189">
        <f t="shared" si="14"/>
        <v>0</v>
      </c>
      <c r="BF135" s="189">
        <f t="shared" si="15"/>
        <v>0</v>
      </c>
      <c r="BG135" s="189">
        <f t="shared" si="16"/>
        <v>0</v>
      </c>
      <c r="BH135" s="189">
        <f t="shared" si="17"/>
        <v>0</v>
      </c>
      <c r="BI135" s="189">
        <f t="shared" si="18"/>
        <v>0</v>
      </c>
      <c r="BJ135" s="48" t="s">
        <v>154</v>
      </c>
      <c r="BK135" s="189">
        <f t="shared" si="19"/>
        <v>0</v>
      </c>
      <c r="BL135" s="48" t="s">
        <v>348</v>
      </c>
      <c r="BM135" s="188" t="s">
        <v>852</v>
      </c>
    </row>
    <row r="136" spans="1:65" s="63" customFormat="1" ht="24.15" customHeight="1">
      <c r="A136" s="59"/>
      <c r="B136" s="176"/>
      <c r="C136" s="177" t="s">
        <v>439</v>
      </c>
      <c r="D136" s="177" t="s">
        <v>299</v>
      </c>
      <c r="E136" s="178"/>
      <c r="F136" s="179" t="s">
        <v>853</v>
      </c>
      <c r="G136" s="180" t="s">
        <v>799</v>
      </c>
      <c r="H136" s="181">
        <v>12</v>
      </c>
      <c r="I136" s="182"/>
      <c r="J136" s="182">
        <f t="shared" si="10"/>
        <v>0</v>
      </c>
      <c r="K136" s="183"/>
      <c r="L136" s="60"/>
      <c r="M136" s="184" t="s">
        <v>76</v>
      </c>
      <c r="N136" s="185" t="s">
        <v>107</v>
      </c>
      <c r="O136" s="186">
        <v>0</v>
      </c>
      <c r="P136" s="186">
        <f t="shared" si="11"/>
        <v>0</v>
      </c>
      <c r="Q136" s="186">
        <v>0</v>
      </c>
      <c r="R136" s="186">
        <f t="shared" si="12"/>
        <v>0</v>
      </c>
      <c r="S136" s="186">
        <v>0</v>
      </c>
      <c r="T136" s="187">
        <f t="shared" si="13"/>
        <v>0</v>
      </c>
      <c r="U136" s="59"/>
      <c r="V136" s="59"/>
      <c r="W136" s="59"/>
      <c r="X136" s="59"/>
      <c r="Y136" s="59"/>
      <c r="Z136" s="59"/>
      <c r="AA136" s="59"/>
      <c r="AB136" s="59"/>
      <c r="AC136" s="59"/>
      <c r="AD136" s="59"/>
      <c r="AE136" s="59"/>
      <c r="AR136" s="188" t="s">
        <v>348</v>
      </c>
      <c r="AT136" s="188" t="s">
        <v>299</v>
      </c>
      <c r="AU136" s="188" t="s">
        <v>154</v>
      </c>
      <c r="AY136" s="48" t="s">
        <v>297</v>
      </c>
      <c r="BE136" s="189">
        <f t="shared" si="14"/>
        <v>0</v>
      </c>
      <c r="BF136" s="189">
        <f t="shared" si="15"/>
        <v>0</v>
      </c>
      <c r="BG136" s="189">
        <f t="shared" si="16"/>
        <v>0</v>
      </c>
      <c r="BH136" s="189">
        <f t="shared" si="17"/>
        <v>0</v>
      </c>
      <c r="BI136" s="189">
        <f t="shared" si="18"/>
        <v>0</v>
      </c>
      <c r="BJ136" s="48" t="s">
        <v>154</v>
      </c>
      <c r="BK136" s="189">
        <f t="shared" si="19"/>
        <v>0</v>
      </c>
      <c r="BL136" s="48" t="s">
        <v>348</v>
      </c>
      <c r="BM136" s="188" t="s">
        <v>854</v>
      </c>
    </row>
    <row r="137" spans="1:65" s="63" customFormat="1" ht="14.4" customHeight="1">
      <c r="A137" s="59"/>
      <c r="B137" s="176"/>
      <c r="C137" s="177" t="s">
        <v>442</v>
      </c>
      <c r="D137" s="177" t="s">
        <v>299</v>
      </c>
      <c r="E137" s="178"/>
      <c r="F137" s="179" t="s">
        <v>855</v>
      </c>
      <c r="G137" s="180" t="s">
        <v>799</v>
      </c>
      <c r="H137" s="181">
        <v>60</v>
      </c>
      <c r="I137" s="182"/>
      <c r="J137" s="182">
        <f t="shared" si="10"/>
        <v>0</v>
      </c>
      <c r="K137" s="183"/>
      <c r="L137" s="60"/>
      <c r="M137" s="184" t="s">
        <v>76</v>
      </c>
      <c r="N137" s="185" t="s">
        <v>107</v>
      </c>
      <c r="O137" s="186">
        <v>0</v>
      </c>
      <c r="P137" s="186">
        <f t="shared" si="11"/>
        <v>0</v>
      </c>
      <c r="Q137" s="186">
        <v>0</v>
      </c>
      <c r="R137" s="186">
        <f t="shared" si="12"/>
        <v>0</v>
      </c>
      <c r="S137" s="186">
        <v>0</v>
      </c>
      <c r="T137" s="187">
        <f t="shared" si="13"/>
        <v>0</v>
      </c>
      <c r="U137" s="59"/>
      <c r="V137" s="59"/>
      <c r="W137" s="59"/>
      <c r="X137" s="59"/>
      <c r="Y137" s="59"/>
      <c r="Z137" s="59"/>
      <c r="AA137" s="59"/>
      <c r="AB137" s="59"/>
      <c r="AC137" s="59"/>
      <c r="AD137" s="59"/>
      <c r="AE137" s="59"/>
      <c r="AR137" s="188" t="s">
        <v>348</v>
      </c>
      <c r="AT137" s="188" t="s">
        <v>299</v>
      </c>
      <c r="AU137" s="188" t="s">
        <v>154</v>
      </c>
      <c r="AY137" s="48" t="s">
        <v>297</v>
      </c>
      <c r="BE137" s="189">
        <f t="shared" si="14"/>
        <v>0</v>
      </c>
      <c r="BF137" s="189">
        <f t="shared" si="15"/>
        <v>0</v>
      </c>
      <c r="BG137" s="189">
        <f t="shared" si="16"/>
        <v>0</v>
      </c>
      <c r="BH137" s="189">
        <f t="shared" si="17"/>
        <v>0</v>
      </c>
      <c r="BI137" s="189">
        <f t="shared" si="18"/>
        <v>0</v>
      </c>
      <c r="BJ137" s="48" t="s">
        <v>154</v>
      </c>
      <c r="BK137" s="189">
        <f t="shared" si="19"/>
        <v>0</v>
      </c>
      <c r="BL137" s="48" t="s">
        <v>348</v>
      </c>
      <c r="BM137" s="188" t="s">
        <v>856</v>
      </c>
    </row>
    <row r="138" spans="1:65" s="63" customFormat="1" ht="14.4" customHeight="1">
      <c r="A138" s="59"/>
      <c r="B138" s="176"/>
      <c r="C138" s="177" t="s">
        <v>445</v>
      </c>
      <c r="D138" s="177" t="s">
        <v>299</v>
      </c>
      <c r="E138" s="178"/>
      <c r="F138" s="179" t="s">
        <v>857</v>
      </c>
      <c r="G138" s="180" t="s">
        <v>799</v>
      </c>
      <c r="H138" s="181">
        <v>12</v>
      </c>
      <c r="I138" s="182"/>
      <c r="J138" s="182">
        <f t="shared" si="10"/>
        <v>0</v>
      </c>
      <c r="K138" s="183"/>
      <c r="L138" s="60"/>
      <c r="M138" s="184" t="s">
        <v>76</v>
      </c>
      <c r="N138" s="185" t="s">
        <v>107</v>
      </c>
      <c r="O138" s="186">
        <v>0</v>
      </c>
      <c r="P138" s="186">
        <f t="shared" si="11"/>
        <v>0</v>
      </c>
      <c r="Q138" s="186">
        <v>0</v>
      </c>
      <c r="R138" s="186">
        <f t="shared" si="12"/>
        <v>0</v>
      </c>
      <c r="S138" s="186">
        <v>0</v>
      </c>
      <c r="T138" s="187">
        <f t="shared" si="13"/>
        <v>0</v>
      </c>
      <c r="U138" s="59"/>
      <c r="V138" s="59"/>
      <c r="W138" s="59"/>
      <c r="X138" s="59"/>
      <c r="Y138" s="59"/>
      <c r="Z138" s="59"/>
      <c r="AA138" s="59"/>
      <c r="AB138" s="59"/>
      <c r="AC138" s="59"/>
      <c r="AD138" s="59"/>
      <c r="AE138" s="59"/>
      <c r="AR138" s="188" t="s">
        <v>348</v>
      </c>
      <c r="AT138" s="188" t="s">
        <v>299</v>
      </c>
      <c r="AU138" s="188" t="s">
        <v>154</v>
      </c>
      <c r="AY138" s="48" t="s">
        <v>297</v>
      </c>
      <c r="BE138" s="189">
        <f t="shared" si="14"/>
        <v>0</v>
      </c>
      <c r="BF138" s="189">
        <f t="shared" si="15"/>
        <v>0</v>
      </c>
      <c r="BG138" s="189">
        <f t="shared" si="16"/>
        <v>0</v>
      </c>
      <c r="BH138" s="189">
        <f t="shared" si="17"/>
        <v>0</v>
      </c>
      <c r="BI138" s="189">
        <f t="shared" si="18"/>
        <v>0</v>
      </c>
      <c r="BJ138" s="48" t="s">
        <v>154</v>
      </c>
      <c r="BK138" s="189">
        <f t="shared" si="19"/>
        <v>0</v>
      </c>
      <c r="BL138" s="48" t="s">
        <v>348</v>
      </c>
      <c r="BM138" s="188" t="s">
        <v>858</v>
      </c>
    </row>
    <row r="139" spans="1:65" s="63" customFormat="1" ht="24.15" customHeight="1">
      <c r="A139" s="59"/>
      <c r="B139" s="176"/>
      <c r="C139" s="177" t="s">
        <v>448</v>
      </c>
      <c r="D139" s="177" t="s">
        <v>299</v>
      </c>
      <c r="E139" s="178"/>
      <c r="F139" s="179" t="s">
        <v>859</v>
      </c>
      <c r="G139" s="180" t="s">
        <v>799</v>
      </c>
      <c r="H139" s="181">
        <v>12</v>
      </c>
      <c r="I139" s="182"/>
      <c r="J139" s="182">
        <f t="shared" si="10"/>
        <v>0</v>
      </c>
      <c r="K139" s="183"/>
      <c r="L139" s="60"/>
      <c r="M139" s="184" t="s">
        <v>76</v>
      </c>
      <c r="N139" s="185" t="s">
        <v>107</v>
      </c>
      <c r="O139" s="186">
        <v>0</v>
      </c>
      <c r="P139" s="186">
        <f t="shared" si="11"/>
        <v>0</v>
      </c>
      <c r="Q139" s="186">
        <v>0</v>
      </c>
      <c r="R139" s="186">
        <f t="shared" si="12"/>
        <v>0</v>
      </c>
      <c r="S139" s="186">
        <v>0</v>
      </c>
      <c r="T139" s="187">
        <f t="shared" si="13"/>
        <v>0</v>
      </c>
      <c r="U139" s="59"/>
      <c r="V139" s="59"/>
      <c r="W139" s="59"/>
      <c r="X139" s="59"/>
      <c r="Y139" s="59"/>
      <c r="Z139" s="59"/>
      <c r="AA139" s="59"/>
      <c r="AB139" s="59"/>
      <c r="AC139" s="59"/>
      <c r="AD139" s="59"/>
      <c r="AE139" s="59"/>
      <c r="AR139" s="188" t="s">
        <v>348</v>
      </c>
      <c r="AT139" s="188" t="s">
        <v>299</v>
      </c>
      <c r="AU139" s="188" t="s">
        <v>154</v>
      </c>
      <c r="AY139" s="48" t="s">
        <v>297</v>
      </c>
      <c r="BE139" s="189">
        <f t="shared" si="14"/>
        <v>0</v>
      </c>
      <c r="BF139" s="189">
        <f t="shared" si="15"/>
        <v>0</v>
      </c>
      <c r="BG139" s="189">
        <f t="shared" si="16"/>
        <v>0</v>
      </c>
      <c r="BH139" s="189">
        <f t="shared" si="17"/>
        <v>0</v>
      </c>
      <c r="BI139" s="189">
        <f t="shared" si="18"/>
        <v>0</v>
      </c>
      <c r="BJ139" s="48" t="s">
        <v>154</v>
      </c>
      <c r="BK139" s="189">
        <f t="shared" si="19"/>
        <v>0</v>
      </c>
      <c r="BL139" s="48" t="s">
        <v>348</v>
      </c>
      <c r="BM139" s="188" t="s">
        <v>860</v>
      </c>
    </row>
    <row r="140" spans="1:65" s="63" customFormat="1" ht="14.4" customHeight="1">
      <c r="A140" s="59"/>
      <c r="B140" s="176"/>
      <c r="C140" s="177" t="s">
        <v>451</v>
      </c>
      <c r="D140" s="177" t="s">
        <v>299</v>
      </c>
      <c r="E140" s="178"/>
      <c r="F140" s="179" t="s">
        <v>861</v>
      </c>
      <c r="G140" s="180" t="s">
        <v>522</v>
      </c>
      <c r="H140" s="181">
        <v>462</v>
      </c>
      <c r="I140" s="182"/>
      <c r="J140" s="182">
        <f t="shared" si="10"/>
        <v>0</v>
      </c>
      <c r="K140" s="183"/>
      <c r="L140" s="60"/>
      <c r="M140" s="184" t="s">
        <v>76</v>
      </c>
      <c r="N140" s="185" t="s">
        <v>107</v>
      </c>
      <c r="O140" s="186">
        <v>0</v>
      </c>
      <c r="P140" s="186">
        <f t="shared" si="11"/>
        <v>0</v>
      </c>
      <c r="Q140" s="186">
        <v>0</v>
      </c>
      <c r="R140" s="186">
        <f t="shared" si="12"/>
        <v>0</v>
      </c>
      <c r="S140" s="186">
        <v>0</v>
      </c>
      <c r="T140" s="187">
        <f t="shared" si="13"/>
        <v>0</v>
      </c>
      <c r="U140" s="59"/>
      <c r="V140" s="59"/>
      <c r="W140" s="59"/>
      <c r="X140" s="59"/>
      <c r="Y140" s="59"/>
      <c r="Z140" s="59"/>
      <c r="AA140" s="59"/>
      <c r="AB140" s="59"/>
      <c r="AC140" s="59"/>
      <c r="AD140" s="59"/>
      <c r="AE140" s="59"/>
      <c r="AR140" s="188" t="s">
        <v>348</v>
      </c>
      <c r="AT140" s="188" t="s">
        <v>299</v>
      </c>
      <c r="AU140" s="188" t="s">
        <v>154</v>
      </c>
      <c r="AY140" s="48" t="s">
        <v>297</v>
      </c>
      <c r="BE140" s="189">
        <f t="shared" si="14"/>
        <v>0</v>
      </c>
      <c r="BF140" s="189">
        <f t="shared" si="15"/>
        <v>0</v>
      </c>
      <c r="BG140" s="189">
        <f t="shared" si="16"/>
        <v>0</v>
      </c>
      <c r="BH140" s="189">
        <f t="shared" si="17"/>
        <v>0</v>
      </c>
      <c r="BI140" s="189">
        <f t="shared" si="18"/>
        <v>0</v>
      </c>
      <c r="BJ140" s="48" t="s">
        <v>154</v>
      </c>
      <c r="BK140" s="189">
        <f t="shared" si="19"/>
        <v>0</v>
      </c>
      <c r="BL140" s="48" t="s">
        <v>348</v>
      </c>
      <c r="BM140" s="188" t="s">
        <v>862</v>
      </c>
    </row>
    <row r="141" spans="1:65" s="63" customFormat="1" ht="21.6" customHeight="1">
      <c r="A141" s="59"/>
      <c r="B141" s="176"/>
      <c r="C141" s="177" t="s">
        <v>454</v>
      </c>
      <c r="D141" s="177" t="s">
        <v>299</v>
      </c>
      <c r="E141" s="178"/>
      <c r="F141" s="179" t="s">
        <v>863</v>
      </c>
      <c r="G141" s="180" t="s">
        <v>522</v>
      </c>
      <c r="H141" s="181">
        <v>462</v>
      </c>
      <c r="I141" s="182"/>
      <c r="J141" s="182">
        <f t="shared" si="10"/>
        <v>0</v>
      </c>
      <c r="K141" s="183"/>
      <c r="L141" s="60"/>
      <c r="M141" s="184" t="s">
        <v>76</v>
      </c>
      <c r="N141" s="185" t="s">
        <v>107</v>
      </c>
      <c r="O141" s="186">
        <v>0</v>
      </c>
      <c r="P141" s="186">
        <f t="shared" si="11"/>
        <v>0</v>
      </c>
      <c r="Q141" s="186">
        <v>0</v>
      </c>
      <c r="R141" s="186">
        <f t="shared" si="12"/>
        <v>0</v>
      </c>
      <c r="S141" s="186">
        <v>0</v>
      </c>
      <c r="T141" s="187">
        <f t="shared" si="13"/>
        <v>0</v>
      </c>
      <c r="U141" s="59"/>
      <c r="V141" s="59"/>
      <c r="W141" s="59"/>
      <c r="X141" s="59"/>
      <c r="Y141" s="59"/>
      <c r="Z141" s="59"/>
      <c r="AA141" s="59"/>
      <c r="AB141" s="59"/>
      <c r="AC141" s="59"/>
      <c r="AD141" s="59"/>
      <c r="AE141" s="59"/>
      <c r="AR141" s="188" t="s">
        <v>348</v>
      </c>
      <c r="AT141" s="188" t="s">
        <v>299</v>
      </c>
      <c r="AU141" s="188" t="s">
        <v>154</v>
      </c>
      <c r="AY141" s="48" t="s">
        <v>297</v>
      </c>
      <c r="BE141" s="189">
        <f t="shared" si="14"/>
        <v>0</v>
      </c>
      <c r="BF141" s="189">
        <f t="shared" si="15"/>
        <v>0</v>
      </c>
      <c r="BG141" s="189">
        <f t="shared" si="16"/>
        <v>0</v>
      </c>
      <c r="BH141" s="189">
        <f t="shared" si="17"/>
        <v>0</v>
      </c>
      <c r="BI141" s="189">
        <f t="shared" si="18"/>
        <v>0</v>
      </c>
      <c r="BJ141" s="48" t="s">
        <v>154</v>
      </c>
      <c r="BK141" s="189">
        <f t="shared" si="19"/>
        <v>0</v>
      </c>
      <c r="BL141" s="48" t="s">
        <v>348</v>
      </c>
      <c r="BM141" s="188" t="s">
        <v>864</v>
      </c>
    </row>
    <row r="142" spans="1:65" s="63" customFormat="1" ht="24.15" customHeight="1">
      <c r="A142" s="59"/>
      <c r="B142" s="176"/>
      <c r="C142" s="177" t="s">
        <v>457</v>
      </c>
      <c r="D142" s="177" t="s">
        <v>299</v>
      </c>
      <c r="E142" s="178"/>
      <c r="F142" s="179" t="s">
        <v>865</v>
      </c>
      <c r="G142" s="180" t="s">
        <v>326</v>
      </c>
      <c r="H142" s="181">
        <v>1.5</v>
      </c>
      <c r="I142" s="182"/>
      <c r="J142" s="182">
        <f t="shared" si="10"/>
        <v>0</v>
      </c>
      <c r="K142" s="183"/>
      <c r="L142" s="60"/>
      <c r="M142" s="184" t="s">
        <v>76</v>
      </c>
      <c r="N142" s="185" t="s">
        <v>107</v>
      </c>
      <c r="O142" s="186">
        <v>0</v>
      </c>
      <c r="P142" s="186">
        <f t="shared" si="11"/>
        <v>0</v>
      </c>
      <c r="Q142" s="186">
        <v>0</v>
      </c>
      <c r="R142" s="186">
        <f t="shared" si="12"/>
        <v>0</v>
      </c>
      <c r="S142" s="186">
        <v>0</v>
      </c>
      <c r="T142" s="187">
        <f t="shared" si="13"/>
        <v>0</v>
      </c>
      <c r="U142" s="59"/>
      <c r="V142" s="59"/>
      <c r="W142" s="59"/>
      <c r="X142" s="59"/>
      <c r="Y142" s="59"/>
      <c r="Z142" s="59"/>
      <c r="AA142" s="59"/>
      <c r="AB142" s="59"/>
      <c r="AC142" s="59"/>
      <c r="AD142" s="59"/>
      <c r="AE142" s="59"/>
      <c r="AR142" s="188" t="s">
        <v>348</v>
      </c>
      <c r="AT142" s="188" t="s">
        <v>299</v>
      </c>
      <c r="AU142" s="188" t="s">
        <v>154</v>
      </c>
      <c r="AY142" s="48" t="s">
        <v>297</v>
      </c>
      <c r="BE142" s="189">
        <f t="shared" si="14"/>
        <v>0</v>
      </c>
      <c r="BF142" s="189">
        <f t="shared" si="15"/>
        <v>0</v>
      </c>
      <c r="BG142" s="189">
        <f t="shared" si="16"/>
        <v>0</v>
      </c>
      <c r="BH142" s="189">
        <f t="shared" si="17"/>
        <v>0</v>
      </c>
      <c r="BI142" s="189">
        <f t="shared" si="18"/>
        <v>0</v>
      </c>
      <c r="BJ142" s="48" t="s">
        <v>154</v>
      </c>
      <c r="BK142" s="189">
        <f t="shared" si="19"/>
        <v>0</v>
      </c>
      <c r="BL142" s="48" t="s">
        <v>348</v>
      </c>
      <c r="BM142" s="188" t="s">
        <v>866</v>
      </c>
    </row>
    <row r="143" spans="1:65" s="63" customFormat="1" ht="14.4" customHeight="1">
      <c r="A143" s="59"/>
      <c r="B143" s="176"/>
      <c r="C143" s="177" t="s">
        <v>460</v>
      </c>
      <c r="D143" s="177" t="s">
        <v>299</v>
      </c>
      <c r="E143" s="178"/>
      <c r="F143" s="179" t="s">
        <v>867</v>
      </c>
      <c r="G143" s="180" t="s">
        <v>816</v>
      </c>
      <c r="H143" s="181">
        <v>48</v>
      </c>
      <c r="I143" s="182"/>
      <c r="J143" s="182">
        <f t="shared" si="10"/>
        <v>0</v>
      </c>
      <c r="K143" s="183"/>
      <c r="L143" s="60"/>
      <c r="M143" s="184" t="s">
        <v>76</v>
      </c>
      <c r="N143" s="185" t="s">
        <v>107</v>
      </c>
      <c r="O143" s="186">
        <v>0</v>
      </c>
      <c r="P143" s="186">
        <f t="shared" si="11"/>
        <v>0</v>
      </c>
      <c r="Q143" s="186">
        <v>0</v>
      </c>
      <c r="R143" s="186">
        <f t="shared" si="12"/>
        <v>0</v>
      </c>
      <c r="S143" s="186">
        <v>0</v>
      </c>
      <c r="T143" s="187">
        <f t="shared" si="13"/>
        <v>0</v>
      </c>
      <c r="U143" s="59"/>
      <c r="V143" s="59"/>
      <c r="W143" s="59"/>
      <c r="X143" s="59"/>
      <c r="Y143" s="59"/>
      <c r="Z143" s="59"/>
      <c r="AA143" s="59"/>
      <c r="AB143" s="59"/>
      <c r="AC143" s="59"/>
      <c r="AD143" s="59"/>
      <c r="AE143" s="59"/>
      <c r="AR143" s="188" t="s">
        <v>348</v>
      </c>
      <c r="AT143" s="188" t="s">
        <v>299</v>
      </c>
      <c r="AU143" s="188" t="s">
        <v>154</v>
      </c>
      <c r="AY143" s="48" t="s">
        <v>297</v>
      </c>
      <c r="BE143" s="189">
        <f t="shared" si="14"/>
        <v>0</v>
      </c>
      <c r="BF143" s="189">
        <f t="shared" si="15"/>
        <v>0</v>
      </c>
      <c r="BG143" s="189">
        <f t="shared" si="16"/>
        <v>0</v>
      </c>
      <c r="BH143" s="189">
        <f t="shared" si="17"/>
        <v>0</v>
      </c>
      <c r="BI143" s="189">
        <f t="shared" si="18"/>
        <v>0</v>
      </c>
      <c r="BJ143" s="48" t="s">
        <v>154</v>
      </c>
      <c r="BK143" s="189">
        <f t="shared" si="19"/>
        <v>0</v>
      </c>
      <c r="BL143" s="48" t="s">
        <v>348</v>
      </c>
      <c r="BM143" s="188" t="s">
        <v>868</v>
      </c>
    </row>
    <row r="144" spans="1:65" s="163" customFormat="1" ht="22.95" customHeight="1">
      <c r="B144" s="164"/>
      <c r="D144" s="165" t="s">
        <v>140</v>
      </c>
      <c r="E144" s="174"/>
      <c r="F144" s="174" t="s">
        <v>869</v>
      </c>
      <c r="J144" s="175">
        <f>BK144</f>
        <v>0</v>
      </c>
      <c r="L144" s="164"/>
      <c r="M144" s="168"/>
      <c r="N144" s="169"/>
      <c r="O144" s="169"/>
      <c r="P144" s="170">
        <f>SUM(P145:P168)</f>
        <v>0</v>
      </c>
      <c r="Q144" s="169"/>
      <c r="R144" s="170">
        <f>SUM(R145:R168)</f>
        <v>0</v>
      </c>
      <c r="S144" s="169"/>
      <c r="T144" s="171">
        <f>SUM(T145:T168)</f>
        <v>0</v>
      </c>
      <c r="AR144" s="165" t="s">
        <v>154</v>
      </c>
      <c r="AT144" s="172" t="s">
        <v>140</v>
      </c>
      <c r="AU144" s="172" t="s">
        <v>148</v>
      </c>
      <c r="AY144" s="165" t="s">
        <v>297</v>
      </c>
      <c r="BK144" s="173">
        <f>SUM(BK145:BK168)</f>
        <v>0</v>
      </c>
    </row>
    <row r="145" spans="1:65" s="63" customFormat="1" ht="24.15" customHeight="1">
      <c r="A145" s="59"/>
      <c r="B145" s="176"/>
      <c r="C145" s="177" t="s">
        <v>463</v>
      </c>
      <c r="D145" s="177" t="s">
        <v>299</v>
      </c>
      <c r="E145" s="178"/>
      <c r="F145" s="179" t="s">
        <v>870</v>
      </c>
      <c r="G145" s="180" t="s">
        <v>407</v>
      </c>
      <c r="H145" s="181">
        <v>12</v>
      </c>
      <c r="I145" s="182"/>
      <c r="J145" s="182">
        <f t="shared" ref="J145:J168" si="20">ROUND(I145*H145,2)</f>
        <v>0</v>
      </c>
      <c r="K145" s="183"/>
      <c r="L145" s="60"/>
      <c r="M145" s="184" t="s">
        <v>76</v>
      </c>
      <c r="N145" s="185" t="s">
        <v>107</v>
      </c>
      <c r="O145" s="186">
        <v>0</v>
      </c>
      <c r="P145" s="186">
        <f t="shared" ref="P145:P168" si="21">O145*H145</f>
        <v>0</v>
      </c>
      <c r="Q145" s="186">
        <v>0</v>
      </c>
      <c r="R145" s="186">
        <f t="shared" ref="R145:R168" si="22">Q145*H145</f>
        <v>0</v>
      </c>
      <c r="S145" s="186">
        <v>0</v>
      </c>
      <c r="T145" s="187">
        <f t="shared" ref="T145:T168" si="23">S145*H145</f>
        <v>0</v>
      </c>
      <c r="U145" s="59"/>
      <c r="V145" s="59"/>
      <c r="W145" s="59"/>
      <c r="X145" s="59"/>
      <c r="Y145" s="59"/>
      <c r="Z145" s="59"/>
      <c r="AA145" s="59"/>
      <c r="AB145" s="59"/>
      <c r="AC145" s="59"/>
      <c r="AD145" s="59"/>
      <c r="AE145" s="59"/>
      <c r="AR145" s="188" t="s">
        <v>348</v>
      </c>
      <c r="AT145" s="188" t="s">
        <v>299</v>
      </c>
      <c r="AU145" s="188" t="s">
        <v>154</v>
      </c>
      <c r="AY145" s="48" t="s">
        <v>297</v>
      </c>
      <c r="BE145" s="189">
        <f t="shared" ref="BE145:BE168" si="24">IF(N145="základná",J145,0)</f>
        <v>0</v>
      </c>
      <c r="BF145" s="189">
        <f t="shared" ref="BF145:BF168" si="25">IF(N145="znížená",J145,0)</f>
        <v>0</v>
      </c>
      <c r="BG145" s="189">
        <f t="shared" ref="BG145:BG168" si="26">IF(N145="zákl. prenesená",J145,0)</f>
        <v>0</v>
      </c>
      <c r="BH145" s="189">
        <f t="shared" ref="BH145:BH168" si="27">IF(N145="zníž. prenesená",J145,0)</f>
        <v>0</v>
      </c>
      <c r="BI145" s="189">
        <f t="shared" ref="BI145:BI168" si="28">IF(N145="nulová",J145,0)</f>
        <v>0</v>
      </c>
      <c r="BJ145" s="48" t="s">
        <v>154</v>
      </c>
      <c r="BK145" s="189">
        <f t="shared" ref="BK145:BK168" si="29">ROUND(I145*H145,2)</f>
        <v>0</v>
      </c>
      <c r="BL145" s="48" t="s">
        <v>348</v>
      </c>
      <c r="BM145" s="188" t="s">
        <v>871</v>
      </c>
    </row>
    <row r="146" spans="1:65" s="63" customFormat="1" ht="14.4" customHeight="1">
      <c r="A146" s="59"/>
      <c r="B146" s="176"/>
      <c r="C146" s="177" t="s">
        <v>466</v>
      </c>
      <c r="D146" s="177" t="s">
        <v>299</v>
      </c>
      <c r="E146" s="178"/>
      <c r="F146" s="179" t="s">
        <v>872</v>
      </c>
      <c r="G146" s="180" t="s">
        <v>407</v>
      </c>
      <c r="H146" s="181">
        <v>12</v>
      </c>
      <c r="I146" s="182"/>
      <c r="J146" s="182">
        <f t="shared" si="20"/>
        <v>0</v>
      </c>
      <c r="K146" s="183"/>
      <c r="L146" s="60"/>
      <c r="M146" s="184" t="s">
        <v>76</v>
      </c>
      <c r="N146" s="185" t="s">
        <v>107</v>
      </c>
      <c r="O146" s="186">
        <v>0</v>
      </c>
      <c r="P146" s="186">
        <f t="shared" si="21"/>
        <v>0</v>
      </c>
      <c r="Q146" s="186">
        <v>0</v>
      </c>
      <c r="R146" s="186">
        <f t="shared" si="22"/>
        <v>0</v>
      </c>
      <c r="S146" s="186">
        <v>0</v>
      </c>
      <c r="T146" s="187">
        <f t="shared" si="23"/>
        <v>0</v>
      </c>
      <c r="U146" s="59"/>
      <c r="V146" s="59"/>
      <c r="W146" s="59"/>
      <c r="X146" s="59"/>
      <c r="Y146" s="59"/>
      <c r="Z146" s="59"/>
      <c r="AA146" s="59"/>
      <c r="AB146" s="59"/>
      <c r="AC146" s="59"/>
      <c r="AD146" s="59"/>
      <c r="AE146" s="59"/>
      <c r="AR146" s="188" t="s">
        <v>348</v>
      </c>
      <c r="AT146" s="188" t="s">
        <v>299</v>
      </c>
      <c r="AU146" s="188" t="s">
        <v>154</v>
      </c>
      <c r="AY146" s="48" t="s">
        <v>297</v>
      </c>
      <c r="BE146" s="189">
        <f t="shared" si="24"/>
        <v>0</v>
      </c>
      <c r="BF146" s="189">
        <f t="shared" si="25"/>
        <v>0</v>
      </c>
      <c r="BG146" s="189">
        <f t="shared" si="26"/>
        <v>0</v>
      </c>
      <c r="BH146" s="189">
        <f t="shared" si="27"/>
        <v>0</v>
      </c>
      <c r="BI146" s="189">
        <f t="shared" si="28"/>
        <v>0</v>
      </c>
      <c r="BJ146" s="48" t="s">
        <v>154</v>
      </c>
      <c r="BK146" s="189">
        <f t="shared" si="29"/>
        <v>0</v>
      </c>
      <c r="BL146" s="48" t="s">
        <v>348</v>
      </c>
      <c r="BM146" s="188" t="s">
        <v>873</v>
      </c>
    </row>
    <row r="147" spans="1:65" s="63" customFormat="1" ht="14.4" customHeight="1">
      <c r="A147" s="59"/>
      <c r="B147" s="176"/>
      <c r="C147" s="177" t="s">
        <v>469</v>
      </c>
      <c r="D147" s="177" t="s">
        <v>299</v>
      </c>
      <c r="E147" s="178"/>
      <c r="F147" s="179" t="s">
        <v>874</v>
      </c>
      <c r="G147" s="180" t="s">
        <v>407</v>
      </c>
      <c r="H147" s="181">
        <v>12</v>
      </c>
      <c r="I147" s="182"/>
      <c r="J147" s="182">
        <f t="shared" si="20"/>
        <v>0</v>
      </c>
      <c r="K147" s="183"/>
      <c r="L147" s="60"/>
      <c r="M147" s="184" t="s">
        <v>76</v>
      </c>
      <c r="N147" s="185" t="s">
        <v>107</v>
      </c>
      <c r="O147" s="186">
        <v>0</v>
      </c>
      <c r="P147" s="186">
        <f t="shared" si="21"/>
        <v>0</v>
      </c>
      <c r="Q147" s="186">
        <v>0</v>
      </c>
      <c r="R147" s="186">
        <f t="shared" si="22"/>
        <v>0</v>
      </c>
      <c r="S147" s="186">
        <v>0</v>
      </c>
      <c r="T147" s="187">
        <f t="shared" si="23"/>
        <v>0</v>
      </c>
      <c r="U147" s="59"/>
      <c r="V147" s="59"/>
      <c r="W147" s="59"/>
      <c r="X147" s="59"/>
      <c r="Y147" s="59"/>
      <c r="Z147" s="59"/>
      <c r="AA147" s="59"/>
      <c r="AB147" s="59"/>
      <c r="AC147" s="59"/>
      <c r="AD147" s="59"/>
      <c r="AE147" s="59"/>
      <c r="AR147" s="188" t="s">
        <v>348</v>
      </c>
      <c r="AT147" s="188" t="s">
        <v>299</v>
      </c>
      <c r="AU147" s="188" t="s">
        <v>154</v>
      </c>
      <c r="AY147" s="48" t="s">
        <v>297</v>
      </c>
      <c r="BE147" s="189">
        <f t="shared" si="24"/>
        <v>0</v>
      </c>
      <c r="BF147" s="189">
        <f t="shared" si="25"/>
        <v>0</v>
      </c>
      <c r="BG147" s="189">
        <f t="shared" si="26"/>
        <v>0</v>
      </c>
      <c r="BH147" s="189">
        <f t="shared" si="27"/>
        <v>0</v>
      </c>
      <c r="BI147" s="189">
        <f t="shared" si="28"/>
        <v>0</v>
      </c>
      <c r="BJ147" s="48" t="s">
        <v>154</v>
      </c>
      <c r="BK147" s="189">
        <f t="shared" si="29"/>
        <v>0</v>
      </c>
      <c r="BL147" s="48" t="s">
        <v>348</v>
      </c>
      <c r="BM147" s="188" t="s">
        <v>875</v>
      </c>
    </row>
    <row r="148" spans="1:65" s="63" customFormat="1" ht="24.15" customHeight="1">
      <c r="A148" s="59"/>
      <c r="B148" s="176"/>
      <c r="C148" s="177" t="s">
        <v>472</v>
      </c>
      <c r="D148" s="177" t="s">
        <v>299</v>
      </c>
      <c r="E148" s="178"/>
      <c r="F148" s="179" t="s">
        <v>876</v>
      </c>
      <c r="G148" s="180" t="s">
        <v>407</v>
      </c>
      <c r="H148" s="181">
        <v>12</v>
      </c>
      <c r="I148" s="182"/>
      <c r="J148" s="182">
        <f t="shared" si="20"/>
        <v>0</v>
      </c>
      <c r="K148" s="183"/>
      <c r="L148" s="60"/>
      <c r="M148" s="184" t="s">
        <v>76</v>
      </c>
      <c r="N148" s="185" t="s">
        <v>107</v>
      </c>
      <c r="O148" s="186">
        <v>0</v>
      </c>
      <c r="P148" s="186">
        <f t="shared" si="21"/>
        <v>0</v>
      </c>
      <c r="Q148" s="186">
        <v>0</v>
      </c>
      <c r="R148" s="186">
        <f t="shared" si="22"/>
        <v>0</v>
      </c>
      <c r="S148" s="186">
        <v>0</v>
      </c>
      <c r="T148" s="187">
        <f t="shared" si="23"/>
        <v>0</v>
      </c>
      <c r="U148" s="59"/>
      <c r="V148" s="59"/>
      <c r="W148" s="59"/>
      <c r="X148" s="59"/>
      <c r="Y148" s="59"/>
      <c r="Z148" s="59"/>
      <c r="AA148" s="59"/>
      <c r="AB148" s="59"/>
      <c r="AC148" s="59"/>
      <c r="AD148" s="59"/>
      <c r="AE148" s="59"/>
      <c r="AR148" s="188" t="s">
        <v>348</v>
      </c>
      <c r="AT148" s="188" t="s">
        <v>299</v>
      </c>
      <c r="AU148" s="188" t="s">
        <v>154</v>
      </c>
      <c r="AY148" s="48" t="s">
        <v>297</v>
      </c>
      <c r="BE148" s="189">
        <f t="shared" si="24"/>
        <v>0</v>
      </c>
      <c r="BF148" s="189">
        <f t="shared" si="25"/>
        <v>0</v>
      </c>
      <c r="BG148" s="189">
        <f t="shared" si="26"/>
        <v>0</v>
      </c>
      <c r="BH148" s="189">
        <f t="shared" si="27"/>
        <v>0</v>
      </c>
      <c r="BI148" s="189">
        <f t="shared" si="28"/>
        <v>0</v>
      </c>
      <c r="BJ148" s="48" t="s">
        <v>154</v>
      </c>
      <c r="BK148" s="189">
        <f t="shared" si="29"/>
        <v>0</v>
      </c>
      <c r="BL148" s="48" t="s">
        <v>348</v>
      </c>
      <c r="BM148" s="188" t="s">
        <v>877</v>
      </c>
    </row>
    <row r="149" spans="1:65" s="63" customFormat="1" ht="24" customHeight="1">
      <c r="A149" s="59"/>
      <c r="B149" s="176"/>
      <c r="C149" s="177" t="s">
        <v>475</v>
      </c>
      <c r="D149" s="177" t="s">
        <v>299</v>
      </c>
      <c r="E149" s="178"/>
      <c r="F149" s="179" t="s">
        <v>878</v>
      </c>
      <c r="G149" s="180" t="s">
        <v>407</v>
      </c>
      <c r="H149" s="181">
        <v>12</v>
      </c>
      <c r="I149" s="182"/>
      <c r="J149" s="182">
        <f t="shared" si="20"/>
        <v>0</v>
      </c>
      <c r="K149" s="183"/>
      <c r="L149" s="60"/>
      <c r="M149" s="184" t="s">
        <v>76</v>
      </c>
      <c r="N149" s="185" t="s">
        <v>107</v>
      </c>
      <c r="O149" s="186">
        <v>0</v>
      </c>
      <c r="P149" s="186">
        <f t="shared" si="21"/>
        <v>0</v>
      </c>
      <c r="Q149" s="186">
        <v>0</v>
      </c>
      <c r="R149" s="186">
        <f t="shared" si="22"/>
        <v>0</v>
      </c>
      <c r="S149" s="186">
        <v>0</v>
      </c>
      <c r="T149" s="187">
        <f t="shared" si="23"/>
        <v>0</v>
      </c>
      <c r="U149" s="59"/>
      <c r="V149" s="59"/>
      <c r="W149" s="59"/>
      <c r="X149" s="59"/>
      <c r="Y149" s="59"/>
      <c r="Z149" s="59"/>
      <c r="AA149" s="59"/>
      <c r="AB149" s="59"/>
      <c r="AC149" s="59"/>
      <c r="AD149" s="59"/>
      <c r="AE149" s="59"/>
      <c r="AR149" s="188" t="s">
        <v>348</v>
      </c>
      <c r="AT149" s="188" t="s">
        <v>299</v>
      </c>
      <c r="AU149" s="188" t="s">
        <v>154</v>
      </c>
      <c r="AY149" s="48" t="s">
        <v>297</v>
      </c>
      <c r="BE149" s="189">
        <f t="shared" si="24"/>
        <v>0</v>
      </c>
      <c r="BF149" s="189">
        <f t="shared" si="25"/>
        <v>0</v>
      </c>
      <c r="BG149" s="189">
        <f t="shared" si="26"/>
        <v>0</v>
      </c>
      <c r="BH149" s="189">
        <f t="shared" si="27"/>
        <v>0</v>
      </c>
      <c r="BI149" s="189">
        <f t="shared" si="28"/>
        <v>0</v>
      </c>
      <c r="BJ149" s="48" t="s">
        <v>154</v>
      </c>
      <c r="BK149" s="189">
        <f t="shared" si="29"/>
        <v>0</v>
      </c>
      <c r="BL149" s="48" t="s">
        <v>348</v>
      </c>
      <c r="BM149" s="188" t="s">
        <v>879</v>
      </c>
    </row>
    <row r="150" spans="1:65" s="63" customFormat="1" ht="24.6" customHeight="1">
      <c r="A150" s="59"/>
      <c r="B150" s="176"/>
      <c r="C150" s="177" t="s">
        <v>478</v>
      </c>
      <c r="D150" s="177" t="s">
        <v>299</v>
      </c>
      <c r="E150" s="178"/>
      <c r="F150" s="179" t="s">
        <v>880</v>
      </c>
      <c r="G150" s="180" t="s">
        <v>407</v>
      </c>
      <c r="H150" s="181">
        <v>12</v>
      </c>
      <c r="I150" s="182"/>
      <c r="J150" s="182">
        <f t="shared" si="20"/>
        <v>0</v>
      </c>
      <c r="K150" s="183"/>
      <c r="L150" s="60"/>
      <c r="M150" s="184" t="s">
        <v>76</v>
      </c>
      <c r="N150" s="185" t="s">
        <v>107</v>
      </c>
      <c r="O150" s="186">
        <v>0</v>
      </c>
      <c r="P150" s="186">
        <f t="shared" si="21"/>
        <v>0</v>
      </c>
      <c r="Q150" s="186">
        <v>0</v>
      </c>
      <c r="R150" s="186">
        <f t="shared" si="22"/>
        <v>0</v>
      </c>
      <c r="S150" s="186">
        <v>0</v>
      </c>
      <c r="T150" s="187">
        <f t="shared" si="23"/>
        <v>0</v>
      </c>
      <c r="U150" s="59"/>
      <c r="V150" s="59"/>
      <c r="W150" s="59"/>
      <c r="X150" s="59"/>
      <c r="Y150" s="59"/>
      <c r="Z150" s="59"/>
      <c r="AA150" s="59"/>
      <c r="AB150" s="59"/>
      <c r="AC150" s="59"/>
      <c r="AD150" s="59"/>
      <c r="AE150" s="59"/>
      <c r="AR150" s="188" t="s">
        <v>348</v>
      </c>
      <c r="AT150" s="188" t="s">
        <v>299</v>
      </c>
      <c r="AU150" s="188" t="s">
        <v>154</v>
      </c>
      <c r="AY150" s="48" t="s">
        <v>297</v>
      </c>
      <c r="BE150" s="189">
        <f t="shared" si="24"/>
        <v>0</v>
      </c>
      <c r="BF150" s="189">
        <f t="shared" si="25"/>
        <v>0</v>
      </c>
      <c r="BG150" s="189">
        <f t="shared" si="26"/>
        <v>0</v>
      </c>
      <c r="BH150" s="189">
        <f t="shared" si="27"/>
        <v>0</v>
      </c>
      <c r="BI150" s="189">
        <f t="shared" si="28"/>
        <v>0</v>
      </c>
      <c r="BJ150" s="48" t="s">
        <v>154</v>
      </c>
      <c r="BK150" s="189">
        <f t="shared" si="29"/>
        <v>0</v>
      </c>
      <c r="BL150" s="48" t="s">
        <v>348</v>
      </c>
      <c r="BM150" s="188" t="s">
        <v>881</v>
      </c>
    </row>
    <row r="151" spans="1:65" s="63" customFormat="1" ht="14.4" customHeight="1">
      <c r="A151" s="59"/>
      <c r="B151" s="176"/>
      <c r="C151" s="177" t="s">
        <v>481</v>
      </c>
      <c r="D151" s="177" t="s">
        <v>299</v>
      </c>
      <c r="E151" s="178"/>
      <c r="F151" s="179" t="s">
        <v>882</v>
      </c>
      <c r="G151" s="180" t="s">
        <v>407</v>
      </c>
      <c r="H151" s="181">
        <v>12</v>
      </c>
      <c r="I151" s="182"/>
      <c r="J151" s="182">
        <f t="shared" si="20"/>
        <v>0</v>
      </c>
      <c r="K151" s="183"/>
      <c r="L151" s="60"/>
      <c r="M151" s="184" t="s">
        <v>76</v>
      </c>
      <c r="N151" s="185" t="s">
        <v>107</v>
      </c>
      <c r="O151" s="186">
        <v>0</v>
      </c>
      <c r="P151" s="186">
        <f t="shared" si="21"/>
        <v>0</v>
      </c>
      <c r="Q151" s="186">
        <v>0</v>
      </c>
      <c r="R151" s="186">
        <f t="shared" si="22"/>
        <v>0</v>
      </c>
      <c r="S151" s="186">
        <v>0</v>
      </c>
      <c r="T151" s="187">
        <f t="shared" si="23"/>
        <v>0</v>
      </c>
      <c r="U151" s="59"/>
      <c r="V151" s="59"/>
      <c r="W151" s="59"/>
      <c r="X151" s="59"/>
      <c r="Y151" s="59"/>
      <c r="Z151" s="59"/>
      <c r="AA151" s="59"/>
      <c r="AB151" s="59"/>
      <c r="AC151" s="59"/>
      <c r="AD151" s="59"/>
      <c r="AE151" s="59"/>
      <c r="AR151" s="188" t="s">
        <v>348</v>
      </c>
      <c r="AT151" s="188" t="s">
        <v>299</v>
      </c>
      <c r="AU151" s="188" t="s">
        <v>154</v>
      </c>
      <c r="AY151" s="48" t="s">
        <v>297</v>
      </c>
      <c r="BE151" s="189">
        <f t="shared" si="24"/>
        <v>0</v>
      </c>
      <c r="BF151" s="189">
        <f t="shared" si="25"/>
        <v>0</v>
      </c>
      <c r="BG151" s="189">
        <f t="shared" si="26"/>
        <v>0</v>
      </c>
      <c r="BH151" s="189">
        <f t="shared" si="27"/>
        <v>0</v>
      </c>
      <c r="BI151" s="189">
        <f t="shared" si="28"/>
        <v>0</v>
      </c>
      <c r="BJ151" s="48" t="s">
        <v>154</v>
      </c>
      <c r="BK151" s="189">
        <f t="shared" si="29"/>
        <v>0</v>
      </c>
      <c r="BL151" s="48" t="s">
        <v>348</v>
      </c>
      <c r="BM151" s="188" t="s">
        <v>883</v>
      </c>
    </row>
    <row r="152" spans="1:65" s="63" customFormat="1" ht="14.4" customHeight="1">
      <c r="A152" s="59"/>
      <c r="B152" s="176"/>
      <c r="C152" s="177" t="s">
        <v>484</v>
      </c>
      <c r="D152" s="177" t="s">
        <v>299</v>
      </c>
      <c r="E152" s="178"/>
      <c r="F152" s="179" t="s">
        <v>884</v>
      </c>
      <c r="G152" s="180" t="s">
        <v>407</v>
      </c>
      <c r="H152" s="181">
        <v>12</v>
      </c>
      <c r="I152" s="182"/>
      <c r="J152" s="182">
        <f t="shared" si="20"/>
        <v>0</v>
      </c>
      <c r="K152" s="183"/>
      <c r="L152" s="60"/>
      <c r="M152" s="184" t="s">
        <v>76</v>
      </c>
      <c r="N152" s="185" t="s">
        <v>107</v>
      </c>
      <c r="O152" s="186">
        <v>0</v>
      </c>
      <c r="P152" s="186">
        <f t="shared" si="21"/>
        <v>0</v>
      </c>
      <c r="Q152" s="186">
        <v>0</v>
      </c>
      <c r="R152" s="186">
        <f t="shared" si="22"/>
        <v>0</v>
      </c>
      <c r="S152" s="186">
        <v>0</v>
      </c>
      <c r="T152" s="187">
        <f t="shared" si="23"/>
        <v>0</v>
      </c>
      <c r="U152" s="59"/>
      <c r="V152" s="59"/>
      <c r="W152" s="59"/>
      <c r="X152" s="59"/>
      <c r="Y152" s="59"/>
      <c r="Z152" s="59"/>
      <c r="AA152" s="59"/>
      <c r="AB152" s="59"/>
      <c r="AC152" s="59"/>
      <c r="AD152" s="59"/>
      <c r="AE152" s="59"/>
      <c r="AR152" s="188" t="s">
        <v>348</v>
      </c>
      <c r="AT152" s="188" t="s">
        <v>299</v>
      </c>
      <c r="AU152" s="188" t="s">
        <v>154</v>
      </c>
      <c r="AY152" s="48" t="s">
        <v>297</v>
      </c>
      <c r="BE152" s="189">
        <f t="shared" si="24"/>
        <v>0</v>
      </c>
      <c r="BF152" s="189">
        <f t="shared" si="25"/>
        <v>0</v>
      </c>
      <c r="BG152" s="189">
        <f t="shared" si="26"/>
        <v>0</v>
      </c>
      <c r="BH152" s="189">
        <f t="shared" si="27"/>
        <v>0</v>
      </c>
      <c r="BI152" s="189">
        <f t="shared" si="28"/>
        <v>0</v>
      </c>
      <c r="BJ152" s="48" t="s">
        <v>154</v>
      </c>
      <c r="BK152" s="189">
        <f t="shared" si="29"/>
        <v>0</v>
      </c>
      <c r="BL152" s="48" t="s">
        <v>348</v>
      </c>
      <c r="BM152" s="188" t="s">
        <v>885</v>
      </c>
    </row>
    <row r="153" spans="1:65" s="63" customFormat="1" ht="14.4" customHeight="1">
      <c r="A153" s="59"/>
      <c r="B153" s="176"/>
      <c r="C153" s="190" t="s">
        <v>649</v>
      </c>
      <c r="D153" s="190" t="s">
        <v>324</v>
      </c>
      <c r="E153" s="191"/>
      <c r="F153" s="192" t="s">
        <v>886</v>
      </c>
      <c r="G153" s="193" t="s">
        <v>799</v>
      </c>
      <c r="H153" s="194">
        <v>12</v>
      </c>
      <c r="I153" s="195"/>
      <c r="J153" s="195">
        <f t="shared" si="20"/>
        <v>0</v>
      </c>
      <c r="K153" s="196"/>
      <c r="L153" s="197"/>
      <c r="M153" s="198" t="s">
        <v>76</v>
      </c>
      <c r="N153" s="199" t="s">
        <v>107</v>
      </c>
      <c r="O153" s="186">
        <v>0</v>
      </c>
      <c r="P153" s="186">
        <f t="shared" si="21"/>
        <v>0</v>
      </c>
      <c r="Q153" s="186">
        <v>0</v>
      </c>
      <c r="R153" s="186">
        <f t="shared" si="22"/>
        <v>0</v>
      </c>
      <c r="S153" s="186">
        <v>0</v>
      </c>
      <c r="T153" s="187">
        <f t="shared" si="23"/>
        <v>0</v>
      </c>
      <c r="U153" s="59"/>
      <c r="V153" s="59"/>
      <c r="W153" s="59"/>
      <c r="X153" s="59"/>
      <c r="Y153" s="59"/>
      <c r="Z153" s="59"/>
      <c r="AA153" s="59"/>
      <c r="AB153" s="59"/>
      <c r="AC153" s="59"/>
      <c r="AD153" s="59"/>
      <c r="AE153" s="59"/>
      <c r="AR153" s="188" t="s">
        <v>381</v>
      </c>
      <c r="AT153" s="188" t="s">
        <v>324</v>
      </c>
      <c r="AU153" s="188" t="s">
        <v>154</v>
      </c>
      <c r="AY153" s="48" t="s">
        <v>297</v>
      </c>
      <c r="BE153" s="189">
        <f t="shared" si="24"/>
        <v>0</v>
      </c>
      <c r="BF153" s="189">
        <f t="shared" si="25"/>
        <v>0</v>
      </c>
      <c r="BG153" s="189">
        <f t="shared" si="26"/>
        <v>0</v>
      </c>
      <c r="BH153" s="189">
        <f t="shared" si="27"/>
        <v>0</v>
      </c>
      <c r="BI153" s="189">
        <f t="shared" si="28"/>
        <v>0</v>
      </c>
      <c r="BJ153" s="48" t="s">
        <v>154</v>
      </c>
      <c r="BK153" s="189">
        <f t="shared" si="29"/>
        <v>0</v>
      </c>
      <c r="BL153" s="48" t="s">
        <v>348</v>
      </c>
      <c r="BM153" s="188" t="s">
        <v>887</v>
      </c>
    </row>
    <row r="154" spans="1:65" s="63" customFormat="1" ht="14.4" customHeight="1">
      <c r="A154" s="59"/>
      <c r="B154" s="176"/>
      <c r="C154" s="177" t="s">
        <v>652</v>
      </c>
      <c r="D154" s="177" t="s">
        <v>299</v>
      </c>
      <c r="E154" s="178"/>
      <c r="F154" s="179" t="s">
        <v>888</v>
      </c>
      <c r="G154" s="180" t="s">
        <v>407</v>
      </c>
      <c r="H154" s="181">
        <v>12</v>
      </c>
      <c r="I154" s="182"/>
      <c r="J154" s="182">
        <f t="shared" si="20"/>
        <v>0</v>
      </c>
      <c r="K154" s="183"/>
      <c r="L154" s="60"/>
      <c r="M154" s="184" t="s">
        <v>76</v>
      </c>
      <c r="N154" s="185" t="s">
        <v>107</v>
      </c>
      <c r="O154" s="186">
        <v>0</v>
      </c>
      <c r="P154" s="186">
        <f t="shared" si="21"/>
        <v>0</v>
      </c>
      <c r="Q154" s="186">
        <v>0</v>
      </c>
      <c r="R154" s="186">
        <f t="shared" si="22"/>
        <v>0</v>
      </c>
      <c r="S154" s="186">
        <v>0</v>
      </c>
      <c r="T154" s="187">
        <f t="shared" si="23"/>
        <v>0</v>
      </c>
      <c r="U154" s="59"/>
      <c r="V154" s="59"/>
      <c r="W154" s="59"/>
      <c r="X154" s="59"/>
      <c r="Y154" s="59"/>
      <c r="Z154" s="59"/>
      <c r="AA154" s="59"/>
      <c r="AB154" s="59"/>
      <c r="AC154" s="59"/>
      <c r="AD154" s="59"/>
      <c r="AE154" s="59"/>
      <c r="AR154" s="188" t="s">
        <v>348</v>
      </c>
      <c r="AT154" s="188" t="s">
        <v>299</v>
      </c>
      <c r="AU154" s="188" t="s">
        <v>154</v>
      </c>
      <c r="AY154" s="48" t="s">
        <v>297</v>
      </c>
      <c r="BE154" s="189">
        <f t="shared" si="24"/>
        <v>0</v>
      </c>
      <c r="BF154" s="189">
        <f t="shared" si="25"/>
        <v>0</v>
      </c>
      <c r="BG154" s="189">
        <f t="shared" si="26"/>
        <v>0</v>
      </c>
      <c r="BH154" s="189">
        <f t="shared" si="27"/>
        <v>0</v>
      </c>
      <c r="BI154" s="189">
        <f t="shared" si="28"/>
        <v>0</v>
      </c>
      <c r="BJ154" s="48" t="s">
        <v>154</v>
      </c>
      <c r="BK154" s="189">
        <f t="shared" si="29"/>
        <v>0</v>
      </c>
      <c r="BL154" s="48" t="s">
        <v>348</v>
      </c>
      <c r="BM154" s="188" t="s">
        <v>889</v>
      </c>
    </row>
    <row r="155" spans="1:65" s="63" customFormat="1" ht="14.4" customHeight="1">
      <c r="A155" s="59"/>
      <c r="B155" s="176"/>
      <c r="C155" s="190" t="s">
        <v>655</v>
      </c>
      <c r="D155" s="190" t="s">
        <v>324</v>
      </c>
      <c r="E155" s="191"/>
      <c r="F155" s="192" t="s">
        <v>890</v>
      </c>
      <c r="G155" s="193" t="s">
        <v>799</v>
      </c>
      <c r="H155" s="194">
        <v>12</v>
      </c>
      <c r="I155" s="195"/>
      <c r="J155" s="195">
        <f t="shared" si="20"/>
        <v>0</v>
      </c>
      <c r="K155" s="196"/>
      <c r="L155" s="197"/>
      <c r="M155" s="198" t="s">
        <v>76</v>
      </c>
      <c r="N155" s="199" t="s">
        <v>107</v>
      </c>
      <c r="O155" s="186">
        <v>0</v>
      </c>
      <c r="P155" s="186">
        <f t="shared" si="21"/>
        <v>0</v>
      </c>
      <c r="Q155" s="186">
        <v>0</v>
      </c>
      <c r="R155" s="186">
        <f t="shared" si="22"/>
        <v>0</v>
      </c>
      <c r="S155" s="186">
        <v>0</v>
      </c>
      <c r="T155" s="187">
        <f t="shared" si="23"/>
        <v>0</v>
      </c>
      <c r="U155" s="59"/>
      <c r="V155" s="59"/>
      <c r="W155" s="59"/>
      <c r="X155" s="59"/>
      <c r="Y155" s="59"/>
      <c r="Z155" s="59"/>
      <c r="AA155" s="59"/>
      <c r="AB155" s="59"/>
      <c r="AC155" s="59"/>
      <c r="AD155" s="59"/>
      <c r="AE155" s="59"/>
      <c r="AR155" s="188" t="s">
        <v>381</v>
      </c>
      <c r="AT155" s="188" t="s">
        <v>324</v>
      </c>
      <c r="AU155" s="188" t="s">
        <v>154</v>
      </c>
      <c r="AY155" s="48" t="s">
        <v>297</v>
      </c>
      <c r="BE155" s="189">
        <f t="shared" si="24"/>
        <v>0</v>
      </c>
      <c r="BF155" s="189">
        <f t="shared" si="25"/>
        <v>0</v>
      </c>
      <c r="BG155" s="189">
        <f t="shared" si="26"/>
        <v>0</v>
      </c>
      <c r="BH155" s="189">
        <f t="shared" si="27"/>
        <v>0</v>
      </c>
      <c r="BI155" s="189">
        <f t="shared" si="28"/>
        <v>0</v>
      </c>
      <c r="BJ155" s="48" t="s">
        <v>154</v>
      </c>
      <c r="BK155" s="189">
        <f t="shared" si="29"/>
        <v>0</v>
      </c>
      <c r="BL155" s="48" t="s">
        <v>348</v>
      </c>
      <c r="BM155" s="188" t="s">
        <v>891</v>
      </c>
    </row>
    <row r="156" spans="1:65" s="63" customFormat="1" ht="28.95" customHeight="1">
      <c r="A156" s="59"/>
      <c r="B156" s="176"/>
      <c r="C156" s="190" t="s">
        <v>577</v>
      </c>
      <c r="D156" s="190" t="s">
        <v>324</v>
      </c>
      <c r="E156" s="191"/>
      <c r="F156" s="192" t="s">
        <v>892</v>
      </c>
      <c r="G156" s="193" t="s">
        <v>799</v>
      </c>
      <c r="H156" s="194">
        <v>12</v>
      </c>
      <c r="I156" s="195"/>
      <c r="J156" s="195">
        <f t="shared" si="20"/>
        <v>0</v>
      </c>
      <c r="K156" s="196"/>
      <c r="L156" s="197"/>
      <c r="M156" s="198" t="s">
        <v>76</v>
      </c>
      <c r="N156" s="199" t="s">
        <v>107</v>
      </c>
      <c r="O156" s="186">
        <v>0</v>
      </c>
      <c r="P156" s="186">
        <f t="shared" si="21"/>
        <v>0</v>
      </c>
      <c r="Q156" s="186">
        <v>0</v>
      </c>
      <c r="R156" s="186">
        <f t="shared" si="22"/>
        <v>0</v>
      </c>
      <c r="S156" s="186">
        <v>0</v>
      </c>
      <c r="T156" s="187">
        <f t="shared" si="23"/>
        <v>0</v>
      </c>
      <c r="U156" s="59"/>
      <c r="V156" s="59"/>
      <c r="W156" s="59"/>
      <c r="X156" s="59"/>
      <c r="Y156" s="59"/>
      <c r="Z156" s="59"/>
      <c r="AA156" s="59"/>
      <c r="AB156" s="59"/>
      <c r="AC156" s="59"/>
      <c r="AD156" s="59"/>
      <c r="AE156" s="59"/>
      <c r="AR156" s="188" t="s">
        <v>381</v>
      </c>
      <c r="AT156" s="188" t="s">
        <v>324</v>
      </c>
      <c r="AU156" s="188" t="s">
        <v>154</v>
      </c>
      <c r="AY156" s="48" t="s">
        <v>297</v>
      </c>
      <c r="BE156" s="189">
        <f t="shared" si="24"/>
        <v>0</v>
      </c>
      <c r="BF156" s="189">
        <f t="shared" si="25"/>
        <v>0</v>
      </c>
      <c r="BG156" s="189">
        <f t="shared" si="26"/>
        <v>0</v>
      </c>
      <c r="BH156" s="189">
        <f t="shared" si="27"/>
        <v>0</v>
      </c>
      <c r="BI156" s="189">
        <f t="shared" si="28"/>
        <v>0</v>
      </c>
      <c r="BJ156" s="48" t="s">
        <v>154</v>
      </c>
      <c r="BK156" s="189">
        <f t="shared" si="29"/>
        <v>0</v>
      </c>
      <c r="BL156" s="48" t="s">
        <v>348</v>
      </c>
      <c r="BM156" s="188" t="s">
        <v>893</v>
      </c>
    </row>
    <row r="157" spans="1:65" s="63" customFormat="1" ht="27" customHeight="1">
      <c r="A157" s="59"/>
      <c r="B157" s="176"/>
      <c r="C157" s="190" t="s">
        <v>580</v>
      </c>
      <c r="D157" s="190" t="s">
        <v>324</v>
      </c>
      <c r="E157" s="191"/>
      <c r="F157" s="192" t="s">
        <v>894</v>
      </c>
      <c r="G157" s="193" t="s">
        <v>799</v>
      </c>
      <c r="H157" s="194">
        <v>12</v>
      </c>
      <c r="I157" s="195"/>
      <c r="J157" s="195">
        <f t="shared" si="20"/>
        <v>0</v>
      </c>
      <c r="K157" s="196"/>
      <c r="L157" s="197"/>
      <c r="M157" s="198" t="s">
        <v>76</v>
      </c>
      <c r="N157" s="199" t="s">
        <v>107</v>
      </c>
      <c r="O157" s="186">
        <v>0</v>
      </c>
      <c r="P157" s="186">
        <f t="shared" si="21"/>
        <v>0</v>
      </c>
      <c r="Q157" s="186">
        <v>0</v>
      </c>
      <c r="R157" s="186">
        <f t="shared" si="22"/>
        <v>0</v>
      </c>
      <c r="S157" s="186">
        <v>0</v>
      </c>
      <c r="T157" s="187">
        <f t="shared" si="23"/>
        <v>0</v>
      </c>
      <c r="U157" s="59"/>
      <c r="V157" s="59"/>
      <c r="W157" s="59"/>
      <c r="X157" s="59"/>
      <c r="Y157" s="59"/>
      <c r="Z157" s="59"/>
      <c r="AA157" s="59"/>
      <c r="AB157" s="59"/>
      <c r="AC157" s="59"/>
      <c r="AD157" s="59"/>
      <c r="AE157" s="59"/>
      <c r="AR157" s="188" t="s">
        <v>381</v>
      </c>
      <c r="AT157" s="188" t="s">
        <v>324</v>
      </c>
      <c r="AU157" s="188" t="s">
        <v>154</v>
      </c>
      <c r="AY157" s="48" t="s">
        <v>297</v>
      </c>
      <c r="BE157" s="189">
        <f t="shared" si="24"/>
        <v>0</v>
      </c>
      <c r="BF157" s="189">
        <f t="shared" si="25"/>
        <v>0</v>
      </c>
      <c r="BG157" s="189">
        <f t="shared" si="26"/>
        <v>0</v>
      </c>
      <c r="BH157" s="189">
        <f t="shared" si="27"/>
        <v>0</v>
      </c>
      <c r="BI157" s="189">
        <f t="shared" si="28"/>
        <v>0</v>
      </c>
      <c r="BJ157" s="48" t="s">
        <v>154</v>
      </c>
      <c r="BK157" s="189">
        <f t="shared" si="29"/>
        <v>0</v>
      </c>
      <c r="BL157" s="48" t="s">
        <v>348</v>
      </c>
      <c r="BM157" s="188" t="s">
        <v>895</v>
      </c>
    </row>
    <row r="158" spans="1:65" s="63" customFormat="1" ht="25.2" customHeight="1">
      <c r="A158" s="59"/>
      <c r="B158" s="176"/>
      <c r="C158" s="190" t="s">
        <v>583</v>
      </c>
      <c r="D158" s="190" t="s">
        <v>324</v>
      </c>
      <c r="E158" s="191"/>
      <c r="F158" s="192" t="s">
        <v>896</v>
      </c>
      <c r="G158" s="193" t="s">
        <v>799</v>
      </c>
      <c r="H158" s="194">
        <v>48</v>
      </c>
      <c r="I158" s="195"/>
      <c r="J158" s="195">
        <f t="shared" si="20"/>
        <v>0</v>
      </c>
      <c r="K158" s="196"/>
      <c r="L158" s="197"/>
      <c r="M158" s="198" t="s">
        <v>76</v>
      </c>
      <c r="N158" s="199" t="s">
        <v>107</v>
      </c>
      <c r="O158" s="186">
        <v>0</v>
      </c>
      <c r="P158" s="186">
        <f t="shared" si="21"/>
        <v>0</v>
      </c>
      <c r="Q158" s="186">
        <v>0</v>
      </c>
      <c r="R158" s="186">
        <f t="shared" si="22"/>
        <v>0</v>
      </c>
      <c r="S158" s="186">
        <v>0</v>
      </c>
      <c r="T158" s="187">
        <f t="shared" si="23"/>
        <v>0</v>
      </c>
      <c r="U158" s="59"/>
      <c r="V158" s="59"/>
      <c r="W158" s="59"/>
      <c r="X158" s="59"/>
      <c r="Y158" s="59"/>
      <c r="Z158" s="59"/>
      <c r="AA158" s="59"/>
      <c r="AB158" s="59"/>
      <c r="AC158" s="59"/>
      <c r="AD158" s="59"/>
      <c r="AE158" s="59"/>
      <c r="AR158" s="188" t="s">
        <v>381</v>
      </c>
      <c r="AT158" s="188" t="s">
        <v>324</v>
      </c>
      <c r="AU158" s="188" t="s">
        <v>154</v>
      </c>
      <c r="AY158" s="48" t="s">
        <v>297</v>
      </c>
      <c r="BE158" s="189">
        <f t="shared" si="24"/>
        <v>0</v>
      </c>
      <c r="BF158" s="189">
        <f t="shared" si="25"/>
        <v>0</v>
      </c>
      <c r="BG158" s="189">
        <f t="shared" si="26"/>
        <v>0</v>
      </c>
      <c r="BH158" s="189">
        <f t="shared" si="27"/>
        <v>0</v>
      </c>
      <c r="BI158" s="189">
        <f t="shared" si="28"/>
        <v>0</v>
      </c>
      <c r="BJ158" s="48" t="s">
        <v>154</v>
      </c>
      <c r="BK158" s="189">
        <f t="shared" si="29"/>
        <v>0</v>
      </c>
      <c r="BL158" s="48" t="s">
        <v>348</v>
      </c>
      <c r="BM158" s="188" t="s">
        <v>897</v>
      </c>
    </row>
    <row r="159" spans="1:65" s="63" customFormat="1" ht="14.4" customHeight="1">
      <c r="A159" s="59"/>
      <c r="B159" s="176"/>
      <c r="C159" s="177" t="s">
        <v>586</v>
      </c>
      <c r="D159" s="177" t="s">
        <v>299</v>
      </c>
      <c r="E159" s="178"/>
      <c r="F159" s="179" t="s">
        <v>898</v>
      </c>
      <c r="G159" s="180" t="s">
        <v>407</v>
      </c>
      <c r="H159" s="181">
        <v>60</v>
      </c>
      <c r="I159" s="182"/>
      <c r="J159" s="182">
        <f t="shared" si="20"/>
        <v>0</v>
      </c>
      <c r="K159" s="183"/>
      <c r="L159" s="60"/>
      <c r="M159" s="184" t="s">
        <v>76</v>
      </c>
      <c r="N159" s="185" t="s">
        <v>107</v>
      </c>
      <c r="O159" s="186">
        <v>0</v>
      </c>
      <c r="P159" s="186">
        <f t="shared" si="21"/>
        <v>0</v>
      </c>
      <c r="Q159" s="186">
        <v>0</v>
      </c>
      <c r="R159" s="186">
        <f t="shared" si="22"/>
        <v>0</v>
      </c>
      <c r="S159" s="186">
        <v>0</v>
      </c>
      <c r="T159" s="187">
        <f t="shared" si="23"/>
        <v>0</v>
      </c>
      <c r="U159" s="59"/>
      <c r="V159" s="59"/>
      <c r="W159" s="59"/>
      <c r="X159" s="59"/>
      <c r="Y159" s="59"/>
      <c r="Z159" s="59"/>
      <c r="AA159" s="59"/>
      <c r="AB159" s="59"/>
      <c r="AC159" s="59"/>
      <c r="AD159" s="59"/>
      <c r="AE159" s="59"/>
      <c r="AR159" s="188" t="s">
        <v>348</v>
      </c>
      <c r="AT159" s="188" t="s">
        <v>299</v>
      </c>
      <c r="AU159" s="188" t="s">
        <v>154</v>
      </c>
      <c r="AY159" s="48" t="s">
        <v>297</v>
      </c>
      <c r="BE159" s="189">
        <f t="shared" si="24"/>
        <v>0</v>
      </c>
      <c r="BF159" s="189">
        <f t="shared" si="25"/>
        <v>0</v>
      </c>
      <c r="BG159" s="189">
        <f t="shared" si="26"/>
        <v>0</v>
      </c>
      <c r="BH159" s="189">
        <f t="shared" si="27"/>
        <v>0</v>
      </c>
      <c r="BI159" s="189">
        <f t="shared" si="28"/>
        <v>0</v>
      </c>
      <c r="BJ159" s="48" t="s">
        <v>154</v>
      </c>
      <c r="BK159" s="189">
        <f t="shared" si="29"/>
        <v>0</v>
      </c>
      <c r="BL159" s="48" t="s">
        <v>348</v>
      </c>
      <c r="BM159" s="188" t="s">
        <v>899</v>
      </c>
    </row>
    <row r="160" spans="1:65" s="63" customFormat="1" ht="24.15" customHeight="1">
      <c r="A160" s="59"/>
      <c r="B160" s="176"/>
      <c r="C160" s="177" t="s">
        <v>589</v>
      </c>
      <c r="D160" s="177" t="s">
        <v>299</v>
      </c>
      <c r="E160" s="178"/>
      <c r="F160" s="179" t="s">
        <v>900</v>
      </c>
      <c r="G160" s="180" t="s">
        <v>799</v>
      </c>
      <c r="H160" s="181">
        <v>12</v>
      </c>
      <c r="I160" s="182"/>
      <c r="J160" s="182">
        <f t="shared" si="20"/>
        <v>0</v>
      </c>
      <c r="K160" s="183"/>
      <c r="L160" s="60"/>
      <c r="M160" s="184" t="s">
        <v>76</v>
      </c>
      <c r="N160" s="185" t="s">
        <v>107</v>
      </c>
      <c r="O160" s="186">
        <v>0</v>
      </c>
      <c r="P160" s="186">
        <f t="shared" si="21"/>
        <v>0</v>
      </c>
      <c r="Q160" s="186">
        <v>0</v>
      </c>
      <c r="R160" s="186">
        <f t="shared" si="22"/>
        <v>0</v>
      </c>
      <c r="S160" s="186">
        <v>0</v>
      </c>
      <c r="T160" s="187">
        <f t="shared" si="23"/>
        <v>0</v>
      </c>
      <c r="U160" s="59"/>
      <c r="V160" s="59"/>
      <c r="W160" s="59"/>
      <c r="X160" s="59"/>
      <c r="Y160" s="59"/>
      <c r="Z160" s="59"/>
      <c r="AA160" s="59"/>
      <c r="AB160" s="59"/>
      <c r="AC160" s="59"/>
      <c r="AD160" s="59"/>
      <c r="AE160" s="59"/>
      <c r="AR160" s="188" t="s">
        <v>348</v>
      </c>
      <c r="AT160" s="188" t="s">
        <v>299</v>
      </c>
      <c r="AU160" s="188" t="s">
        <v>154</v>
      </c>
      <c r="AY160" s="48" t="s">
        <v>297</v>
      </c>
      <c r="BE160" s="189">
        <f t="shared" si="24"/>
        <v>0</v>
      </c>
      <c r="BF160" s="189">
        <f t="shared" si="25"/>
        <v>0</v>
      </c>
      <c r="BG160" s="189">
        <f t="shared" si="26"/>
        <v>0</v>
      </c>
      <c r="BH160" s="189">
        <f t="shared" si="27"/>
        <v>0</v>
      </c>
      <c r="BI160" s="189">
        <f t="shared" si="28"/>
        <v>0</v>
      </c>
      <c r="BJ160" s="48" t="s">
        <v>154</v>
      </c>
      <c r="BK160" s="189">
        <f t="shared" si="29"/>
        <v>0</v>
      </c>
      <c r="BL160" s="48" t="s">
        <v>348</v>
      </c>
      <c r="BM160" s="188" t="s">
        <v>901</v>
      </c>
    </row>
    <row r="161" spans="1:65" s="63" customFormat="1" ht="24.15" customHeight="1">
      <c r="A161" s="59"/>
      <c r="B161" s="176"/>
      <c r="C161" s="177" t="s">
        <v>592</v>
      </c>
      <c r="D161" s="177" t="s">
        <v>299</v>
      </c>
      <c r="E161" s="178"/>
      <c r="F161" s="179" t="s">
        <v>902</v>
      </c>
      <c r="G161" s="180" t="s">
        <v>799</v>
      </c>
      <c r="H161" s="181">
        <v>12</v>
      </c>
      <c r="I161" s="182"/>
      <c r="J161" s="182">
        <f t="shared" si="20"/>
        <v>0</v>
      </c>
      <c r="K161" s="183"/>
      <c r="L161" s="60"/>
      <c r="M161" s="184" t="s">
        <v>76</v>
      </c>
      <c r="N161" s="185" t="s">
        <v>107</v>
      </c>
      <c r="O161" s="186">
        <v>0</v>
      </c>
      <c r="P161" s="186">
        <f t="shared" si="21"/>
        <v>0</v>
      </c>
      <c r="Q161" s="186">
        <v>0</v>
      </c>
      <c r="R161" s="186">
        <f t="shared" si="22"/>
        <v>0</v>
      </c>
      <c r="S161" s="186">
        <v>0</v>
      </c>
      <c r="T161" s="187">
        <f t="shared" si="23"/>
        <v>0</v>
      </c>
      <c r="U161" s="59"/>
      <c r="V161" s="59"/>
      <c r="W161" s="59"/>
      <c r="X161" s="59"/>
      <c r="Y161" s="59"/>
      <c r="Z161" s="59"/>
      <c r="AA161" s="59"/>
      <c r="AB161" s="59"/>
      <c r="AC161" s="59"/>
      <c r="AD161" s="59"/>
      <c r="AE161" s="59"/>
      <c r="AR161" s="188" t="s">
        <v>348</v>
      </c>
      <c r="AT161" s="188" t="s">
        <v>299</v>
      </c>
      <c r="AU161" s="188" t="s">
        <v>154</v>
      </c>
      <c r="AY161" s="48" t="s">
        <v>297</v>
      </c>
      <c r="BE161" s="189">
        <f t="shared" si="24"/>
        <v>0</v>
      </c>
      <c r="BF161" s="189">
        <f t="shared" si="25"/>
        <v>0</v>
      </c>
      <c r="BG161" s="189">
        <f t="shared" si="26"/>
        <v>0</v>
      </c>
      <c r="BH161" s="189">
        <f t="shared" si="27"/>
        <v>0</v>
      </c>
      <c r="BI161" s="189">
        <f t="shared" si="28"/>
        <v>0</v>
      </c>
      <c r="BJ161" s="48" t="s">
        <v>154</v>
      </c>
      <c r="BK161" s="189">
        <f t="shared" si="29"/>
        <v>0</v>
      </c>
      <c r="BL161" s="48" t="s">
        <v>348</v>
      </c>
      <c r="BM161" s="188" t="s">
        <v>903</v>
      </c>
    </row>
    <row r="162" spans="1:65" s="63" customFormat="1" ht="14.4" customHeight="1">
      <c r="A162" s="59"/>
      <c r="B162" s="176"/>
      <c r="C162" s="177" t="s">
        <v>595</v>
      </c>
      <c r="D162" s="177" t="s">
        <v>299</v>
      </c>
      <c r="E162" s="178"/>
      <c r="F162" s="179" t="s">
        <v>904</v>
      </c>
      <c r="G162" s="180" t="s">
        <v>799</v>
      </c>
      <c r="H162" s="181">
        <v>12</v>
      </c>
      <c r="I162" s="182"/>
      <c r="J162" s="182">
        <f t="shared" si="20"/>
        <v>0</v>
      </c>
      <c r="K162" s="183"/>
      <c r="L162" s="60"/>
      <c r="M162" s="184" t="s">
        <v>76</v>
      </c>
      <c r="N162" s="185" t="s">
        <v>107</v>
      </c>
      <c r="O162" s="186">
        <v>0</v>
      </c>
      <c r="P162" s="186">
        <f t="shared" si="21"/>
        <v>0</v>
      </c>
      <c r="Q162" s="186">
        <v>0</v>
      </c>
      <c r="R162" s="186">
        <f t="shared" si="22"/>
        <v>0</v>
      </c>
      <c r="S162" s="186">
        <v>0</v>
      </c>
      <c r="T162" s="187">
        <f t="shared" si="23"/>
        <v>0</v>
      </c>
      <c r="U162" s="59"/>
      <c r="V162" s="59"/>
      <c r="W162" s="59"/>
      <c r="X162" s="59"/>
      <c r="Y162" s="59"/>
      <c r="Z162" s="59"/>
      <c r="AA162" s="59"/>
      <c r="AB162" s="59"/>
      <c r="AC162" s="59"/>
      <c r="AD162" s="59"/>
      <c r="AE162" s="59"/>
      <c r="AR162" s="188" t="s">
        <v>348</v>
      </c>
      <c r="AT162" s="188" t="s">
        <v>299</v>
      </c>
      <c r="AU162" s="188" t="s">
        <v>154</v>
      </c>
      <c r="AY162" s="48" t="s">
        <v>297</v>
      </c>
      <c r="BE162" s="189">
        <f t="shared" si="24"/>
        <v>0</v>
      </c>
      <c r="BF162" s="189">
        <f t="shared" si="25"/>
        <v>0</v>
      </c>
      <c r="BG162" s="189">
        <f t="shared" si="26"/>
        <v>0</v>
      </c>
      <c r="BH162" s="189">
        <f t="shared" si="27"/>
        <v>0</v>
      </c>
      <c r="BI162" s="189">
        <f t="shared" si="28"/>
        <v>0</v>
      </c>
      <c r="BJ162" s="48" t="s">
        <v>154</v>
      </c>
      <c r="BK162" s="189">
        <f t="shared" si="29"/>
        <v>0</v>
      </c>
      <c r="BL162" s="48" t="s">
        <v>348</v>
      </c>
      <c r="BM162" s="188" t="s">
        <v>905</v>
      </c>
    </row>
    <row r="163" spans="1:65" s="63" customFormat="1" ht="14.4" customHeight="1">
      <c r="A163" s="59"/>
      <c r="B163" s="176"/>
      <c r="C163" s="177" t="s">
        <v>598</v>
      </c>
      <c r="D163" s="177" t="s">
        <v>299</v>
      </c>
      <c r="E163" s="178"/>
      <c r="F163" s="179" t="s">
        <v>906</v>
      </c>
      <c r="G163" s="180" t="s">
        <v>799</v>
      </c>
      <c r="H163" s="181">
        <v>12</v>
      </c>
      <c r="I163" s="182"/>
      <c r="J163" s="182">
        <f t="shared" si="20"/>
        <v>0</v>
      </c>
      <c r="K163" s="183"/>
      <c r="L163" s="60"/>
      <c r="M163" s="184" t="s">
        <v>76</v>
      </c>
      <c r="N163" s="185" t="s">
        <v>107</v>
      </c>
      <c r="O163" s="186">
        <v>0</v>
      </c>
      <c r="P163" s="186">
        <f t="shared" si="21"/>
        <v>0</v>
      </c>
      <c r="Q163" s="186">
        <v>0</v>
      </c>
      <c r="R163" s="186">
        <f t="shared" si="22"/>
        <v>0</v>
      </c>
      <c r="S163" s="186">
        <v>0</v>
      </c>
      <c r="T163" s="187">
        <f t="shared" si="23"/>
        <v>0</v>
      </c>
      <c r="U163" s="59"/>
      <c r="V163" s="59"/>
      <c r="W163" s="59"/>
      <c r="X163" s="59"/>
      <c r="Y163" s="59"/>
      <c r="Z163" s="59"/>
      <c r="AA163" s="59"/>
      <c r="AB163" s="59"/>
      <c r="AC163" s="59"/>
      <c r="AD163" s="59"/>
      <c r="AE163" s="59"/>
      <c r="AR163" s="188" t="s">
        <v>348</v>
      </c>
      <c r="AT163" s="188" t="s">
        <v>299</v>
      </c>
      <c r="AU163" s="188" t="s">
        <v>154</v>
      </c>
      <c r="AY163" s="48" t="s">
        <v>297</v>
      </c>
      <c r="BE163" s="189">
        <f t="shared" si="24"/>
        <v>0</v>
      </c>
      <c r="BF163" s="189">
        <f t="shared" si="25"/>
        <v>0</v>
      </c>
      <c r="BG163" s="189">
        <f t="shared" si="26"/>
        <v>0</v>
      </c>
      <c r="BH163" s="189">
        <f t="shared" si="27"/>
        <v>0</v>
      </c>
      <c r="BI163" s="189">
        <f t="shared" si="28"/>
        <v>0</v>
      </c>
      <c r="BJ163" s="48" t="s">
        <v>154</v>
      </c>
      <c r="BK163" s="189">
        <f t="shared" si="29"/>
        <v>0</v>
      </c>
      <c r="BL163" s="48" t="s">
        <v>348</v>
      </c>
      <c r="BM163" s="188" t="s">
        <v>907</v>
      </c>
    </row>
    <row r="164" spans="1:65" s="63" customFormat="1" ht="14.4" customHeight="1">
      <c r="A164" s="59"/>
      <c r="B164" s="176"/>
      <c r="C164" s="177" t="s">
        <v>601</v>
      </c>
      <c r="D164" s="177" t="s">
        <v>299</v>
      </c>
      <c r="E164" s="178"/>
      <c r="F164" s="179" t="s">
        <v>908</v>
      </c>
      <c r="G164" s="180" t="s">
        <v>407</v>
      </c>
      <c r="H164" s="181">
        <v>12</v>
      </c>
      <c r="I164" s="182"/>
      <c r="J164" s="182">
        <f t="shared" si="20"/>
        <v>0</v>
      </c>
      <c r="K164" s="183"/>
      <c r="L164" s="60"/>
      <c r="M164" s="184" t="s">
        <v>76</v>
      </c>
      <c r="N164" s="185" t="s">
        <v>107</v>
      </c>
      <c r="O164" s="186">
        <v>0</v>
      </c>
      <c r="P164" s="186">
        <f t="shared" si="21"/>
        <v>0</v>
      </c>
      <c r="Q164" s="186">
        <v>0</v>
      </c>
      <c r="R164" s="186">
        <f t="shared" si="22"/>
        <v>0</v>
      </c>
      <c r="S164" s="186">
        <v>0</v>
      </c>
      <c r="T164" s="187">
        <f t="shared" si="23"/>
        <v>0</v>
      </c>
      <c r="U164" s="59"/>
      <c r="V164" s="59"/>
      <c r="W164" s="59"/>
      <c r="X164" s="59"/>
      <c r="Y164" s="59"/>
      <c r="Z164" s="59"/>
      <c r="AA164" s="59"/>
      <c r="AB164" s="59"/>
      <c r="AC164" s="59"/>
      <c r="AD164" s="59"/>
      <c r="AE164" s="59"/>
      <c r="AR164" s="188" t="s">
        <v>348</v>
      </c>
      <c r="AT164" s="188" t="s">
        <v>299</v>
      </c>
      <c r="AU164" s="188" t="s">
        <v>154</v>
      </c>
      <c r="AY164" s="48" t="s">
        <v>297</v>
      </c>
      <c r="BE164" s="189">
        <f t="shared" si="24"/>
        <v>0</v>
      </c>
      <c r="BF164" s="189">
        <f t="shared" si="25"/>
        <v>0</v>
      </c>
      <c r="BG164" s="189">
        <f t="shared" si="26"/>
        <v>0</v>
      </c>
      <c r="BH164" s="189">
        <f t="shared" si="27"/>
        <v>0</v>
      </c>
      <c r="BI164" s="189">
        <f t="shared" si="28"/>
        <v>0</v>
      </c>
      <c r="BJ164" s="48" t="s">
        <v>154</v>
      </c>
      <c r="BK164" s="189">
        <f t="shared" si="29"/>
        <v>0</v>
      </c>
      <c r="BL164" s="48" t="s">
        <v>348</v>
      </c>
      <c r="BM164" s="188" t="s">
        <v>909</v>
      </c>
    </row>
    <row r="165" spans="1:65" s="63" customFormat="1" ht="14.4" customHeight="1">
      <c r="A165" s="59"/>
      <c r="B165" s="176"/>
      <c r="C165" s="177" t="s">
        <v>361</v>
      </c>
      <c r="D165" s="177" t="s">
        <v>299</v>
      </c>
      <c r="E165" s="178"/>
      <c r="F165" s="179" t="s">
        <v>910</v>
      </c>
      <c r="G165" s="180" t="s">
        <v>799</v>
      </c>
      <c r="H165" s="181">
        <v>12</v>
      </c>
      <c r="I165" s="182"/>
      <c r="J165" s="182">
        <f t="shared" si="20"/>
        <v>0</v>
      </c>
      <c r="K165" s="183"/>
      <c r="L165" s="60"/>
      <c r="M165" s="184" t="s">
        <v>76</v>
      </c>
      <c r="N165" s="185" t="s">
        <v>107</v>
      </c>
      <c r="O165" s="186">
        <v>0</v>
      </c>
      <c r="P165" s="186">
        <f t="shared" si="21"/>
        <v>0</v>
      </c>
      <c r="Q165" s="186">
        <v>0</v>
      </c>
      <c r="R165" s="186">
        <f t="shared" si="22"/>
        <v>0</v>
      </c>
      <c r="S165" s="186">
        <v>0</v>
      </c>
      <c r="T165" s="187">
        <f t="shared" si="23"/>
        <v>0</v>
      </c>
      <c r="U165" s="59"/>
      <c r="V165" s="59"/>
      <c r="W165" s="59"/>
      <c r="X165" s="59"/>
      <c r="Y165" s="59"/>
      <c r="Z165" s="59"/>
      <c r="AA165" s="59"/>
      <c r="AB165" s="59"/>
      <c r="AC165" s="59"/>
      <c r="AD165" s="59"/>
      <c r="AE165" s="59"/>
      <c r="AR165" s="188" t="s">
        <v>348</v>
      </c>
      <c r="AT165" s="188" t="s">
        <v>299</v>
      </c>
      <c r="AU165" s="188" t="s">
        <v>154</v>
      </c>
      <c r="AY165" s="48" t="s">
        <v>297</v>
      </c>
      <c r="BE165" s="189">
        <f t="shared" si="24"/>
        <v>0</v>
      </c>
      <c r="BF165" s="189">
        <f t="shared" si="25"/>
        <v>0</v>
      </c>
      <c r="BG165" s="189">
        <f t="shared" si="26"/>
        <v>0</v>
      </c>
      <c r="BH165" s="189">
        <f t="shared" si="27"/>
        <v>0</v>
      </c>
      <c r="BI165" s="189">
        <f t="shared" si="28"/>
        <v>0</v>
      </c>
      <c r="BJ165" s="48" t="s">
        <v>154</v>
      </c>
      <c r="BK165" s="189">
        <f t="shared" si="29"/>
        <v>0</v>
      </c>
      <c r="BL165" s="48" t="s">
        <v>348</v>
      </c>
      <c r="BM165" s="188" t="s">
        <v>911</v>
      </c>
    </row>
    <row r="166" spans="1:65" s="63" customFormat="1" ht="14.4" customHeight="1">
      <c r="A166" s="59"/>
      <c r="B166" s="176"/>
      <c r="C166" s="177" t="s">
        <v>364</v>
      </c>
      <c r="D166" s="177" t="s">
        <v>299</v>
      </c>
      <c r="E166" s="178"/>
      <c r="F166" s="179" t="s">
        <v>912</v>
      </c>
      <c r="G166" s="180" t="s">
        <v>799</v>
      </c>
      <c r="H166" s="181">
        <v>12</v>
      </c>
      <c r="I166" s="182"/>
      <c r="J166" s="182">
        <f t="shared" si="20"/>
        <v>0</v>
      </c>
      <c r="K166" s="183"/>
      <c r="L166" s="60"/>
      <c r="M166" s="184" t="s">
        <v>76</v>
      </c>
      <c r="N166" s="185" t="s">
        <v>107</v>
      </c>
      <c r="O166" s="186">
        <v>0</v>
      </c>
      <c r="P166" s="186">
        <f t="shared" si="21"/>
        <v>0</v>
      </c>
      <c r="Q166" s="186">
        <v>0</v>
      </c>
      <c r="R166" s="186">
        <f t="shared" si="22"/>
        <v>0</v>
      </c>
      <c r="S166" s="186">
        <v>0</v>
      </c>
      <c r="T166" s="187">
        <f t="shared" si="23"/>
        <v>0</v>
      </c>
      <c r="U166" s="59"/>
      <c r="V166" s="59"/>
      <c r="W166" s="59"/>
      <c r="X166" s="59"/>
      <c r="Y166" s="59"/>
      <c r="Z166" s="59"/>
      <c r="AA166" s="59"/>
      <c r="AB166" s="59"/>
      <c r="AC166" s="59"/>
      <c r="AD166" s="59"/>
      <c r="AE166" s="59"/>
      <c r="AR166" s="188" t="s">
        <v>348</v>
      </c>
      <c r="AT166" s="188" t="s">
        <v>299</v>
      </c>
      <c r="AU166" s="188" t="s">
        <v>154</v>
      </c>
      <c r="AY166" s="48" t="s">
        <v>297</v>
      </c>
      <c r="BE166" s="189">
        <f t="shared" si="24"/>
        <v>0</v>
      </c>
      <c r="BF166" s="189">
        <f t="shared" si="25"/>
        <v>0</v>
      </c>
      <c r="BG166" s="189">
        <f t="shared" si="26"/>
        <v>0</v>
      </c>
      <c r="BH166" s="189">
        <f t="shared" si="27"/>
        <v>0</v>
      </c>
      <c r="BI166" s="189">
        <f t="shared" si="28"/>
        <v>0</v>
      </c>
      <c r="BJ166" s="48" t="s">
        <v>154</v>
      </c>
      <c r="BK166" s="189">
        <f t="shared" si="29"/>
        <v>0</v>
      </c>
      <c r="BL166" s="48" t="s">
        <v>348</v>
      </c>
      <c r="BM166" s="188" t="s">
        <v>913</v>
      </c>
    </row>
    <row r="167" spans="1:65" s="63" customFormat="1" ht="14.4" customHeight="1">
      <c r="A167" s="59"/>
      <c r="B167" s="176"/>
      <c r="C167" s="177" t="s">
        <v>487</v>
      </c>
      <c r="D167" s="177" t="s">
        <v>299</v>
      </c>
      <c r="E167" s="178"/>
      <c r="F167" s="179" t="s">
        <v>914</v>
      </c>
      <c r="G167" s="180" t="s">
        <v>799</v>
      </c>
      <c r="H167" s="181">
        <v>12</v>
      </c>
      <c r="I167" s="182"/>
      <c r="J167" s="182">
        <f t="shared" si="20"/>
        <v>0</v>
      </c>
      <c r="K167" s="183"/>
      <c r="L167" s="60"/>
      <c r="M167" s="184" t="s">
        <v>76</v>
      </c>
      <c r="N167" s="185" t="s">
        <v>107</v>
      </c>
      <c r="O167" s="186">
        <v>0</v>
      </c>
      <c r="P167" s="186">
        <f t="shared" si="21"/>
        <v>0</v>
      </c>
      <c r="Q167" s="186">
        <v>0</v>
      </c>
      <c r="R167" s="186">
        <f t="shared" si="22"/>
        <v>0</v>
      </c>
      <c r="S167" s="186">
        <v>0</v>
      </c>
      <c r="T167" s="187">
        <f t="shared" si="23"/>
        <v>0</v>
      </c>
      <c r="U167" s="59"/>
      <c r="V167" s="59"/>
      <c r="W167" s="59"/>
      <c r="X167" s="59"/>
      <c r="Y167" s="59"/>
      <c r="Z167" s="59"/>
      <c r="AA167" s="59"/>
      <c r="AB167" s="59"/>
      <c r="AC167" s="59"/>
      <c r="AD167" s="59"/>
      <c r="AE167" s="59"/>
      <c r="AR167" s="188" t="s">
        <v>348</v>
      </c>
      <c r="AT167" s="188" t="s">
        <v>299</v>
      </c>
      <c r="AU167" s="188" t="s">
        <v>154</v>
      </c>
      <c r="AY167" s="48" t="s">
        <v>297</v>
      </c>
      <c r="BE167" s="189">
        <f t="shared" si="24"/>
        <v>0</v>
      </c>
      <c r="BF167" s="189">
        <f t="shared" si="25"/>
        <v>0</v>
      </c>
      <c r="BG167" s="189">
        <f t="shared" si="26"/>
        <v>0</v>
      </c>
      <c r="BH167" s="189">
        <f t="shared" si="27"/>
        <v>0</v>
      </c>
      <c r="BI167" s="189">
        <f t="shared" si="28"/>
        <v>0</v>
      </c>
      <c r="BJ167" s="48" t="s">
        <v>154</v>
      </c>
      <c r="BK167" s="189">
        <f t="shared" si="29"/>
        <v>0</v>
      </c>
      <c r="BL167" s="48" t="s">
        <v>348</v>
      </c>
      <c r="BM167" s="188" t="s">
        <v>915</v>
      </c>
    </row>
    <row r="168" spans="1:65" s="63" customFormat="1" ht="14.4" customHeight="1">
      <c r="A168" s="59"/>
      <c r="B168" s="176"/>
      <c r="C168" s="177" t="s">
        <v>490</v>
      </c>
      <c r="D168" s="177" t="s">
        <v>299</v>
      </c>
      <c r="E168" s="178"/>
      <c r="F168" s="179" t="s">
        <v>916</v>
      </c>
      <c r="G168" s="180" t="s">
        <v>799</v>
      </c>
      <c r="H168" s="181">
        <v>12</v>
      </c>
      <c r="I168" s="182"/>
      <c r="J168" s="182">
        <f t="shared" si="20"/>
        <v>0</v>
      </c>
      <c r="K168" s="183"/>
      <c r="L168" s="60"/>
      <c r="M168" s="184" t="s">
        <v>76</v>
      </c>
      <c r="N168" s="185" t="s">
        <v>107</v>
      </c>
      <c r="O168" s="186">
        <v>0</v>
      </c>
      <c r="P168" s="186">
        <f t="shared" si="21"/>
        <v>0</v>
      </c>
      <c r="Q168" s="186">
        <v>0</v>
      </c>
      <c r="R168" s="186">
        <f t="shared" si="22"/>
        <v>0</v>
      </c>
      <c r="S168" s="186">
        <v>0</v>
      </c>
      <c r="T168" s="187">
        <f t="shared" si="23"/>
        <v>0</v>
      </c>
      <c r="U168" s="59"/>
      <c r="V168" s="59"/>
      <c r="W168" s="59"/>
      <c r="X168" s="59"/>
      <c r="Y168" s="59"/>
      <c r="Z168" s="59"/>
      <c r="AA168" s="59"/>
      <c r="AB168" s="59"/>
      <c r="AC168" s="59"/>
      <c r="AD168" s="59"/>
      <c r="AE168" s="59"/>
      <c r="AR168" s="188" t="s">
        <v>348</v>
      </c>
      <c r="AT168" s="188" t="s">
        <v>299</v>
      </c>
      <c r="AU168" s="188" t="s">
        <v>154</v>
      </c>
      <c r="AY168" s="48" t="s">
        <v>297</v>
      </c>
      <c r="BE168" s="189">
        <f t="shared" si="24"/>
        <v>0</v>
      </c>
      <c r="BF168" s="189">
        <f t="shared" si="25"/>
        <v>0</v>
      </c>
      <c r="BG168" s="189">
        <f t="shared" si="26"/>
        <v>0</v>
      </c>
      <c r="BH168" s="189">
        <f t="shared" si="27"/>
        <v>0</v>
      </c>
      <c r="BI168" s="189">
        <f t="shared" si="28"/>
        <v>0</v>
      </c>
      <c r="BJ168" s="48" t="s">
        <v>154</v>
      </c>
      <c r="BK168" s="189">
        <f t="shared" si="29"/>
        <v>0</v>
      </c>
      <c r="BL168" s="48" t="s">
        <v>348</v>
      </c>
      <c r="BM168" s="188" t="s">
        <v>917</v>
      </c>
    </row>
    <row r="169" spans="1:65" s="163" customFormat="1" ht="22.95" customHeight="1">
      <c r="B169" s="164"/>
      <c r="D169" s="165" t="s">
        <v>140</v>
      </c>
      <c r="E169" s="174"/>
      <c r="F169" s="174" t="s">
        <v>918</v>
      </c>
      <c r="J169" s="175">
        <f>BK169</f>
        <v>0</v>
      </c>
      <c r="L169" s="164"/>
      <c r="M169" s="168"/>
      <c r="N169" s="169"/>
      <c r="O169" s="169"/>
      <c r="P169" s="170">
        <f>SUM(P170:P171)</f>
        <v>0</v>
      </c>
      <c r="Q169" s="169"/>
      <c r="R169" s="170">
        <f>SUM(R170:R171)</f>
        <v>0</v>
      </c>
      <c r="S169" s="169"/>
      <c r="T169" s="171">
        <f>SUM(T170:T171)</f>
        <v>0</v>
      </c>
      <c r="AR169" s="165" t="s">
        <v>154</v>
      </c>
      <c r="AT169" s="172" t="s">
        <v>140</v>
      </c>
      <c r="AU169" s="172" t="s">
        <v>148</v>
      </c>
      <c r="AY169" s="165" t="s">
        <v>297</v>
      </c>
      <c r="BK169" s="173">
        <f>SUM(BK170:BK171)</f>
        <v>0</v>
      </c>
    </row>
    <row r="170" spans="1:65" s="63" customFormat="1" ht="24.15" customHeight="1">
      <c r="A170" s="59"/>
      <c r="B170" s="176"/>
      <c r="C170" s="177" t="s">
        <v>148</v>
      </c>
      <c r="D170" s="177" t="s">
        <v>299</v>
      </c>
      <c r="E170" s="178"/>
      <c r="F170" s="179" t="s">
        <v>919</v>
      </c>
      <c r="G170" s="180" t="s">
        <v>407</v>
      </c>
      <c r="H170" s="181">
        <v>12</v>
      </c>
      <c r="I170" s="182"/>
      <c r="J170" s="182">
        <f>ROUND(I170*H170,2)</f>
        <v>0</v>
      </c>
      <c r="K170" s="183"/>
      <c r="L170" s="60"/>
      <c r="M170" s="184" t="s">
        <v>76</v>
      </c>
      <c r="N170" s="185" t="s">
        <v>107</v>
      </c>
      <c r="O170" s="186">
        <v>0</v>
      </c>
      <c r="P170" s="186">
        <f>O170*H170</f>
        <v>0</v>
      </c>
      <c r="Q170" s="186">
        <v>0</v>
      </c>
      <c r="R170" s="186">
        <f>Q170*H170</f>
        <v>0</v>
      </c>
      <c r="S170" s="186">
        <v>0</v>
      </c>
      <c r="T170" s="187">
        <f>S170*H170</f>
        <v>0</v>
      </c>
      <c r="U170" s="59"/>
      <c r="V170" s="59"/>
      <c r="W170" s="59"/>
      <c r="X170" s="59"/>
      <c r="Y170" s="59"/>
      <c r="Z170" s="59"/>
      <c r="AA170" s="59"/>
      <c r="AB170" s="59"/>
      <c r="AC170" s="59"/>
      <c r="AD170" s="59"/>
      <c r="AE170" s="59"/>
      <c r="AR170" s="188" t="s">
        <v>348</v>
      </c>
      <c r="AT170" s="188" t="s">
        <v>299</v>
      </c>
      <c r="AU170" s="188" t="s">
        <v>154</v>
      </c>
      <c r="AY170" s="48" t="s">
        <v>297</v>
      </c>
      <c r="BE170" s="189">
        <f>IF(N170="základná",J170,0)</f>
        <v>0</v>
      </c>
      <c r="BF170" s="189">
        <f>IF(N170="znížená",J170,0)</f>
        <v>0</v>
      </c>
      <c r="BG170" s="189">
        <f>IF(N170="zákl. prenesená",J170,0)</f>
        <v>0</v>
      </c>
      <c r="BH170" s="189">
        <f>IF(N170="zníž. prenesená",J170,0)</f>
        <v>0</v>
      </c>
      <c r="BI170" s="189">
        <f>IF(N170="nulová",J170,0)</f>
        <v>0</v>
      </c>
      <c r="BJ170" s="48" t="s">
        <v>154</v>
      </c>
      <c r="BK170" s="189">
        <f>ROUND(I170*H170,2)</f>
        <v>0</v>
      </c>
      <c r="BL170" s="48" t="s">
        <v>348</v>
      </c>
      <c r="BM170" s="188" t="s">
        <v>920</v>
      </c>
    </row>
    <row r="171" spans="1:65" s="63" customFormat="1" ht="14.4" customHeight="1">
      <c r="A171" s="59"/>
      <c r="B171" s="176"/>
      <c r="C171" s="190" t="s">
        <v>154</v>
      </c>
      <c r="D171" s="190" t="s">
        <v>324</v>
      </c>
      <c r="E171" s="191"/>
      <c r="F171" s="192" t="s">
        <v>921</v>
      </c>
      <c r="G171" s="193" t="s">
        <v>407</v>
      </c>
      <c r="H171" s="194">
        <v>12</v>
      </c>
      <c r="I171" s="195"/>
      <c r="J171" s="195">
        <f>ROUND(I171*H171,2)</f>
        <v>0</v>
      </c>
      <c r="K171" s="196"/>
      <c r="L171" s="197"/>
      <c r="M171" s="209" t="s">
        <v>76</v>
      </c>
      <c r="N171" s="210" t="s">
        <v>107</v>
      </c>
      <c r="O171" s="202">
        <v>0</v>
      </c>
      <c r="P171" s="202">
        <f>O171*H171</f>
        <v>0</v>
      </c>
      <c r="Q171" s="202">
        <v>0</v>
      </c>
      <c r="R171" s="202">
        <f>Q171*H171</f>
        <v>0</v>
      </c>
      <c r="S171" s="202">
        <v>0</v>
      </c>
      <c r="T171" s="203">
        <f>S171*H171</f>
        <v>0</v>
      </c>
      <c r="U171" s="59"/>
      <c r="V171" s="59"/>
      <c r="W171" s="59"/>
      <c r="X171" s="59"/>
      <c r="Y171" s="59"/>
      <c r="Z171" s="59"/>
      <c r="AA171" s="59"/>
      <c r="AB171" s="59"/>
      <c r="AC171" s="59"/>
      <c r="AD171" s="59"/>
      <c r="AE171" s="59"/>
      <c r="AR171" s="188" t="s">
        <v>381</v>
      </c>
      <c r="AT171" s="188" t="s">
        <v>324</v>
      </c>
      <c r="AU171" s="188" t="s">
        <v>154</v>
      </c>
      <c r="AY171" s="48" t="s">
        <v>297</v>
      </c>
      <c r="BE171" s="189">
        <f>IF(N171="základná",J171,0)</f>
        <v>0</v>
      </c>
      <c r="BF171" s="189">
        <f>IF(N171="znížená",J171,0)</f>
        <v>0</v>
      </c>
      <c r="BG171" s="189">
        <f>IF(N171="zákl. prenesená",J171,0)</f>
        <v>0</v>
      </c>
      <c r="BH171" s="189">
        <f>IF(N171="zníž. prenesená",J171,0)</f>
        <v>0</v>
      </c>
      <c r="BI171" s="189">
        <f>IF(N171="nulová",J171,0)</f>
        <v>0</v>
      </c>
      <c r="BJ171" s="48" t="s">
        <v>154</v>
      </c>
      <c r="BK171" s="189">
        <f>ROUND(I171*H171,2)</f>
        <v>0</v>
      </c>
      <c r="BL171" s="48" t="s">
        <v>348</v>
      </c>
      <c r="BM171" s="188" t="s">
        <v>922</v>
      </c>
    </row>
    <row r="172" spans="1:65" s="63" customFormat="1" ht="6.9" customHeight="1">
      <c r="A172" s="59"/>
      <c r="B172" s="75"/>
      <c r="C172" s="76"/>
      <c r="D172" s="76"/>
      <c r="E172" s="76"/>
      <c r="F172" s="76"/>
      <c r="G172" s="76"/>
      <c r="H172" s="76"/>
      <c r="I172" s="76"/>
      <c r="J172" s="76"/>
      <c r="K172" s="76"/>
      <c r="L172" s="60"/>
      <c r="M172" s="59"/>
      <c r="O172" s="59"/>
      <c r="P172" s="59"/>
      <c r="Q172" s="59"/>
      <c r="R172" s="59"/>
      <c r="S172" s="59"/>
      <c r="T172" s="59"/>
      <c r="U172" s="59"/>
      <c r="V172" s="59"/>
      <c r="W172" s="59"/>
      <c r="X172" s="59"/>
      <c r="Y172" s="59"/>
      <c r="Z172" s="59"/>
      <c r="AA172" s="59"/>
      <c r="AB172" s="59"/>
      <c r="AC172" s="59"/>
      <c r="AD172" s="59"/>
      <c r="AE172" s="59"/>
    </row>
    <row r="175" spans="1:65" ht="48.6" customHeight="1">
      <c r="C175" s="262" t="s">
        <v>392</v>
      </c>
      <c r="D175" s="262"/>
      <c r="E175" s="262"/>
      <c r="F175" s="262"/>
      <c r="G175" s="262"/>
      <c r="H175" s="262"/>
      <c r="I175" s="262"/>
      <c r="J175" s="262"/>
      <c r="K175" s="262"/>
      <c r="L175" s="262"/>
      <c r="M175" s="262"/>
      <c r="N175" s="262"/>
    </row>
    <row r="176" spans="1:65" ht="11.4">
      <c r="C176" s="204"/>
      <c r="D176" s="204"/>
      <c r="E176" s="204"/>
      <c r="F176" s="204"/>
      <c r="G176" s="204"/>
      <c r="H176" s="204"/>
      <c r="I176" s="204"/>
      <c r="J176" s="204"/>
      <c r="K176" s="205"/>
      <c r="L176" s="205"/>
      <c r="M176" s="205"/>
      <c r="N176" s="205"/>
    </row>
    <row r="177" spans="3:14" ht="42" customHeight="1">
      <c r="C177" s="262" t="s">
        <v>393</v>
      </c>
      <c r="D177" s="262"/>
      <c r="E177" s="262"/>
      <c r="F177" s="262"/>
      <c r="G177" s="262"/>
      <c r="H177" s="262"/>
      <c r="I177" s="262"/>
      <c r="J177" s="262"/>
      <c r="K177" s="262"/>
      <c r="L177" s="262"/>
      <c r="M177" s="262"/>
      <c r="N177" s="262"/>
    </row>
    <row r="178" spans="3:14" ht="11.4">
      <c r="C178" s="204"/>
      <c r="D178" s="204"/>
      <c r="E178" s="204"/>
      <c r="F178" s="204"/>
      <c r="G178" s="204"/>
      <c r="H178" s="204"/>
      <c r="I178" s="204"/>
      <c r="J178" s="204"/>
      <c r="K178" s="205"/>
      <c r="L178" s="205"/>
      <c r="M178" s="205"/>
      <c r="N178" s="205"/>
    </row>
    <row r="179" spans="3:14" ht="49.2" customHeight="1">
      <c r="C179" s="262" t="s">
        <v>394</v>
      </c>
      <c r="D179" s="262"/>
      <c r="E179" s="262"/>
      <c r="F179" s="262"/>
      <c r="G179" s="262"/>
      <c r="H179" s="262"/>
      <c r="I179" s="262"/>
      <c r="J179" s="262"/>
      <c r="K179" s="262"/>
      <c r="L179" s="262"/>
      <c r="M179" s="262"/>
      <c r="N179" s="262"/>
    </row>
    <row r="180" spans="3:14" ht="11.4">
      <c r="C180" s="206"/>
      <c r="D180" s="206"/>
      <c r="E180" s="206"/>
      <c r="F180" s="206"/>
      <c r="G180" s="206"/>
      <c r="H180" s="206"/>
      <c r="I180" s="206"/>
      <c r="J180" s="206"/>
      <c r="K180" s="207"/>
      <c r="L180" s="207"/>
      <c r="M180" s="207"/>
      <c r="N180" s="207"/>
    </row>
    <row r="181" spans="3:14" ht="11.4">
      <c r="C181" s="262" t="s">
        <v>395</v>
      </c>
      <c r="D181" s="262"/>
      <c r="E181" s="262"/>
      <c r="F181" s="262"/>
      <c r="G181" s="262"/>
      <c r="H181" s="262"/>
      <c r="I181" s="262"/>
      <c r="J181" s="262"/>
      <c r="K181" s="262"/>
      <c r="L181" s="262"/>
      <c r="M181" s="262"/>
      <c r="N181" s="262"/>
    </row>
    <row r="182" spans="3:14" ht="11.4">
      <c r="C182" s="204"/>
      <c r="D182" s="204"/>
      <c r="E182" s="204"/>
      <c r="F182" s="204"/>
      <c r="G182" s="204"/>
      <c r="H182" s="204"/>
      <c r="I182" s="204"/>
      <c r="J182" s="204"/>
      <c r="K182" s="205"/>
      <c r="L182" s="205"/>
      <c r="M182" s="205"/>
      <c r="N182" s="205"/>
    </row>
    <row r="183" spans="3:14" ht="11.4">
      <c r="C183" s="204"/>
      <c r="D183" s="204"/>
      <c r="E183" s="204"/>
      <c r="F183" s="204"/>
      <c r="G183" s="204"/>
      <c r="H183" s="204"/>
      <c r="I183" s="204"/>
      <c r="J183" s="204"/>
      <c r="K183" s="205"/>
      <c r="L183" s="205"/>
      <c r="M183" s="205"/>
      <c r="N183" s="205"/>
    </row>
    <row r="184" spans="3:14" ht="11.4">
      <c r="C184" s="208" t="s">
        <v>396</v>
      </c>
      <c r="D184" s="208"/>
      <c r="E184" s="208"/>
      <c r="F184" s="208"/>
      <c r="G184" s="208"/>
      <c r="H184" s="204"/>
      <c r="I184" s="208"/>
      <c r="J184" s="208"/>
      <c r="K184" s="205"/>
      <c r="L184" s="205"/>
      <c r="M184" s="205"/>
      <c r="N184" s="205"/>
    </row>
    <row r="185" spans="3:14" ht="11.4">
      <c r="C185" s="204"/>
      <c r="D185" s="204"/>
      <c r="E185" s="204"/>
      <c r="F185" s="204"/>
      <c r="G185" s="204"/>
      <c r="H185" s="204" t="s">
        <v>397</v>
      </c>
      <c r="I185" s="204"/>
      <c r="J185" s="204"/>
      <c r="K185" s="205"/>
      <c r="L185" s="205"/>
      <c r="M185" s="205"/>
      <c r="N185" s="205"/>
    </row>
    <row r="186" spans="3:14" ht="11.4">
      <c r="C186" s="204"/>
      <c r="D186" s="204"/>
      <c r="E186" s="204"/>
      <c r="F186" s="204"/>
      <c r="G186" s="204"/>
      <c r="H186" s="204"/>
      <c r="I186" s="204"/>
      <c r="J186" s="204"/>
      <c r="K186" s="205"/>
      <c r="L186" s="205"/>
      <c r="M186" s="205"/>
      <c r="N186" s="205"/>
    </row>
    <row r="187" spans="3:14" ht="11.4">
      <c r="C187" s="204"/>
      <c r="D187" s="204"/>
      <c r="E187" s="204"/>
      <c r="F187" s="204"/>
      <c r="G187" s="204"/>
      <c r="H187" s="204"/>
      <c r="I187" s="204"/>
      <c r="J187" s="208"/>
      <c r="K187" s="205"/>
      <c r="L187" s="205"/>
      <c r="M187" s="205"/>
      <c r="N187" s="205"/>
    </row>
    <row r="188" spans="3:14" ht="11.4">
      <c r="C188" s="208" t="s">
        <v>96</v>
      </c>
      <c r="D188" s="208"/>
      <c r="E188" s="208"/>
      <c r="F188" s="208"/>
      <c r="G188" s="208"/>
      <c r="H188" s="204"/>
      <c r="I188" s="208"/>
      <c r="J188" s="204"/>
      <c r="K188" s="205"/>
      <c r="L188" s="205"/>
      <c r="M188" s="205"/>
      <c r="N188" s="205"/>
    </row>
  </sheetData>
  <autoFilter ref="C99:K171" xr:uid="{00000000-0009-0000-0000-000008000000}"/>
  <mergeCells count="13">
    <mergeCell ref="E29:H29"/>
    <mergeCell ref="L2:V2"/>
    <mergeCell ref="E7:H7"/>
    <mergeCell ref="E9:H9"/>
    <mergeCell ref="E11:H11"/>
    <mergeCell ref="E20:H20"/>
    <mergeCell ref="C181:N181"/>
    <mergeCell ref="E88:H88"/>
    <mergeCell ref="E90:H90"/>
    <mergeCell ref="E92:H92"/>
    <mergeCell ref="C175:N175"/>
    <mergeCell ref="C177:N177"/>
    <mergeCell ref="C179:N179"/>
  </mergeCells>
  <pageMargins left="0.39374999999999999" right="0.39374999999999999" top="0.39374999999999999" bottom="0.39374999999999999" header="0" footer="0"/>
  <pageSetup paperSize="9" scale="72" fitToHeight="100" orientation="portrait"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56</vt:i4>
      </vt:variant>
      <vt:variant>
        <vt:lpstr>Pomenované rozsahy</vt:lpstr>
      </vt:variant>
      <vt:variant>
        <vt:i4>57</vt:i4>
      </vt:variant>
    </vt:vector>
  </HeadingPairs>
  <TitlesOfParts>
    <vt:vector size="113" baseType="lpstr">
      <vt:lpstr>Rekapitulácia</vt:lpstr>
      <vt:lpstr>Faktur formulár 3x12 bj</vt:lpstr>
      <vt:lpstr>Rekapitulácia 3x12 bj</vt:lpstr>
      <vt:lpstr>FC 01 - FC 01 SO 01 A1 - ...</vt:lpstr>
      <vt:lpstr>FC 02 - FC 02 SO 01 A1 - ...</vt:lpstr>
      <vt:lpstr>FC 03 - FC 03 SO 01 A1 - ...</vt:lpstr>
      <vt:lpstr>FC 04 - FC 04 SO 01 A1 - ...</vt:lpstr>
      <vt:lpstr>FC 05 - FC 05 SO 01 A1 - ...</vt:lpstr>
      <vt:lpstr>FC 06 - FC 06 SO 01 A1 - ...</vt:lpstr>
      <vt:lpstr>FC 07 - FC 07 SO 01 A1 - ELI</vt:lpstr>
      <vt:lpstr>FC 08 - FC 08 SO 01 A2 - ...</vt:lpstr>
      <vt:lpstr>FC 09 - FC 09 SO 01 A2 - ...</vt:lpstr>
      <vt:lpstr>FC 10 - FC 10 SO 01 A2 - ...</vt:lpstr>
      <vt:lpstr>FC 11 - FC 11 SO 01 A2 - ...</vt:lpstr>
      <vt:lpstr>FC 12 - FC 12 SO 01 A2 - ...</vt:lpstr>
      <vt:lpstr>FC 13 - FC 13 SO 01 A2 - ...</vt:lpstr>
      <vt:lpstr>FC 14 - FC 14 SO 01 A2 - ELI</vt:lpstr>
      <vt:lpstr>FC 15 - FC 15 SO 01 A3 - ...</vt:lpstr>
      <vt:lpstr>FC 16 - FC 16 SO 01 A3 - ...</vt:lpstr>
      <vt:lpstr>FC 17 - FC 17 SO 01 A3 - ...</vt:lpstr>
      <vt:lpstr>FC 18 - FC 18 SO 01 A3 - ...</vt:lpstr>
      <vt:lpstr>FC 19 - FC 19 SO 01 A3 - ...</vt:lpstr>
      <vt:lpstr>FC 20 - FC 20 SO 01 A3 - ...</vt:lpstr>
      <vt:lpstr>FC 21 - FC 21 SO 01 A3 - ELI</vt:lpstr>
      <vt:lpstr>SO 02 - FC 22 SO 02 Príst...</vt:lpstr>
      <vt:lpstr>SO 03 - FC 22 SO 03 Parko...</vt:lpstr>
      <vt:lpstr>SO 04 - FC 22 SO 04 Komun...</vt:lpstr>
      <vt:lpstr>SO 05 - FC 23 SO 05 Kanal...</vt:lpstr>
      <vt:lpstr>SO 06 - FC 24 SO 06 Verej...</vt:lpstr>
      <vt:lpstr>SO 07. - FC 25 SO 07 Vere...</vt:lpstr>
      <vt:lpstr>SO 07 A1 - FC 25 SO 07 A1...</vt:lpstr>
      <vt:lpstr>SO 07 A2 - FC 25 SO 07 A2...</vt:lpstr>
      <vt:lpstr>SO 07 A3 - FC 25 SO 07 A3...</vt:lpstr>
      <vt:lpstr>SO 08. - FC 26 SO 08 Vere...</vt:lpstr>
      <vt:lpstr>SO 08 A1 - FC 26 SO 08 A1...</vt:lpstr>
      <vt:lpstr>SO 08 A2 - FC 26 SO 08 A2...</vt:lpstr>
      <vt:lpstr>SO 08 A3 - FC 26 SO 08 A3...</vt:lpstr>
      <vt:lpstr>SO 09 - FC 27 SO 09 NN pr...</vt:lpstr>
      <vt:lpstr>SO 10 - FC 28 SO 10 Hrubé...</vt:lpstr>
      <vt:lpstr>Faktur formulár 1x12 bj</vt:lpstr>
      <vt:lpstr>Rekapitulácia stavby</vt:lpstr>
      <vt:lpstr>FC 01 - FC 01 SO 01 B1 - ...</vt:lpstr>
      <vt:lpstr>FC 02 - FC 02 SO 01 B1 - ...</vt:lpstr>
      <vt:lpstr>FC 03 - FC 03 SO 01 B1 - ...</vt:lpstr>
      <vt:lpstr>FC 04 - FC 04 SO 01 B1 - ...</vt:lpstr>
      <vt:lpstr>FC 05 - FC 05 SO 01 B1 - ...</vt:lpstr>
      <vt:lpstr>FC 06 - FC 06 SO 01 B1 - ...</vt:lpstr>
      <vt:lpstr>FC 07 - FC 07 SO 01 B1 - ELI</vt:lpstr>
      <vt:lpstr>SO 02 - FC 08 SO 02 Príst...</vt:lpstr>
      <vt:lpstr>SO 03 - FC 08 SO 03 Parko...</vt:lpstr>
      <vt:lpstr>SO 04 - FC 08 SO 04 Komun...</vt:lpstr>
      <vt:lpstr>SO 05 - FC 09 SO 05 Kanal...</vt:lpstr>
      <vt:lpstr>SO 06 - FC 10 SO 06 Verej...</vt:lpstr>
      <vt:lpstr>SO 07 - FC 11 SO 07 Vodov...</vt:lpstr>
      <vt:lpstr>SO 08 - FC 12 SO 08 Kanal...</vt:lpstr>
      <vt:lpstr>SO 09 - FC 13 SO 09 NN pr...</vt:lpstr>
      <vt:lpstr>'Faktur formulár 1x12 bj'!Názvy_tlače</vt:lpstr>
      <vt:lpstr>'Faktur formulár 3x12 bj'!Názvy_tlače</vt:lpstr>
      <vt:lpstr>'FC 01 - FC 01 SO 01 A1 - ...'!Názvy_tlače</vt:lpstr>
      <vt:lpstr>'FC 01 - FC 01 SO 01 B1 - ...'!Názvy_tlače</vt:lpstr>
      <vt:lpstr>'FC 02 - FC 02 SO 01 A1 - ...'!Názvy_tlače</vt:lpstr>
      <vt:lpstr>'FC 02 - FC 02 SO 01 B1 - ...'!Názvy_tlače</vt:lpstr>
      <vt:lpstr>'FC 03 - FC 03 SO 01 A1 - ...'!Názvy_tlače</vt:lpstr>
      <vt:lpstr>'FC 03 - FC 03 SO 01 B1 - ...'!Názvy_tlače</vt:lpstr>
      <vt:lpstr>'FC 04 - FC 04 SO 01 A1 - ...'!Názvy_tlače</vt:lpstr>
      <vt:lpstr>'FC 04 - FC 04 SO 01 B1 - ...'!Názvy_tlače</vt:lpstr>
      <vt:lpstr>'FC 05 - FC 05 SO 01 A1 - ...'!Názvy_tlače</vt:lpstr>
      <vt:lpstr>'FC 05 - FC 05 SO 01 B1 - ...'!Názvy_tlače</vt:lpstr>
      <vt:lpstr>'FC 06 - FC 06 SO 01 A1 - ...'!Názvy_tlače</vt:lpstr>
      <vt:lpstr>'FC 06 - FC 06 SO 01 B1 - ...'!Názvy_tlače</vt:lpstr>
      <vt:lpstr>'FC 07 - FC 07 SO 01 A1 - ELI'!Názvy_tlače</vt:lpstr>
      <vt:lpstr>'FC 07 - FC 07 SO 01 B1 - ELI'!Názvy_tlače</vt:lpstr>
      <vt:lpstr>'FC 08 - FC 08 SO 01 A2 - ...'!Názvy_tlače</vt:lpstr>
      <vt:lpstr>'FC 09 - FC 09 SO 01 A2 - ...'!Názvy_tlače</vt:lpstr>
      <vt:lpstr>'FC 10 - FC 10 SO 01 A2 - ...'!Názvy_tlače</vt:lpstr>
      <vt:lpstr>'FC 11 - FC 11 SO 01 A2 - ...'!Názvy_tlače</vt:lpstr>
      <vt:lpstr>'FC 12 - FC 12 SO 01 A2 - ...'!Názvy_tlače</vt:lpstr>
      <vt:lpstr>'FC 13 - FC 13 SO 01 A2 - ...'!Názvy_tlače</vt:lpstr>
      <vt:lpstr>'FC 14 - FC 14 SO 01 A2 - ELI'!Názvy_tlače</vt:lpstr>
      <vt:lpstr>'FC 15 - FC 15 SO 01 A3 - ...'!Názvy_tlače</vt:lpstr>
      <vt:lpstr>'FC 16 - FC 16 SO 01 A3 - ...'!Názvy_tlače</vt:lpstr>
      <vt:lpstr>'FC 17 - FC 17 SO 01 A3 - ...'!Názvy_tlače</vt:lpstr>
      <vt:lpstr>'FC 18 - FC 18 SO 01 A3 - ...'!Názvy_tlače</vt:lpstr>
      <vt:lpstr>'FC 19 - FC 19 SO 01 A3 - ...'!Názvy_tlače</vt:lpstr>
      <vt:lpstr>'FC 20 - FC 20 SO 01 A3 - ...'!Názvy_tlače</vt:lpstr>
      <vt:lpstr>'FC 21 - FC 21 SO 01 A3 - ELI'!Názvy_tlače</vt:lpstr>
      <vt:lpstr>'Rekapitulácia 3x12 bj'!Názvy_tlače</vt:lpstr>
      <vt:lpstr>'Rekapitulácia stavby'!Názvy_tlače</vt:lpstr>
      <vt:lpstr>'SO 02 - FC 08 SO 02 Príst...'!Názvy_tlače</vt:lpstr>
      <vt:lpstr>'SO 02 - FC 22 SO 02 Príst...'!Názvy_tlače</vt:lpstr>
      <vt:lpstr>'SO 03 - FC 08 SO 03 Parko...'!Názvy_tlače</vt:lpstr>
      <vt:lpstr>'SO 03 - FC 22 SO 03 Parko...'!Názvy_tlače</vt:lpstr>
      <vt:lpstr>'SO 04 - FC 08 SO 04 Komun...'!Názvy_tlače</vt:lpstr>
      <vt:lpstr>'SO 04 - FC 22 SO 04 Komun...'!Názvy_tlače</vt:lpstr>
      <vt:lpstr>'SO 05 - FC 09 SO 05 Kanal...'!Názvy_tlače</vt:lpstr>
      <vt:lpstr>'SO 05 - FC 23 SO 05 Kanal...'!Názvy_tlače</vt:lpstr>
      <vt:lpstr>'SO 06 - FC 10 SO 06 Verej...'!Názvy_tlače</vt:lpstr>
      <vt:lpstr>'SO 06 - FC 24 SO 06 Verej...'!Názvy_tlače</vt:lpstr>
      <vt:lpstr>'SO 07 - FC 11 SO 07 Vodov...'!Názvy_tlače</vt:lpstr>
      <vt:lpstr>'SO 07 A1 - FC 25 SO 07 A1...'!Názvy_tlače</vt:lpstr>
      <vt:lpstr>'SO 07 A2 - FC 25 SO 07 A2...'!Názvy_tlače</vt:lpstr>
      <vt:lpstr>'SO 07 A3 - FC 25 SO 07 A3...'!Názvy_tlače</vt:lpstr>
      <vt:lpstr>'SO 07. - FC 25 SO 07 Vere...'!Názvy_tlače</vt:lpstr>
      <vt:lpstr>'SO 08 - FC 12 SO 08 Kanal...'!Názvy_tlače</vt:lpstr>
      <vt:lpstr>'SO 08 A1 - FC 26 SO 08 A1...'!Názvy_tlače</vt:lpstr>
      <vt:lpstr>'SO 08 A2 - FC 26 SO 08 A2...'!Názvy_tlače</vt:lpstr>
      <vt:lpstr>'SO 08 A3 - FC 26 SO 08 A3...'!Názvy_tlače</vt:lpstr>
      <vt:lpstr>'SO 08. - FC 26 SO 08 Vere...'!Názvy_tlače</vt:lpstr>
      <vt:lpstr>'SO 09 - FC 13 SO 09 NN pr...'!Názvy_tlače</vt:lpstr>
      <vt:lpstr>'SO 09 - FC 27 SO 09 NN pr...'!Názvy_tlače</vt:lpstr>
      <vt:lpstr>'SO 10 - FC 28 SO 10 Hrubé...'!Názvy_tlače</vt:lpstr>
      <vt:lpstr>'Rekapitulácia 3x12 bj'!Oblasť_tlače</vt:lpstr>
      <vt:lpstr>'Rekapitulácia stavby'!Oblasť_tlače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10</dc:creator>
  <cp:lastModifiedBy>Lenovo</cp:lastModifiedBy>
  <dcterms:created xsi:type="dcterms:W3CDTF">2021-03-31T16:47:53Z</dcterms:created>
  <dcterms:modified xsi:type="dcterms:W3CDTF">2021-04-20T20:10:02Z</dcterms:modified>
</cp:coreProperties>
</file>