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\\172.16.201.250\Visions\visions consulting\zakazky\Smizany (0887)\02 Podklady\PD\DSS_SMIZANY_RPD_2021-02-19\_VV\"/>
    </mc:Choice>
  </mc:AlternateContent>
  <xr:revisionPtr revIDLastSave="0" documentId="8_{E949919F-2B28-4BF3-BB5F-7CA2308706C2}" xr6:coauthVersionLast="47" xr6:coauthVersionMax="47" xr10:uidLastSave="{00000000-0000-0000-0000-000000000000}"/>
  <bookViews>
    <workbookView xWindow="-96" yWindow="-96" windowWidth="19392" windowHeight="10392" xr2:uid="{00000000-000D-0000-FFFF-FFFF00000000}"/>
  </bookViews>
  <sheets>
    <sheet name="Rekapitulácia stavby" sheetId="1" r:id="rId1"/>
    <sheet name="01 - ÚK" sheetId="2" r:id="rId2"/>
  </sheets>
  <definedNames>
    <definedName name="_xlnm._FilterDatabase" localSheetId="1" hidden="1">'01 - ÚK'!$C$130:$K$277</definedName>
    <definedName name="_xlnm.Print_Titles" localSheetId="1">'01 - ÚK'!$130:$130</definedName>
    <definedName name="_xlnm.Print_Titles" localSheetId="0">'Rekapitulácia stavby'!$92:$92</definedName>
    <definedName name="_xlnm.Print_Area" localSheetId="1">'01 - ÚK'!$C$4:$J$76,'01 - ÚK'!$C$82:$J$110,'01 - ÚK'!$C$116:$J$277</definedName>
    <definedName name="_xlnm.Print_Area" localSheetId="0">'Rekapitulácia stavby'!$D$4:$AO$76,'Rekapitulácia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153" i="2" l="1"/>
  <c r="BI153" i="2"/>
  <c r="BH153" i="2"/>
  <c r="BG153" i="2"/>
  <c r="BF153" i="2"/>
  <c r="BE153" i="2"/>
  <c r="T153" i="2"/>
  <c r="R153" i="2"/>
  <c r="P153" i="2"/>
  <c r="J153" i="2"/>
  <c r="BK152" i="2"/>
  <c r="BI152" i="2"/>
  <c r="BH152" i="2"/>
  <c r="BG152" i="2"/>
  <c r="BE152" i="2"/>
  <c r="T152" i="2"/>
  <c r="R152" i="2"/>
  <c r="P152" i="2"/>
  <c r="J152" i="2"/>
  <c r="BF152" i="2" s="1"/>
  <c r="BK150" i="2"/>
  <c r="BI150" i="2"/>
  <c r="BH150" i="2"/>
  <c r="BG150" i="2"/>
  <c r="BE150" i="2"/>
  <c r="T150" i="2"/>
  <c r="R150" i="2"/>
  <c r="P150" i="2"/>
  <c r="J150" i="2"/>
  <c r="BF150" i="2" s="1"/>
  <c r="BK213" i="2"/>
  <c r="BI213" i="2"/>
  <c r="BH213" i="2"/>
  <c r="BG213" i="2"/>
  <c r="BE213" i="2"/>
  <c r="T213" i="2"/>
  <c r="R213" i="2"/>
  <c r="P213" i="2"/>
  <c r="J213" i="2"/>
  <c r="BF213" i="2" s="1"/>
  <c r="BK171" i="2"/>
  <c r="BI171" i="2"/>
  <c r="BH171" i="2"/>
  <c r="BG171" i="2"/>
  <c r="BE171" i="2"/>
  <c r="T171" i="2"/>
  <c r="R171" i="2"/>
  <c r="P171" i="2"/>
  <c r="J171" i="2"/>
  <c r="BF171" i="2" s="1"/>
  <c r="BK170" i="2"/>
  <c r="BI170" i="2"/>
  <c r="BH170" i="2"/>
  <c r="BG170" i="2"/>
  <c r="BE170" i="2"/>
  <c r="T170" i="2"/>
  <c r="R170" i="2"/>
  <c r="P170" i="2"/>
  <c r="J170" i="2"/>
  <c r="BF170" i="2" s="1"/>
  <c r="H198" i="2"/>
  <c r="J39" i="2" l="1"/>
  <c r="J38" i="2"/>
  <c r="AY96" i="1" s="1"/>
  <c r="J37" i="2"/>
  <c r="AX96" i="1" s="1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T145" i="2" s="1"/>
  <c r="R146" i="2"/>
  <c r="R145" i="2" s="1"/>
  <c r="P146" i="2"/>
  <c r="P145" i="2" s="1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J128" i="2"/>
  <c r="F128" i="2"/>
  <c r="J127" i="2"/>
  <c r="F127" i="2"/>
  <c r="F125" i="2"/>
  <c r="E123" i="2"/>
  <c r="J94" i="2"/>
  <c r="F94" i="2"/>
  <c r="J93" i="2"/>
  <c r="F93" i="2"/>
  <c r="F91" i="2"/>
  <c r="E89" i="2"/>
  <c r="J14" i="2"/>
  <c r="J125" i="2" s="1"/>
  <c r="E119" i="2"/>
  <c r="L90" i="1"/>
  <c r="AM90" i="1"/>
  <c r="AM89" i="1"/>
  <c r="L89" i="1"/>
  <c r="AM87" i="1"/>
  <c r="L87" i="1"/>
  <c r="L85" i="1"/>
  <c r="L84" i="1"/>
  <c r="J277" i="2"/>
  <c r="BK275" i="2"/>
  <c r="J275" i="2"/>
  <c r="BK273" i="2"/>
  <c r="J273" i="2"/>
  <c r="J272" i="2"/>
  <c r="J267" i="2"/>
  <c r="BK264" i="2"/>
  <c r="J263" i="2"/>
  <c r="BK262" i="2"/>
  <c r="J261" i="2"/>
  <c r="J260" i="2"/>
  <c r="BK257" i="2"/>
  <c r="BK256" i="2"/>
  <c r="BK255" i="2"/>
  <c r="BK251" i="2"/>
  <c r="J248" i="2"/>
  <c r="J246" i="2"/>
  <c r="J244" i="2"/>
  <c r="J242" i="2"/>
  <c r="J240" i="2"/>
  <c r="BK239" i="2"/>
  <c r="J238" i="2"/>
  <c r="J236" i="2"/>
  <c r="J235" i="2"/>
  <c r="J232" i="2"/>
  <c r="J231" i="2"/>
  <c r="J229" i="2"/>
  <c r="BK226" i="2"/>
  <c r="BK223" i="2"/>
  <c r="J222" i="2"/>
  <c r="J218" i="2"/>
  <c r="BK217" i="2"/>
  <c r="J216" i="2"/>
  <c r="J215" i="2"/>
  <c r="J214" i="2"/>
  <c r="BK211" i="2"/>
  <c r="BK210" i="2"/>
  <c r="BK209" i="2"/>
  <c r="J208" i="2"/>
  <c r="J205" i="2"/>
  <c r="J202" i="2"/>
  <c r="BK200" i="2"/>
  <c r="BK199" i="2"/>
  <c r="BK198" i="2"/>
  <c r="BK197" i="2"/>
  <c r="BK196" i="2"/>
  <c r="J194" i="2"/>
  <c r="J193" i="2"/>
  <c r="J188" i="2"/>
  <c r="BK186" i="2"/>
  <c r="J185" i="2"/>
  <c r="BK183" i="2"/>
  <c r="J182" i="2"/>
  <c r="J175" i="2"/>
  <c r="J172" i="2"/>
  <c r="J168" i="2"/>
  <c r="BK167" i="2"/>
  <c r="J166" i="2"/>
  <c r="J165" i="2"/>
  <c r="BK163" i="2"/>
  <c r="J160" i="2"/>
  <c r="BK159" i="2"/>
  <c r="J158" i="2"/>
  <c r="BK157" i="2"/>
  <c r="J156" i="2"/>
  <c r="J154" i="2"/>
  <c r="J149" i="2"/>
  <c r="J148" i="2"/>
  <c r="J144" i="2"/>
  <c r="J143" i="2"/>
  <c r="J137" i="2"/>
  <c r="J276" i="2"/>
  <c r="BK270" i="2"/>
  <c r="J266" i="2"/>
  <c r="BK265" i="2"/>
  <c r="J264" i="2"/>
  <c r="J258" i="2"/>
  <c r="J257" i="2"/>
  <c r="J255" i="2"/>
  <c r="J254" i="2"/>
  <c r="J253" i="2"/>
  <c r="BK252" i="2"/>
  <c r="BK246" i="2"/>
  <c r="BK243" i="2"/>
  <c r="BK242" i="2"/>
  <c r="BK241" i="2"/>
  <c r="BK237" i="2"/>
  <c r="BK235" i="2"/>
  <c r="J233" i="2"/>
  <c r="BK232" i="2"/>
  <c r="J230" i="2"/>
  <c r="BK228" i="2"/>
  <c r="BK227" i="2"/>
  <c r="BK225" i="2"/>
  <c r="BK224" i="2"/>
  <c r="BK221" i="2"/>
  <c r="J220" i="2"/>
  <c r="BK218" i="2"/>
  <c r="J212" i="2"/>
  <c r="J211" i="2"/>
  <c r="BK208" i="2"/>
  <c r="BK206" i="2"/>
  <c r="BK204" i="2"/>
  <c r="BK203" i="2"/>
  <c r="BK202" i="2"/>
  <c r="J199" i="2"/>
  <c r="J198" i="2"/>
  <c r="BK195" i="2"/>
  <c r="BK193" i="2"/>
  <c r="BK191" i="2"/>
  <c r="BK189" i="2"/>
  <c r="BK187" i="2"/>
  <c r="J186" i="2"/>
  <c r="J184" i="2"/>
  <c r="BK181" i="2"/>
  <c r="BK180" i="2"/>
  <c r="J179" i="2"/>
  <c r="BK178" i="2"/>
  <c r="J177" i="2"/>
  <c r="BK176" i="2"/>
  <c r="BK175" i="2"/>
  <c r="J174" i="2"/>
  <c r="BK173" i="2"/>
  <c r="J169" i="2"/>
  <c r="J167" i="2"/>
  <c r="J161" i="2"/>
  <c r="BK158" i="2"/>
  <c r="BK154" i="2"/>
  <c r="J151" i="2"/>
  <c r="BK146" i="2"/>
  <c r="BK144" i="2"/>
  <c r="BK143" i="2"/>
  <c r="BK141" i="2"/>
  <c r="J140" i="2"/>
  <c r="BK139" i="2"/>
  <c r="J138" i="2"/>
  <c r="BK136" i="2"/>
  <c r="BK134" i="2"/>
  <c r="BK276" i="2"/>
  <c r="BK272" i="2"/>
  <c r="J270" i="2"/>
  <c r="J269" i="2"/>
  <c r="J268" i="2"/>
  <c r="BK263" i="2"/>
  <c r="J262" i="2"/>
  <c r="BK260" i="2"/>
  <c r="J259" i="2"/>
  <c r="BK258" i="2"/>
  <c r="BK253" i="2"/>
  <c r="J252" i="2"/>
  <c r="J251" i="2"/>
  <c r="J250" i="2"/>
  <c r="J249" i="2"/>
  <c r="BK248" i="2"/>
  <c r="J247" i="2"/>
  <c r="J243" i="2"/>
  <c r="J241" i="2"/>
  <c r="BK240" i="2"/>
  <c r="BK238" i="2"/>
  <c r="J237" i="2"/>
  <c r="BK231" i="2"/>
  <c r="BK230" i="2"/>
  <c r="J227" i="2"/>
  <c r="J226" i="2"/>
  <c r="J225" i="2"/>
  <c r="J224" i="2"/>
  <c r="BK222" i="2"/>
  <c r="BK219" i="2"/>
  <c r="BK216" i="2"/>
  <c r="BK214" i="2"/>
  <c r="J209" i="2"/>
  <c r="J207" i="2"/>
  <c r="J206" i="2"/>
  <c r="BK205" i="2"/>
  <c r="J200" i="2"/>
  <c r="J197" i="2"/>
  <c r="J196" i="2"/>
  <c r="J195" i="2"/>
  <c r="BK194" i="2"/>
  <c r="J192" i="2"/>
  <c r="J191" i="2"/>
  <c r="J189" i="2"/>
  <c r="J187" i="2"/>
  <c r="J183" i="2"/>
  <c r="BK179" i="2"/>
  <c r="BK174" i="2"/>
  <c r="BK169" i="2"/>
  <c r="BK168" i="2"/>
  <c r="BK164" i="2"/>
  <c r="BK160" i="2"/>
  <c r="J159" i="2"/>
  <c r="BK156" i="2"/>
  <c r="J155" i="2"/>
  <c r="BK149" i="2"/>
  <c r="BK148" i="2"/>
  <c r="J142" i="2"/>
  <c r="J141" i="2"/>
  <c r="BK140" i="2"/>
  <c r="J139" i="2"/>
  <c r="BK137" i="2"/>
  <c r="J136" i="2"/>
  <c r="BK135" i="2"/>
  <c r="BK277" i="2"/>
  <c r="BK269" i="2"/>
  <c r="BK268" i="2"/>
  <c r="BK267" i="2"/>
  <c r="BK266" i="2"/>
  <c r="J265" i="2"/>
  <c r="BK261" i="2"/>
  <c r="BK259" i="2"/>
  <c r="J256" i="2"/>
  <c r="BK254" i="2"/>
  <c r="BK250" i="2"/>
  <c r="BK249" i="2"/>
  <c r="BK247" i="2"/>
  <c r="BK244" i="2"/>
  <c r="J239" i="2"/>
  <c r="BK236" i="2"/>
  <c r="BK233" i="2"/>
  <c r="BK229" i="2"/>
  <c r="J228" i="2"/>
  <c r="J223" i="2"/>
  <c r="J221" i="2"/>
  <c r="BK220" i="2"/>
  <c r="J219" i="2"/>
  <c r="J217" i="2"/>
  <c r="BK215" i="2"/>
  <c r="BK212" i="2"/>
  <c r="J210" i="2"/>
  <c r="BK207" i="2"/>
  <c r="J204" i="2"/>
  <c r="J203" i="2"/>
  <c r="BK192" i="2"/>
  <c r="BK188" i="2"/>
  <c r="BK185" i="2"/>
  <c r="BK184" i="2"/>
  <c r="BK182" i="2"/>
  <c r="J181" i="2"/>
  <c r="J180" i="2"/>
  <c r="J178" i="2"/>
  <c r="BK177" i="2"/>
  <c r="J176" i="2"/>
  <c r="J173" i="2"/>
  <c r="BK172" i="2"/>
  <c r="BK166" i="2"/>
  <c r="BK165" i="2"/>
  <c r="J164" i="2"/>
  <c r="J163" i="2"/>
  <c r="BK161" i="2"/>
  <c r="J157" i="2"/>
  <c r="BK155" i="2"/>
  <c r="BK151" i="2"/>
  <c r="J146" i="2"/>
  <c r="BK142" i="2"/>
  <c r="BK138" i="2"/>
  <c r="J135" i="2"/>
  <c r="J134" i="2"/>
  <c r="AS95" i="1"/>
  <c r="P133" i="2" l="1"/>
  <c r="P132" i="2" s="1"/>
  <c r="R274" i="2"/>
  <c r="T133" i="2"/>
  <c r="T132" i="2" s="1"/>
  <c r="BK147" i="2"/>
  <c r="J147" i="2" s="1"/>
  <c r="J102" i="2" s="1"/>
  <c r="P147" i="2"/>
  <c r="R147" i="2"/>
  <c r="T147" i="2"/>
  <c r="BK234" i="2"/>
  <c r="J234" i="2" s="1"/>
  <c r="J106" i="2" s="1"/>
  <c r="T234" i="2"/>
  <c r="T201" i="2" s="1"/>
  <c r="T190" i="2" s="1"/>
  <c r="T162" i="2" s="1"/>
  <c r="BK271" i="2"/>
  <c r="BK245" i="2" s="1"/>
  <c r="J245" i="2" s="1"/>
  <c r="J107" i="2" s="1"/>
  <c r="T271" i="2"/>
  <c r="T245" i="2" s="1"/>
  <c r="BK274" i="2"/>
  <c r="J274" i="2" s="1"/>
  <c r="J109" i="2" s="1"/>
  <c r="BK133" i="2"/>
  <c r="J133" i="2" s="1"/>
  <c r="J100" i="2" s="1"/>
  <c r="P234" i="2"/>
  <c r="P201" i="2" s="1"/>
  <c r="P190" i="2" s="1"/>
  <c r="P162" i="2" s="1"/>
  <c r="R271" i="2"/>
  <c r="R245" i="2" s="1"/>
  <c r="P274" i="2"/>
  <c r="R133" i="2"/>
  <c r="R132" i="2" s="1"/>
  <c r="R234" i="2"/>
  <c r="R201" i="2" s="1"/>
  <c r="R190" i="2" s="1"/>
  <c r="R162" i="2" s="1"/>
  <c r="P271" i="2"/>
  <c r="P245" i="2" s="1"/>
  <c r="T274" i="2"/>
  <c r="BF140" i="2"/>
  <c r="BF144" i="2"/>
  <c r="BF155" i="2"/>
  <c r="BF156" i="2"/>
  <c r="BF161" i="2"/>
  <c r="BF163" i="2"/>
  <c r="BF172" i="2"/>
  <c r="BF179" i="2"/>
  <c r="BF180" i="2"/>
  <c r="BF184" i="2"/>
  <c r="BF197" i="2"/>
  <c r="BF207" i="2"/>
  <c r="BF209" i="2"/>
  <c r="BF218" i="2"/>
  <c r="BF219" i="2"/>
  <c r="BF220" i="2"/>
  <c r="BF221" i="2"/>
  <c r="BF232" i="2"/>
  <c r="BF235" i="2"/>
  <c r="BF237" i="2"/>
  <c r="BF238" i="2"/>
  <c r="BF241" i="2"/>
  <c r="BF242" i="2"/>
  <c r="BF249" i="2"/>
  <c r="BF255" i="2"/>
  <c r="BF277" i="2"/>
  <c r="E85" i="2"/>
  <c r="BF135" i="2"/>
  <c r="BF137" i="2"/>
  <c r="BF138" i="2"/>
  <c r="BF139" i="2"/>
  <c r="BF141" i="2"/>
  <c r="BF143" i="2"/>
  <c r="BF146" i="2"/>
  <c r="BF148" i="2"/>
  <c r="BF154" i="2"/>
  <c r="BF158" i="2"/>
  <c r="BF159" i="2"/>
  <c r="BF166" i="2"/>
  <c r="BF182" i="2"/>
  <c r="BF186" i="2"/>
  <c r="BF188" i="2"/>
  <c r="BF194" i="2"/>
  <c r="BF195" i="2"/>
  <c r="BF203" i="2"/>
  <c r="BF204" i="2"/>
  <c r="BF205" i="2"/>
  <c r="BF206" i="2"/>
  <c r="BF208" i="2"/>
  <c r="BF211" i="2"/>
  <c r="BF215" i="2"/>
  <c r="BF223" i="2"/>
  <c r="BF224" i="2"/>
  <c r="BF229" i="2"/>
  <c r="BF236" i="2"/>
  <c r="BF240" i="2"/>
  <c r="BF250" i="2"/>
  <c r="BF251" i="2"/>
  <c r="BF258" i="2"/>
  <c r="BF259" i="2"/>
  <c r="BF261" i="2"/>
  <c r="BF267" i="2"/>
  <c r="BF268" i="2"/>
  <c r="BF276" i="2"/>
  <c r="BK145" i="2"/>
  <c r="J145" i="2" s="1"/>
  <c r="J101" i="2" s="1"/>
  <c r="J91" i="2"/>
  <c r="BF142" i="2"/>
  <c r="BF149" i="2"/>
  <c r="BF151" i="2"/>
  <c r="BF167" i="2"/>
  <c r="BF168" i="2"/>
  <c r="BF173" i="2"/>
  <c r="BF175" i="2"/>
  <c r="BF176" i="2"/>
  <c r="BF178" i="2"/>
  <c r="BF183" i="2"/>
  <c r="BF185" i="2"/>
  <c r="BF189" i="2"/>
  <c r="BF191" i="2"/>
  <c r="BF198" i="2"/>
  <c r="BF210" i="2"/>
  <c r="BF212" i="2"/>
  <c r="BF216" i="2"/>
  <c r="BF227" i="2"/>
  <c r="BF230" i="2"/>
  <c r="BF231" i="2"/>
  <c r="BF246" i="2"/>
  <c r="BF248" i="2"/>
  <c r="BF253" i="2"/>
  <c r="BF254" i="2"/>
  <c r="BF256" i="2"/>
  <c r="BF257" i="2"/>
  <c r="BF263" i="2"/>
  <c r="BF264" i="2"/>
  <c r="BF270" i="2"/>
  <c r="BK201" i="2"/>
  <c r="BK190" i="2" s="1"/>
  <c r="J190" i="2" s="1"/>
  <c r="J104" i="2" s="1"/>
  <c r="BF134" i="2"/>
  <c r="BF136" i="2"/>
  <c r="BF157" i="2"/>
  <c r="BF160" i="2"/>
  <c r="BF164" i="2"/>
  <c r="BF165" i="2"/>
  <c r="BF169" i="2"/>
  <c r="BF174" i="2"/>
  <c r="BF177" i="2"/>
  <c r="BF181" i="2"/>
  <c r="BF187" i="2"/>
  <c r="BF192" i="2"/>
  <c r="BF193" i="2"/>
  <c r="BF196" i="2"/>
  <c r="BF199" i="2"/>
  <c r="BF200" i="2"/>
  <c r="BF202" i="2"/>
  <c r="BF214" i="2"/>
  <c r="BF217" i="2"/>
  <c r="BF222" i="2"/>
  <c r="BF225" i="2"/>
  <c r="BF226" i="2"/>
  <c r="BF228" i="2"/>
  <c r="BF233" i="2"/>
  <c r="BF239" i="2"/>
  <c r="BF243" i="2"/>
  <c r="BF244" i="2"/>
  <c r="BF247" i="2"/>
  <c r="BF252" i="2"/>
  <c r="BF260" i="2"/>
  <c r="BF262" i="2"/>
  <c r="BF265" i="2"/>
  <c r="BF266" i="2"/>
  <c r="BF269" i="2"/>
  <c r="BF272" i="2"/>
  <c r="BF273" i="2"/>
  <c r="BF275" i="2"/>
  <c r="F35" i="2"/>
  <c r="AZ96" i="1" s="1"/>
  <c r="AZ95" i="1" s="1"/>
  <c r="AV95" i="1" s="1"/>
  <c r="F39" i="2"/>
  <c r="BD96" i="1" s="1"/>
  <c r="BD95" i="1" s="1"/>
  <c r="BD94" i="1" s="1"/>
  <c r="W33" i="1" s="1"/>
  <c r="F37" i="2"/>
  <c r="BB96" i="1" s="1"/>
  <c r="BB95" i="1" s="1"/>
  <c r="AX95" i="1" s="1"/>
  <c r="F38" i="2"/>
  <c r="BC96" i="1" s="1"/>
  <c r="BC95" i="1" s="1"/>
  <c r="AY95" i="1" s="1"/>
  <c r="J35" i="2"/>
  <c r="AV96" i="1" s="1"/>
  <c r="AS94" i="1"/>
  <c r="J201" i="2" l="1"/>
  <c r="J105" i="2" s="1"/>
  <c r="J271" i="2"/>
  <c r="J108" i="2" s="1"/>
  <c r="P131" i="2"/>
  <c r="AU96" i="1" s="1"/>
  <c r="AU95" i="1" s="1"/>
  <c r="AU94" i="1" s="1"/>
  <c r="T131" i="2"/>
  <c r="R131" i="2"/>
  <c r="BK162" i="2"/>
  <c r="J162" i="2" s="1"/>
  <c r="J103" i="2" s="1"/>
  <c r="BK132" i="2"/>
  <c r="F36" i="2"/>
  <c r="BA96" i="1" s="1"/>
  <c r="BA95" i="1" s="1"/>
  <c r="BA94" i="1" s="1"/>
  <c r="AW94" i="1" s="1"/>
  <c r="AK30" i="1" s="1"/>
  <c r="AZ94" i="1"/>
  <c r="W29" i="1" s="1"/>
  <c r="BC94" i="1"/>
  <c r="AY94" i="1" s="1"/>
  <c r="J36" i="2"/>
  <c r="AW96" i="1" s="1"/>
  <c r="AT96" i="1" s="1"/>
  <c r="BB94" i="1"/>
  <c r="W31" i="1" s="1"/>
  <c r="BK131" i="2" l="1"/>
  <c r="J131" i="2" s="1"/>
  <c r="J32" i="2" s="1"/>
  <c r="AG96" i="1" s="1"/>
  <c r="AG95" i="1" s="1"/>
  <c r="AG94" i="1" s="1"/>
  <c r="J132" i="2"/>
  <c r="J99" i="2" s="1"/>
  <c r="AX94" i="1"/>
  <c r="W30" i="1"/>
  <c r="AV94" i="1"/>
  <c r="AK29" i="1" s="1"/>
  <c r="AW95" i="1"/>
  <c r="AT95" i="1" s="1"/>
  <c r="W32" i="1"/>
  <c r="AN96" i="1" l="1"/>
  <c r="J98" i="2"/>
  <c r="J41" i="2"/>
  <c r="AN95" i="1"/>
  <c r="AK26" i="1"/>
  <c r="AK35" i="1" s="1"/>
  <c r="AT94" i="1"/>
  <c r="AN94" i="1" l="1"/>
</calcChain>
</file>

<file path=xl/sharedStrings.xml><?xml version="1.0" encoding="utf-8"?>
<sst xmlns="http://schemas.openxmlformats.org/spreadsheetml/2006/main" count="2126" uniqueCount="567">
  <si>
    <t>Export Komplet</t>
  </si>
  <si>
    <t/>
  </si>
  <si>
    <t>2.0</t>
  </si>
  <si>
    <t>False</t>
  </si>
  <si>
    <t>{3af3cda9-8fb8-4887-8036-a43faf4bc4af}</t>
  </si>
  <si>
    <t>&gt;&gt;  skryté stĺpce  &lt;&lt;</t>
  </si>
  <si>
    <t>0,001</t>
  </si>
  <si>
    <t>0</t>
  </si>
  <si>
    <t>REKAPITULÁCIA STAVBY</t>
  </si>
  <si>
    <t>v ---  nižšie sa nachádzajú doplnkové a pomocné údaje k zostavám  --- v</t>
  </si>
  <si>
    <t>Kód:</t>
  </si>
  <si>
    <t>084R</t>
  </si>
  <si>
    <t>Stavba:</t>
  </si>
  <si>
    <t>Smižany</t>
  </si>
  <si>
    <t>JKSO:</t>
  </si>
  <si>
    <t>KS:</t>
  </si>
  <si>
    <t>Miesto:</t>
  </si>
  <si>
    <t>Dátum:</t>
  </si>
  <si>
    <t>Objednávateľ:</t>
  </si>
  <si>
    <t>IČO:</t>
  </si>
  <si>
    <t xml:space="preserve"> </t>
  </si>
  <si>
    <t>IČ DPH:</t>
  </si>
  <si>
    <t>Zhotoviteľ:</t>
  </si>
  <si>
    <t>Projektant:</t>
  </si>
  <si>
    <t>True</t>
  </si>
  <si>
    <t>0,01</t>
  </si>
  <si>
    <t>Spracovateľ:</t>
  </si>
  <si>
    <t>Ing. Lubomír Rybár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</si>
  <si>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</si>
  <si>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</si>
  <si>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</si>
  <si>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</si>
  <si>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</si>
  <si>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</si>
  <si>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</si>
  <si>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</si>
  <si>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</si>
  <si>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</si>
  <si>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</si>
  <si>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</si>
  <si>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</si>
  <si>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</si>
  <si>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</si>
  <si>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</si>
  <si>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</si>
  <si>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</si>
  <si>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</si>
  <si>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</si>
  <si>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</si>
  <si>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</si>
  <si>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</si>
  <si>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</si>
  <si>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</si>
  <si>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</si>
  <si>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</si>
  <si>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</si>
  <si>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</si>
  <si>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</si>
  <si>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</si>
  <si>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</si>
  <si>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</si>
  <si>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</si>
  <si>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</si>
  <si>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</si>
  <si>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</si>
  <si>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</si>
  <si>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</si>
  <si>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</si>
  <si>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</si>
  <si>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###NOIMPORT###</t>
  </si>
  <si>
    <t>IMPORT</t>
  </si>
  <si>
    <t>{00000000-0000-0000-0000-000000000000}</t>
  </si>
  <si>
    <t>06R</t>
  </si>
  <si>
    <t>STA</t>
  </si>
  <si>
    <t>1</t>
  </si>
  <si>
    <t>{0f1033a4-8df1-4414-aa0c-5af4d15cd755}</t>
  </si>
  <si>
    <t>/</t>
  </si>
  <si>
    <t>01</t>
  </si>
  <si>
    <t>ÚK</t>
  </si>
  <si>
    <t>Časť</t>
  </si>
  <si>
    <t>2</t>
  </si>
  <si>
    <t>{8c75c9a6-1cfa-4d6b-a508-8f550bda7860}</t>
  </si>
  <si>
    <t>KRYCÍ LIST ROZPOČTU</t>
  </si>
  <si>
    <t>Objekt:</t>
  </si>
  <si>
    <t>06R - Smižany</t>
  </si>
  <si>
    <t>Časť:</t>
  </si>
  <si>
    <t>01 - ÚK</t>
  </si>
  <si>
    <t>Ing. Ľubomír Rybár</t>
  </si>
  <si>
    <t>REKAPITULÁCIA ROZPOČTU</t>
  </si>
  <si>
    <t>Kód dielu - Popis</t>
  </si>
  <si>
    <t>Cena celkom [EUR]</t>
  </si>
  <si>
    <t>Náklady z rozpočtu</t>
  </si>
  <si>
    <t>-1</t>
  </si>
  <si>
    <t>PSV -  Práce a dodávky PSV</t>
  </si>
  <si>
    <t xml:space="preserve">    713 - Izolácie tepelné</t>
  </si>
  <si>
    <t xml:space="preserve">    721 - Zdravotechnika - vnútorná kanalizácia</t>
  </si>
  <si>
    <t>731 -  Ústredné kúrenie, kotolne</t>
  </si>
  <si>
    <t>732 -  Ústredné kúrenie, strojovne</t>
  </si>
  <si>
    <t xml:space="preserve">    733 - Ústredné kúrenie - rozvodné potrubie</t>
  </si>
  <si>
    <t xml:space="preserve">      734 - Ústredné kúrenie - armatúry</t>
  </si>
  <si>
    <t xml:space="preserve">        735 - Ústredné kúrenie - vykurovacie telesá</t>
  </si>
  <si>
    <t>D3 -  PODLAHOVE VYKUROVANIE</t>
  </si>
  <si>
    <t xml:space="preserve">    767 - Konštrukcie doplnkové kovové</t>
  </si>
  <si>
    <t>HZS - 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</si>
  <si>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</si>
  <si>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</si>
  <si>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</si>
  <si>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</si>
  <si>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</si>
  <si>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</si>
  <si>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</si>
  <si>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</si>
  <si>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</si>
  <si>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</si>
  <si>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</si>
  <si>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</si>
  <si>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</si>
  <si>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 xml:space="preserve"> Práce a dodávky PSV</t>
  </si>
  <si>
    <t>ROZPOCET</t>
  </si>
  <si>
    <t>713</t>
  </si>
  <si>
    <t>Izolácie tepelné</t>
  </si>
  <si>
    <t>K</t>
  </si>
  <si>
    <t>713482121.S</t>
  </si>
  <si>
    <t>Montáž trubíc z PE, hr.15-20 mm,vnút.priemer do 38 mm</t>
  </si>
  <si>
    <t>m</t>
  </si>
  <si>
    <t>16</t>
  </si>
  <si>
    <t>-1921749373</t>
  </si>
  <si>
    <t>M</t>
  </si>
  <si>
    <t>283310004600.S</t>
  </si>
  <si>
    <t>Izolačná PE trubica dxhr. 18x20 mm, nadrezaná, na izolovanie rozvodov vody, kúrenia, zdravotechniky</t>
  </si>
  <si>
    <t>32</t>
  </si>
  <si>
    <t>-643521937</t>
  </si>
  <si>
    <t>3</t>
  </si>
  <si>
    <t>283310004700.S</t>
  </si>
  <si>
    <t>Izolačná PE trubica dxhr. 22x20 mm, nadrezaná, na izolovanie rozvodov vody, kúrenia, zdravotechniky</t>
  </si>
  <si>
    <t>1633395086</t>
  </si>
  <si>
    <t>4</t>
  </si>
  <si>
    <t>283310004800.S</t>
  </si>
  <si>
    <t>Izolačná PE trubica dxhr. 28x20 mm, nadrezaná, na izolovanie rozvodov vody, kúrenia, zdravotechniky</t>
  </si>
  <si>
    <t>669036306</t>
  </si>
  <si>
    <t>5</t>
  </si>
  <si>
    <t>283310004900.S</t>
  </si>
  <si>
    <t>Izolačná PE trubica dxhr. 35x20 mm, nadrezaná, na izolovanie rozvodov vody, kúrenia, zdravotechniky</t>
  </si>
  <si>
    <t>1128383580</t>
  </si>
  <si>
    <t>6</t>
  </si>
  <si>
    <t>713482122.S</t>
  </si>
  <si>
    <t>Montáž trubíc z PE, hr.15-20 mm,vnút.priemer 39-70 mm</t>
  </si>
  <si>
    <t>-1805490921</t>
  </si>
  <si>
    <t>7</t>
  </si>
  <si>
    <t>283310005100.S</t>
  </si>
  <si>
    <t>Izolačná PE trubica dxhr. 48x20 mm, nadrezaná, na izolovanie rozvodov vody, kúrenia, zdravotechniky</t>
  </si>
  <si>
    <t>358485558</t>
  </si>
  <si>
    <t>8</t>
  </si>
  <si>
    <t>283310005300.S</t>
  </si>
  <si>
    <t>Izolačná PE trubica dxhr. 60x20 mm, nadrezaná, na izolovanie rozvodov vody, kúrenia, zdravotechniky</t>
  </si>
  <si>
    <t>1198412870</t>
  </si>
  <si>
    <t>9</t>
  </si>
  <si>
    <t>713482123.S</t>
  </si>
  <si>
    <t>Montáž trubíc z PE, hr.15-20 mm,vnút.priemer 71-95 mm</t>
  </si>
  <si>
    <t>-1712215788</t>
  </si>
  <si>
    <t>10</t>
  </si>
  <si>
    <t>283310005400.S</t>
  </si>
  <si>
    <t>Izolačná PE trubica dxhr. 76x20 mm, nadrezaná, na izolovanie rozvodov vody, kúrenia, zdravotechniky</t>
  </si>
  <si>
    <t>-880615755</t>
  </si>
  <si>
    <t>11</t>
  </si>
  <si>
    <t>998713201.S</t>
  </si>
  <si>
    <t>Presun hmôt pre izolácie tepelné v objektoch výšky do 6 m</t>
  </si>
  <si>
    <t>%</t>
  </si>
  <si>
    <t>-1083781396</t>
  </si>
  <si>
    <t>721</t>
  </si>
  <si>
    <t>Zdravotechnika - vnútorná kanalizácia</t>
  </si>
  <si>
    <t>12</t>
  </si>
  <si>
    <t>721173204.S</t>
  </si>
  <si>
    <t>Potrubie z PVC - U odpadné pripájacie D 40 mm</t>
  </si>
  <si>
    <t>-42228450</t>
  </si>
  <si>
    <t>731</t>
  </si>
  <si>
    <t xml:space="preserve"> Ústredné kúrenie, kotolne</t>
  </si>
  <si>
    <t>13</t>
  </si>
  <si>
    <t>731261070</t>
  </si>
  <si>
    <t xml:space="preserve">Montáž plynového kotla nástenného kondenzačného vykurovacieho bez zásobníka </t>
  </si>
  <si>
    <t>ks</t>
  </si>
  <si>
    <t>-575395189</t>
  </si>
  <si>
    <t>14</t>
  </si>
  <si>
    <t>484911JUNK</t>
  </si>
  <si>
    <t>Závesný kondenzačný kotol Junkers 9000i W výkon 6,5 - 49,9 kW</t>
  </si>
  <si>
    <t>1417926824</t>
  </si>
  <si>
    <t>15</t>
  </si>
  <si>
    <t>731261MaR</t>
  </si>
  <si>
    <t>Montáž regulácie a káblovania</t>
  </si>
  <si>
    <t>súb.</t>
  </si>
  <si>
    <t>-1997243832</t>
  </si>
  <si>
    <t>484911MaR</t>
  </si>
  <si>
    <t>-684786114</t>
  </si>
  <si>
    <t>731341130</t>
  </si>
  <si>
    <t>Hadica napúšťacia gumená</t>
  </si>
  <si>
    <t>1106806153</t>
  </si>
  <si>
    <t>73136KOM</t>
  </si>
  <si>
    <t>Komín koncentrický - montáž</t>
  </si>
  <si>
    <t>-1295203710</t>
  </si>
  <si>
    <t>4840034KOM</t>
  </si>
  <si>
    <t xml:space="preserve">Komín koncentrický DN 80/125   </t>
  </si>
  <si>
    <t>-2122290532</t>
  </si>
  <si>
    <t>731370MNEU</t>
  </si>
  <si>
    <t>Montáž neutralizačného boxu</t>
  </si>
  <si>
    <t>-197313427</t>
  </si>
  <si>
    <t>484120023000.S</t>
  </si>
  <si>
    <t>Granulát neutralizačný, balenie 2 x 1,3 kg pre kotol stacionárny, plynový, oceľový, kondenzačný s výkonom 2,6 - 60 kW</t>
  </si>
  <si>
    <t>bal</t>
  </si>
  <si>
    <t>1971223268</t>
  </si>
  <si>
    <t>484120023600.S</t>
  </si>
  <si>
    <t>Zariadenie s neutralizačným granulátom od 45 kW pre kotol stacionárny, plynový, oceľový, kondenzačný s výkonom 2,6 - 60 kW</t>
  </si>
  <si>
    <t>-578054299</t>
  </si>
  <si>
    <t>998731201</t>
  </si>
  <si>
    <t>Presun hmôt pre kotolne umiestnené vo výške (hĺbke) do 6 m</t>
  </si>
  <si>
    <t>858677361</t>
  </si>
  <si>
    <t>732</t>
  </si>
  <si>
    <t xml:space="preserve"> Ústredné kúrenie, strojovne</t>
  </si>
  <si>
    <t>732111RZ</t>
  </si>
  <si>
    <t>Montáž rozdeľovača a zberača pre 5 okruhov</t>
  </si>
  <si>
    <t>763013035</t>
  </si>
  <si>
    <t>48488800RZ</t>
  </si>
  <si>
    <t>Rozdelovač - zberač pre 5 okruhov</t>
  </si>
  <si>
    <t>1052011985</t>
  </si>
  <si>
    <t>732111CS</t>
  </si>
  <si>
    <t>Montáž čerpadlovej skupiny</t>
  </si>
  <si>
    <t>-1003961881</t>
  </si>
  <si>
    <t>-704915452</t>
  </si>
  <si>
    <t>1451147</t>
  </si>
  <si>
    <t>HERZ Čerpadlová skupina PUMPFIX MIX, DN 25, s 3-cestným zmiešavacím guľovým kohútom DN 25, kvs = 4,0 m3/h, s obehovým čerpadlom s elektronicky regulovateľnými otáčkami WILO Yonos Para 25/1-6, uzatváracími ventily, spätným ventilom a teplomermi</t>
  </si>
  <si>
    <t>2141345228</t>
  </si>
  <si>
    <t>396768877</t>
  </si>
  <si>
    <t>-1424642349</t>
  </si>
  <si>
    <t>732111AN</t>
  </si>
  <si>
    <t>Montáž Anuloidu</t>
  </si>
  <si>
    <t>-984317385</t>
  </si>
  <si>
    <t>HVDT04Z12</t>
  </si>
  <si>
    <t>Hydraulický vyrovnávač dynamických tlakov, prietok 5,0 m3/h</t>
  </si>
  <si>
    <t>-842389388</t>
  </si>
  <si>
    <t>732199100</t>
  </si>
  <si>
    <t>Montáž orientačného štítka</t>
  </si>
  <si>
    <t>-2068137095</t>
  </si>
  <si>
    <t>5489511000</t>
  </si>
  <si>
    <t>Štítok orientačný</t>
  </si>
  <si>
    <t>-904691970</t>
  </si>
  <si>
    <t>732219315</t>
  </si>
  <si>
    <t>Montáž ohrievača vody zásobníkového stojatého 1000 l</t>
  </si>
  <si>
    <t>-476464782</t>
  </si>
  <si>
    <t>712482940</t>
  </si>
  <si>
    <t>732331030</t>
  </si>
  <si>
    <t>Montáž expanznej nádoby tlak 6 barov s membránou 12l</t>
  </si>
  <si>
    <t>1047413266</t>
  </si>
  <si>
    <t>4846717015</t>
  </si>
  <si>
    <t>Nádoba-expanzná  Reflex typ NG tlak 6 barov s membránou 12 l</t>
  </si>
  <si>
    <t>1563704597</t>
  </si>
  <si>
    <t>7611000</t>
  </si>
  <si>
    <t>Konzola s páskou KS 8-25 pre expanzné nádoby Reflex N+NG, S, S/V, V</t>
  </si>
  <si>
    <t>-1494394826</t>
  </si>
  <si>
    <t>7613000</t>
  </si>
  <si>
    <t>Guľový kohút so zaistením MK 3/4" pre expanzné nádoby Reflex N+NG, C, F, S, S/V, V</t>
  </si>
  <si>
    <t>-1814338347</t>
  </si>
  <si>
    <t>732331045</t>
  </si>
  <si>
    <t>Montáž expanznej nádoby tlak 6 barov s membránou 80 l</t>
  </si>
  <si>
    <t>1230877795</t>
  </si>
  <si>
    <t>4846731000</t>
  </si>
  <si>
    <t>Nádoba-expanzná  Reflex typ NG tlak 6 barov s membránou 80 l</t>
  </si>
  <si>
    <t>417229643</t>
  </si>
  <si>
    <t>7613100</t>
  </si>
  <si>
    <t>Guľový kohút so zaistením MK 1" pre expanzné nádoby Reflex N+NG, C, F, S, S/V, V</t>
  </si>
  <si>
    <t>-254322975</t>
  </si>
  <si>
    <t>732331UDP</t>
  </si>
  <si>
    <t>Doplňovacie zariadenie fillset - Montáž a uvedenie do prevádzky</t>
  </si>
  <si>
    <t>-436642411</t>
  </si>
  <si>
    <t>6811500</t>
  </si>
  <si>
    <t>Reflex Fillcontrol Plus Compact Kontrolované doplňovanie so systémovým oddeľovačom</t>
  </si>
  <si>
    <t>2077229921</t>
  </si>
  <si>
    <t>7323319UDP</t>
  </si>
  <si>
    <t>Zmäkčovacie zariadenie doplňovanej vody Montáž a uvedenie do prevádzky</t>
  </si>
  <si>
    <t>-589340163</t>
  </si>
  <si>
    <t>9125661</t>
  </si>
  <si>
    <t>Reflex Fillsoft II, zariadenie na zmäkčovanie vody pre vykurovacie a chlad. syst.</t>
  </si>
  <si>
    <t>-1088248107</t>
  </si>
  <si>
    <t>998732201.S</t>
  </si>
  <si>
    <t>Presun hmôt pre strojovne v objektoch výšky do 6 m</t>
  </si>
  <si>
    <t>218617034</t>
  </si>
  <si>
    <t>733</t>
  </si>
  <si>
    <t>Ústredné kúrenie - rozvodné potrubie</t>
  </si>
  <si>
    <t>733111103.S</t>
  </si>
  <si>
    <t>Potrubie z rúrok závitových oceľových bezšvových bežných nízkotlakových DN 15</t>
  </si>
  <si>
    <t>2130331617</t>
  </si>
  <si>
    <t>733111104.S</t>
  </si>
  <si>
    <t>Potrubie z rúrok závitových oceľových bezšvových bežných nízkotlakových DN 20</t>
  </si>
  <si>
    <t>340031431</t>
  </si>
  <si>
    <t>733111105.S</t>
  </si>
  <si>
    <t>Potrubie z rúrok závitových oceľových bezšvových bežných nízkotlakových DN 25</t>
  </si>
  <si>
    <t>-1795921707</t>
  </si>
  <si>
    <t>733111106.S</t>
  </si>
  <si>
    <t>Potrubie z rúrok závitových oceľových bezšvových bežných nízkotlakových DN 32</t>
  </si>
  <si>
    <t>-1193714840</t>
  </si>
  <si>
    <t>733111107.S</t>
  </si>
  <si>
    <t>Potrubie z rúrok závitových oceľových bezšvových bežných nízkotlakových DN 40</t>
  </si>
  <si>
    <t>492498548</t>
  </si>
  <si>
    <t>733111108.S</t>
  </si>
  <si>
    <t>Potrubie z rúrok závitových oceľových bezšvových bežných nízkotlakových DN 50</t>
  </si>
  <si>
    <t>-767081717</t>
  </si>
  <si>
    <t>733121122.S</t>
  </si>
  <si>
    <t>Potrubie z rúrok hladkých bezšvových nízkotlakových priemer 76/3,2</t>
  </si>
  <si>
    <t>1236367755</t>
  </si>
  <si>
    <t>733190107.S</t>
  </si>
  <si>
    <t>Tlaková skúška potrubia z oceľových rúrok závitových</t>
  </si>
  <si>
    <t>-770288868</t>
  </si>
  <si>
    <t>733113ALPL</t>
  </si>
  <si>
    <t>Príplatok k cene za zhotovenie prípojky D 16</t>
  </si>
  <si>
    <t>-396690665</t>
  </si>
  <si>
    <t>998733201.S</t>
  </si>
  <si>
    <t>Presun hmôt pre rozvody potrubia v objektoch výšky do 6 m</t>
  </si>
  <si>
    <t>-309647088</t>
  </si>
  <si>
    <t>734</t>
  </si>
  <si>
    <t>Ústredné kúrenie - armatúry</t>
  </si>
  <si>
    <t>734209101.S</t>
  </si>
  <si>
    <t>Montáž závitovej armatúry s 1 závitom do G 1/2</t>
  </si>
  <si>
    <t>1523356476</t>
  </si>
  <si>
    <t>1251201</t>
  </si>
  <si>
    <t>HERZ Kohút guľový DN 15, s hadicovou prípojkou a vonkajšou maticou 1/2, PN 12,5</t>
  </si>
  <si>
    <t>2133779509</t>
  </si>
  <si>
    <t>734209112.S</t>
  </si>
  <si>
    <t>Montáž závitovej armatúry s 2 závitmi do G 1/2</t>
  </si>
  <si>
    <t>-705664636</t>
  </si>
  <si>
    <t>HERZ vyvažovací ventil Stromax DN 15</t>
  </si>
  <si>
    <t>1569944428</t>
  </si>
  <si>
    <t>1210001</t>
  </si>
  <si>
    <t>HERZ Kohút guľový PROFI s pákovým ovládačom, PN 50, DN 15</t>
  </si>
  <si>
    <t>1299832916</t>
  </si>
  <si>
    <t>734209114.S</t>
  </si>
  <si>
    <t>Montáž závitovej armatúry s 2 závitmi G 3/4</t>
  </si>
  <si>
    <t>461181514</t>
  </si>
  <si>
    <t>1421732</t>
  </si>
  <si>
    <t>HERZ Ventil STRÖMAX-GM 2013 DN 20, priamy, vyvažovací, s meracími ventilčekmi pre meranie tlakovej diferencie, s lineárnou charakteristikou, hrdlo x hrdlo,</t>
  </si>
  <si>
    <t>-1508536088</t>
  </si>
  <si>
    <t>1210002</t>
  </si>
  <si>
    <t>HERZ Kohút guľový PROFI s pákovým ovládačom, PN 50, DN 20</t>
  </si>
  <si>
    <t>-439754214</t>
  </si>
  <si>
    <t>734209115.S</t>
  </si>
  <si>
    <t>Montáž závitovej armatúry s 2 závitmi G 1</t>
  </si>
  <si>
    <t>-1275348447</t>
  </si>
  <si>
    <t>1260803</t>
  </si>
  <si>
    <t>HERZ Ventil poistný, membránový, PN 3, DN 25</t>
  </si>
  <si>
    <t>-1705473326</t>
  </si>
  <si>
    <t>1263403</t>
  </si>
  <si>
    <t>-1092026057</t>
  </si>
  <si>
    <t>1421733</t>
  </si>
  <si>
    <t>HERZ Ventil STRÖMAX-GM 2013 DN 25, priamy, vyvažovací, s meracími ventilčekmi pre meranie tlakovej diferencie, s lineárnou charakteristikou, hrdlo x hrdlo,</t>
  </si>
  <si>
    <t>731812055</t>
  </si>
  <si>
    <t>75</t>
  </si>
  <si>
    <t>1210005</t>
  </si>
  <si>
    <t>HERZ Kohút guľový PROFI s pákovým ovládačom, PN 40, DN 40</t>
  </si>
  <si>
    <t>810356052</t>
  </si>
  <si>
    <t>76</t>
  </si>
  <si>
    <t>734209117.S</t>
  </si>
  <si>
    <t>Montáž závitovej armatúry s 2 závitmi G 6/4</t>
  </si>
  <si>
    <t>910090050</t>
  </si>
  <si>
    <t>734209118.S</t>
  </si>
  <si>
    <t>Montáž závitovej armatúry s 2 závitmi G 2</t>
  </si>
  <si>
    <t>169265809</t>
  </si>
  <si>
    <t>1266206</t>
  </si>
  <si>
    <t>HERZ Filter na úžitkovú vodu, DN 50, PN 16</t>
  </si>
  <si>
    <t>-1127642103</t>
  </si>
  <si>
    <t>551270020100</t>
  </si>
  <si>
    <t>Odvzdušňovač s odkalovačom Flamcovent Clean Smart 2" EcoPlus, FLAMCO</t>
  </si>
  <si>
    <t>-862517288</t>
  </si>
  <si>
    <t>734209119.S</t>
  </si>
  <si>
    <t>Montáž závitovej armatúry s 2 závitmi G 2 1/2</t>
  </si>
  <si>
    <t>1994419078</t>
  </si>
  <si>
    <t>1210007</t>
  </si>
  <si>
    <t>HERZ Kohút guľový PROFI s pákovým ovládačom, PN 16, DN 65</t>
  </si>
  <si>
    <t>-1543401362</t>
  </si>
  <si>
    <t>734213270.S</t>
  </si>
  <si>
    <t>Montáž ventilu odvzdušňovacieho závitového automatického G 1/2 so spätnou klapkou</t>
  </si>
  <si>
    <t>853647249</t>
  </si>
  <si>
    <t>1263001</t>
  </si>
  <si>
    <t>HERZ Privzdušňovací a odvzdušňovací ventil so spätným ventilom, PN 8, DN 15, teleso z kujnej mosadze, tesnenie EPDM</t>
  </si>
  <si>
    <t>498082777</t>
  </si>
  <si>
    <t>734223208.S</t>
  </si>
  <si>
    <t>Montáž termostatickej hlavice kvapalinovej jednoduchej</t>
  </si>
  <si>
    <t>-1612334073</t>
  </si>
  <si>
    <t>1920030</t>
  </si>
  <si>
    <t>Termostatická hlavica HERZ Mini</t>
  </si>
  <si>
    <t>-91460401</t>
  </si>
  <si>
    <t>734223255.S</t>
  </si>
  <si>
    <t>Montáž armatúr pre spodné pripojenie vykurovacích telies priamych alebo rohových</t>
  </si>
  <si>
    <t>-1942470403</t>
  </si>
  <si>
    <t>1778442</t>
  </si>
  <si>
    <t>HERZ Ventil VUA-40 DN 1,5 štvorcestný termostatický, rohový, pre 1-rúrkové sústavy, nastaviteľný pomer zatekania, pripojenie vyk. telesa ponornou rúrou dĺ = 150 mm - DN 11 mm,</t>
  </si>
  <si>
    <t>-1764263919</t>
  </si>
  <si>
    <t>734232RADV</t>
  </si>
  <si>
    <t>Montáž radiátorového alebo spiatočkového ventilu DN 15</t>
  </si>
  <si>
    <t>-1555679281</t>
  </si>
  <si>
    <t>1772391</t>
  </si>
  <si>
    <t>HERZ Ventil TS-90 DN 15, termostatický, priamy, prípojka na vykurovacie teleso s kužeľovým tesnením, pripojenie na rúru univerzálnym hrdlom</t>
  </si>
  <si>
    <t>-576374200</t>
  </si>
  <si>
    <t>1392301</t>
  </si>
  <si>
    <t>HERZ Ventil do spiatočky RL-5 DN 15, priamy, s prednastavením, s možnosťou napúšťania, vypúšťania a uzavretia, prípojka na vykurovacie teleso s kužeľovým tesnením, pripojenie na rúru univerzálnym hrdlom</t>
  </si>
  <si>
    <t>-1915651483</t>
  </si>
  <si>
    <t>734261225.S</t>
  </si>
  <si>
    <t>Závitový medzikus Ve 4300 - priamy G 1</t>
  </si>
  <si>
    <t>240826999</t>
  </si>
  <si>
    <t>734261226.S</t>
  </si>
  <si>
    <t>Závitový medzikus Ve 4300 - priamy G 5/4</t>
  </si>
  <si>
    <t>1933814169</t>
  </si>
  <si>
    <t>73418012MAT1</t>
  </si>
  <si>
    <t>Pomocný materiál /redukcie,vsuvky,šrubenia/</t>
  </si>
  <si>
    <t>sub</t>
  </si>
  <si>
    <t>621161854</t>
  </si>
  <si>
    <t>998734201.S</t>
  </si>
  <si>
    <t>Presun hmôt pre armatúry v objektoch výšky do 6 m</t>
  </si>
  <si>
    <t>26153977</t>
  </si>
  <si>
    <t>735</t>
  </si>
  <si>
    <t>Ústredné kúrenie - vykurovacie telesá</t>
  </si>
  <si>
    <t>735153300.S</t>
  </si>
  <si>
    <t>Príplatok k cene za odvzdušňovací ventil telies panelových oceľových s príplatkom 8 %</t>
  </si>
  <si>
    <t>-446690778</t>
  </si>
  <si>
    <t>735154140.S</t>
  </si>
  <si>
    <t>Montáž vykurovacieho telesa panelového dvojradového výšky 600 mm/ dĺžky 400-600 mm</t>
  </si>
  <si>
    <t>-450488698</t>
  </si>
  <si>
    <t>484530021700</t>
  </si>
  <si>
    <t>Teleso vykurovacie doskové dvojradové oceľové 21K 600/500</t>
  </si>
  <si>
    <t>1425951200</t>
  </si>
  <si>
    <t>735154142.S</t>
  </si>
  <si>
    <t>Montáž vykurovacieho telesa panelového dvojradového výšky 600 mm/ dĺžky 1000-1200 mm</t>
  </si>
  <si>
    <t>1302746874</t>
  </si>
  <si>
    <t>484530021702</t>
  </si>
  <si>
    <t>Teleso vykurovacie doskové dvojradové oceľové 22K 600/1000</t>
  </si>
  <si>
    <t>-921095636</t>
  </si>
  <si>
    <t>735158110.S</t>
  </si>
  <si>
    <t>Vykurovacie telesá panelové jednoradové, tlaková skúška telesa vodou</t>
  </si>
  <si>
    <t>-1640851923</t>
  </si>
  <si>
    <t>735162140.S</t>
  </si>
  <si>
    <t>Montáž vykurovacieho telesa rúrkového výšky 1500 mm</t>
  </si>
  <si>
    <t>696028497</t>
  </si>
  <si>
    <t>484520001400</t>
  </si>
  <si>
    <t>Teleso vykurovacie rebríkové oceľové 450/1620</t>
  </si>
  <si>
    <t>1325034481</t>
  </si>
  <si>
    <t>735158120.S</t>
  </si>
  <si>
    <t>Vykurovacie telesá panelové dvojradové, tlaková skúška telesa vodou</t>
  </si>
  <si>
    <t>1593069684</t>
  </si>
  <si>
    <t>998735201.S</t>
  </si>
  <si>
    <t>Presun hmôt pre vykurovacie telesá v objektoch výšky do 6 m</t>
  </si>
  <si>
    <t>430153650</t>
  </si>
  <si>
    <t>D3</t>
  </si>
  <si>
    <t xml:space="preserve"> PODLAHOVE VYKUROVANIE</t>
  </si>
  <si>
    <t>3D16020</t>
  </si>
  <si>
    <t>HERZ plasthliniková rúrka 16x2</t>
  </si>
  <si>
    <t>-1243867566</t>
  </si>
  <si>
    <t>3F03009</t>
  </si>
  <si>
    <t>HERZ Noppová platňa s tep.izolaciou 30-2</t>
  </si>
  <si>
    <t>m2</t>
  </si>
  <si>
    <t>-1355086531</t>
  </si>
  <si>
    <t>3F08002</t>
  </si>
  <si>
    <t>HERZ-dilatačný pás z polyetylenu</t>
  </si>
  <si>
    <t>-475047776</t>
  </si>
  <si>
    <t>PVK00011417</t>
  </si>
  <si>
    <t>HERZ chránička 16x2</t>
  </si>
  <si>
    <t>-1963219504</t>
  </si>
  <si>
    <t>P701600</t>
  </si>
  <si>
    <t>HERZ-spojka 16x2-16x2</t>
  </si>
  <si>
    <t>873459138</t>
  </si>
  <si>
    <t>1609803</t>
  </si>
  <si>
    <t>HERZ-prechodka  16x2</t>
  </si>
  <si>
    <t>-148641603</t>
  </si>
  <si>
    <t>1853206</t>
  </si>
  <si>
    <t>HERZ-súprava rozdeľovača pre podl.vykurovanie,6-okruhová</t>
  </si>
  <si>
    <t>-209015506</t>
  </si>
  <si>
    <t>1853207</t>
  </si>
  <si>
    <t>HERZ-súprava rozdeľovača pre podl.vykurovanie,7-okruhová</t>
  </si>
  <si>
    <t>1943797123</t>
  </si>
  <si>
    <t>1853208</t>
  </si>
  <si>
    <t>HERZ-súprava rozdeľovača pre podl.vykurovanie,8-okruhová</t>
  </si>
  <si>
    <t>1283160910</t>
  </si>
  <si>
    <t>1853209</t>
  </si>
  <si>
    <t>HERZ-súprava rozdeľovača pre podl.vykurovanie,9-okruhová</t>
  </si>
  <si>
    <t>-1006915631</t>
  </si>
  <si>
    <t>1853210</t>
  </si>
  <si>
    <t>HERZ-súprava rozdeľovača pre podl.vykurovanie,10-okruhová</t>
  </si>
  <si>
    <t>1819786553</t>
  </si>
  <si>
    <t>1853211</t>
  </si>
  <si>
    <t>HERZ-súprava rozdeľovača pre podl.vykurovanie,11-okruhová</t>
  </si>
  <si>
    <t>-122018589</t>
  </si>
  <si>
    <t>1853212</t>
  </si>
  <si>
    <t>HERZ-súprava rozdeľovača pre podl.vykurovanie,12-okruhová</t>
  </si>
  <si>
    <t>-1369194507</t>
  </si>
  <si>
    <t>1853214</t>
  </si>
  <si>
    <t>HERZ-súprava rozdeľovača pre podl.vykurovanie,14-okruhová</t>
  </si>
  <si>
    <t>1559987205</t>
  </si>
  <si>
    <t>1856920</t>
  </si>
  <si>
    <t>HERZ-skrinka rozdeľovača SD6</t>
  </si>
  <si>
    <t>-583698034</t>
  </si>
  <si>
    <t>1856925</t>
  </si>
  <si>
    <t>HERZ-skrinka rozdeľovača SD7</t>
  </si>
  <si>
    <t>1260278071</t>
  </si>
  <si>
    <t>1856930</t>
  </si>
  <si>
    <t>HERZ-skrinka rozdeľovača SD8</t>
  </si>
  <si>
    <t>414286121</t>
  </si>
  <si>
    <t>SKR1211703</t>
  </si>
  <si>
    <t>HERZ-sada na pripojenie rozdeľovačov</t>
  </si>
  <si>
    <t>-815637765</t>
  </si>
  <si>
    <t>3F11008</t>
  </si>
  <si>
    <t>HERZ-Plastový vodiaci obluk</t>
  </si>
  <si>
    <t>-22610858</t>
  </si>
  <si>
    <t>3F09001</t>
  </si>
  <si>
    <t>HERZ-prísada do poteru - 10,25 kg</t>
  </si>
  <si>
    <t>606344073</t>
  </si>
  <si>
    <t>3F79866</t>
  </si>
  <si>
    <t>HERZ-pripájacia svorkovnica</t>
  </si>
  <si>
    <t>1434298282</t>
  </si>
  <si>
    <t>1770853</t>
  </si>
  <si>
    <t>HERZ-termopohon pre 2-bodovú reguláciu,230 V</t>
  </si>
  <si>
    <t>1445947502</t>
  </si>
  <si>
    <t>3F79100</t>
  </si>
  <si>
    <t>HERZ-regulátor priestorovej teploty</t>
  </si>
  <si>
    <t>1172199144</t>
  </si>
  <si>
    <t>733167100.P1</t>
  </si>
  <si>
    <t>Montáž plasthliníkového podlahového vykurovania 30% z dodávky mat.</t>
  </si>
  <si>
    <t>-1184383442</t>
  </si>
  <si>
    <t>733191301.S</t>
  </si>
  <si>
    <t>Tlaková skúška plastového potrubia do 32 mm</t>
  </si>
  <si>
    <t>-1323044407</t>
  </si>
  <si>
    <t>767</t>
  </si>
  <si>
    <t>Konštrukcie doplnkové kovové</t>
  </si>
  <si>
    <t>767995101.S</t>
  </si>
  <si>
    <t>Montáž ostatných atypických kovových stavebných doplnkových konštrukcií do 5 kg</t>
  </si>
  <si>
    <t>kg</t>
  </si>
  <si>
    <t>-578571979</t>
  </si>
  <si>
    <t>553950001300</t>
  </si>
  <si>
    <t>Závesy,objimky,závitové tyče,redukcie</t>
  </si>
  <si>
    <t>-941174160</t>
  </si>
  <si>
    <t>HZS</t>
  </si>
  <si>
    <t xml:space="preserve"> Hodinové zúčtovacie sadzby</t>
  </si>
  <si>
    <t>HZS000314</t>
  </si>
  <si>
    <t>Stavebno montážne práce - revízie tlkových nádob, úradné skúšky, revízia komína</t>
  </si>
  <si>
    <t>hod</t>
  </si>
  <si>
    <t>512</t>
  </si>
  <si>
    <t>-1312429363</t>
  </si>
  <si>
    <t>HZS000315</t>
  </si>
  <si>
    <t>Uvedenie kotlov a vykurovacieho systému do prevádzky</t>
  </si>
  <si>
    <t>814491705</t>
  </si>
  <si>
    <t>HZS000316</t>
  </si>
  <si>
    <t>Vykurovacia skúška</t>
  </si>
  <si>
    <t>1335436622</t>
  </si>
  <si>
    <t>Čerpadlo obehové GRUNDFOS MAGNA1 32-40</t>
  </si>
  <si>
    <t>Čerpadlo obehové GRUNDFOS MAGNA3 32-40</t>
  </si>
  <si>
    <t>Čerpadlo obehové GRUNDFOS MAGNA3 32-60</t>
  </si>
  <si>
    <t>99221233GR</t>
  </si>
  <si>
    <t>97924254GR</t>
  </si>
  <si>
    <t>97924255GR</t>
  </si>
  <si>
    <t>1421701</t>
  </si>
  <si>
    <t>HERZ Ventil spätný PN 25, DN 40</t>
  </si>
  <si>
    <t>Montážna doska č.759</t>
  </si>
  <si>
    <t>7719001771JUNK</t>
  </si>
  <si>
    <t>Regulácia kotlov -CW400</t>
  </si>
  <si>
    <t>Regulácia kotlov -MM100</t>
  </si>
  <si>
    <t>Regulácia kotlov -MC400</t>
  </si>
  <si>
    <t>1451421</t>
  </si>
  <si>
    <t>HERZ Čerpadlová skupina PUMPFIX DIREKT, DN 32, bez obehoveho čerpadla, uzatváracími ventily, spätným ventilom a teplomermi</t>
  </si>
  <si>
    <t>1451424</t>
  </si>
  <si>
    <t>HERZ Čerpadlová skupina PUMPFIX MIX, DN 32, s 3-cestným zmiešavacím guľovým kohútom DN 32, kvs = 10 m3/h, bez obehového čerpadla, s uzatváracími ventily, spätným ventilom a teplomermi</t>
  </si>
  <si>
    <t>321907HERZ</t>
  </si>
  <si>
    <t>Nepriamoohrevný zásobník TV Herz TWS 1000, objem 1000 l, max. výkon 107 kW</t>
  </si>
  <si>
    <t>Zariadenie pre seniorov Smižany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</si>
</sst>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i/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0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9" fillId="0" borderId="3" xfId="0" applyFont="1" applyBorder="1" applyAlignment="1"/>
    <xf numFmtId="0" fontId="9" fillId="0" borderId="0" xfId="0" applyFont="1" applyAlignment="1">
      <alignment horizontal="left"/>
    </xf>
    <xf numFmtId="167" fontId="9" fillId="0" borderId="0" xfId="0" applyNumberFormat="1" applyFont="1" applyAlignment="1"/>
    <xf numFmtId="0" fontId="9" fillId="0" borderId="14" xfId="0" applyFont="1" applyBorder="1" applyAlignment="1"/>
    <xf numFmtId="0" fontId="9" fillId="0" borderId="0" xfId="0" applyFont="1" applyBorder="1" applyAlignment="1"/>
    <xf numFmtId="166" fontId="9" fillId="0" borderId="0" xfId="0" applyNumberFormat="1" applyFont="1" applyBorder="1" applyAlignment="1"/>
    <xf numFmtId="166" fontId="9" fillId="0" borderId="15" xfId="0" applyNumberFormat="1" applyFont="1" applyBorder="1" applyAlignment="1"/>
    <xf numFmtId="0" fontId="9" fillId="0" borderId="0" xfId="0" applyFont="1" applyAlignment="1">
      <alignment horizontal="center"/>
    </xf>
    <xf numFmtId="167" fontId="9" fillId="0" borderId="0" xfId="0" applyNumberFormat="1" applyFont="1" applyAlignment="1">
      <alignment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0" fontId="2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0.199999999999999"/>
  <cols>
    <col min="1" max="1" width="8.33203125" style="1" customWidth="1"/>
    <col min="2" max="2" width="1.6640625" style="1" customWidth="1"/>
    <col min="3" max="3" width="4.13281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648437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6484375" style="1" customWidth="1"/>
    <col min="42" max="42" width="4.1328125" style="1" customWidth="1"/>
    <col min="43" max="43" width="15.6640625" style="1" hidden="1" customWidth="1"/>
    <col min="44" max="44" width="13.6640625" style="1" customWidth="1"/>
    <col min="45" max="47" width="25.7968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328125" style="1" hidden="1" customWidth="1"/>
    <col min="54" max="54" width="25" style="1" hidden="1" customWidth="1"/>
    <col min="55" max="55" width="21.6640625" style="1" hidden="1" customWidth="1"/>
    <col min="56" max="56" width="19.1328125" style="1" hidden="1" customWidth="1"/>
    <col min="57" max="57" width="66.4648437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7" customHeight="1">
      <c r="AR2" s="176" t="s">
        <v>5</v>
      </c>
      <c r="AS2" s="177"/>
      <c r="AT2" s="177"/>
      <c r="AU2" s="177"/>
      <c r="AV2" s="177"/>
      <c r="AW2" s="177"/>
      <c r="AX2" s="177"/>
      <c r="AY2" s="177"/>
      <c r="AZ2" s="177"/>
      <c r="BA2" s="177"/>
      <c r="BB2" s="177"/>
      <c r="BC2" s="177"/>
      <c r="BD2" s="177"/>
      <c r="BE2" s="177"/>
      <c r="BS2" s="15" t="s">
        <v>6</v>
      </c>
      <c r="BT2" s="15" t="s">
        <v>7</v>
      </c>
    </row>
    <row r="3" spans="1:74" s="1" customFormat="1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s="1" customFormat="1" ht="25" customHeight="1">
      <c r="B4" s="18"/>
      <c r="D4" s="19" t="s">
        <v>8</v>
      </c>
      <c r="AR4" s="18"/>
      <c r="AS4" s="20" t="s">
        <v>9</v>
      </c>
      <c r="BS4" s="15" t="s">
        <v>6</v>
      </c>
    </row>
    <row r="5" spans="1:74" s="1" customFormat="1" ht="12" customHeight="1">
      <c r="B5" s="18"/>
      <c r="D5" s="21" t="s">
        <v>10</v>
      </c>
      <c r="K5" s="208" t="s">
        <v>11</v>
      </c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R5" s="18"/>
      <c r="BS5" s="15" t="s">
        <v>6</v>
      </c>
    </row>
    <row r="6" spans="1:74" s="1" customFormat="1" ht="37" customHeight="1">
      <c r="B6" s="18"/>
      <c r="D6" s="23" t="s">
        <v>12</v>
      </c>
      <c r="K6" s="209" t="s">
        <v>13</v>
      </c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  <c r="AL6" s="177"/>
      <c r="AM6" s="177"/>
      <c r="AN6" s="177"/>
      <c r="AO6" s="177"/>
      <c r="AR6" s="18"/>
      <c r="BS6" s="15" t="s">
        <v>6</v>
      </c>
    </row>
    <row r="7" spans="1:74" s="1" customFormat="1" ht="12" customHeight="1">
      <c r="B7" s="18"/>
      <c r="D7" s="24" t="s">
        <v>14</v>
      </c>
      <c r="K7" s="22" t="s">
        <v>1</v>
      </c>
      <c r="AK7" s="24" t="s">
        <v>15</v>
      </c>
      <c r="AN7" s="22" t="s">
        <v>1</v>
      </c>
      <c r="AR7" s="18"/>
      <c r="BS7" s="15" t="s">
        <v>6</v>
      </c>
    </row>
    <row r="8" spans="1:74" s="1" customFormat="1" ht="12" customHeight="1">
      <c r="B8" s="18"/>
      <c r="D8" s="24" t="s">
        <v>16</v>
      </c>
      <c r="K8" s="22" t="s">
        <v>13</v>
      </c>
      <c r="AK8" s="24" t="s">
        <v>17</v>
      </c>
      <c r="AN8" s="22"/>
      <c r="AR8" s="18"/>
      <c r="BS8" s="15" t="s">
        <v>6</v>
      </c>
    </row>
    <row r="9" spans="1:74" s="1" customFormat="1" ht="14.5" customHeight="1">
      <c r="B9" s="18"/>
      <c r="AR9" s="18"/>
      <c r="BS9" s="15" t="s">
        <v>6</v>
      </c>
    </row>
    <row r="10" spans="1:74" s="1" customFormat="1" ht="12" customHeight="1">
      <c r="B10" s="18"/>
      <c r="D10" s="24" t="s">
        <v>18</v>
      </c>
      <c r="AK10" s="24" t="s">
        <v>19</v>
      </c>
      <c r="AN10" s="22" t="s">
        <v>1</v>
      </c>
      <c r="AR10" s="18"/>
      <c r="BS10" s="15" t="s">
        <v>6</v>
      </c>
    </row>
    <row r="11" spans="1:74" s="1" customFormat="1" ht="18.399999999999999" customHeight="1">
      <c r="B11" s="18"/>
      <c r="E11" s="22" t="s">
        <v>20</v>
      </c>
      <c r="AK11" s="24" t="s">
        <v>21</v>
      </c>
      <c r="AN11" s="22" t="s">
        <v>1</v>
      </c>
      <c r="AR11" s="18"/>
      <c r="BS11" s="15" t="s">
        <v>6</v>
      </c>
    </row>
    <row r="12" spans="1:74" s="1" customFormat="1" ht="7" customHeight="1">
      <c r="B12" s="18"/>
      <c r="AR12" s="18"/>
      <c r="BS12" s="15" t="s">
        <v>6</v>
      </c>
    </row>
    <row r="13" spans="1:74" s="1" customFormat="1" ht="12" customHeight="1">
      <c r="B13" s="18"/>
      <c r="D13" s="24" t="s">
        <v>22</v>
      </c>
      <c r="AK13" s="24" t="s">
        <v>19</v>
      </c>
      <c r="AN13" s="22" t="s">
        <v>1</v>
      </c>
      <c r="AR13" s="18"/>
      <c r="BS13" s="15" t="s">
        <v>6</v>
      </c>
    </row>
    <row r="14" spans="1:74" ht="12.3">
      <c r="B14" s="18"/>
      <c r="E14" s="22"/>
      <c r="AK14" s="24" t="s">
        <v>21</v>
      </c>
      <c r="AN14" s="22" t="s">
        <v>1</v>
      </c>
      <c r="AR14" s="18"/>
      <c r="BS14" s="15" t="s">
        <v>6</v>
      </c>
    </row>
    <row r="15" spans="1:74" s="1" customFormat="1" ht="7" customHeight="1">
      <c r="B15" s="18"/>
      <c r="AR15" s="18"/>
      <c r="BS15" s="15" t="s">
        <v>3</v>
      </c>
    </row>
    <row r="16" spans="1:74" s="1" customFormat="1" ht="12" customHeight="1">
      <c r="B16" s="18"/>
      <c r="D16" s="24" t="s">
        <v>23</v>
      </c>
      <c r="AK16" s="24" t="s">
        <v>19</v>
      </c>
      <c r="AN16" s="22" t="s">
        <v>1</v>
      </c>
      <c r="AR16" s="18"/>
      <c r="BS16" s="15" t="s">
        <v>3</v>
      </c>
    </row>
    <row r="17" spans="1:71" s="1" customFormat="1" ht="18.399999999999999" customHeight="1">
      <c r="B17" s="18"/>
      <c r="E17" s="22" t="s">
        <v>20</v>
      </c>
      <c r="AK17" s="24" t="s">
        <v>21</v>
      </c>
      <c r="AN17" s="22" t="s">
        <v>1</v>
      </c>
      <c r="AR17" s="18"/>
      <c r="BS17" s="15" t="s">
        <v>24</v>
      </c>
    </row>
    <row r="18" spans="1:71" s="1" customFormat="1" ht="7" customHeight="1">
      <c r="B18" s="18"/>
      <c r="AR18" s="18"/>
      <c r="BS18" s="15" t="s">
        <v>25</v>
      </c>
    </row>
    <row r="19" spans="1:71" s="1" customFormat="1" ht="12" customHeight="1">
      <c r="B19" s="18"/>
      <c r="D19" s="24" t="s">
        <v>26</v>
      </c>
      <c r="AK19" s="24" t="s">
        <v>19</v>
      </c>
      <c r="AN19" s="22" t="s">
        <v>1</v>
      </c>
      <c r="AR19" s="18"/>
      <c r="BS19" s="15" t="s">
        <v>25</v>
      </c>
    </row>
    <row r="20" spans="1:71" s="1" customFormat="1" ht="18.399999999999999" customHeight="1">
      <c r="B20" s="18"/>
      <c r="E20" s="22" t="s">
        <v>27</v>
      </c>
      <c r="AK20" s="24" t="s">
        <v>21</v>
      </c>
      <c r="AN20" s="22" t="s">
        <v>1</v>
      </c>
      <c r="AR20" s="18"/>
      <c r="BS20" s="15" t="s">
        <v>24</v>
      </c>
    </row>
    <row r="21" spans="1:71" s="1" customFormat="1" ht="7" customHeight="1">
      <c r="B21" s="18"/>
      <c r="AR21" s="18"/>
    </row>
    <row r="22" spans="1:71" s="1" customFormat="1" ht="12" customHeight="1">
      <c r="B22" s="18"/>
      <c r="D22" s="24" t="s">
        <v>28</v>
      </c>
      <c r="AR22" s="18"/>
    </row>
    <row r="23" spans="1:71" s="1" customFormat="1" ht="16.5" customHeight="1">
      <c r="B23" s="18"/>
      <c r="E23" s="210" t="s">
        <v>1</v>
      </c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R23" s="18"/>
    </row>
    <row r="24" spans="1:71" s="1" customFormat="1" ht="7" customHeight="1">
      <c r="B24" s="18"/>
      <c r="AR24" s="18"/>
    </row>
    <row r="25" spans="1:71" s="1" customFormat="1" ht="7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1:71" s="2" customFormat="1" ht="25.9" customHeight="1">
      <c r="A26" s="27"/>
      <c r="B26" s="28"/>
      <c r="C26" s="27"/>
      <c r="D26" s="29" t="s">
        <v>29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11">
        <f>ROUND(AG94,2)</f>
        <v>0</v>
      </c>
      <c r="AL26" s="212"/>
      <c r="AM26" s="212"/>
      <c r="AN26" s="212"/>
      <c r="AO26" s="212"/>
      <c r="AP26" s="27"/>
      <c r="AQ26" s="27"/>
      <c r="AR26" s="28"/>
      <c r="BE26" s="27"/>
    </row>
    <row r="27" spans="1:71" s="2" customFormat="1" ht="7" customHeight="1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E27" s="27"/>
    </row>
    <row r="28" spans="1:71" s="2" customFormat="1" ht="12.3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13" t="s">
        <v>30</v>
      </c>
      <c r="M28" s="213"/>
      <c r="N28" s="213"/>
      <c r="O28" s="213"/>
      <c r="P28" s="213"/>
      <c r="Q28" s="27"/>
      <c r="R28" s="27"/>
      <c r="S28" s="27"/>
      <c r="T28" s="27"/>
      <c r="U28" s="27"/>
      <c r="V28" s="27"/>
      <c r="W28" s="213" t="s">
        <v>31</v>
      </c>
      <c r="X28" s="213"/>
      <c r="Y28" s="213"/>
      <c r="Z28" s="213"/>
      <c r="AA28" s="213"/>
      <c r="AB28" s="213"/>
      <c r="AC28" s="213"/>
      <c r="AD28" s="213"/>
      <c r="AE28" s="213"/>
      <c r="AF28" s="27"/>
      <c r="AG28" s="27"/>
      <c r="AH28" s="27"/>
      <c r="AI28" s="27"/>
      <c r="AJ28" s="27"/>
      <c r="AK28" s="213" t="s">
        <v>32</v>
      </c>
      <c r="AL28" s="213"/>
      <c r="AM28" s="213"/>
      <c r="AN28" s="213"/>
      <c r="AO28" s="213"/>
      <c r="AP28" s="27"/>
      <c r="AQ28" s="27"/>
      <c r="AR28" s="28"/>
      <c r="BE28" s="27"/>
    </row>
    <row r="29" spans="1:71" s="3" customFormat="1" ht="14.5" customHeight="1">
      <c r="B29" s="32"/>
      <c r="D29" s="24" t="s">
        <v>33</v>
      </c>
      <c r="F29" s="24" t="s">
        <v>34</v>
      </c>
      <c r="L29" s="203">
        <v>0</v>
      </c>
      <c r="M29" s="202"/>
      <c r="N29" s="202"/>
      <c r="O29" s="202"/>
      <c r="P29" s="202"/>
      <c r="W29" s="201">
        <f>ROUND(AZ94, 2)</f>
        <v>0</v>
      </c>
      <c r="X29" s="202"/>
      <c r="Y29" s="202"/>
      <c r="Z29" s="202"/>
      <c r="AA29" s="202"/>
      <c r="AB29" s="202"/>
      <c r="AC29" s="202"/>
      <c r="AD29" s="202"/>
      <c r="AE29" s="202"/>
      <c r="AK29" s="201">
        <f>ROUND(AV94, 2)</f>
        <v>0</v>
      </c>
      <c r="AL29" s="202"/>
      <c r="AM29" s="202"/>
      <c r="AN29" s="202"/>
      <c r="AO29" s="202"/>
      <c r="AR29" s="32"/>
    </row>
    <row r="30" spans="1:71" s="3" customFormat="1" ht="14.5" customHeight="1">
      <c r="B30" s="32"/>
      <c r="F30" s="24" t="s">
        <v>35</v>
      </c>
      <c r="L30" s="203">
        <v>0</v>
      </c>
      <c r="M30" s="202"/>
      <c r="N30" s="202"/>
      <c r="O30" s="202"/>
      <c r="P30" s="202"/>
      <c r="W30" s="201">
        <f>ROUND(BA94, 2)</f>
        <v>0</v>
      </c>
      <c r="X30" s="202"/>
      <c r="Y30" s="202"/>
      <c r="Z30" s="202"/>
      <c r="AA30" s="202"/>
      <c r="AB30" s="202"/>
      <c r="AC30" s="202"/>
      <c r="AD30" s="202"/>
      <c r="AE30" s="202"/>
      <c r="AK30" s="201">
        <f>ROUND(AW94, 2)</f>
        <v>0</v>
      </c>
      <c r="AL30" s="202"/>
      <c r="AM30" s="202"/>
      <c r="AN30" s="202"/>
      <c r="AO30" s="202"/>
      <c r="AR30" s="32"/>
    </row>
    <row r="31" spans="1:71" s="3" customFormat="1" ht="14.5" hidden="1" customHeight="1">
      <c r="B31" s="32"/>
      <c r="F31" s="24" t="s">
        <v>36</v>
      </c>
      <c r="L31" s="203">
        <v>0</v>
      </c>
      <c r="M31" s="202"/>
      <c r="N31" s="202"/>
      <c r="O31" s="202"/>
      <c r="P31" s="202"/>
      <c r="W31" s="201">
        <f>ROUND(BB94, 2)</f>
        <v>0</v>
      </c>
      <c r="X31" s="202"/>
      <c r="Y31" s="202"/>
      <c r="Z31" s="202"/>
      <c r="AA31" s="202"/>
      <c r="AB31" s="202"/>
      <c r="AC31" s="202"/>
      <c r="AD31" s="202"/>
      <c r="AE31" s="202"/>
      <c r="AK31" s="201">
        <v>0</v>
      </c>
      <c r="AL31" s="202"/>
      <c r="AM31" s="202"/>
      <c r="AN31" s="202"/>
      <c r="AO31" s="202"/>
      <c r="AR31" s="32"/>
    </row>
    <row r="32" spans="1:71" s="3" customFormat="1" ht="14.5" hidden="1" customHeight="1">
      <c r="B32" s="32"/>
      <c r="F32" s="24" t="s">
        <v>37</v>
      </c>
      <c r="L32" s="203">
        <v>0</v>
      </c>
      <c r="M32" s="202"/>
      <c r="N32" s="202"/>
      <c r="O32" s="202"/>
      <c r="P32" s="202"/>
      <c r="W32" s="201">
        <f>ROUND(BC94, 2)</f>
        <v>0</v>
      </c>
      <c r="X32" s="202"/>
      <c r="Y32" s="202"/>
      <c r="Z32" s="202"/>
      <c r="AA32" s="202"/>
      <c r="AB32" s="202"/>
      <c r="AC32" s="202"/>
      <c r="AD32" s="202"/>
      <c r="AE32" s="202"/>
      <c r="AK32" s="201">
        <v>0</v>
      </c>
      <c r="AL32" s="202"/>
      <c r="AM32" s="202"/>
      <c r="AN32" s="202"/>
      <c r="AO32" s="202"/>
      <c r="AR32" s="32"/>
    </row>
    <row r="33" spans="1:57" s="3" customFormat="1" ht="14.5" hidden="1" customHeight="1">
      <c r="B33" s="32"/>
      <c r="F33" s="24" t="s">
        <v>38</v>
      </c>
      <c r="L33" s="203">
        <v>0</v>
      </c>
      <c r="M33" s="202"/>
      <c r="N33" s="202"/>
      <c r="O33" s="202"/>
      <c r="P33" s="202"/>
      <c r="W33" s="201">
        <f>ROUND(BD94, 2)</f>
        <v>0</v>
      </c>
      <c r="X33" s="202"/>
      <c r="Y33" s="202"/>
      <c r="Z33" s="202"/>
      <c r="AA33" s="202"/>
      <c r="AB33" s="202"/>
      <c r="AC33" s="202"/>
      <c r="AD33" s="202"/>
      <c r="AE33" s="202"/>
      <c r="AK33" s="201">
        <v>0</v>
      </c>
      <c r="AL33" s="202"/>
      <c r="AM33" s="202"/>
      <c r="AN33" s="202"/>
      <c r="AO33" s="202"/>
      <c r="AR33" s="32"/>
    </row>
    <row r="34" spans="1:57" s="2" customFormat="1" ht="7" customHeight="1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E34" s="27"/>
    </row>
    <row r="35" spans="1:57" s="2" customFormat="1" ht="25.9" customHeight="1">
      <c r="A35" s="27"/>
      <c r="B35" s="28"/>
      <c r="C35" s="33"/>
      <c r="D35" s="34" t="s">
        <v>39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40</v>
      </c>
      <c r="U35" s="35"/>
      <c r="V35" s="35"/>
      <c r="W35" s="35"/>
      <c r="X35" s="204" t="s">
        <v>41</v>
      </c>
      <c r="Y35" s="205"/>
      <c r="Z35" s="205"/>
      <c r="AA35" s="205"/>
      <c r="AB35" s="205"/>
      <c r="AC35" s="35"/>
      <c r="AD35" s="35"/>
      <c r="AE35" s="35"/>
      <c r="AF35" s="35"/>
      <c r="AG35" s="35"/>
      <c r="AH35" s="35"/>
      <c r="AI35" s="35"/>
      <c r="AJ35" s="35"/>
      <c r="AK35" s="206">
        <f>SUM(AK26:AK33)</f>
        <v>0</v>
      </c>
      <c r="AL35" s="205"/>
      <c r="AM35" s="205"/>
      <c r="AN35" s="205"/>
      <c r="AO35" s="207"/>
      <c r="AP35" s="33"/>
      <c r="AQ35" s="33"/>
      <c r="AR35" s="28"/>
      <c r="BE35" s="27"/>
    </row>
    <row r="36" spans="1:57" s="2" customFormat="1" ht="7" customHeight="1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pans="1:57" s="2" customFormat="1" ht="14.5" customHeight="1">
      <c r="A37" s="27"/>
      <c r="B37" s="28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8"/>
      <c r="BE37" s="27"/>
    </row>
    <row r="38" spans="1:57" s="1" customFormat="1" ht="14.5" customHeight="1">
      <c r="B38" s="18"/>
      <c r="AR38" s="18"/>
    </row>
    <row r="39" spans="1:57" s="1" customFormat="1" ht="14.5" customHeight="1">
      <c r="B39" s="18"/>
      <c r="AR39" s="18"/>
    </row>
    <row r="40" spans="1:57" s="1" customFormat="1" ht="14.5" customHeight="1">
      <c r="B40" s="18"/>
      <c r="AR40" s="18"/>
    </row>
    <row r="41" spans="1:57" s="1" customFormat="1" ht="14.5" customHeight="1">
      <c r="B41" s="18"/>
      <c r="AR41" s="18"/>
    </row>
    <row r="42" spans="1:57" s="1" customFormat="1" ht="14.5" customHeight="1">
      <c r="B42" s="18"/>
      <c r="AR42" s="18"/>
    </row>
    <row r="43" spans="1:57" s="1" customFormat="1" ht="14.5" customHeight="1">
      <c r="B43" s="18"/>
      <c r="AR43" s="18"/>
    </row>
    <row r="44" spans="1:57" s="1" customFormat="1" ht="14.5" customHeight="1">
      <c r="B44" s="18"/>
      <c r="AR44" s="18"/>
    </row>
    <row r="45" spans="1:57" s="1" customFormat="1" ht="14.5" customHeight="1">
      <c r="B45" s="18"/>
      <c r="AR45" s="18"/>
    </row>
    <row r="46" spans="1:57" s="1" customFormat="1" ht="14.5" customHeight="1">
      <c r="B46" s="18"/>
      <c r="AR46" s="18"/>
    </row>
    <row r="47" spans="1:57" s="1" customFormat="1" ht="14.5" customHeight="1">
      <c r="B47" s="18"/>
      <c r="AR47" s="18"/>
    </row>
    <row r="48" spans="1:57" s="1" customFormat="1" ht="14.5" customHeight="1">
      <c r="B48" s="18"/>
      <c r="AR48" s="18"/>
    </row>
    <row r="49" spans="1:57" s="2" customFormat="1" ht="14.5" customHeight="1">
      <c r="B49" s="37"/>
      <c r="D49" s="38" t="s">
        <v>42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43</v>
      </c>
      <c r="AI49" s="39"/>
      <c r="AJ49" s="39"/>
      <c r="AK49" s="39"/>
      <c r="AL49" s="39"/>
      <c r="AM49" s="39"/>
      <c r="AN49" s="39"/>
      <c r="AO49" s="39"/>
      <c r="AR49" s="37"/>
    </row>
    <row r="50" spans="1:57">
      <c r="B50" s="18"/>
      <c r="AR50" s="18"/>
    </row>
    <row r="51" spans="1:57">
      <c r="B51" s="18"/>
      <c r="AR51" s="18"/>
    </row>
    <row r="52" spans="1:57">
      <c r="B52" s="18"/>
      <c r="AR52" s="18"/>
    </row>
    <row r="53" spans="1:57">
      <c r="B53" s="18"/>
      <c r="AR53" s="18"/>
    </row>
    <row r="54" spans="1:57">
      <c r="B54" s="18"/>
      <c r="AR54" s="18"/>
    </row>
    <row r="55" spans="1:57">
      <c r="B55" s="18"/>
      <c r="AR55" s="18"/>
    </row>
    <row r="56" spans="1:57">
      <c r="B56" s="18"/>
      <c r="AR56" s="18"/>
    </row>
    <row r="57" spans="1:57">
      <c r="B57" s="18"/>
      <c r="AR57" s="18"/>
    </row>
    <row r="58" spans="1:57">
      <c r="B58" s="18"/>
      <c r="AR58" s="18"/>
    </row>
    <row r="59" spans="1:57">
      <c r="B59" s="18"/>
      <c r="AR59" s="18"/>
    </row>
    <row r="60" spans="1:57" s="2" customFormat="1" ht="12.3">
      <c r="A60" s="27"/>
      <c r="B60" s="28"/>
      <c r="C60" s="27"/>
      <c r="D60" s="40" t="s">
        <v>44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0" t="s">
        <v>45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0" t="s">
        <v>44</v>
      </c>
      <c r="AI60" s="30"/>
      <c r="AJ60" s="30"/>
      <c r="AK60" s="30"/>
      <c r="AL60" s="30"/>
      <c r="AM60" s="40" t="s">
        <v>45</v>
      </c>
      <c r="AN60" s="30"/>
      <c r="AO60" s="30"/>
      <c r="AP60" s="27"/>
      <c r="AQ60" s="27"/>
      <c r="AR60" s="28"/>
      <c r="BE60" s="27"/>
    </row>
    <row r="61" spans="1:57">
      <c r="B61" s="18"/>
      <c r="AR61" s="18"/>
    </row>
    <row r="62" spans="1:57">
      <c r="B62" s="18"/>
      <c r="AR62" s="18"/>
    </row>
    <row r="63" spans="1:57">
      <c r="B63" s="18"/>
      <c r="AR63" s="18"/>
    </row>
    <row r="64" spans="1:57" s="2" customFormat="1" ht="12.3">
      <c r="A64" s="27"/>
      <c r="B64" s="28"/>
      <c r="C64" s="27"/>
      <c r="D64" s="38" t="s">
        <v>46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8" t="s">
        <v>47</v>
      </c>
      <c r="AI64" s="41"/>
      <c r="AJ64" s="41"/>
      <c r="AK64" s="41"/>
      <c r="AL64" s="41"/>
      <c r="AM64" s="41"/>
      <c r="AN64" s="41"/>
      <c r="AO64" s="41"/>
      <c r="AP64" s="27"/>
      <c r="AQ64" s="27"/>
      <c r="AR64" s="28"/>
      <c r="BE64" s="27"/>
    </row>
    <row r="65" spans="1:57">
      <c r="B65" s="18"/>
      <c r="AR65" s="18"/>
    </row>
    <row r="66" spans="1:57">
      <c r="B66" s="18"/>
      <c r="AR66" s="18"/>
    </row>
    <row r="67" spans="1:57">
      <c r="B67" s="18"/>
      <c r="AR67" s="18"/>
    </row>
    <row r="68" spans="1:57">
      <c r="B68" s="18"/>
      <c r="AR68" s="18"/>
    </row>
    <row r="69" spans="1:57">
      <c r="B69" s="18"/>
      <c r="AR69" s="18"/>
    </row>
    <row r="70" spans="1:57">
      <c r="B70" s="18"/>
      <c r="AR70" s="18"/>
    </row>
    <row r="71" spans="1:57">
      <c r="B71" s="18"/>
      <c r="AR71" s="18"/>
    </row>
    <row r="72" spans="1:57">
      <c r="B72" s="18"/>
      <c r="AR72" s="18"/>
    </row>
    <row r="73" spans="1:57">
      <c r="B73" s="18"/>
      <c r="AR73" s="18"/>
    </row>
    <row r="74" spans="1:57">
      <c r="B74" s="18"/>
      <c r="AR74" s="18"/>
    </row>
    <row r="75" spans="1:57" s="2" customFormat="1" ht="12.3">
      <c r="A75" s="27"/>
      <c r="B75" s="28"/>
      <c r="C75" s="27"/>
      <c r="D75" s="40" t="s">
        <v>44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0" t="s">
        <v>45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0" t="s">
        <v>44</v>
      </c>
      <c r="AI75" s="30"/>
      <c r="AJ75" s="30"/>
      <c r="AK75" s="30"/>
      <c r="AL75" s="30"/>
      <c r="AM75" s="40" t="s">
        <v>45</v>
      </c>
      <c r="AN75" s="30"/>
      <c r="AO75" s="30"/>
      <c r="AP75" s="27"/>
      <c r="AQ75" s="27"/>
      <c r="AR75" s="28"/>
      <c r="BE75" s="27"/>
    </row>
    <row r="76" spans="1:57" s="2" customFormat="1">
      <c r="A76" s="27"/>
      <c r="B76" s="28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8"/>
      <c r="BE76" s="27"/>
    </row>
    <row r="77" spans="1:57" s="2" customFormat="1" ht="7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8"/>
      <c r="BE77" s="27"/>
    </row>
    <row r="81" spans="1:91" s="2" customFormat="1" ht="7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8"/>
      <c r="BE81" s="27"/>
    </row>
    <row r="82" spans="1:91" s="2" customFormat="1" ht="25" customHeight="1">
      <c r="A82" s="27"/>
      <c r="B82" s="28"/>
      <c r="C82" s="19" t="s">
        <v>48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8"/>
      <c r="BE82" s="27"/>
    </row>
    <row r="83" spans="1:91" s="2" customFormat="1" ht="7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8"/>
      <c r="BE83" s="27"/>
    </row>
    <row r="84" spans="1:91" s="4" customFormat="1" ht="12" customHeight="1">
      <c r="B84" s="46"/>
      <c r="C84" s="24" t="s">
        <v>10</v>
      </c>
      <c r="L84" s="4" t="str">
        <f>K5</f>
        <v>084R</v>
      </c>
      <c r="AR84" s="46"/>
    </row>
    <row r="85" spans="1:91" s="5" customFormat="1" ht="37" customHeight="1">
      <c r="B85" s="47"/>
      <c r="C85" s="48" t="s">
        <v>12</v>
      </c>
      <c r="L85" s="192" t="str">
        <f>K6</f>
        <v>Smižany</v>
      </c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  <c r="Z85" s="193"/>
      <c r="AA85" s="193"/>
      <c r="AB85" s="193"/>
      <c r="AC85" s="193"/>
      <c r="AD85" s="193"/>
      <c r="AE85" s="193"/>
      <c r="AF85" s="193"/>
      <c r="AG85" s="193"/>
      <c r="AH85" s="193"/>
      <c r="AI85" s="193"/>
      <c r="AJ85" s="193"/>
      <c r="AK85" s="193"/>
      <c r="AL85" s="193"/>
      <c r="AM85" s="193"/>
      <c r="AN85" s="193"/>
      <c r="AO85" s="193"/>
      <c r="AR85" s="47"/>
    </row>
    <row r="86" spans="1:91" s="2" customFormat="1" ht="7" customHeight="1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8"/>
      <c r="BE86" s="27"/>
    </row>
    <row r="87" spans="1:91" s="2" customFormat="1" ht="12" customHeight="1">
      <c r="A87" s="27"/>
      <c r="B87" s="28"/>
      <c r="C87" s="24" t="s">
        <v>16</v>
      </c>
      <c r="D87" s="27"/>
      <c r="E87" s="27"/>
      <c r="F87" s="27"/>
      <c r="G87" s="27"/>
      <c r="H87" s="27"/>
      <c r="I87" s="27"/>
      <c r="J87" s="27"/>
      <c r="K87" s="27"/>
      <c r="L87" s="49" t="str">
        <f>IF(K8="","",K8)</f>
        <v>Smižany</v>
      </c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4" t="s">
        <v>17</v>
      </c>
      <c r="AJ87" s="27"/>
      <c r="AK87" s="27"/>
      <c r="AL87" s="27"/>
      <c r="AM87" s="194" t="str">
        <f>IF(AN8= "","",AN8)</f>
        <v/>
      </c>
      <c r="AN87" s="194"/>
      <c r="AO87" s="27"/>
      <c r="AP87" s="27"/>
      <c r="AQ87" s="27"/>
      <c r="AR87" s="28"/>
      <c r="BE87" s="27"/>
    </row>
    <row r="88" spans="1:91" s="2" customFormat="1" ht="7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8"/>
      <c r="BE88" s="27"/>
    </row>
    <row r="89" spans="1:91" s="2" customFormat="1" ht="15.25" customHeight="1">
      <c r="A89" s="27"/>
      <c r="B89" s="28"/>
      <c r="C89" s="24" t="s">
        <v>18</v>
      </c>
      <c r="D89" s="27"/>
      <c r="E89" s="27"/>
      <c r="F89" s="27"/>
      <c r="G89" s="27"/>
      <c r="H89" s="27"/>
      <c r="I89" s="27"/>
      <c r="J89" s="27"/>
      <c r="K89" s="27"/>
      <c r="L89" s="4" t="str">
        <f>IF(E11= "","",E11)</f>
        <v xml:space="preserve"> </v>
      </c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4" t="s">
        <v>23</v>
      </c>
      <c r="AJ89" s="27"/>
      <c r="AK89" s="27"/>
      <c r="AL89" s="27"/>
      <c r="AM89" s="195" t="str">
        <f>IF(E17="","",E17)</f>
        <v xml:space="preserve"> </v>
      </c>
      <c r="AN89" s="196"/>
      <c r="AO89" s="196"/>
      <c r="AP89" s="196"/>
      <c r="AQ89" s="27"/>
      <c r="AR89" s="28"/>
      <c r="AS89" s="197" t="s">
        <v>49</v>
      </c>
      <c r="AT89" s="198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7"/>
    </row>
    <row r="90" spans="1:91" s="2" customFormat="1" ht="15.25" customHeight="1">
      <c r="A90" s="27"/>
      <c r="B90" s="28"/>
      <c r="C90" s="24" t="s">
        <v>22</v>
      </c>
      <c r="D90" s="27"/>
      <c r="E90" s="27"/>
      <c r="F90" s="27"/>
      <c r="G90" s="27"/>
      <c r="H90" s="27"/>
      <c r="I90" s="27"/>
      <c r="J90" s="27"/>
      <c r="K90" s="27"/>
      <c r="L90" s="4" t="str">
        <f>IF(E14="","",E14)</f>
        <v/>
      </c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4" t="s">
        <v>26</v>
      </c>
      <c r="AJ90" s="27"/>
      <c r="AK90" s="27"/>
      <c r="AL90" s="27"/>
      <c r="AM90" s="195" t="str">
        <f>IF(E20="","",E20)</f>
        <v>Ing. Lubomír Rybár</v>
      </c>
      <c r="AN90" s="196"/>
      <c r="AO90" s="196"/>
      <c r="AP90" s="196"/>
      <c r="AQ90" s="27"/>
      <c r="AR90" s="28"/>
      <c r="AS90" s="199"/>
      <c r="AT90" s="200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7"/>
    </row>
    <row r="91" spans="1:91" s="2" customFormat="1" ht="10.9" customHeight="1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8"/>
      <c r="AS91" s="199"/>
      <c r="AT91" s="200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7"/>
    </row>
    <row r="92" spans="1:91" s="2" customFormat="1" ht="29.25" customHeight="1">
      <c r="A92" s="27"/>
      <c r="B92" s="28"/>
      <c r="C92" s="183" t="s">
        <v>50</v>
      </c>
      <c r="D92" s="184"/>
      <c r="E92" s="184"/>
      <c r="F92" s="184"/>
      <c r="G92" s="184"/>
      <c r="H92" s="55"/>
      <c r="I92" s="185" t="s">
        <v>51</v>
      </c>
      <c r="J92" s="184"/>
      <c r="K92" s="184"/>
      <c r="L92" s="184"/>
      <c r="M92" s="184"/>
      <c r="N92" s="184"/>
      <c r="O92" s="184"/>
      <c r="P92" s="184"/>
      <c r="Q92" s="184"/>
      <c r="R92" s="184"/>
      <c r="S92" s="184"/>
      <c r="T92" s="184"/>
      <c r="U92" s="184"/>
      <c r="V92" s="184"/>
      <c r="W92" s="184"/>
      <c r="X92" s="184"/>
      <c r="Y92" s="184"/>
      <c r="Z92" s="184"/>
      <c r="AA92" s="184"/>
      <c r="AB92" s="184"/>
      <c r="AC92" s="184"/>
      <c r="AD92" s="184"/>
      <c r="AE92" s="184"/>
      <c r="AF92" s="184"/>
      <c r="AG92" s="186" t="s">
        <v>52</v>
      </c>
      <c r="AH92" s="184"/>
      <c r="AI92" s="184"/>
      <c r="AJ92" s="184"/>
      <c r="AK92" s="184"/>
      <c r="AL92" s="184"/>
      <c r="AM92" s="184"/>
      <c r="AN92" s="185" t="s">
        <v>53</v>
      </c>
      <c r="AO92" s="184"/>
      <c r="AP92" s="187"/>
      <c r="AQ92" s="56" t="s">
        <v>54</v>
      </c>
      <c r="AR92" s="28"/>
      <c r="AS92" s="57" t="s">
        <v>55</v>
      </c>
      <c r="AT92" s="58" t="s">
        <v>56</v>
      </c>
      <c r="AU92" s="58" t="s">
        <v>57</v>
      </c>
      <c r="AV92" s="58" t="s">
        <v>58</v>
      </c>
      <c r="AW92" s="58" t="s">
        <v>59</v>
      </c>
      <c r="AX92" s="58" t="s">
        <v>60</v>
      </c>
      <c r="AY92" s="58" t="s">
        <v>61</v>
      </c>
      <c r="AZ92" s="58" t="s">
        <v>62</v>
      </c>
      <c r="BA92" s="58" t="s">
        <v>63</v>
      </c>
      <c r="BB92" s="58" t="s">
        <v>64</v>
      </c>
      <c r="BC92" s="58" t="s">
        <v>65</v>
      </c>
      <c r="BD92" s="59" t="s">
        <v>66</v>
      </c>
      <c r="BE92" s="27"/>
    </row>
    <row r="93" spans="1:91" s="2" customFormat="1" ht="10.9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8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7"/>
    </row>
    <row r="94" spans="1:91" s="6" customFormat="1" ht="32.5" customHeight="1">
      <c r="B94" s="63"/>
      <c r="C94" s="64" t="s">
        <v>67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181">
        <f>ROUND(AG95,2)</f>
        <v>0</v>
      </c>
      <c r="AH94" s="181"/>
      <c r="AI94" s="181"/>
      <c r="AJ94" s="181"/>
      <c r="AK94" s="181"/>
      <c r="AL94" s="181"/>
      <c r="AM94" s="181"/>
      <c r="AN94" s="182">
        <f>SUM(AG94,AT94)</f>
        <v>0</v>
      </c>
      <c r="AO94" s="182"/>
      <c r="AP94" s="182"/>
      <c r="AQ94" s="67" t="s">
        <v>1</v>
      </c>
      <c r="AR94" s="63"/>
      <c r="AS94" s="68">
        <f>ROUND(AS95,2)</f>
        <v>0</v>
      </c>
      <c r="AT94" s="69">
        <f>ROUND(SUM(AV94:AW94),2)</f>
        <v>0</v>
      </c>
      <c r="AU94" s="70">
        <f>ROUND(AU95,5)</f>
        <v>997.22474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 t="shared" ref="AZ94:BD95" si="0">ROUND(AZ95,2)</f>
        <v>0</v>
      </c>
      <c r="BA94" s="69">
        <f t="shared" si="0"/>
        <v>0</v>
      </c>
      <c r="BB94" s="69">
        <f t="shared" si="0"/>
        <v>0</v>
      </c>
      <c r="BC94" s="69">
        <f t="shared" si="0"/>
        <v>0</v>
      </c>
      <c r="BD94" s="71">
        <f t="shared" si="0"/>
        <v>0</v>
      </c>
      <c r="BS94" s="72" t="s">
        <v>68</v>
      </c>
      <c r="BT94" s="72" t="s">
        <v>7</v>
      </c>
      <c r="BU94" s="73" t="s">
        <v>69</v>
      </c>
      <c r="BV94" s="72" t="s">
        <v>70</v>
      </c>
      <c r="BW94" s="72" t="s">
        <v>4</v>
      </c>
      <c r="BX94" s="72" t="s">
        <v>71</v>
      </c>
      <c r="CL94" s="72" t="s">
        <v>1</v>
      </c>
    </row>
    <row r="95" spans="1:91" s="7" customFormat="1" ht="16.5" customHeight="1">
      <c r="B95" s="74"/>
      <c r="C95" s="75"/>
      <c r="D95" s="191" t="s">
        <v>72</v>
      </c>
      <c r="E95" s="191"/>
      <c r="F95" s="191"/>
      <c r="G95" s="191"/>
      <c r="H95" s="191"/>
      <c r="I95" s="76"/>
      <c r="J95" s="191" t="s">
        <v>13</v>
      </c>
      <c r="K95" s="191"/>
      <c r="L95" s="191"/>
      <c r="M95" s="191"/>
      <c r="N95" s="191"/>
      <c r="O95" s="191"/>
      <c r="P95" s="191"/>
      <c r="Q95" s="191"/>
      <c r="R95" s="191"/>
      <c r="S95" s="191"/>
      <c r="T95" s="191"/>
      <c r="U95" s="191"/>
      <c r="V95" s="191"/>
      <c r="W95" s="191"/>
      <c r="X95" s="191"/>
      <c r="Y95" s="191"/>
      <c r="Z95" s="191"/>
      <c r="AA95" s="191"/>
      <c r="AB95" s="191"/>
      <c r="AC95" s="191"/>
      <c r="AD95" s="191"/>
      <c r="AE95" s="191"/>
      <c r="AF95" s="191"/>
      <c r="AG95" s="190">
        <f>ROUND(AG96,2)</f>
        <v>0</v>
      </c>
      <c r="AH95" s="189"/>
      <c r="AI95" s="189"/>
      <c r="AJ95" s="189"/>
      <c r="AK95" s="189"/>
      <c r="AL95" s="189"/>
      <c r="AM95" s="189"/>
      <c r="AN95" s="188">
        <f>SUM(AG95,AT95)</f>
        <v>0</v>
      </c>
      <c r="AO95" s="189"/>
      <c r="AP95" s="189"/>
      <c r="AQ95" s="77" t="s">
        <v>73</v>
      </c>
      <c r="AR95" s="74"/>
      <c r="AS95" s="78">
        <f>ROUND(AS96,2)</f>
        <v>0</v>
      </c>
      <c r="AT95" s="79">
        <f>ROUND(SUM(AV95:AW95),2)</f>
        <v>0</v>
      </c>
      <c r="AU95" s="80">
        <f>ROUND(AU96,5)</f>
        <v>997.22474</v>
      </c>
      <c r="AV95" s="79">
        <f>ROUND(AZ95*L29,2)</f>
        <v>0</v>
      </c>
      <c r="AW95" s="79">
        <f>ROUND(BA95*L30,2)</f>
        <v>0</v>
      </c>
      <c r="AX95" s="79">
        <f>ROUND(BB95*L29,2)</f>
        <v>0</v>
      </c>
      <c r="AY95" s="79">
        <f>ROUND(BC95*L30,2)</f>
        <v>0</v>
      </c>
      <c r="AZ95" s="79">
        <f t="shared" si="0"/>
        <v>0</v>
      </c>
      <c r="BA95" s="79">
        <f t="shared" si="0"/>
        <v>0</v>
      </c>
      <c r="BB95" s="79">
        <f t="shared" si="0"/>
        <v>0</v>
      </c>
      <c r="BC95" s="79">
        <f t="shared" si="0"/>
        <v>0</v>
      </c>
      <c r="BD95" s="81">
        <f t="shared" si="0"/>
        <v>0</v>
      </c>
      <c r="BS95" s="82" t="s">
        <v>68</v>
      </c>
      <c r="BT95" s="82" t="s">
        <v>74</v>
      </c>
      <c r="BU95" s="82" t="s">
        <v>69</v>
      </c>
      <c r="BV95" s="82" t="s">
        <v>70</v>
      </c>
      <c r="BW95" s="82" t="s">
        <v>75</v>
      </c>
      <c r="BX95" s="82" t="s">
        <v>4</v>
      </c>
      <c r="CL95" s="82" t="s">
        <v>1</v>
      </c>
      <c r="CM95" s="82" t="s">
        <v>7</v>
      </c>
    </row>
    <row r="96" spans="1:91" s="4" customFormat="1" ht="16.5" customHeight="1">
      <c r="A96" s="83" t="s">
        <v>76</v>
      </c>
      <c r="B96" s="46"/>
      <c r="C96" s="10"/>
      <c r="D96" s="10"/>
      <c r="E96" s="180" t="s">
        <v>77</v>
      </c>
      <c r="F96" s="180"/>
      <c r="G96" s="180"/>
      <c r="H96" s="180"/>
      <c r="I96" s="180"/>
      <c r="J96" s="10"/>
      <c r="K96" s="180" t="s">
        <v>78</v>
      </c>
      <c r="L96" s="180"/>
      <c r="M96" s="180"/>
      <c r="N96" s="180"/>
      <c r="O96" s="180"/>
      <c r="P96" s="180"/>
      <c r="Q96" s="180"/>
      <c r="R96" s="180"/>
      <c r="S96" s="180"/>
      <c r="T96" s="180"/>
      <c r="U96" s="180"/>
      <c r="V96" s="180"/>
      <c r="W96" s="180"/>
      <c r="X96" s="180"/>
      <c r="Y96" s="180"/>
      <c r="Z96" s="180"/>
      <c r="AA96" s="180"/>
      <c r="AB96" s="180"/>
      <c r="AC96" s="180"/>
      <c r="AD96" s="180"/>
      <c r="AE96" s="180"/>
      <c r="AF96" s="180"/>
      <c r="AG96" s="178">
        <f>'01 - ÚK'!J32</f>
        <v>0</v>
      </c>
      <c r="AH96" s="179"/>
      <c r="AI96" s="179"/>
      <c r="AJ96" s="179"/>
      <c r="AK96" s="179"/>
      <c r="AL96" s="179"/>
      <c r="AM96" s="179"/>
      <c r="AN96" s="178">
        <f>SUM(AG96,AT96)</f>
        <v>0</v>
      </c>
      <c r="AO96" s="179"/>
      <c r="AP96" s="179"/>
      <c r="AQ96" s="84" t="s">
        <v>79</v>
      </c>
      <c r="AR96" s="46"/>
      <c r="AS96" s="85">
        <v>0</v>
      </c>
      <c r="AT96" s="86">
        <f>ROUND(SUM(AV96:AW96),2)</f>
        <v>0</v>
      </c>
      <c r="AU96" s="87">
        <f>'01 - ÚK'!P131</f>
        <v>997.22474000000011</v>
      </c>
      <c r="AV96" s="86">
        <f>'01 - ÚK'!J35</f>
        <v>0</v>
      </c>
      <c r="AW96" s="86">
        <f>'01 - ÚK'!J36</f>
        <v>0</v>
      </c>
      <c r="AX96" s="86">
        <f>'01 - ÚK'!J37</f>
        <v>0</v>
      </c>
      <c r="AY96" s="86">
        <f>'01 - ÚK'!J38</f>
        <v>0</v>
      </c>
      <c r="AZ96" s="86">
        <f>'01 - ÚK'!F35</f>
        <v>0</v>
      </c>
      <c r="BA96" s="86">
        <f>'01 - ÚK'!F36</f>
        <v>0</v>
      </c>
      <c r="BB96" s="86">
        <f>'01 - ÚK'!F37</f>
        <v>0</v>
      </c>
      <c r="BC96" s="86">
        <f>'01 - ÚK'!F38</f>
        <v>0</v>
      </c>
      <c r="BD96" s="88">
        <f>'01 - ÚK'!F39</f>
        <v>0</v>
      </c>
      <c r="BT96" s="22" t="s">
        <v>80</v>
      </c>
      <c r="BV96" s="22" t="s">
        <v>70</v>
      </c>
      <c r="BW96" s="22" t="s">
        <v>81</v>
      </c>
      <c r="BX96" s="22" t="s">
        <v>75</v>
      </c>
      <c r="CL96" s="22" t="s">
        <v>1</v>
      </c>
    </row>
    <row r="97" spans="1:57" s="2" customFormat="1" ht="30" customHeight="1">
      <c r="A97" s="27"/>
      <c r="B97" s="28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8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</row>
    <row r="98" spans="1:57" s="2" customFormat="1" ht="7" customHeight="1">
      <c r="A98" s="27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28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</row>
  </sheetData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E96:I96"/>
    <mergeCell ref="K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6" location="'01 - ÚK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78"/>
  <sheetViews>
    <sheetView showGridLines="0" topLeftCell="A126" workbookViewId="0">
      <selection activeCell="I134" sqref="I134:I277"/>
    </sheetView>
  </sheetViews>
  <sheetFormatPr defaultRowHeight="10.199999999999999"/>
  <cols>
    <col min="1" max="1" width="8.33203125" style="1" customWidth="1"/>
    <col min="2" max="2" width="1.1328125" style="1" customWidth="1"/>
    <col min="3" max="3" width="5" style="1" customWidth="1"/>
    <col min="4" max="4" width="4.33203125" style="1" customWidth="1"/>
    <col min="5" max="5" width="17.1328125" style="1" customWidth="1"/>
    <col min="6" max="6" width="50.796875" style="1" customWidth="1"/>
    <col min="7" max="7" width="7.46484375" style="1" customWidth="1"/>
    <col min="8" max="8" width="11.46484375" style="1" customWidth="1"/>
    <col min="9" max="10" width="20.1328125" style="1" customWidth="1"/>
    <col min="11" max="11" width="20.1328125" style="1" hidden="1" customWidth="1"/>
    <col min="12" max="12" width="9.33203125" style="1" customWidth="1"/>
    <col min="13" max="13" width="10.796875" style="1" hidden="1" customWidth="1"/>
    <col min="14" max="14" width="9.33203125" style="1" hidden="1"/>
    <col min="15" max="20" width="14.13281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7" customHeight="1">
      <c r="L2" s="176" t="s">
        <v>5</v>
      </c>
      <c r="M2" s="177"/>
      <c r="N2" s="177"/>
      <c r="O2" s="177"/>
      <c r="P2" s="177"/>
      <c r="Q2" s="177"/>
      <c r="R2" s="177"/>
      <c r="S2" s="177"/>
      <c r="T2" s="177"/>
      <c r="U2" s="177"/>
      <c r="V2" s="177"/>
      <c r="AT2" s="15" t="s">
        <v>81</v>
      </c>
    </row>
    <row r="3" spans="1:46" s="1" customFormat="1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</v>
      </c>
    </row>
    <row r="4" spans="1:46" s="1" customFormat="1" ht="25" customHeight="1">
      <c r="B4" s="18"/>
      <c r="D4" s="19" t="s">
        <v>82</v>
      </c>
      <c r="L4" s="18"/>
      <c r="M4" s="90" t="s">
        <v>9</v>
      </c>
      <c r="AT4" s="15" t="s">
        <v>3</v>
      </c>
    </row>
    <row r="5" spans="1:46" s="1" customFormat="1" ht="7" customHeight="1">
      <c r="B5" s="18"/>
      <c r="L5" s="18"/>
    </row>
    <row r="6" spans="1:46" s="1" customFormat="1" ht="12" customHeight="1">
      <c r="B6" s="18"/>
      <c r="D6" s="24" t="s">
        <v>12</v>
      </c>
      <c r="L6" s="18"/>
    </row>
    <row r="7" spans="1:46" s="1" customFormat="1" ht="16.5" customHeight="1">
      <c r="B7" s="18"/>
      <c r="E7" s="214" t="s">
        <v>566</v>
      </c>
      <c r="F7" s="216"/>
      <c r="G7" s="216"/>
      <c r="H7" s="216"/>
      <c r="L7" s="18"/>
    </row>
    <row r="8" spans="1:46" s="1" customFormat="1" ht="12" customHeight="1">
      <c r="B8" s="18"/>
      <c r="D8" s="24" t="s">
        <v>83</v>
      </c>
      <c r="L8" s="18"/>
    </row>
    <row r="9" spans="1:46" s="2" customFormat="1" ht="16.5" customHeight="1">
      <c r="A9" s="27"/>
      <c r="B9" s="28"/>
      <c r="C9" s="27"/>
      <c r="D9" s="27"/>
      <c r="E9" s="214" t="s">
        <v>84</v>
      </c>
      <c r="F9" s="215"/>
      <c r="G9" s="215"/>
      <c r="H9" s="215"/>
      <c r="I9" s="27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 ht="12" customHeight="1">
      <c r="A10" s="27"/>
      <c r="B10" s="28"/>
      <c r="C10" s="27"/>
      <c r="D10" s="24" t="s">
        <v>85</v>
      </c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6.5" customHeight="1">
      <c r="A11" s="27"/>
      <c r="B11" s="28"/>
      <c r="C11" s="27"/>
      <c r="D11" s="27"/>
      <c r="E11" s="192" t="s">
        <v>86</v>
      </c>
      <c r="F11" s="215"/>
      <c r="G11" s="215"/>
      <c r="H11" s="215"/>
      <c r="I11" s="27"/>
      <c r="J11" s="27"/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>
      <c r="A12" s="27"/>
      <c r="B12" s="28"/>
      <c r="C12" s="27"/>
      <c r="D12" s="27"/>
      <c r="E12" s="27"/>
      <c r="F12" s="27"/>
      <c r="G12" s="27"/>
      <c r="H12" s="27"/>
      <c r="I12" s="27"/>
      <c r="J12" s="27"/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2" customHeight="1">
      <c r="A13" s="27"/>
      <c r="B13" s="28"/>
      <c r="C13" s="27"/>
      <c r="D13" s="24" t="s">
        <v>14</v>
      </c>
      <c r="E13" s="27"/>
      <c r="F13" s="22" t="s">
        <v>1</v>
      </c>
      <c r="G13" s="27"/>
      <c r="H13" s="27"/>
      <c r="I13" s="24" t="s">
        <v>15</v>
      </c>
      <c r="J13" s="22" t="s">
        <v>1</v>
      </c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27"/>
      <c r="B14" s="28"/>
      <c r="C14" s="27"/>
      <c r="D14" s="24" t="s">
        <v>16</v>
      </c>
      <c r="E14" s="27"/>
      <c r="F14" s="22" t="s">
        <v>13</v>
      </c>
      <c r="G14" s="27"/>
      <c r="H14" s="27"/>
      <c r="I14" s="24" t="s">
        <v>17</v>
      </c>
      <c r="J14" s="50">
        <f>'Rekapitulácia stavby'!AN8</f>
        <v>0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0.9" customHeight="1">
      <c r="A15" s="27"/>
      <c r="B15" s="28"/>
      <c r="C15" s="27"/>
      <c r="D15" s="27"/>
      <c r="E15" s="27"/>
      <c r="F15" s="27"/>
      <c r="G15" s="27"/>
      <c r="H15" s="27"/>
      <c r="I15" s="27"/>
      <c r="J15" s="27"/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12" customHeight="1">
      <c r="A16" s="27"/>
      <c r="B16" s="28"/>
      <c r="C16" s="27"/>
      <c r="D16" s="24" t="s">
        <v>18</v>
      </c>
      <c r="E16" s="27"/>
      <c r="F16" s="27"/>
      <c r="G16" s="27"/>
      <c r="H16" s="27"/>
      <c r="I16" s="24" t="s">
        <v>19</v>
      </c>
      <c r="J16" s="22" t="s">
        <v>1</v>
      </c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8" customHeight="1">
      <c r="A17" s="27"/>
      <c r="B17" s="28"/>
      <c r="C17" s="27"/>
      <c r="D17" s="27"/>
      <c r="E17" s="22" t="s">
        <v>20</v>
      </c>
      <c r="F17" s="27"/>
      <c r="G17" s="27"/>
      <c r="H17" s="27"/>
      <c r="I17" s="24" t="s">
        <v>21</v>
      </c>
      <c r="J17" s="22" t="s">
        <v>1</v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7" customHeight="1">
      <c r="A18" s="27"/>
      <c r="B18" s="28"/>
      <c r="C18" s="27"/>
      <c r="D18" s="27"/>
      <c r="E18" s="27"/>
      <c r="F18" s="27"/>
      <c r="G18" s="27"/>
      <c r="H18" s="27"/>
      <c r="I18" s="27"/>
      <c r="J18" s="27"/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12" customHeight="1">
      <c r="A19" s="27"/>
      <c r="B19" s="28"/>
      <c r="C19" s="27"/>
      <c r="D19" s="24" t="s">
        <v>22</v>
      </c>
      <c r="E19" s="27"/>
      <c r="F19" s="27"/>
      <c r="G19" s="27"/>
      <c r="H19" s="27"/>
      <c r="I19" s="24" t="s">
        <v>19</v>
      </c>
      <c r="J19" s="22" t="s">
        <v>1</v>
      </c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8" customHeight="1">
      <c r="A20" s="27"/>
      <c r="B20" s="28"/>
      <c r="C20" s="27"/>
      <c r="D20" s="27"/>
      <c r="E20" s="22" t="s">
        <v>20</v>
      </c>
      <c r="F20" s="27"/>
      <c r="G20" s="27"/>
      <c r="H20" s="27"/>
      <c r="I20" s="24" t="s">
        <v>21</v>
      </c>
      <c r="J20" s="22" t="s">
        <v>1</v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7" customHeight="1">
      <c r="A21" s="27"/>
      <c r="B21" s="28"/>
      <c r="C21" s="27"/>
      <c r="D21" s="27"/>
      <c r="E21" s="27"/>
      <c r="F21" s="27"/>
      <c r="G21" s="27"/>
      <c r="H21" s="27"/>
      <c r="I21" s="27"/>
      <c r="J21" s="27"/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12" customHeight="1">
      <c r="A22" s="27"/>
      <c r="B22" s="28"/>
      <c r="C22" s="27"/>
      <c r="D22" s="24" t="s">
        <v>23</v>
      </c>
      <c r="E22" s="27"/>
      <c r="F22" s="27"/>
      <c r="G22" s="27"/>
      <c r="H22" s="27"/>
      <c r="I22" s="24" t="s">
        <v>19</v>
      </c>
      <c r="J22" s="22" t="s">
        <v>1</v>
      </c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8" customHeight="1">
      <c r="A23" s="27"/>
      <c r="B23" s="28"/>
      <c r="C23" s="27"/>
      <c r="D23" s="27"/>
      <c r="E23" s="22" t="s">
        <v>20</v>
      </c>
      <c r="F23" s="27"/>
      <c r="G23" s="27"/>
      <c r="H23" s="27"/>
      <c r="I23" s="24" t="s">
        <v>21</v>
      </c>
      <c r="J23" s="22" t="s">
        <v>1</v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7" customHeight="1">
      <c r="A24" s="27"/>
      <c r="B24" s="28"/>
      <c r="C24" s="27"/>
      <c r="D24" s="27"/>
      <c r="E24" s="27"/>
      <c r="F24" s="27"/>
      <c r="G24" s="27"/>
      <c r="H24" s="27"/>
      <c r="I24" s="27"/>
      <c r="J24" s="27"/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12" customHeight="1">
      <c r="A25" s="27"/>
      <c r="B25" s="28"/>
      <c r="C25" s="27"/>
      <c r="D25" s="24" t="s">
        <v>26</v>
      </c>
      <c r="E25" s="27"/>
      <c r="F25" s="27"/>
      <c r="G25" s="27"/>
      <c r="H25" s="27"/>
      <c r="I25" s="24" t="s">
        <v>19</v>
      </c>
      <c r="J25" s="22" t="s">
        <v>1</v>
      </c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8" customHeight="1">
      <c r="A26" s="27"/>
      <c r="B26" s="28"/>
      <c r="C26" s="27"/>
      <c r="D26" s="27"/>
      <c r="E26" s="22" t="s">
        <v>87</v>
      </c>
      <c r="F26" s="27"/>
      <c r="G26" s="27"/>
      <c r="H26" s="27"/>
      <c r="I26" s="24" t="s">
        <v>21</v>
      </c>
      <c r="J26" s="22" t="s">
        <v>1</v>
      </c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2" customFormat="1" ht="7" customHeight="1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3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</row>
    <row r="28" spans="1:31" s="2" customFormat="1" ht="12" customHeight="1">
      <c r="A28" s="27"/>
      <c r="B28" s="28"/>
      <c r="C28" s="27"/>
      <c r="D28" s="24" t="s">
        <v>28</v>
      </c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8" customFormat="1" ht="16.5" customHeight="1">
      <c r="A29" s="91"/>
      <c r="B29" s="92"/>
      <c r="C29" s="91"/>
      <c r="D29" s="91"/>
      <c r="E29" s="210" t="s">
        <v>1</v>
      </c>
      <c r="F29" s="210"/>
      <c r="G29" s="210"/>
      <c r="H29" s="210"/>
      <c r="I29" s="91"/>
      <c r="J29" s="91"/>
      <c r="K29" s="91"/>
      <c r="L29" s="93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</row>
    <row r="30" spans="1:31" s="2" customFormat="1" ht="7" customHeight="1">
      <c r="A30" s="27"/>
      <c r="B30" s="28"/>
      <c r="C30" s="27"/>
      <c r="D30" s="27"/>
      <c r="E30" s="27"/>
      <c r="F30" s="27"/>
      <c r="G30" s="27"/>
      <c r="H30" s="27"/>
      <c r="I30" s="27"/>
      <c r="J30" s="27"/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7" customHeight="1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25.35" customHeight="1">
      <c r="A32" s="27"/>
      <c r="B32" s="28"/>
      <c r="C32" s="27"/>
      <c r="D32" s="94" t="s">
        <v>29</v>
      </c>
      <c r="E32" s="27"/>
      <c r="F32" s="27"/>
      <c r="G32" s="27"/>
      <c r="H32" s="27"/>
      <c r="I32" s="27"/>
      <c r="J32" s="66">
        <f>ROUND(J131, 2)</f>
        <v>0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7" customHeight="1">
      <c r="A33" s="27"/>
      <c r="B33" s="28"/>
      <c r="C33" s="27"/>
      <c r="D33" s="61"/>
      <c r="E33" s="61"/>
      <c r="F33" s="61"/>
      <c r="G33" s="61"/>
      <c r="H33" s="61"/>
      <c r="I33" s="61"/>
      <c r="J33" s="61"/>
      <c r="K33" s="61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5" customHeight="1">
      <c r="A34" s="27"/>
      <c r="B34" s="28"/>
      <c r="C34" s="27"/>
      <c r="D34" s="27"/>
      <c r="E34" s="27"/>
      <c r="F34" s="31" t="s">
        <v>31</v>
      </c>
      <c r="G34" s="27"/>
      <c r="H34" s="27"/>
      <c r="I34" s="31" t="s">
        <v>30</v>
      </c>
      <c r="J34" s="31" t="s">
        <v>32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5" customHeight="1">
      <c r="A35" s="27"/>
      <c r="B35" s="28"/>
      <c r="C35" s="27"/>
      <c r="D35" s="95" t="s">
        <v>33</v>
      </c>
      <c r="E35" s="24" t="s">
        <v>34</v>
      </c>
      <c r="F35" s="96">
        <f>ROUND((SUM(BE131:BE277)),  2)</f>
        <v>0</v>
      </c>
      <c r="G35" s="27"/>
      <c r="H35" s="27"/>
      <c r="I35" s="97">
        <v>0</v>
      </c>
      <c r="J35" s="96">
        <f>ROUND(((SUM(BE131:BE277))*I35),  2)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5" customHeight="1">
      <c r="A36" s="27"/>
      <c r="B36" s="28"/>
      <c r="C36" s="27"/>
      <c r="D36" s="27"/>
      <c r="E36" s="24" t="s">
        <v>35</v>
      </c>
      <c r="F36" s="96">
        <f>ROUND((SUM(BF131:BF277)),  2)</f>
        <v>0</v>
      </c>
      <c r="G36" s="27"/>
      <c r="H36" s="27"/>
      <c r="I36" s="97">
        <v>0</v>
      </c>
      <c r="J36" s="96">
        <f>ROUND(((SUM(BF131:BF277))*I36),  2)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5" hidden="1" customHeight="1">
      <c r="A37" s="27"/>
      <c r="B37" s="28"/>
      <c r="C37" s="27"/>
      <c r="D37" s="27"/>
      <c r="E37" s="24" t="s">
        <v>36</v>
      </c>
      <c r="F37" s="96">
        <f>ROUND((SUM(BG131:BG277)),  2)</f>
        <v>0</v>
      </c>
      <c r="G37" s="27"/>
      <c r="H37" s="27"/>
      <c r="I37" s="97">
        <v>0</v>
      </c>
      <c r="J37" s="96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14.5" hidden="1" customHeight="1">
      <c r="A38" s="27"/>
      <c r="B38" s="28"/>
      <c r="C38" s="27"/>
      <c r="D38" s="27"/>
      <c r="E38" s="24" t="s">
        <v>37</v>
      </c>
      <c r="F38" s="96">
        <f>ROUND((SUM(BH131:BH277)),  2)</f>
        <v>0</v>
      </c>
      <c r="G38" s="27"/>
      <c r="H38" s="27"/>
      <c r="I38" s="97">
        <v>0</v>
      </c>
      <c r="J38" s="96">
        <f>0</f>
        <v>0</v>
      </c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14.5" hidden="1" customHeight="1">
      <c r="A39" s="27"/>
      <c r="B39" s="28"/>
      <c r="C39" s="27"/>
      <c r="D39" s="27"/>
      <c r="E39" s="24" t="s">
        <v>38</v>
      </c>
      <c r="F39" s="96">
        <f>ROUND((SUM(BI131:BI277)),  2)</f>
        <v>0</v>
      </c>
      <c r="G39" s="27"/>
      <c r="H39" s="27"/>
      <c r="I39" s="97">
        <v>0</v>
      </c>
      <c r="J39" s="96">
        <f>0</f>
        <v>0</v>
      </c>
      <c r="K39" s="27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7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2" customFormat="1" ht="25.35" customHeight="1">
      <c r="A41" s="27"/>
      <c r="B41" s="28"/>
      <c r="C41" s="98"/>
      <c r="D41" s="99" t="s">
        <v>39</v>
      </c>
      <c r="E41" s="55"/>
      <c r="F41" s="55"/>
      <c r="G41" s="100" t="s">
        <v>40</v>
      </c>
      <c r="H41" s="101" t="s">
        <v>41</v>
      </c>
      <c r="I41" s="55"/>
      <c r="J41" s="102">
        <f>SUM(J32:J39)</f>
        <v>0</v>
      </c>
      <c r="K41" s="103"/>
      <c r="L41" s="3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1:31" s="2" customFormat="1" ht="14.5" customHeight="1">
      <c r="A42" s="27"/>
      <c r="B42" s="28"/>
      <c r="C42" s="27"/>
      <c r="D42" s="27"/>
      <c r="E42" s="27"/>
      <c r="F42" s="27"/>
      <c r="G42" s="27"/>
      <c r="H42" s="27"/>
      <c r="I42" s="27"/>
      <c r="J42" s="27"/>
      <c r="K42" s="27"/>
      <c r="L42" s="3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3" spans="1:31" s="1" customFormat="1" ht="14.5" customHeight="1">
      <c r="B43" s="18"/>
      <c r="L43" s="18"/>
    </row>
    <row r="44" spans="1:31" s="1" customFormat="1" ht="14.5" customHeight="1">
      <c r="B44" s="18"/>
      <c r="L44" s="18"/>
    </row>
    <row r="45" spans="1:31" s="1" customFormat="1" ht="14.5" customHeight="1">
      <c r="B45" s="18"/>
      <c r="L45" s="18"/>
    </row>
    <row r="46" spans="1:31" s="1" customFormat="1" ht="14.5" customHeight="1">
      <c r="B46" s="18"/>
      <c r="L46" s="18"/>
    </row>
    <row r="47" spans="1:31" s="1" customFormat="1" ht="14.5" customHeight="1">
      <c r="B47" s="18"/>
      <c r="L47" s="18"/>
    </row>
    <row r="48" spans="1:31" s="1" customFormat="1" ht="14.5" customHeight="1">
      <c r="B48" s="18"/>
      <c r="L48" s="18"/>
    </row>
    <row r="49" spans="1:31" s="1" customFormat="1" ht="14.5" customHeight="1">
      <c r="B49" s="18"/>
      <c r="L49" s="18"/>
    </row>
    <row r="50" spans="1:31" s="2" customFormat="1" ht="14.5" customHeight="1">
      <c r="B50" s="37"/>
      <c r="D50" s="38" t="s">
        <v>42</v>
      </c>
      <c r="E50" s="39"/>
      <c r="F50" s="39"/>
      <c r="G50" s="38" t="s">
        <v>43</v>
      </c>
      <c r="H50" s="39"/>
      <c r="I50" s="39"/>
      <c r="J50" s="39"/>
      <c r="K50" s="39"/>
      <c r="L50" s="37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3">
      <c r="A61" s="27"/>
      <c r="B61" s="28"/>
      <c r="C61" s="27"/>
      <c r="D61" s="40" t="s">
        <v>44</v>
      </c>
      <c r="E61" s="30"/>
      <c r="F61" s="104" t="s">
        <v>45</v>
      </c>
      <c r="G61" s="40" t="s">
        <v>44</v>
      </c>
      <c r="H61" s="30"/>
      <c r="I61" s="30"/>
      <c r="J61" s="105" t="s">
        <v>45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3">
      <c r="A65" s="27"/>
      <c r="B65" s="28"/>
      <c r="C65" s="27"/>
      <c r="D65" s="38" t="s">
        <v>46</v>
      </c>
      <c r="E65" s="41"/>
      <c r="F65" s="41"/>
      <c r="G65" s="38" t="s">
        <v>47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3">
      <c r="A76" s="27"/>
      <c r="B76" s="28"/>
      <c r="C76" s="27"/>
      <c r="D76" s="40" t="s">
        <v>44</v>
      </c>
      <c r="E76" s="30"/>
      <c r="F76" s="104" t="s">
        <v>45</v>
      </c>
      <c r="G76" s="40" t="s">
        <v>44</v>
      </c>
      <c r="H76" s="30"/>
      <c r="I76" s="30"/>
      <c r="J76" s="105" t="s">
        <v>45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5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31" s="2" customFormat="1" ht="7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31" s="2" customFormat="1" ht="25" customHeight="1">
      <c r="A82" s="27"/>
      <c r="B82" s="28"/>
      <c r="C82" s="19" t="s">
        <v>88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31" s="2" customFormat="1" ht="7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31" s="2" customFormat="1" ht="12" customHeight="1">
      <c r="A84" s="27"/>
      <c r="B84" s="28"/>
      <c r="C84" s="24" t="s">
        <v>12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31" s="2" customFormat="1" ht="16.5" customHeight="1">
      <c r="A85" s="27"/>
      <c r="B85" s="28"/>
      <c r="C85" s="27"/>
      <c r="D85" s="27"/>
      <c r="E85" s="214" t="str">
        <f>E7</f>
        <v>Zariadenie pre seniorov Smižany</v>
      </c>
      <c r="F85" s="216"/>
      <c r="G85" s="216"/>
      <c r="H85" s="216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31" s="1" customFormat="1" ht="12" customHeight="1">
      <c r="B86" s="18"/>
      <c r="C86" s="24" t="s">
        <v>83</v>
      </c>
      <c r="L86" s="18"/>
    </row>
    <row r="87" spans="1:31" s="2" customFormat="1" ht="16.5" customHeight="1">
      <c r="A87" s="27"/>
      <c r="B87" s="28"/>
      <c r="C87" s="27"/>
      <c r="D87" s="27"/>
      <c r="E87" s="214" t="s">
        <v>84</v>
      </c>
      <c r="F87" s="215"/>
      <c r="G87" s="215"/>
      <c r="H87" s="215"/>
      <c r="I87" s="27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31" s="2" customFormat="1" ht="12" customHeight="1">
      <c r="A88" s="27"/>
      <c r="B88" s="28"/>
      <c r="C88" s="24" t="s">
        <v>85</v>
      </c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31" s="2" customFormat="1" ht="16.5" customHeight="1">
      <c r="A89" s="27"/>
      <c r="B89" s="28"/>
      <c r="C89" s="27"/>
      <c r="D89" s="27"/>
      <c r="E89" s="192" t="str">
        <f>E11</f>
        <v>01 - ÚK</v>
      </c>
      <c r="F89" s="215"/>
      <c r="G89" s="215"/>
      <c r="H89" s="215"/>
      <c r="I89" s="27"/>
      <c r="J89" s="27"/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31" s="2" customFormat="1" ht="7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31" s="2" customFormat="1" ht="12" customHeight="1">
      <c r="A91" s="27"/>
      <c r="B91" s="28"/>
      <c r="C91" s="24" t="s">
        <v>16</v>
      </c>
      <c r="D91" s="27"/>
      <c r="E91" s="27"/>
      <c r="F91" s="22" t="str">
        <f>F14</f>
        <v>Smižany</v>
      </c>
      <c r="G91" s="27"/>
      <c r="H91" s="27"/>
      <c r="I91" s="24" t="s">
        <v>17</v>
      </c>
      <c r="J91" s="50">
        <f>IF(J14="","",J14)</f>
        <v>0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31" s="2" customFormat="1" ht="7" customHeight="1">
      <c r="A92" s="27"/>
      <c r="B92" s="28"/>
      <c r="C92" s="27"/>
      <c r="D92" s="27"/>
      <c r="E92" s="27"/>
      <c r="F92" s="27"/>
      <c r="G92" s="27"/>
      <c r="H92" s="27"/>
      <c r="I92" s="27"/>
      <c r="J92" s="27"/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31" s="2" customFormat="1" ht="15.25" customHeight="1">
      <c r="A93" s="27"/>
      <c r="B93" s="28"/>
      <c r="C93" s="24" t="s">
        <v>18</v>
      </c>
      <c r="D93" s="27"/>
      <c r="E93" s="27"/>
      <c r="F93" s="22" t="str">
        <f>E17</f>
        <v xml:space="preserve"> </v>
      </c>
      <c r="G93" s="27"/>
      <c r="H93" s="27"/>
      <c r="I93" s="24" t="s">
        <v>23</v>
      </c>
      <c r="J93" s="25" t="str">
        <f>E23</f>
        <v xml:space="preserve"> </v>
      </c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31" s="2" customFormat="1" ht="15.25" customHeight="1">
      <c r="A94" s="27"/>
      <c r="B94" s="28"/>
      <c r="C94" s="24" t="s">
        <v>22</v>
      </c>
      <c r="D94" s="27"/>
      <c r="E94" s="27"/>
      <c r="F94" s="22" t="str">
        <f>IF(E20="","",E20)</f>
        <v xml:space="preserve"> </v>
      </c>
      <c r="G94" s="27"/>
      <c r="H94" s="27"/>
      <c r="I94" s="24" t="s">
        <v>26</v>
      </c>
      <c r="J94" s="25" t="str">
        <f>E26</f>
        <v>Ing. Ľubomír Rybár</v>
      </c>
      <c r="K94" s="27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31" s="2" customFormat="1" ht="10.35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31" s="2" customFormat="1" ht="29.25" customHeight="1">
      <c r="A96" s="27"/>
      <c r="B96" s="28"/>
      <c r="C96" s="106" t="s">
        <v>89</v>
      </c>
      <c r="D96" s="98"/>
      <c r="E96" s="98"/>
      <c r="F96" s="98"/>
      <c r="G96" s="98"/>
      <c r="H96" s="98"/>
      <c r="I96" s="98"/>
      <c r="J96" s="107" t="s">
        <v>90</v>
      </c>
      <c r="K96" s="98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</row>
    <row r="97" spans="1:47" s="2" customFormat="1" ht="10.35" customHeight="1">
      <c r="A97" s="27"/>
      <c r="B97" s="28"/>
      <c r="C97" s="27"/>
      <c r="D97" s="27"/>
      <c r="E97" s="27"/>
      <c r="F97" s="27"/>
      <c r="G97" s="27"/>
      <c r="H97" s="27"/>
      <c r="I97" s="27"/>
      <c r="J97" s="27"/>
      <c r="K97" s="27"/>
      <c r="L97" s="3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</row>
    <row r="98" spans="1:47" s="2" customFormat="1" ht="22.9" customHeight="1">
      <c r="A98" s="27"/>
      <c r="B98" s="28"/>
      <c r="C98" s="108" t="s">
        <v>91</v>
      </c>
      <c r="D98" s="27"/>
      <c r="E98" s="27"/>
      <c r="F98" s="27"/>
      <c r="G98" s="27"/>
      <c r="H98" s="27"/>
      <c r="I98" s="27"/>
      <c r="J98" s="66">
        <f>J131</f>
        <v>0</v>
      </c>
      <c r="K98" s="27"/>
      <c r="L98" s="3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U98" s="15" t="s">
        <v>92</v>
      </c>
    </row>
    <row r="99" spans="1:47" s="9" customFormat="1" ht="25" customHeight="1">
      <c r="B99" s="109"/>
      <c r="D99" s="110" t="s">
        <v>93</v>
      </c>
      <c r="E99" s="111"/>
      <c r="F99" s="111"/>
      <c r="G99" s="111"/>
      <c r="H99" s="111"/>
      <c r="I99" s="111"/>
      <c r="J99" s="112">
        <f>J132</f>
        <v>0</v>
      </c>
      <c r="L99" s="109"/>
    </row>
    <row r="100" spans="1:47" s="10" customFormat="1" ht="19.899999999999999" customHeight="1">
      <c r="B100" s="113"/>
      <c r="D100" s="114" t="s">
        <v>94</v>
      </c>
      <c r="E100" s="115"/>
      <c r="F100" s="115"/>
      <c r="G100" s="115"/>
      <c r="H100" s="115"/>
      <c r="I100" s="115"/>
      <c r="J100" s="116">
        <f>J133</f>
        <v>0</v>
      </c>
      <c r="L100" s="113"/>
    </row>
    <row r="101" spans="1:47" s="10" customFormat="1" ht="19.899999999999999" customHeight="1">
      <c r="B101" s="113"/>
      <c r="D101" s="114" t="s">
        <v>95</v>
      </c>
      <c r="E101" s="115"/>
      <c r="F101" s="115"/>
      <c r="G101" s="115"/>
      <c r="H101" s="115"/>
      <c r="I101" s="115"/>
      <c r="J101" s="116">
        <f>J145</f>
        <v>0</v>
      </c>
      <c r="L101" s="113"/>
    </row>
    <row r="102" spans="1:47" s="9" customFormat="1" ht="25" customHeight="1">
      <c r="B102" s="109"/>
      <c r="D102" s="110" t="s">
        <v>96</v>
      </c>
      <c r="E102" s="111"/>
      <c r="F102" s="111"/>
      <c r="G102" s="111"/>
      <c r="H102" s="111"/>
      <c r="I102" s="111"/>
      <c r="J102" s="112">
        <f>J147</f>
        <v>0</v>
      </c>
      <c r="L102" s="109"/>
    </row>
    <row r="103" spans="1:47" s="9" customFormat="1" ht="25" customHeight="1">
      <c r="B103" s="109"/>
      <c r="D103" s="110" t="s">
        <v>97</v>
      </c>
      <c r="E103" s="111"/>
      <c r="F103" s="111"/>
      <c r="G103" s="111"/>
      <c r="H103" s="111"/>
      <c r="I103" s="111"/>
      <c r="J103" s="112">
        <f>J162</f>
        <v>0</v>
      </c>
      <c r="L103" s="109"/>
    </row>
    <row r="104" spans="1:47" s="10" customFormat="1" ht="19.899999999999999" customHeight="1">
      <c r="B104" s="113"/>
      <c r="D104" s="114" t="s">
        <v>98</v>
      </c>
      <c r="E104" s="115"/>
      <c r="F104" s="115"/>
      <c r="G104" s="115"/>
      <c r="H104" s="115"/>
      <c r="I104" s="115"/>
      <c r="J104" s="116">
        <f>J190</f>
        <v>0</v>
      </c>
      <c r="L104" s="113"/>
    </row>
    <row r="105" spans="1:47" s="10" customFormat="1" ht="14.85" customHeight="1">
      <c r="B105" s="113"/>
      <c r="D105" s="114" t="s">
        <v>99</v>
      </c>
      <c r="E105" s="115"/>
      <c r="F105" s="115"/>
      <c r="G105" s="115"/>
      <c r="H105" s="115"/>
      <c r="I105" s="115"/>
      <c r="J105" s="116">
        <f>J201</f>
        <v>0</v>
      </c>
      <c r="L105" s="113"/>
    </row>
    <row r="106" spans="1:47" s="10" customFormat="1" ht="21.75" customHeight="1">
      <c r="B106" s="113"/>
      <c r="D106" s="114" t="s">
        <v>100</v>
      </c>
      <c r="E106" s="115"/>
      <c r="F106" s="115"/>
      <c r="G106" s="115"/>
      <c r="H106" s="115"/>
      <c r="I106" s="115"/>
      <c r="J106" s="116">
        <f>J234</f>
        <v>0</v>
      </c>
      <c r="L106" s="113"/>
    </row>
    <row r="107" spans="1:47" s="9" customFormat="1" ht="25" customHeight="1">
      <c r="B107" s="109"/>
      <c r="D107" s="110" t="s">
        <v>101</v>
      </c>
      <c r="E107" s="111"/>
      <c r="F107" s="111"/>
      <c r="G107" s="111"/>
      <c r="H107" s="111"/>
      <c r="I107" s="111"/>
      <c r="J107" s="112">
        <f>J245</f>
        <v>0</v>
      </c>
      <c r="L107" s="109"/>
    </row>
    <row r="108" spans="1:47" s="10" customFormat="1" ht="19.899999999999999" customHeight="1">
      <c r="B108" s="113"/>
      <c r="D108" s="114" t="s">
        <v>102</v>
      </c>
      <c r="E108" s="115"/>
      <c r="F108" s="115"/>
      <c r="G108" s="115"/>
      <c r="H108" s="115"/>
      <c r="I108" s="115"/>
      <c r="J108" s="116">
        <f>J271</f>
        <v>0</v>
      </c>
      <c r="L108" s="113"/>
    </row>
    <row r="109" spans="1:47" s="9" customFormat="1" ht="25" customHeight="1">
      <c r="B109" s="109"/>
      <c r="D109" s="110" t="s">
        <v>103</v>
      </c>
      <c r="E109" s="111"/>
      <c r="F109" s="111"/>
      <c r="G109" s="111"/>
      <c r="H109" s="111"/>
      <c r="I109" s="111"/>
      <c r="J109" s="112">
        <f>J274</f>
        <v>0</v>
      </c>
      <c r="L109" s="109"/>
    </row>
    <row r="110" spans="1:47" s="2" customFormat="1" ht="21.75" customHeight="1">
      <c r="A110" s="27"/>
      <c r="B110" s="28"/>
      <c r="C110" s="27"/>
      <c r="D110" s="27"/>
      <c r="E110" s="27"/>
      <c r="F110" s="27"/>
      <c r="G110" s="27"/>
      <c r="H110" s="27"/>
      <c r="I110" s="27"/>
      <c r="J110" s="27"/>
      <c r="K110" s="27"/>
      <c r="L110" s="3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47" s="2" customFormat="1" ht="7" customHeight="1">
      <c r="A111" s="27"/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3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5" spans="1:31" s="2" customFormat="1" ht="7" customHeight="1">
      <c r="A115" s="27"/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31" s="2" customFormat="1" ht="25" customHeight="1">
      <c r="A116" s="27"/>
      <c r="B116" s="28"/>
      <c r="C116" s="19" t="s">
        <v>104</v>
      </c>
      <c r="D116" s="27"/>
      <c r="E116" s="27"/>
      <c r="F116" s="27"/>
      <c r="G116" s="27"/>
      <c r="H116" s="27"/>
      <c r="I116" s="27"/>
      <c r="J116" s="27"/>
      <c r="K116" s="27"/>
      <c r="L116" s="3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31" s="2" customFormat="1" ht="7" customHeight="1">
      <c r="A117" s="27"/>
      <c r="B117" s="28"/>
      <c r="C117" s="27"/>
      <c r="D117" s="27"/>
      <c r="E117" s="27"/>
      <c r="F117" s="27"/>
      <c r="G117" s="27"/>
      <c r="H117" s="27"/>
      <c r="I117" s="27"/>
      <c r="J117" s="27"/>
      <c r="K117" s="27"/>
      <c r="L117" s="3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</row>
    <row r="118" spans="1:31" s="2" customFormat="1" ht="12" customHeight="1">
      <c r="A118" s="27"/>
      <c r="B118" s="28"/>
      <c r="C118" s="24" t="s">
        <v>12</v>
      </c>
      <c r="D118" s="27"/>
      <c r="E118" s="27"/>
      <c r="F118" s="27"/>
      <c r="G118" s="27"/>
      <c r="H118" s="27"/>
      <c r="I118" s="27"/>
      <c r="J118" s="27"/>
      <c r="K118" s="27"/>
      <c r="L118" s="3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</row>
    <row r="119" spans="1:31" s="2" customFormat="1" ht="16.5" customHeight="1">
      <c r="A119" s="27"/>
      <c r="B119" s="28"/>
      <c r="C119" s="27"/>
      <c r="D119" s="27"/>
      <c r="E119" s="214" t="str">
        <f>E7</f>
        <v>Zariadenie pre seniorov Smižany</v>
      </c>
      <c r="F119" s="216"/>
      <c r="G119" s="216"/>
      <c r="H119" s="216"/>
      <c r="I119" s="27"/>
      <c r="J119" s="27"/>
      <c r="K119" s="27"/>
      <c r="L119" s="3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</row>
    <row r="120" spans="1:31" s="1" customFormat="1" ht="12" customHeight="1">
      <c r="B120" s="18"/>
      <c r="C120" s="24" t="s">
        <v>83</v>
      </c>
      <c r="L120" s="18"/>
    </row>
    <row r="121" spans="1:31" s="2" customFormat="1" ht="16.5" customHeight="1">
      <c r="A121" s="27"/>
      <c r="B121" s="28"/>
      <c r="C121" s="27"/>
      <c r="D121" s="27"/>
      <c r="E121" s="214" t="s">
        <v>84</v>
      </c>
      <c r="F121" s="215"/>
      <c r="G121" s="215"/>
      <c r="H121" s="215"/>
      <c r="I121" s="27"/>
      <c r="J121" s="27"/>
      <c r="K121" s="27"/>
      <c r="L121" s="3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</row>
    <row r="122" spans="1:31" s="2" customFormat="1" ht="12" customHeight="1">
      <c r="A122" s="27"/>
      <c r="B122" s="28"/>
      <c r="C122" s="24" t="s">
        <v>85</v>
      </c>
      <c r="D122" s="27"/>
      <c r="E122" s="27"/>
      <c r="F122" s="27"/>
      <c r="G122" s="27"/>
      <c r="H122" s="27"/>
      <c r="I122" s="27"/>
      <c r="J122" s="27"/>
      <c r="K122" s="27"/>
      <c r="L122" s="3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</row>
    <row r="123" spans="1:31" s="2" customFormat="1" ht="16.5" customHeight="1">
      <c r="A123" s="27"/>
      <c r="B123" s="28"/>
      <c r="C123" s="27"/>
      <c r="D123" s="27"/>
      <c r="E123" s="192" t="str">
        <f>E11</f>
        <v>01 - ÚK</v>
      </c>
      <c r="F123" s="215"/>
      <c r="G123" s="215"/>
      <c r="H123" s="215"/>
      <c r="I123" s="27"/>
      <c r="J123" s="27"/>
      <c r="K123" s="27"/>
      <c r="L123" s="3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</row>
    <row r="124" spans="1:31" s="2" customFormat="1" ht="7" customHeight="1">
      <c r="A124" s="27"/>
      <c r="B124" s="28"/>
      <c r="C124" s="27"/>
      <c r="D124" s="27"/>
      <c r="E124" s="27"/>
      <c r="F124" s="27"/>
      <c r="G124" s="27"/>
      <c r="H124" s="27"/>
      <c r="I124" s="27"/>
      <c r="J124" s="27"/>
      <c r="K124" s="27"/>
      <c r="L124" s="3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</row>
    <row r="125" spans="1:31" s="2" customFormat="1" ht="12" customHeight="1">
      <c r="A125" s="27"/>
      <c r="B125" s="28"/>
      <c r="C125" s="24" t="s">
        <v>16</v>
      </c>
      <c r="D125" s="27"/>
      <c r="E125" s="27"/>
      <c r="F125" s="22" t="str">
        <f>F14</f>
        <v>Smižany</v>
      </c>
      <c r="G125" s="27"/>
      <c r="H125" s="27"/>
      <c r="I125" s="24" t="s">
        <v>17</v>
      </c>
      <c r="J125" s="50">
        <f>IF(J14="","",J14)</f>
        <v>0</v>
      </c>
      <c r="K125" s="27"/>
      <c r="L125" s="3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</row>
    <row r="126" spans="1:31" s="2" customFormat="1" ht="7" customHeight="1">
      <c r="A126" s="27"/>
      <c r="B126" s="28"/>
      <c r="C126" s="27"/>
      <c r="D126" s="27"/>
      <c r="E126" s="27"/>
      <c r="F126" s="27"/>
      <c r="G126" s="27"/>
      <c r="H126" s="27"/>
      <c r="I126" s="27"/>
      <c r="J126" s="27"/>
      <c r="K126" s="27"/>
      <c r="L126" s="3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</row>
    <row r="127" spans="1:31" s="2" customFormat="1" ht="15.25" customHeight="1">
      <c r="A127" s="27"/>
      <c r="B127" s="28"/>
      <c r="C127" s="24" t="s">
        <v>18</v>
      </c>
      <c r="D127" s="27"/>
      <c r="E127" s="27"/>
      <c r="F127" s="22" t="str">
        <f>E17</f>
        <v xml:space="preserve"> </v>
      </c>
      <c r="G127" s="27"/>
      <c r="H127" s="27"/>
      <c r="I127" s="24" t="s">
        <v>23</v>
      </c>
      <c r="J127" s="25" t="str">
        <f>E23</f>
        <v xml:space="preserve"> </v>
      </c>
      <c r="K127" s="27"/>
      <c r="L127" s="3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</row>
    <row r="128" spans="1:31" s="2" customFormat="1" ht="15.25" customHeight="1">
      <c r="A128" s="27"/>
      <c r="B128" s="28"/>
      <c r="C128" s="24" t="s">
        <v>22</v>
      </c>
      <c r="D128" s="27"/>
      <c r="E128" s="27"/>
      <c r="F128" s="22" t="str">
        <f>IF(E20="","",E20)</f>
        <v xml:space="preserve"> </v>
      </c>
      <c r="G128" s="27"/>
      <c r="H128" s="27"/>
      <c r="I128" s="24" t="s">
        <v>26</v>
      </c>
      <c r="J128" s="25" t="str">
        <f>E26</f>
        <v>Ing. Ľubomír Rybár</v>
      </c>
      <c r="K128" s="27"/>
      <c r="L128" s="3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</row>
    <row r="129" spans="1:65" s="2" customFormat="1" ht="10.35" customHeight="1">
      <c r="A129" s="27"/>
      <c r="B129" s="28"/>
      <c r="C129" s="27"/>
      <c r="D129" s="27"/>
      <c r="E129" s="27"/>
      <c r="F129" s="27"/>
      <c r="G129" s="27"/>
      <c r="H129" s="27"/>
      <c r="I129" s="27"/>
      <c r="J129" s="27"/>
      <c r="K129" s="27"/>
      <c r="L129" s="3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</row>
    <row r="130" spans="1:65" s="11" customFormat="1" ht="29.25" customHeight="1">
      <c r="A130" s="117"/>
      <c r="B130" s="118"/>
      <c r="C130" s="119" t="s">
        <v>105</v>
      </c>
      <c r="D130" s="120" t="s">
        <v>54</v>
      </c>
      <c r="E130" s="120" t="s">
        <v>50</v>
      </c>
      <c r="F130" s="120" t="s">
        <v>51</v>
      </c>
      <c r="G130" s="120" t="s">
        <v>106</v>
      </c>
      <c r="H130" s="120" t="s">
        <v>107</v>
      </c>
      <c r="I130" s="120" t="s">
        <v>108</v>
      </c>
      <c r="J130" s="121" t="s">
        <v>90</v>
      </c>
      <c r="K130" s="122" t="s">
        <v>109</v>
      </c>
      <c r="L130" s="123"/>
      <c r="M130" s="57" t="s">
        <v>1</v>
      </c>
      <c r="N130" s="58" t="s">
        <v>33</v>
      </c>
      <c r="O130" s="58" t="s">
        <v>110</v>
      </c>
      <c r="P130" s="58" t="s">
        <v>111</v>
      </c>
      <c r="Q130" s="58" t="s">
        <v>112</v>
      </c>
      <c r="R130" s="58" t="s">
        <v>113</v>
      </c>
      <c r="S130" s="58" t="s">
        <v>114</v>
      </c>
      <c r="T130" s="59" t="s">
        <v>115</v>
      </c>
      <c r="U130" s="117"/>
      <c r="V130" s="117"/>
      <c r="W130" s="117"/>
      <c r="X130" s="117"/>
      <c r="Y130" s="117"/>
      <c r="Z130" s="117"/>
      <c r="AA130" s="117"/>
      <c r="AB130" s="117"/>
      <c r="AC130" s="117"/>
      <c r="AD130" s="117"/>
      <c r="AE130" s="117"/>
    </row>
    <row r="131" spans="1:65" s="2" customFormat="1" ht="22.9" customHeight="1">
      <c r="A131" s="27"/>
      <c r="B131" s="28"/>
      <c r="C131" s="64" t="s">
        <v>91</v>
      </c>
      <c r="D131" s="27"/>
      <c r="E131" s="27"/>
      <c r="F131" s="27"/>
      <c r="G131" s="27"/>
      <c r="H131" s="27"/>
      <c r="I131" s="27"/>
      <c r="J131" s="124">
        <f>BK131</f>
        <v>0</v>
      </c>
      <c r="K131" s="27"/>
      <c r="L131" s="28"/>
      <c r="M131" s="60"/>
      <c r="N131" s="51"/>
      <c r="O131" s="61"/>
      <c r="P131" s="125">
        <f>P132+P147+P162+P245+P274</f>
        <v>997.22474000000011</v>
      </c>
      <c r="Q131" s="61"/>
      <c r="R131" s="125">
        <f>R132+R147+R162+R245+R274</f>
        <v>4.9772499999999997</v>
      </c>
      <c r="S131" s="61"/>
      <c r="T131" s="126">
        <f>T132+T147+T162+T245+T274</f>
        <v>0</v>
      </c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T131" s="15" t="s">
        <v>68</v>
      </c>
      <c r="AU131" s="15" t="s">
        <v>92</v>
      </c>
      <c r="BK131" s="127">
        <f>BK132+BK147+BK162+BK245+BK274</f>
        <v>0</v>
      </c>
    </row>
    <row r="132" spans="1:65" s="12" customFormat="1" ht="25.9" customHeight="1">
      <c r="B132" s="128"/>
      <c r="D132" s="129" t="s">
        <v>68</v>
      </c>
      <c r="E132" s="130" t="s">
        <v>116</v>
      </c>
      <c r="F132" s="130" t="s">
        <v>117</v>
      </c>
      <c r="J132" s="131">
        <f>BK132</f>
        <v>0</v>
      </c>
      <c r="L132" s="128"/>
      <c r="M132" s="132"/>
      <c r="N132" s="133"/>
      <c r="O132" s="133"/>
      <c r="P132" s="134">
        <f>P133+P145</f>
        <v>104.57208</v>
      </c>
      <c r="Q132" s="133"/>
      <c r="R132" s="134">
        <f>R133+R145</f>
        <v>5.4079999999999996E-2</v>
      </c>
      <c r="S132" s="133"/>
      <c r="T132" s="135">
        <f>T133+T145</f>
        <v>0</v>
      </c>
      <c r="AR132" s="129" t="s">
        <v>80</v>
      </c>
      <c r="AT132" s="136" t="s">
        <v>68</v>
      </c>
      <c r="AU132" s="136" t="s">
        <v>7</v>
      </c>
      <c r="AY132" s="129" t="s">
        <v>118</v>
      </c>
      <c r="BK132" s="137">
        <f>BK133+BK145</f>
        <v>0</v>
      </c>
    </row>
    <row r="133" spans="1:65" s="12" customFormat="1" ht="22.9" customHeight="1">
      <c r="B133" s="128"/>
      <c r="D133" s="129" t="s">
        <v>68</v>
      </c>
      <c r="E133" s="138" t="s">
        <v>119</v>
      </c>
      <c r="F133" s="138" t="s">
        <v>120</v>
      </c>
      <c r="J133" s="139">
        <f>BK133</f>
        <v>0</v>
      </c>
      <c r="L133" s="128"/>
      <c r="M133" s="132"/>
      <c r="N133" s="133"/>
      <c r="O133" s="133"/>
      <c r="P133" s="134">
        <f>SUM(P134:P144)</f>
        <v>102.73860000000001</v>
      </c>
      <c r="Q133" s="133"/>
      <c r="R133" s="134">
        <f>SUM(R134:R144)</f>
        <v>5.1199999999999996E-2</v>
      </c>
      <c r="S133" s="133"/>
      <c r="T133" s="135">
        <f>SUM(T134:T144)</f>
        <v>0</v>
      </c>
      <c r="AR133" s="129" t="s">
        <v>80</v>
      </c>
      <c r="AT133" s="136" t="s">
        <v>68</v>
      </c>
      <c r="AU133" s="136" t="s">
        <v>74</v>
      </c>
      <c r="AY133" s="129" t="s">
        <v>118</v>
      </c>
      <c r="BK133" s="137">
        <f>SUM(BK134:BK144)</f>
        <v>0</v>
      </c>
    </row>
    <row r="134" spans="1:65" s="2" customFormat="1" ht="24.25" customHeight="1">
      <c r="A134" s="27"/>
      <c r="B134" s="140"/>
      <c r="C134" s="141" t="s">
        <v>74</v>
      </c>
      <c r="D134" s="141" t="s">
        <v>121</v>
      </c>
      <c r="E134" s="142" t="s">
        <v>122</v>
      </c>
      <c r="F134" s="143" t="s">
        <v>123</v>
      </c>
      <c r="G134" s="144" t="s">
        <v>124</v>
      </c>
      <c r="H134" s="145">
        <v>400</v>
      </c>
      <c r="I134" s="145"/>
      <c r="J134" s="145">
        <f t="shared" ref="J134:J144" si="0">ROUND(I134*H134,3)</f>
        <v>0</v>
      </c>
      <c r="K134" s="146"/>
      <c r="L134" s="28"/>
      <c r="M134" s="147" t="s">
        <v>1</v>
      </c>
      <c r="N134" s="148" t="s">
        <v>35</v>
      </c>
      <c r="O134" s="149">
        <v>0.13402</v>
      </c>
      <c r="P134" s="149">
        <f t="shared" ref="P134:P144" si="1">O134*H134</f>
        <v>53.607999999999997</v>
      </c>
      <c r="Q134" s="149">
        <v>2.0000000000000002E-5</v>
      </c>
      <c r="R134" s="149">
        <f t="shared" ref="R134:R144" si="2">Q134*H134</f>
        <v>8.0000000000000002E-3</v>
      </c>
      <c r="S134" s="149">
        <v>0</v>
      </c>
      <c r="T134" s="150">
        <f t="shared" ref="T134:T144" si="3">S134*H134</f>
        <v>0</v>
      </c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R134" s="151" t="s">
        <v>125</v>
      </c>
      <c r="AT134" s="151" t="s">
        <v>121</v>
      </c>
      <c r="AU134" s="151" t="s">
        <v>80</v>
      </c>
      <c r="AY134" s="15" t="s">
        <v>118</v>
      </c>
      <c r="BE134" s="152">
        <f t="shared" ref="BE134:BE144" si="4">IF(N134="základná",J134,0)</f>
        <v>0</v>
      </c>
      <c r="BF134" s="152">
        <f t="shared" ref="BF134:BF144" si="5">IF(N134="znížená",J134,0)</f>
        <v>0</v>
      </c>
      <c r="BG134" s="152">
        <f t="shared" ref="BG134:BG144" si="6">IF(N134="zákl. prenesená",J134,0)</f>
        <v>0</v>
      </c>
      <c r="BH134" s="152">
        <f t="shared" ref="BH134:BH144" si="7">IF(N134="zníž. prenesená",J134,0)</f>
        <v>0</v>
      </c>
      <c r="BI134" s="152">
        <f t="shared" ref="BI134:BI144" si="8">IF(N134="nulová",J134,0)</f>
        <v>0</v>
      </c>
      <c r="BJ134" s="15" t="s">
        <v>80</v>
      </c>
      <c r="BK134" s="153">
        <f t="shared" ref="BK134:BK144" si="9">ROUND(I134*H134,3)</f>
        <v>0</v>
      </c>
      <c r="BL134" s="15" t="s">
        <v>125</v>
      </c>
      <c r="BM134" s="151" t="s">
        <v>126</v>
      </c>
    </row>
    <row r="135" spans="1:65" s="2" customFormat="1" ht="24.25" customHeight="1">
      <c r="A135" s="27"/>
      <c r="B135" s="140"/>
      <c r="C135" s="154" t="s">
        <v>80</v>
      </c>
      <c r="D135" s="154" t="s">
        <v>127</v>
      </c>
      <c r="E135" s="155" t="s">
        <v>128</v>
      </c>
      <c r="F135" s="156" t="s">
        <v>129</v>
      </c>
      <c r="G135" s="157" t="s">
        <v>124</v>
      </c>
      <c r="H135" s="158">
        <v>60</v>
      </c>
      <c r="I135" s="158"/>
      <c r="J135" s="158">
        <f t="shared" si="0"/>
        <v>0</v>
      </c>
      <c r="K135" s="159"/>
      <c r="L135" s="160"/>
      <c r="M135" s="161" t="s">
        <v>1</v>
      </c>
      <c r="N135" s="162" t="s">
        <v>35</v>
      </c>
      <c r="O135" s="149">
        <v>0</v>
      </c>
      <c r="P135" s="149">
        <f t="shared" si="1"/>
        <v>0</v>
      </c>
      <c r="Q135" s="149">
        <v>1.3999999999999999E-4</v>
      </c>
      <c r="R135" s="149">
        <f t="shared" si="2"/>
        <v>8.3999999999999995E-3</v>
      </c>
      <c r="S135" s="149">
        <v>0</v>
      </c>
      <c r="T135" s="150">
        <f t="shared" si="3"/>
        <v>0</v>
      </c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R135" s="151" t="s">
        <v>130</v>
      </c>
      <c r="AT135" s="151" t="s">
        <v>127</v>
      </c>
      <c r="AU135" s="151" t="s">
        <v>80</v>
      </c>
      <c r="AY135" s="15" t="s">
        <v>118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5" t="s">
        <v>80</v>
      </c>
      <c r="BK135" s="153">
        <f t="shared" si="9"/>
        <v>0</v>
      </c>
      <c r="BL135" s="15" t="s">
        <v>125</v>
      </c>
      <c r="BM135" s="151" t="s">
        <v>131</v>
      </c>
    </row>
    <row r="136" spans="1:65" s="2" customFormat="1" ht="24.25" customHeight="1">
      <c r="A136" s="27"/>
      <c r="B136" s="140"/>
      <c r="C136" s="154" t="s">
        <v>132</v>
      </c>
      <c r="D136" s="154" t="s">
        <v>127</v>
      </c>
      <c r="E136" s="155" t="s">
        <v>133</v>
      </c>
      <c r="F136" s="156" t="s">
        <v>134</v>
      </c>
      <c r="G136" s="157" t="s">
        <v>124</v>
      </c>
      <c r="H136" s="158">
        <v>70</v>
      </c>
      <c r="I136" s="158"/>
      <c r="J136" s="158">
        <f t="shared" si="0"/>
        <v>0</v>
      </c>
      <c r="K136" s="159"/>
      <c r="L136" s="160"/>
      <c r="M136" s="161" t="s">
        <v>1</v>
      </c>
      <c r="N136" s="162" t="s">
        <v>35</v>
      </c>
      <c r="O136" s="149">
        <v>0</v>
      </c>
      <c r="P136" s="149">
        <f t="shared" si="1"/>
        <v>0</v>
      </c>
      <c r="Q136" s="149">
        <v>1.0000000000000001E-5</v>
      </c>
      <c r="R136" s="149">
        <f t="shared" si="2"/>
        <v>7.000000000000001E-4</v>
      </c>
      <c r="S136" s="149">
        <v>0</v>
      </c>
      <c r="T136" s="150">
        <f t="shared" si="3"/>
        <v>0</v>
      </c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R136" s="151" t="s">
        <v>130</v>
      </c>
      <c r="AT136" s="151" t="s">
        <v>127</v>
      </c>
      <c r="AU136" s="151" t="s">
        <v>80</v>
      </c>
      <c r="AY136" s="15" t="s">
        <v>118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5" t="s">
        <v>80</v>
      </c>
      <c r="BK136" s="153">
        <f t="shared" si="9"/>
        <v>0</v>
      </c>
      <c r="BL136" s="15" t="s">
        <v>125</v>
      </c>
      <c r="BM136" s="151" t="s">
        <v>135</v>
      </c>
    </row>
    <row r="137" spans="1:65" s="2" customFormat="1" ht="24.25" customHeight="1">
      <c r="A137" s="27"/>
      <c r="B137" s="140"/>
      <c r="C137" s="154" t="s">
        <v>136</v>
      </c>
      <c r="D137" s="154" t="s">
        <v>127</v>
      </c>
      <c r="E137" s="155" t="s">
        <v>137</v>
      </c>
      <c r="F137" s="156" t="s">
        <v>138</v>
      </c>
      <c r="G137" s="157" t="s">
        <v>124</v>
      </c>
      <c r="H137" s="158">
        <v>180</v>
      </c>
      <c r="I137" s="158"/>
      <c r="J137" s="158">
        <f t="shared" si="0"/>
        <v>0</v>
      </c>
      <c r="K137" s="159"/>
      <c r="L137" s="160"/>
      <c r="M137" s="161" t="s">
        <v>1</v>
      </c>
      <c r="N137" s="162" t="s">
        <v>35</v>
      </c>
      <c r="O137" s="149">
        <v>0</v>
      </c>
      <c r="P137" s="149">
        <f t="shared" si="1"/>
        <v>0</v>
      </c>
      <c r="Q137" s="149">
        <v>2.0000000000000002E-5</v>
      </c>
      <c r="R137" s="149">
        <f t="shared" si="2"/>
        <v>3.6000000000000003E-3</v>
      </c>
      <c r="S137" s="149">
        <v>0</v>
      </c>
      <c r="T137" s="150">
        <f t="shared" si="3"/>
        <v>0</v>
      </c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R137" s="151" t="s">
        <v>130</v>
      </c>
      <c r="AT137" s="151" t="s">
        <v>127</v>
      </c>
      <c r="AU137" s="151" t="s">
        <v>80</v>
      </c>
      <c r="AY137" s="15" t="s">
        <v>118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5" t="s">
        <v>80</v>
      </c>
      <c r="BK137" s="153">
        <f t="shared" si="9"/>
        <v>0</v>
      </c>
      <c r="BL137" s="15" t="s">
        <v>125</v>
      </c>
      <c r="BM137" s="151" t="s">
        <v>139</v>
      </c>
    </row>
    <row r="138" spans="1:65" s="2" customFormat="1" ht="24.25" customHeight="1">
      <c r="A138" s="27"/>
      <c r="B138" s="140"/>
      <c r="C138" s="154" t="s">
        <v>140</v>
      </c>
      <c r="D138" s="154" t="s">
        <v>127</v>
      </c>
      <c r="E138" s="155" t="s">
        <v>141</v>
      </c>
      <c r="F138" s="156" t="s">
        <v>142</v>
      </c>
      <c r="G138" s="157" t="s">
        <v>124</v>
      </c>
      <c r="H138" s="158">
        <v>90</v>
      </c>
      <c r="I138" s="158"/>
      <c r="J138" s="158">
        <f t="shared" si="0"/>
        <v>0</v>
      </c>
      <c r="K138" s="159"/>
      <c r="L138" s="160"/>
      <c r="M138" s="161" t="s">
        <v>1</v>
      </c>
      <c r="N138" s="162" t="s">
        <v>35</v>
      </c>
      <c r="O138" s="149">
        <v>0</v>
      </c>
      <c r="P138" s="149">
        <f t="shared" si="1"/>
        <v>0</v>
      </c>
      <c r="Q138" s="149">
        <v>4.0000000000000003E-5</v>
      </c>
      <c r="R138" s="149">
        <f t="shared" si="2"/>
        <v>3.6000000000000003E-3</v>
      </c>
      <c r="S138" s="149">
        <v>0</v>
      </c>
      <c r="T138" s="150">
        <f t="shared" si="3"/>
        <v>0</v>
      </c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R138" s="151" t="s">
        <v>130</v>
      </c>
      <c r="AT138" s="151" t="s">
        <v>127</v>
      </c>
      <c r="AU138" s="151" t="s">
        <v>80</v>
      </c>
      <c r="AY138" s="15" t="s">
        <v>118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5" t="s">
        <v>80</v>
      </c>
      <c r="BK138" s="153">
        <f t="shared" si="9"/>
        <v>0</v>
      </c>
      <c r="BL138" s="15" t="s">
        <v>125</v>
      </c>
      <c r="BM138" s="151" t="s">
        <v>143</v>
      </c>
    </row>
    <row r="139" spans="1:65" s="2" customFormat="1" ht="24.25" customHeight="1">
      <c r="A139" s="27"/>
      <c r="B139" s="140"/>
      <c r="C139" s="141" t="s">
        <v>144</v>
      </c>
      <c r="D139" s="141" t="s">
        <v>121</v>
      </c>
      <c r="E139" s="142" t="s">
        <v>145</v>
      </c>
      <c r="F139" s="143" t="s">
        <v>146</v>
      </c>
      <c r="G139" s="144" t="s">
        <v>124</v>
      </c>
      <c r="H139" s="145">
        <v>270</v>
      </c>
      <c r="I139" s="145"/>
      <c r="J139" s="145">
        <f t="shared" si="0"/>
        <v>0</v>
      </c>
      <c r="K139" s="146"/>
      <c r="L139" s="28"/>
      <c r="M139" s="147" t="s">
        <v>1</v>
      </c>
      <c r="N139" s="148" t="s">
        <v>35</v>
      </c>
      <c r="O139" s="149">
        <v>0.15103</v>
      </c>
      <c r="P139" s="149">
        <f t="shared" si="1"/>
        <v>40.778100000000002</v>
      </c>
      <c r="Q139" s="149">
        <v>2.0000000000000002E-5</v>
      </c>
      <c r="R139" s="149">
        <f t="shared" si="2"/>
        <v>5.4000000000000003E-3</v>
      </c>
      <c r="S139" s="149">
        <v>0</v>
      </c>
      <c r="T139" s="150">
        <f t="shared" si="3"/>
        <v>0</v>
      </c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R139" s="151" t="s">
        <v>125</v>
      </c>
      <c r="AT139" s="151" t="s">
        <v>121</v>
      </c>
      <c r="AU139" s="151" t="s">
        <v>80</v>
      </c>
      <c r="AY139" s="15" t="s">
        <v>118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5" t="s">
        <v>80</v>
      </c>
      <c r="BK139" s="153">
        <f t="shared" si="9"/>
        <v>0</v>
      </c>
      <c r="BL139" s="15" t="s">
        <v>125</v>
      </c>
      <c r="BM139" s="151" t="s">
        <v>147</v>
      </c>
    </row>
    <row r="140" spans="1:65" s="2" customFormat="1" ht="24.25" customHeight="1">
      <c r="A140" s="27"/>
      <c r="B140" s="140"/>
      <c r="C140" s="154" t="s">
        <v>148</v>
      </c>
      <c r="D140" s="154" t="s">
        <v>127</v>
      </c>
      <c r="E140" s="155" t="s">
        <v>149</v>
      </c>
      <c r="F140" s="156" t="s">
        <v>150</v>
      </c>
      <c r="G140" s="157" t="s">
        <v>124</v>
      </c>
      <c r="H140" s="158">
        <v>170</v>
      </c>
      <c r="I140" s="158"/>
      <c r="J140" s="158">
        <f t="shared" si="0"/>
        <v>0</v>
      </c>
      <c r="K140" s="159"/>
      <c r="L140" s="160"/>
      <c r="M140" s="161" t="s">
        <v>1</v>
      </c>
      <c r="N140" s="162" t="s">
        <v>35</v>
      </c>
      <c r="O140" s="149">
        <v>0</v>
      </c>
      <c r="P140" s="149">
        <f t="shared" si="1"/>
        <v>0</v>
      </c>
      <c r="Q140" s="149">
        <v>5.0000000000000002E-5</v>
      </c>
      <c r="R140" s="149">
        <f t="shared" si="2"/>
        <v>8.5000000000000006E-3</v>
      </c>
      <c r="S140" s="149">
        <v>0</v>
      </c>
      <c r="T140" s="150">
        <f t="shared" si="3"/>
        <v>0</v>
      </c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R140" s="151" t="s">
        <v>130</v>
      </c>
      <c r="AT140" s="151" t="s">
        <v>127</v>
      </c>
      <c r="AU140" s="151" t="s">
        <v>80</v>
      </c>
      <c r="AY140" s="15" t="s">
        <v>118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5" t="s">
        <v>80</v>
      </c>
      <c r="BK140" s="153">
        <f t="shared" si="9"/>
        <v>0</v>
      </c>
      <c r="BL140" s="15" t="s">
        <v>125</v>
      </c>
      <c r="BM140" s="151" t="s">
        <v>151</v>
      </c>
    </row>
    <row r="141" spans="1:65" s="2" customFormat="1" ht="24.25" customHeight="1">
      <c r="A141" s="27"/>
      <c r="B141" s="140"/>
      <c r="C141" s="154" t="s">
        <v>152</v>
      </c>
      <c r="D141" s="154" t="s">
        <v>127</v>
      </c>
      <c r="E141" s="155" t="s">
        <v>153</v>
      </c>
      <c r="F141" s="156" t="s">
        <v>154</v>
      </c>
      <c r="G141" s="157" t="s">
        <v>124</v>
      </c>
      <c r="H141" s="158">
        <v>100</v>
      </c>
      <c r="I141" s="158"/>
      <c r="J141" s="158">
        <f t="shared" si="0"/>
        <v>0</v>
      </c>
      <c r="K141" s="159"/>
      <c r="L141" s="160"/>
      <c r="M141" s="161" t="s">
        <v>1</v>
      </c>
      <c r="N141" s="162" t="s">
        <v>35</v>
      </c>
      <c r="O141" s="149">
        <v>0</v>
      </c>
      <c r="P141" s="149">
        <f t="shared" si="1"/>
        <v>0</v>
      </c>
      <c r="Q141" s="149">
        <v>6.9999999999999994E-5</v>
      </c>
      <c r="R141" s="149">
        <f t="shared" si="2"/>
        <v>6.9999999999999993E-3</v>
      </c>
      <c r="S141" s="149">
        <v>0</v>
      </c>
      <c r="T141" s="150">
        <f t="shared" si="3"/>
        <v>0</v>
      </c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R141" s="151" t="s">
        <v>130</v>
      </c>
      <c r="AT141" s="151" t="s">
        <v>127</v>
      </c>
      <c r="AU141" s="151" t="s">
        <v>80</v>
      </c>
      <c r="AY141" s="15" t="s">
        <v>118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5" t="s">
        <v>80</v>
      </c>
      <c r="BK141" s="153">
        <f t="shared" si="9"/>
        <v>0</v>
      </c>
      <c r="BL141" s="15" t="s">
        <v>125</v>
      </c>
      <c r="BM141" s="151" t="s">
        <v>155</v>
      </c>
    </row>
    <row r="142" spans="1:65" s="2" customFormat="1" ht="24.25" customHeight="1">
      <c r="A142" s="27"/>
      <c r="B142" s="140"/>
      <c r="C142" s="141" t="s">
        <v>156</v>
      </c>
      <c r="D142" s="141" t="s">
        <v>121</v>
      </c>
      <c r="E142" s="142" t="s">
        <v>157</v>
      </c>
      <c r="F142" s="143" t="s">
        <v>158</v>
      </c>
      <c r="G142" s="144" t="s">
        <v>124</v>
      </c>
      <c r="H142" s="145">
        <v>50</v>
      </c>
      <c r="I142" s="145"/>
      <c r="J142" s="145">
        <f t="shared" si="0"/>
        <v>0</v>
      </c>
      <c r="K142" s="146"/>
      <c r="L142" s="28"/>
      <c r="M142" s="147" t="s">
        <v>1</v>
      </c>
      <c r="N142" s="148" t="s">
        <v>35</v>
      </c>
      <c r="O142" s="149">
        <v>0.16705</v>
      </c>
      <c r="P142" s="149">
        <f t="shared" si="1"/>
        <v>8.3525000000000009</v>
      </c>
      <c r="Q142" s="149">
        <v>2.0000000000000002E-5</v>
      </c>
      <c r="R142" s="149">
        <f t="shared" si="2"/>
        <v>1E-3</v>
      </c>
      <c r="S142" s="149">
        <v>0</v>
      </c>
      <c r="T142" s="150">
        <f t="shared" si="3"/>
        <v>0</v>
      </c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R142" s="151" t="s">
        <v>125</v>
      </c>
      <c r="AT142" s="151" t="s">
        <v>121</v>
      </c>
      <c r="AU142" s="151" t="s">
        <v>80</v>
      </c>
      <c r="AY142" s="15" t="s">
        <v>118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5" t="s">
        <v>80</v>
      </c>
      <c r="BK142" s="153">
        <f t="shared" si="9"/>
        <v>0</v>
      </c>
      <c r="BL142" s="15" t="s">
        <v>125</v>
      </c>
      <c r="BM142" s="151" t="s">
        <v>159</v>
      </c>
    </row>
    <row r="143" spans="1:65" s="2" customFormat="1" ht="24.25" customHeight="1">
      <c r="A143" s="27"/>
      <c r="B143" s="140"/>
      <c r="C143" s="154" t="s">
        <v>160</v>
      </c>
      <c r="D143" s="154" t="s">
        <v>127</v>
      </c>
      <c r="E143" s="155" t="s">
        <v>161</v>
      </c>
      <c r="F143" s="156" t="s">
        <v>162</v>
      </c>
      <c r="G143" s="157" t="s">
        <v>124</v>
      </c>
      <c r="H143" s="158">
        <v>50</v>
      </c>
      <c r="I143" s="158"/>
      <c r="J143" s="158">
        <f t="shared" si="0"/>
        <v>0</v>
      </c>
      <c r="K143" s="159"/>
      <c r="L143" s="160"/>
      <c r="M143" s="161" t="s">
        <v>1</v>
      </c>
      <c r="N143" s="162" t="s">
        <v>35</v>
      </c>
      <c r="O143" s="149">
        <v>0</v>
      </c>
      <c r="P143" s="149">
        <f t="shared" si="1"/>
        <v>0</v>
      </c>
      <c r="Q143" s="149">
        <v>1E-4</v>
      </c>
      <c r="R143" s="149">
        <f t="shared" si="2"/>
        <v>5.0000000000000001E-3</v>
      </c>
      <c r="S143" s="149">
        <v>0</v>
      </c>
      <c r="T143" s="150">
        <f t="shared" si="3"/>
        <v>0</v>
      </c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R143" s="151" t="s">
        <v>130</v>
      </c>
      <c r="AT143" s="151" t="s">
        <v>127</v>
      </c>
      <c r="AU143" s="151" t="s">
        <v>80</v>
      </c>
      <c r="AY143" s="15" t="s">
        <v>118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5" t="s">
        <v>80</v>
      </c>
      <c r="BK143" s="153">
        <f t="shared" si="9"/>
        <v>0</v>
      </c>
      <c r="BL143" s="15" t="s">
        <v>125</v>
      </c>
      <c r="BM143" s="151" t="s">
        <v>163</v>
      </c>
    </row>
    <row r="144" spans="1:65" s="2" customFormat="1" ht="24.25" customHeight="1">
      <c r="A144" s="27"/>
      <c r="B144" s="140"/>
      <c r="C144" s="141" t="s">
        <v>164</v>
      </c>
      <c r="D144" s="141" t="s">
        <v>121</v>
      </c>
      <c r="E144" s="142" t="s">
        <v>165</v>
      </c>
      <c r="F144" s="143" t="s">
        <v>166</v>
      </c>
      <c r="G144" s="144" t="s">
        <v>167</v>
      </c>
      <c r="H144" s="145">
        <v>36.267000000000003</v>
      </c>
      <c r="I144" s="145"/>
      <c r="J144" s="145">
        <f t="shared" si="0"/>
        <v>0</v>
      </c>
      <c r="K144" s="146"/>
      <c r="L144" s="28"/>
      <c r="M144" s="147" t="s">
        <v>1</v>
      </c>
      <c r="N144" s="148" t="s">
        <v>35</v>
      </c>
      <c r="O144" s="149">
        <v>0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R144" s="151" t="s">
        <v>125</v>
      </c>
      <c r="AT144" s="151" t="s">
        <v>121</v>
      </c>
      <c r="AU144" s="151" t="s">
        <v>80</v>
      </c>
      <c r="AY144" s="15" t="s">
        <v>118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5" t="s">
        <v>80</v>
      </c>
      <c r="BK144" s="153">
        <f t="shared" si="9"/>
        <v>0</v>
      </c>
      <c r="BL144" s="15" t="s">
        <v>125</v>
      </c>
      <c r="BM144" s="151" t="s">
        <v>168</v>
      </c>
    </row>
    <row r="145" spans="1:65" s="12" customFormat="1" ht="22.9" customHeight="1">
      <c r="B145" s="128"/>
      <c r="D145" s="129" t="s">
        <v>68</v>
      </c>
      <c r="E145" s="138" t="s">
        <v>169</v>
      </c>
      <c r="F145" s="138" t="s">
        <v>170</v>
      </c>
      <c r="J145" s="139">
        <f>BK145</f>
        <v>0</v>
      </c>
      <c r="L145" s="128"/>
      <c r="M145" s="132"/>
      <c r="N145" s="133"/>
      <c r="O145" s="133"/>
      <c r="P145" s="134">
        <f>P146</f>
        <v>1.8334800000000002</v>
      </c>
      <c r="Q145" s="133"/>
      <c r="R145" s="134">
        <f>R146</f>
        <v>2.8800000000000002E-3</v>
      </c>
      <c r="S145" s="133"/>
      <c r="T145" s="135">
        <f>T146</f>
        <v>0</v>
      </c>
      <c r="AR145" s="129" t="s">
        <v>80</v>
      </c>
      <c r="AT145" s="136" t="s">
        <v>68</v>
      </c>
      <c r="AU145" s="136" t="s">
        <v>74</v>
      </c>
      <c r="AY145" s="129" t="s">
        <v>118</v>
      </c>
      <c r="BK145" s="137">
        <f>BK146</f>
        <v>0</v>
      </c>
    </row>
    <row r="146" spans="1:65" s="2" customFormat="1" ht="14.5" customHeight="1">
      <c r="A146" s="27"/>
      <c r="B146" s="140"/>
      <c r="C146" s="141" t="s">
        <v>171</v>
      </c>
      <c r="D146" s="141" t="s">
        <v>121</v>
      </c>
      <c r="E146" s="142" t="s">
        <v>172</v>
      </c>
      <c r="F146" s="143" t="s">
        <v>173</v>
      </c>
      <c r="G146" s="144" t="s">
        <v>124</v>
      </c>
      <c r="H146" s="145">
        <v>6</v>
      </c>
      <c r="I146" s="145"/>
      <c r="J146" s="145">
        <f>ROUND(I146*H146,3)</f>
        <v>0</v>
      </c>
      <c r="K146" s="146"/>
      <c r="L146" s="28"/>
      <c r="M146" s="147" t="s">
        <v>1</v>
      </c>
      <c r="N146" s="148" t="s">
        <v>35</v>
      </c>
      <c r="O146" s="149">
        <v>0.30558000000000002</v>
      </c>
      <c r="P146" s="149">
        <f>O146*H146</f>
        <v>1.8334800000000002</v>
      </c>
      <c r="Q146" s="149">
        <v>4.8000000000000001E-4</v>
      </c>
      <c r="R146" s="149">
        <f>Q146*H146</f>
        <v>2.8800000000000002E-3</v>
      </c>
      <c r="S146" s="149">
        <v>0</v>
      </c>
      <c r="T146" s="150">
        <f>S146*H146</f>
        <v>0</v>
      </c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R146" s="151" t="s">
        <v>125</v>
      </c>
      <c r="AT146" s="151" t="s">
        <v>121</v>
      </c>
      <c r="AU146" s="151" t="s">
        <v>80</v>
      </c>
      <c r="AY146" s="15" t="s">
        <v>118</v>
      </c>
      <c r="BE146" s="152">
        <f>IF(N146="základná",J146,0)</f>
        <v>0</v>
      </c>
      <c r="BF146" s="152">
        <f>IF(N146="znížená",J146,0)</f>
        <v>0</v>
      </c>
      <c r="BG146" s="152">
        <f>IF(N146="zákl. prenesená",J146,0)</f>
        <v>0</v>
      </c>
      <c r="BH146" s="152">
        <f>IF(N146="zníž. prenesená",J146,0)</f>
        <v>0</v>
      </c>
      <c r="BI146" s="152">
        <f>IF(N146="nulová",J146,0)</f>
        <v>0</v>
      </c>
      <c r="BJ146" s="15" t="s">
        <v>80</v>
      </c>
      <c r="BK146" s="153">
        <f>ROUND(I146*H146,3)</f>
        <v>0</v>
      </c>
      <c r="BL146" s="15" t="s">
        <v>125</v>
      </c>
      <c r="BM146" s="151" t="s">
        <v>174</v>
      </c>
    </row>
    <row r="147" spans="1:65" s="12" customFormat="1" ht="25.9" customHeight="1">
      <c r="B147" s="128"/>
      <c r="D147" s="129" t="s">
        <v>68</v>
      </c>
      <c r="E147" s="130" t="s">
        <v>175</v>
      </c>
      <c r="F147" s="130" t="s">
        <v>176</v>
      </c>
      <c r="J147" s="131">
        <f>BK147</f>
        <v>0</v>
      </c>
      <c r="L147" s="128"/>
      <c r="M147" s="132"/>
      <c r="N147" s="133"/>
      <c r="O147" s="133"/>
      <c r="P147" s="134">
        <f>SUM(P148:P161)</f>
        <v>43.983719999999998</v>
      </c>
      <c r="Q147" s="133"/>
      <c r="R147" s="134">
        <f>SUM(R148:R161)</f>
        <v>0.59725000000000006</v>
      </c>
      <c r="S147" s="133"/>
      <c r="T147" s="135">
        <f>SUM(T148:T161)</f>
        <v>0</v>
      </c>
      <c r="AR147" s="129" t="s">
        <v>80</v>
      </c>
      <c r="AT147" s="136" t="s">
        <v>68</v>
      </c>
      <c r="AU147" s="136" t="s">
        <v>7</v>
      </c>
      <c r="AY147" s="129" t="s">
        <v>118</v>
      </c>
      <c r="BK147" s="137">
        <f>SUM(BK148:BK161)</f>
        <v>0</v>
      </c>
    </row>
    <row r="148" spans="1:65" s="2" customFormat="1" ht="24.25" customHeight="1">
      <c r="A148" s="27"/>
      <c r="B148" s="140"/>
      <c r="C148" s="141" t="s">
        <v>177</v>
      </c>
      <c r="D148" s="141" t="s">
        <v>121</v>
      </c>
      <c r="E148" s="142" t="s">
        <v>178</v>
      </c>
      <c r="F148" s="143" t="s">
        <v>179</v>
      </c>
      <c r="G148" s="144" t="s">
        <v>180</v>
      </c>
      <c r="H148" s="145">
        <v>2</v>
      </c>
      <c r="I148" s="145"/>
      <c r="J148" s="145">
        <f t="shared" ref="J148:J161" si="10">ROUND(I148*H148,3)</f>
        <v>0</v>
      </c>
      <c r="K148" s="146"/>
      <c r="L148" s="28"/>
      <c r="M148" s="147" t="s">
        <v>1</v>
      </c>
      <c r="N148" s="148" t="s">
        <v>35</v>
      </c>
      <c r="O148" s="149">
        <v>10.75991</v>
      </c>
      <c r="P148" s="149">
        <f t="shared" ref="P148:P161" si="11">O148*H148</f>
        <v>21.519819999999999</v>
      </c>
      <c r="Q148" s="149">
        <v>0</v>
      </c>
      <c r="R148" s="149">
        <f t="shared" ref="R148:R161" si="12">Q148*H148</f>
        <v>0</v>
      </c>
      <c r="S148" s="149">
        <v>0</v>
      </c>
      <c r="T148" s="150">
        <f t="shared" ref="T148:T161" si="13">S148*H148</f>
        <v>0</v>
      </c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R148" s="151" t="s">
        <v>125</v>
      </c>
      <c r="AT148" s="151" t="s">
        <v>121</v>
      </c>
      <c r="AU148" s="151" t="s">
        <v>74</v>
      </c>
      <c r="AY148" s="15" t="s">
        <v>118</v>
      </c>
      <c r="BE148" s="152">
        <f t="shared" ref="BE148:BE161" si="14">IF(N148="základná",J148,0)</f>
        <v>0</v>
      </c>
      <c r="BF148" s="152">
        <f t="shared" ref="BF148:BF161" si="15">IF(N148="znížená",J148,0)</f>
        <v>0</v>
      </c>
      <c r="BG148" s="152">
        <f t="shared" ref="BG148:BG161" si="16">IF(N148="zákl. prenesená",J148,0)</f>
        <v>0</v>
      </c>
      <c r="BH148" s="152">
        <f t="shared" ref="BH148:BH161" si="17">IF(N148="zníž. prenesená",J148,0)</f>
        <v>0</v>
      </c>
      <c r="BI148" s="152">
        <f t="shared" ref="BI148:BI161" si="18">IF(N148="nulová",J148,0)</f>
        <v>0</v>
      </c>
      <c r="BJ148" s="15" t="s">
        <v>80</v>
      </c>
      <c r="BK148" s="153">
        <f t="shared" ref="BK148:BK161" si="19">ROUND(I148*H148,3)</f>
        <v>0</v>
      </c>
      <c r="BL148" s="15" t="s">
        <v>125</v>
      </c>
      <c r="BM148" s="151" t="s">
        <v>181</v>
      </c>
    </row>
    <row r="149" spans="1:65" s="2" customFormat="1" ht="24.25" customHeight="1">
      <c r="A149" s="27"/>
      <c r="B149" s="140"/>
      <c r="C149" s="154" t="s">
        <v>182</v>
      </c>
      <c r="D149" s="154" t="s">
        <v>127</v>
      </c>
      <c r="E149" s="155" t="s">
        <v>183</v>
      </c>
      <c r="F149" s="156" t="s">
        <v>184</v>
      </c>
      <c r="G149" s="157" t="s">
        <v>180</v>
      </c>
      <c r="H149" s="158">
        <v>2</v>
      </c>
      <c r="I149" s="158"/>
      <c r="J149" s="158">
        <f t="shared" si="10"/>
        <v>0</v>
      </c>
      <c r="K149" s="159"/>
      <c r="L149" s="160"/>
      <c r="M149" s="161" t="s">
        <v>1</v>
      </c>
      <c r="N149" s="162" t="s">
        <v>35</v>
      </c>
      <c r="O149" s="149">
        <v>0</v>
      </c>
      <c r="P149" s="149">
        <f t="shared" si="11"/>
        <v>0</v>
      </c>
      <c r="Q149" s="149">
        <v>0.05</v>
      </c>
      <c r="R149" s="149">
        <f t="shared" si="12"/>
        <v>0.1</v>
      </c>
      <c r="S149" s="149">
        <v>0</v>
      </c>
      <c r="T149" s="150">
        <f t="shared" si="13"/>
        <v>0</v>
      </c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R149" s="151" t="s">
        <v>130</v>
      </c>
      <c r="AT149" s="151" t="s">
        <v>127</v>
      </c>
      <c r="AU149" s="151" t="s">
        <v>74</v>
      </c>
      <c r="AY149" s="15" t="s">
        <v>118</v>
      </c>
      <c r="BE149" s="152">
        <f t="shared" si="14"/>
        <v>0</v>
      </c>
      <c r="BF149" s="152">
        <f t="shared" si="15"/>
        <v>0</v>
      </c>
      <c r="BG149" s="152">
        <f t="shared" si="16"/>
        <v>0</v>
      </c>
      <c r="BH149" s="152">
        <f t="shared" si="17"/>
        <v>0</v>
      </c>
      <c r="BI149" s="152">
        <f t="shared" si="18"/>
        <v>0</v>
      </c>
      <c r="BJ149" s="15" t="s">
        <v>80</v>
      </c>
      <c r="BK149" s="153">
        <f t="shared" si="19"/>
        <v>0</v>
      </c>
      <c r="BL149" s="15" t="s">
        <v>125</v>
      </c>
      <c r="BM149" s="151" t="s">
        <v>185</v>
      </c>
    </row>
    <row r="150" spans="1:65" s="2" customFormat="1" ht="24.25" customHeight="1">
      <c r="A150" s="27"/>
      <c r="B150" s="140"/>
      <c r="C150" s="154" t="s">
        <v>182</v>
      </c>
      <c r="D150" s="154" t="s">
        <v>127</v>
      </c>
      <c r="E150" s="155" t="s">
        <v>556</v>
      </c>
      <c r="F150" s="156" t="s">
        <v>555</v>
      </c>
      <c r="G150" s="157" t="s">
        <v>180</v>
      </c>
      <c r="H150" s="158">
        <v>2</v>
      </c>
      <c r="I150" s="158"/>
      <c r="J150" s="158">
        <f t="shared" ref="J150" si="20">ROUND(I150*H150,3)</f>
        <v>0</v>
      </c>
      <c r="K150" s="159"/>
      <c r="L150" s="160"/>
      <c r="M150" s="161" t="s">
        <v>1</v>
      </c>
      <c r="N150" s="162" t="s">
        <v>35</v>
      </c>
      <c r="O150" s="149">
        <v>0</v>
      </c>
      <c r="P150" s="149">
        <f t="shared" ref="P150" si="21">O150*H150</f>
        <v>0</v>
      </c>
      <c r="Q150" s="149">
        <v>0.05</v>
      </c>
      <c r="R150" s="149">
        <f t="shared" ref="R150" si="22">Q150*H150</f>
        <v>0.1</v>
      </c>
      <c r="S150" s="149">
        <v>0</v>
      </c>
      <c r="T150" s="150">
        <f t="shared" ref="T150" si="23">S150*H150</f>
        <v>0</v>
      </c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R150" s="151" t="s">
        <v>130</v>
      </c>
      <c r="AT150" s="151" t="s">
        <v>127</v>
      </c>
      <c r="AU150" s="151" t="s">
        <v>74</v>
      </c>
      <c r="AY150" s="15" t="s">
        <v>118</v>
      </c>
      <c r="BE150" s="152">
        <f t="shared" ref="BE150" si="24">IF(N150="základná",J150,0)</f>
        <v>0</v>
      </c>
      <c r="BF150" s="152">
        <f t="shared" ref="BF150" si="25">IF(N150="znížená",J150,0)</f>
        <v>0</v>
      </c>
      <c r="BG150" s="152">
        <f t="shared" ref="BG150" si="26">IF(N150="zákl. prenesená",J150,0)</f>
        <v>0</v>
      </c>
      <c r="BH150" s="152">
        <f t="shared" ref="BH150" si="27">IF(N150="zníž. prenesená",J150,0)</f>
        <v>0</v>
      </c>
      <c r="BI150" s="152">
        <f t="shared" ref="BI150" si="28">IF(N150="nulová",J150,0)</f>
        <v>0</v>
      </c>
      <c r="BJ150" s="15" t="s">
        <v>80</v>
      </c>
      <c r="BK150" s="153">
        <f t="shared" ref="BK150" si="29">ROUND(I150*H150,3)</f>
        <v>0</v>
      </c>
      <c r="BL150" s="15" t="s">
        <v>125</v>
      </c>
      <c r="BM150" s="151" t="s">
        <v>185</v>
      </c>
    </row>
    <row r="151" spans="1:65" s="2" customFormat="1" ht="14.5" customHeight="1">
      <c r="A151" s="27"/>
      <c r="B151" s="140"/>
      <c r="C151" s="141" t="s">
        <v>186</v>
      </c>
      <c r="D151" s="141" t="s">
        <v>121</v>
      </c>
      <c r="E151" s="142" t="s">
        <v>187</v>
      </c>
      <c r="F151" s="143" t="s">
        <v>188</v>
      </c>
      <c r="G151" s="157" t="s">
        <v>189</v>
      </c>
      <c r="H151" s="145">
        <v>1</v>
      </c>
      <c r="I151" s="145"/>
      <c r="J151" s="145">
        <f t="shared" si="10"/>
        <v>0</v>
      </c>
      <c r="K151" s="146"/>
      <c r="L151" s="28"/>
      <c r="M151" s="147" t="s">
        <v>1</v>
      </c>
      <c r="N151" s="148" t="s">
        <v>35</v>
      </c>
      <c r="O151" s="149">
        <v>10.76</v>
      </c>
      <c r="P151" s="149">
        <f t="shared" si="11"/>
        <v>10.76</v>
      </c>
      <c r="Q151" s="149">
        <v>0</v>
      </c>
      <c r="R151" s="149">
        <f t="shared" si="12"/>
        <v>0</v>
      </c>
      <c r="S151" s="149">
        <v>0</v>
      </c>
      <c r="T151" s="150">
        <f t="shared" si="13"/>
        <v>0</v>
      </c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R151" s="151" t="s">
        <v>125</v>
      </c>
      <c r="AT151" s="151" t="s">
        <v>121</v>
      </c>
      <c r="AU151" s="151" t="s">
        <v>74</v>
      </c>
      <c r="AY151" s="15" t="s">
        <v>118</v>
      </c>
      <c r="BE151" s="152">
        <f t="shared" si="14"/>
        <v>0</v>
      </c>
      <c r="BF151" s="152">
        <f t="shared" si="15"/>
        <v>0</v>
      </c>
      <c r="BG151" s="152">
        <f t="shared" si="16"/>
        <v>0</v>
      </c>
      <c r="BH151" s="152">
        <f t="shared" si="17"/>
        <v>0</v>
      </c>
      <c r="BI151" s="152">
        <f t="shared" si="18"/>
        <v>0</v>
      </c>
      <c r="BJ151" s="15" t="s">
        <v>80</v>
      </c>
      <c r="BK151" s="153">
        <f t="shared" si="19"/>
        <v>0</v>
      </c>
      <c r="BL151" s="15" t="s">
        <v>125</v>
      </c>
      <c r="BM151" s="151" t="s">
        <v>190</v>
      </c>
    </row>
    <row r="152" spans="1:65" s="2" customFormat="1" ht="14.5" customHeight="1">
      <c r="A152" s="27"/>
      <c r="B152" s="140"/>
      <c r="C152" s="154" t="s">
        <v>125</v>
      </c>
      <c r="D152" s="154" t="s">
        <v>127</v>
      </c>
      <c r="E152" s="155" t="s">
        <v>191</v>
      </c>
      <c r="F152" s="156" t="s">
        <v>557</v>
      </c>
      <c r="G152" s="157" t="s">
        <v>180</v>
      </c>
      <c r="H152" s="158">
        <v>1</v>
      </c>
      <c r="I152" s="158"/>
      <c r="J152" s="158">
        <f t="shared" ref="J152:J153" si="30">ROUND(I152*H152,3)</f>
        <v>0</v>
      </c>
      <c r="K152" s="159"/>
      <c r="L152" s="160"/>
      <c r="M152" s="161" t="s">
        <v>1</v>
      </c>
      <c r="N152" s="162" t="s">
        <v>35</v>
      </c>
      <c r="O152" s="149">
        <v>0</v>
      </c>
      <c r="P152" s="149">
        <f t="shared" ref="P152:P153" si="31">O152*H152</f>
        <v>0</v>
      </c>
      <c r="Q152" s="149">
        <v>0.05</v>
      </c>
      <c r="R152" s="149">
        <f t="shared" ref="R152:R153" si="32">Q152*H152</f>
        <v>0.05</v>
      </c>
      <c r="S152" s="149">
        <v>0</v>
      </c>
      <c r="T152" s="150">
        <f t="shared" ref="T152:T153" si="33">S152*H152</f>
        <v>0</v>
      </c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R152" s="151" t="s">
        <v>130</v>
      </c>
      <c r="AT152" s="151" t="s">
        <v>127</v>
      </c>
      <c r="AU152" s="151" t="s">
        <v>74</v>
      </c>
      <c r="AY152" s="15" t="s">
        <v>118</v>
      </c>
      <c r="BE152" s="152">
        <f t="shared" ref="BE152:BE153" si="34">IF(N152="základná",J152,0)</f>
        <v>0</v>
      </c>
      <c r="BF152" s="152">
        <f t="shared" ref="BF152:BF153" si="35">IF(N152="znížená",J152,0)</f>
        <v>0</v>
      </c>
      <c r="BG152" s="152">
        <f t="shared" ref="BG152:BG153" si="36">IF(N152="zákl. prenesená",J152,0)</f>
        <v>0</v>
      </c>
      <c r="BH152" s="152">
        <f t="shared" ref="BH152:BH153" si="37">IF(N152="zníž. prenesená",J152,0)</f>
        <v>0</v>
      </c>
      <c r="BI152" s="152">
        <f t="shared" ref="BI152:BI153" si="38">IF(N152="nulová",J152,0)</f>
        <v>0</v>
      </c>
      <c r="BJ152" s="15" t="s">
        <v>80</v>
      </c>
      <c r="BK152" s="153">
        <f t="shared" ref="BK152:BK153" si="39">ROUND(I152*H152,3)</f>
        <v>0</v>
      </c>
      <c r="BL152" s="15" t="s">
        <v>125</v>
      </c>
      <c r="BM152" s="151" t="s">
        <v>192</v>
      </c>
    </row>
    <row r="153" spans="1:65" s="2" customFormat="1" ht="14.5" customHeight="1">
      <c r="A153" s="27"/>
      <c r="B153" s="140"/>
      <c r="C153" s="154">
        <v>17</v>
      </c>
      <c r="D153" s="154" t="s">
        <v>127</v>
      </c>
      <c r="E153" s="155" t="s">
        <v>191</v>
      </c>
      <c r="F153" s="156" t="s">
        <v>558</v>
      </c>
      <c r="G153" s="157" t="s">
        <v>180</v>
      </c>
      <c r="H153" s="158">
        <v>5</v>
      </c>
      <c r="I153" s="158"/>
      <c r="J153" s="158">
        <f t="shared" si="30"/>
        <v>0</v>
      </c>
      <c r="K153" s="159"/>
      <c r="L153" s="160"/>
      <c r="M153" s="161" t="s">
        <v>1</v>
      </c>
      <c r="N153" s="162" t="s">
        <v>35</v>
      </c>
      <c r="O153" s="149">
        <v>0</v>
      </c>
      <c r="P153" s="149">
        <f t="shared" si="31"/>
        <v>0</v>
      </c>
      <c r="Q153" s="149">
        <v>0.05</v>
      </c>
      <c r="R153" s="149">
        <f t="shared" si="32"/>
        <v>0.25</v>
      </c>
      <c r="S153" s="149">
        <v>0</v>
      </c>
      <c r="T153" s="150">
        <f t="shared" si="33"/>
        <v>0</v>
      </c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R153" s="151" t="s">
        <v>130</v>
      </c>
      <c r="AT153" s="151" t="s">
        <v>127</v>
      </c>
      <c r="AU153" s="151" t="s">
        <v>74</v>
      </c>
      <c r="AY153" s="15" t="s">
        <v>118</v>
      </c>
      <c r="BE153" s="152">
        <f t="shared" si="34"/>
        <v>0</v>
      </c>
      <c r="BF153" s="152">
        <f t="shared" si="35"/>
        <v>0</v>
      </c>
      <c r="BG153" s="152">
        <f t="shared" si="36"/>
        <v>0</v>
      </c>
      <c r="BH153" s="152">
        <f t="shared" si="37"/>
        <v>0</v>
      </c>
      <c r="BI153" s="152">
        <f t="shared" si="38"/>
        <v>0</v>
      </c>
      <c r="BJ153" s="15" t="s">
        <v>80</v>
      </c>
      <c r="BK153" s="153">
        <f t="shared" si="39"/>
        <v>0</v>
      </c>
      <c r="BL153" s="15" t="s">
        <v>125</v>
      </c>
      <c r="BM153" s="151" t="s">
        <v>192</v>
      </c>
    </row>
    <row r="154" spans="1:65" s="2" customFormat="1" ht="14.5" customHeight="1">
      <c r="A154" s="27"/>
      <c r="B154" s="140"/>
      <c r="C154" s="154">
        <v>18</v>
      </c>
      <c r="D154" s="154" t="s">
        <v>127</v>
      </c>
      <c r="E154" s="155" t="s">
        <v>191</v>
      </c>
      <c r="F154" s="156" t="s">
        <v>559</v>
      </c>
      <c r="G154" s="157" t="s">
        <v>180</v>
      </c>
      <c r="H154" s="158">
        <v>1</v>
      </c>
      <c r="I154" s="158"/>
      <c r="J154" s="158">
        <f t="shared" si="10"/>
        <v>0</v>
      </c>
      <c r="K154" s="159"/>
      <c r="L154" s="160"/>
      <c r="M154" s="161" t="s">
        <v>1</v>
      </c>
      <c r="N154" s="162" t="s">
        <v>35</v>
      </c>
      <c r="O154" s="149">
        <v>0</v>
      </c>
      <c r="P154" s="149">
        <f t="shared" si="11"/>
        <v>0</v>
      </c>
      <c r="Q154" s="149">
        <v>0.05</v>
      </c>
      <c r="R154" s="149">
        <f t="shared" si="12"/>
        <v>0.05</v>
      </c>
      <c r="S154" s="149">
        <v>0</v>
      </c>
      <c r="T154" s="150">
        <f t="shared" si="13"/>
        <v>0</v>
      </c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R154" s="151" t="s">
        <v>130</v>
      </c>
      <c r="AT154" s="151" t="s">
        <v>127</v>
      </c>
      <c r="AU154" s="151" t="s">
        <v>74</v>
      </c>
      <c r="AY154" s="15" t="s">
        <v>118</v>
      </c>
      <c r="BE154" s="152">
        <f t="shared" si="14"/>
        <v>0</v>
      </c>
      <c r="BF154" s="152">
        <f t="shared" si="15"/>
        <v>0</v>
      </c>
      <c r="BG154" s="152">
        <f t="shared" si="16"/>
        <v>0</v>
      </c>
      <c r="BH154" s="152">
        <f t="shared" si="17"/>
        <v>0</v>
      </c>
      <c r="BI154" s="152">
        <f t="shared" si="18"/>
        <v>0</v>
      </c>
      <c r="BJ154" s="15" t="s">
        <v>80</v>
      </c>
      <c r="BK154" s="153">
        <f t="shared" si="19"/>
        <v>0</v>
      </c>
      <c r="BL154" s="15" t="s">
        <v>125</v>
      </c>
      <c r="BM154" s="151" t="s">
        <v>192</v>
      </c>
    </row>
    <row r="155" spans="1:65" s="2" customFormat="1" ht="14.5" customHeight="1">
      <c r="A155" s="27"/>
      <c r="B155" s="140"/>
      <c r="C155" s="141">
        <v>19</v>
      </c>
      <c r="D155" s="141" t="s">
        <v>121</v>
      </c>
      <c r="E155" s="142" t="s">
        <v>193</v>
      </c>
      <c r="F155" s="143" t="s">
        <v>194</v>
      </c>
      <c r="G155" s="144" t="s">
        <v>124</v>
      </c>
      <c r="H155" s="145">
        <v>6</v>
      </c>
      <c r="I155" s="145"/>
      <c r="J155" s="145">
        <f t="shared" si="10"/>
        <v>0</v>
      </c>
      <c r="K155" s="146"/>
      <c r="L155" s="28"/>
      <c r="M155" s="147" t="s">
        <v>1</v>
      </c>
      <c r="N155" s="148" t="s">
        <v>35</v>
      </c>
      <c r="O155" s="149">
        <v>3.3320000000000002E-2</v>
      </c>
      <c r="P155" s="149">
        <f t="shared" si="11"/>
        <v>0.19992000000000001</v>
      </c>
      <c r="Q155" s="149">
        <v>5.4000000000000001E-4</v>
      </c>
      <c r="R155" s="149">
        <f t="shared" si="12"/>
        <v>3.2399999999999998E-3</v>
      </c>
      <c r="S155" s="149">
        <v>0</v>
      </c>
      <c r="T155" s="150">
        <f t="shared" si="13"/>
        <v>0</v>
      </c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R155" s="151" t="s">
        <v>125</v>
      </c>
      <c r="AT155" s="151" t="s">
        <v>121</v>
      </c>
      <c r="AU155" s="151" t="s">
        <v>74</v>
      </c>
      <c r="AY155" s="15" t="s">
        <v>118</v>
      </c>
      <c r="BE155" s="152">
        <f t="shared" si="14"/>
        <v>0</v>
      </c>
      <c r="BF155" s="152">
        <f t="shared" si="15"/>
        <v>0</v>
      </c>
      <c r="BG155" s="152">
        <f t="shared" si="16"/>
        <v>0</v>
      </c>
      <c r="BH155" s="152">
        <f t="shared" si="17"/>
        <v>0</v>
      </c>
      <c r="BI155" s="152">
        <f t="shared" si="18"/>
        <v>0</v>
      </c>
      <c r="BJ155" s="15" t="s">
        <v>80</v>
      </c>
      <c r="BK155" s="153">
        <f t="shared" si="19"/>
        <v>0</v>
      </c>
      <c r="BL155" s="15" t="s">
        <v>125</v>
      </c>
      <c r="BM155" s="151" t="s">
        <v>195</v>
      </c>
    </row>
    <row r="156" spans="1:65" s="2" customFormat="1" ht="14.5" customHeight="1">
      <c r="A156" s="27"/>
      <c r="B156" s="140"/>
      <c r="C156" s="141">
        <v>20</v>
      </c>
      <c r="D156" s="141" t="s">
        <v>121</v>
      </c>
      <c r="E156" s="142" t="s">
        <v>196</v>
      </c>
      <c r="F156" s="143" t="s">
        <v>197</v>
      </c>
      <c r="G156" s="144" t="s">
        <v>189</v>
      </c>
      <c r="H156" s="145">
        <v>2</v>
      </c>
      <c r="I156" s="145"/>
      <c r="J156" s="145">
        <f t="shared" si="10"/>
        <v>0</v>
      </c>
      <c r="K156" s="146"/>
      <c r="L156" s="28"/>
      <c r="M156" s="147" t="s">
        <v>1</v>
      </c>
      <c r="N156" s="148" t="s">
        <v>35</v>
      </c>
      <c r="O156" s="149">
        <v>3.75366</v>
      </c>
      <c r="P156" s="149">
        <f t="shared" si="11"/>
        <v>7.50732</v>
      </c>
      <c r="Q156" s="149">
        <v>6.3299999999999997E-3</v>
      </c>
      <c r="R156" s="149">
        <f t="shared" si="12"/>
        <v>1.2659999999999999E-2</v>
      </c>
      <c r="S156" s="149">
        <v>0</v>
      </c>
      <c r="T156" s="150">
        <f t="shared" si="13"/>
        <v>0</v>
      </c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R156" s="151" t="s">
        <v>125</v>
      </c>
      <c r="AT156" s="151" t="s">
        <v>121</v>
      </c>
      <c r="AU156" s="151" t="s">
        <v>74</v>
      </c>
      <c r="AY156" s="15" t="s">
        <v>118</v>
      </c>
      <c r="BE156" s="152">
        <f t="shared" si="14"/>
        <v>0</v>
      </c>
      <c r="BF156" s="152">
        <f t="shared" si="15"/>
        <v>0</v>
      </c>
      <c r="BG156" s="152">
        <f t="shared" si="16"/>
        <v>0</v>
      </c>
      <c r="BH156" s="152">
        <f t="shared" si="17"/>
        <v>0</v>
      </c>
      <c r="BI156" s="152">
        <f t="shared" si="18"/>
        <v>0</v>
      </c>
      <c r="BJ156" s="15" t="s">
        <v>80</v>
      </c>
      <c r="BK156" s="153">
        <f t="shared" si="19"/>
        <v>0</v>
      </c>
      <c r="BL156" s="15" t="s">
        <v>125</v>
      </c>
      <c r="BM156" s="151" t="s">
        <v>198</v>
      </c>
    </row>
    <row r="157" spans="1:65" s="2" customFormat="1" ht="14.5" customHeight="1">
      <c r="A157" s="27"/>
      <c r="B157" s="140"/>
      <c r="C157" s="154">
        <v>21</v>
      </c>
      <c r="D157" s="154" t="s">
        <v>127</v>
      </c>
      <c r="E157" s="155" t="s">
        <v>199</v>
      </c>
      <c r="F157" s="156" t="s">
        <v>200</v>
      </c>
      <c r="G157" s="157" t="s">
        <v>189</v>
      </c>
      <c r="H157" s="158">
        <v>2</v>
      </c>
      <c r="I157" s="158"/>
      <c r="J157" s="158">
        <f t="shared" si="10"/>
        <v>0</v>
      </c>
      <c r="K157" s="159"/>
      <c r="L157" s="160"/>
      <c r="M157" s="161" t="s">
        <v>1</v>
      </c>
      <c r="N157" s="162" t="s">
        <v>35</v>
      </c>
      <c r="O157" s="149">
        <v>0</v>
      </c>
      <c r="P157" s="149">
        <f t="shared" si="11"/>
        <v>0</v>
      </c>
      <c r="Q157" s="149">
        <v>0</v>
      </c>
      <c r="R157" s="149">
        <f t="shared" si="12"/>
        <v>0</v>
      </c>
      <c r="S157" s="149">
        <v>0</v>
      </c>
      <c r="T157" s="150">
        <f t="shared" si="13"/>
        <v>0</v>
      </c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R157" s="151" t="s">
        <v>130</v>
      </c>
      <c r="AT157" s="151" t="s">
        <v>127</v>
      </c>
      <c r="AU157" s="151" t="s">
        <v>74</v>
      </c>
      <c r="AY157" s="15" t="s">
        <v>118</v>
      </c>
      <c r="BE157" s="152">
        <f t="shared" si="14"/>
        <v>0</v>
      </c>
      <c r="BF157" s="152">
        <f t="shared" si="15"/>
        <v>0</v>
      </c>
      <c r="BG157" s="152">
        <f t="shared" si="16"/>
        <v>0</v>
      </c>
      <c r="BH157" s="152">
        <f t="shared" si="17"/>
        <v>0</v>
      </c>
      <c r="BI157" s="152">
        <f t="shared" si="18"/>
        <v>0</v>
      </c>
      <c r="BJ157" s="15" t="s">
        <v>80</v>
      </c>
      <c r="BK157" s="153">
        <f t="shared" si="19"/>
        <v>0</v>
      </c>
      <c r="BL157" s="15" t="s">
        <v>125</v>
      </c>
      <c r="BM157" s="151" t="s">
        <v>201</v>
      </c>
    </row>
    <row r="158" spans="1:65" s="2" customFormat="1" ht="14.5" customHeight="1">
      <c r="A158" s="27"/>
      <c r="B158" s="140"/>
      <c r="C158" s="141">
        <v>22</v>
      </c>
      <c r="D158" s="141" t="s">
        <v>121</v>
      </c>
      <c r="E158" s="142" t="s">
        <v>202</v>
      </c>
      <c r="F158" s="143" t="s">
        <v>203</v>
      </c>
      <c r="G158" s="144" t="s">
        <v>180</v>
      </c>
      <c r="H158" s="145">
        <v>1</v>
      </c>
      <c r="I158" s="145"/>
      <c r="J158" s="145">
        <f t="shared" si="10"/>
        <v>0</v>
      </c>
      <c r="K158" s="146"/>
      <c r="L158" s="28"/>
      <c r="M158" s="147" t="s">
        <v>1</v>
      </c>
      <c r="N158" s="148" t="s">
        <v>35</v>
      </c>
      <c r="O158" s="149">
        <v>3.9966599999999999</v>
      </c>
      <c r="P158" s="149">
        <f t="shared" si="11"/>
        <v>3.9966599999999999</v>
      </c>
      <c r="Q158" s="149">
        <v>2.8649999999999998E-2</v>
      </c>
      <c r="R158" s="149">
        <f t="shared" si="12"/>
        <v>2.8649999999999998E-2</v>
      </c>
      <c r="S158" s="149">
        <v>0</v>
      </c>
      <c r="T158" s="150">
        <f t="shared" si="13"/>
        <v>0</v>
      </c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R158" s="151" t="s">
        <v>125</v>
      </c>
      <c r="AT158" s="151" t="s">
        <v>121</v>
      </c>
      <c r="AU158" s="151" t="s">
        <v>74</v>
      </c>
      <c r="AY158" s="15" t="s">
        <v>118</v>
      </c>
      <c r="BE158" s="152">
        <f t="shared" si="14"/>
        <v>0</v>
      </c>
      <c r="BF158" s="152">
        <f t="shared" si="15"/>
        <v>0</v>
      </c>
      <c r="BG158" s="152">
        <f t="shared" si="16"/>
        <v>0</v>
      </c>
      <c r="BH158" s="152">
        <f t="shared" si="17"/>
        <v>0</v>
      </c>
      <c r="BI158" s="152">
        <f t="shared" si="18"/>
        <v>0</v>
      </c>
      <c r="BJ158" s="15" t="s">
        <v>80</v>
      </c>
      <c r="BK158" s="153">
        <f t="shared" si="19"/>
        <v>0</v>
      </c>
      <c r="BL158" s="15" t="s">
        <v>125</v>
      </c>
      <c r="BM158" s="151" t="s">
        <v>204</v>
      </c>
    </row>
    <row r="159" spans="1:65" s="2" customFormat="1" ht="37.9" customHeight="1">
      <c r="A159" s="27"/>
      <c r="B159" s="140"/>
      <c r="C159" s="154">
        <v>23</v>
      </c>
      <c r="D159" s="154" t="s">
        <v>127</v>
      </c>
      <c r="E159" s="155" t="s">
        <v>205</v>
      </c>
      <c r="F159" s="156" t="s">
        <v>206</v>
      </c>
      <c r="G159" s="157" t="s">
        <v>207</v>
      </c>
      <c r="H159" s="158">
        <v>1</v>
      </c>
      <c r="I159" s="158"/>
      <c r="J159" s="158">
        <f t="shared" si="10"/>
        <v>0</v>
      </c>
      <c r="K159" s="159"/>
      <c r="L159" s="160"/>
      <c r="M159" s="161" t="s">
        <v>1</v>
      </c>
      <c r="N159" s="162" t="s">
        <v>35</v>
      </c>
      <c r="O159" s="149">
        <v>0</v>
      </c>
      <c r="P159" s="149">
        <f t="shared" si="11"/>
        <v>0</v>
      </c>
      <c r="Q159" s="149">
        <v>2.7000000000000001E-3</v>
      </c>
      <c r="R159" s="149">
        <f t="shared" si="12"/>
        <v>2.7000000000000001E-3</v>
      </c>
      <c r="S159" s="149">
        <v>0</v>
      </c>
      <c r="T159" s="150">
        <f t="shared" si="13"/>
        <v>0</v>
      </c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R159" s="151" t="s">
        <v>130</v>
      </c>
      <c r="AT159" s="151" t="s">
        <v>127</v>
      </c>
      <c r="AU159" s="151" t="s">
        <v>74</v>
      </c>
      <c r="AY159" s="15" t="s">
        <v>118</v>
      </c>
      <c r="BE159" s="152">
        <f t="shared" si="14"/>
        <v>0</v>
      </c>
      <c r="BF159" s="152">
        <f t="shared" si="15"/>
        <v>0</v>
      </c>
      <c r="BG159" s="152">
        <f t="shared" si="16"/>
        <v>0</v>
      </c>
      <c r="BH159" s="152">
        <f t="shared" si="17"/>
        <v>0</v>
      </c>
      <c r="BI159" s="152">
        <f t="shared" si="18"/>
        <v>0</v>
      </c>
      <c r="BJ159" s="15" t="s">
        <v>80</v>
      </c>
      <c r="BK159" s="153">
        <f t="shared" si="19"/>
        <v>0</v>
      </c>
      <c r="BL159" s="15" t="s">
        <v>125</v>
      </c>
      <c r="BM159" s="151" t="s">
        <v>208</v>
      </c>
    </row>
    <row r="160" spans="1:65" s="2" customFormat="1" ht="37.9" customHeight="1">
      <c r="A160" s="27"/>
      <c r="B160" s="140"/>
      <c r="C160" s="154">
        <v>24</v>
      </c>
      <c r="D160" s="154" t="s">
        <v>127</v>
      </c>
      <c r="E160" s="155" t="s">
        <v>209</v>
      </c>
      <c r="F160" s="156" t="s">
        <v>210</v>
      </c>
      <c r="G160" s="157" t="s">
        <v>180</v>
      </c>
      <c r="H160" s="158">
        <v>1</v>
      </c>
      <c r="I160" s="158"/>
      <c r="J160" s="158">
        <f t="shared" si="10"/>
        <v>0</v>
      </c>
      <c r="K160" s="159"/>
      <c r="L160" s="160"/>
      <c r="M160" s="161" t="s">
        <v>1</v>
      </c>
      <c r="N160" s="162" t="s">
        <v>35</v>
      </c>
      <c r="O160" s="149">
        <v>0</v>
      </c>
      <c r="P160" s="149">
        <f t="shared" si="11"/>
        <v>0</v>
      </c>
      <c r="Q160" s="149">
        <v>0</v>
      </c>
      <c r="R160" s="149">
        <f t="shared" si="12"/>
        <v>0</v>
      </c>
      <c r="S160" s="149">
        <v>0</v>
      </c>
      <c r="T160" s="150">
        <f t="shared" si="13"/>
        <v>0</v>
      </c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R160" s="151" t="s">
        <v>130</v>
      </c>
      <c r="AT160" s="151" t="s">
        <v>127</v>
      </c>
      <c r="AU160" s="151" t="s">
        <v>74</v>
      </c>
      <c r="AY160" s="15" t="s">
        <v>118</v>
      </c>
      <c r="BE160" s="152">
        <f t="shared" si="14"/>
        <v>0</v>
      </c>
      <c r="BF160" s="152">
        <f t="shared" si="15"/>
        <v>0</v>
      </c>
      <c r="BG160" s="152">
        <f t="shared" si="16"/>
        <v>0</v>
      </c>
      <c r="BH160" s="152">
        <f t="shared" si="17"/>
        <v>0</v>
      </c>
      <c r="BI160" s="152">
        <f t="shared" si="18"/>
        <v>0</v>
      </c>
      <c r="BJ160" s="15" t="s">
        <v>80</v>
      </c>
      <c r="BK160" s="153">
        <f t="shared" si="19"/>
        <v>0</v>
      </c>
      <c r="BL160" s="15" t="s">
        <v>125</v>
      </c>
      <c r="BM160" s="151" t="s">
        <v>211</v>
      </c>
    </row>
    <row r="161" spans="1:65" s="2" customFormat="1" ht="24.25" customHeight="1">
      <c r="A161" s="27"/>
      <c r="B161" s="140"/>
      <c r="C161" s="141">
        <v>25</v>
      </c>
      <c r="D161" s="141" t="s">
        <v>121</v>
      </c>
      <c r="E161" s="142" t="s">
        <v>212</v>
      </c>
      <c r="F161" s="143" t="s">
        <v>213</v>
      </c>
      <c r="G161" s="144" t="s">
        <v>167</v>
      </c>
      <c r="H161" s="145">
        <v>15.787000000000001</v>
      </c>
      <c r="I161" s="145"/>
      <c r="J161" s="145">
        <f t="shared" si="10"/>
        <v>0</v>
      </c>
      <c r="K161" s="146"/>
      <c r="L161" s="28"/>
      <c r="M161" s="147" t="s">
        <v>1</v>
      </c>
      <c r="N161" s="148" t="s">
        <v>35</v>
      </c>
      <c r="O161" s="149">
        <v>0</v>
      </c>
      <c r="P161" s="149">
        <f t="shared" si="11"/>
        <v>0</v>
      </c>
      <c r="Q161" s="149">
        <v>0</v>
      </c>
      <c r="R161" s="149">
        <f t="shared" si="12"/>
        <v>0</v>
      </c>
      <c r="S161" s="149">
        <v>0</v>
      </c>
      <c r="T161" s="150">
        <f t="shared" si="13"/>
        <v>0</v>
      </c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R161" s="151" t="s">
        <v>125</v>
      </c>
      <c r="AT161" s="151" t="s">
        <v>121</v>
      </c>
      <c r="AU161" s="151" t="s">
        <v>74</v>
      </c>
      <c r="AY161" s="15" t="s">
        <v>118</v>
      </c>
      <c r="BE161" s="152">
        <f t="shared" si="14"/>
        <v>0</v>
      </c>
      <c r="BF161" s="152">
        <f t="shared" si="15"/>
        <v>0</v>
      </c>
      <c r="BG161" s="152">
        <f t="shared" si="16"/>
        <v>0</v>
      </c>
      <c r="BH161" s="152">
        <f t="shared" si="17"/>
        <v>0</v>
      </c>
      <c r="BI161" s="152">
        <f t="shared" si="18"/>
        <v>0</v>
      </c>
      <c r="BJ161" s="15" t="s">
        <v>80</v>
      </c>
      <c r="BK161" s="153">
        <f t="shared" si="19"/>
        <v>0</v>
      </c>
      <c r="BL161" s="15" t="s">
        <v>125</v>
      </c>
      <c r="BM161" s="151" t="s">
        <v>214</v>
      </c>
    </row>
    <row r="162" spans="1:65" s="12" customFormat="1" ht="25.9" customHeight="1">
      <c r="B162" s="128"/>
      <c r="D162" s="129" t="s">
        <v>68</v>
      </c>
      <c r="E162" s="130" t="s">
        <v>215</v>
      </c>
      <c r="F162" s="130" t="s">
        <v>216</v>
      </c>
      <c r="J162" s="131">
        <f>BK162</f>
        <v>0</v>
      </c>
      <c r="L162" s="128"/>
      <c r="M162" s="132"/>
      <c r="N162" s="133"/>
      <c r="O162" s="133"/>
      <c r="P162" s="134">
        <f>P163+SUM(P164:P190)</f>
        <v>421.45774</v>
      </c>
      <c r="Q162" s="133"/>
      <c r="R162" s="134">
        <f>R163+SUM(R164:R190)</f>
        <v>3.7186399999999997</v>
      </c>
      <c r="S162" s="133"/>
      <c r="T162" s="135">
        <f>T163+SUM(T164:T190)</f>
        <v>0</v>
      </c>
      <c r="AR162" s="129" t="s">
        <v>80</v>
      </c>
      <c r="AT162" s="136" t="s">
        <v>68</v>
      </c>
      <c r="AU162" s="136" t="s">
        <v>7</v>
      </c>
      <c r="AY162" s="129" t="s">
        <v>118</v>
      </c>
      <c r="BK162" s="137">
        <f>BK163+SUM(BK164:BK190)</f>
        <v>0</v>
      </c>
    </row>
    <row r="163" spans="1:65" s="2" customFormat="1" ht="14.5" customHeight="1">
      <c r="A163" s="27"/>
      <c r="B163" s="140"/>
      <c r="C163" s="141">
        <v>26</v>
      </c>
      <c r="D163" s="141" t="s">
        <v>121</v>
      </c>
      <c r="E163" s="142" t="s">
        <v>217</v>
      </c>
      <c r="F163" s="143" t="s">
        <v>218</v>
      </c>
      <c r="G163" s="144" t="s">
        <v>180</v>
      </c>
      <c r="H163" s="145">
        <v>1</v>
      </c>
      <c r="I163" s="145"/>
      <c r="J163" s="145">
        <f t="shared" ref="J163:J189" si="40">ROUND(I163*H163,3)</f>
        <v>0</v>
      </c>
      <c r="K163" s="146"/>
      <c r="L163" s="28"/>
      <c r="M163" s="147" t="s">
        <v>1</v>
      </c>
      <c r="N163" s="148" t="s">
        <v>35</v>
      </c>
      <c r="O163" s="149">
        <v>0.70499999999999996</v>
      </c>
      <c r="P163" s="149">
        <f t="shared" ref="P163:P189" si="41">O163*H163</f>
        <v>0.70499999999999996</v>
      </c>
      <c r="Q163" s="149">
        <v>5.5999999999999995E-4</v>
      </c>
      <c r="R163" s="149">
        <f t="shared" ref="R163:R189" si="42">Q163*H163</f>
        <v>5.5999999999999995E-4</v>
      </c>
      <c r="S163" s="149">
        <v>0</v>
      </c>
      <c r="T163" s="150">
        <f t="shared" ref="T163:T189" si="43">S163*H163</f>
        <v>0</v>
      </c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R163" s="151" t="s">
        <v>125</v>
      </c>
      <c r="AT163" s="151" t="s">
        <v>121</v>
      </c>
      <c r="AU163" s="151" t="s">
        <v>74</v>
      </c>
      <c r="AY163" s="15" t="s">
        <v>118</v>
      </c>
      <c r="BE163" s="152">
        <f t="shared" ref="BE163:BE189" si="44">IF(N163="základná",J163,0)</f>
        <v>0</v>
      </c>
      <c r="BF163" s="152">
        <f t="shared" ref="BF163:BF189" si="45">IF(N163="znížená",J163,0)</f>
        <v>0</v>
      </c>
      <c r="BG163" s="152">
        <f t="shared" ref="BG163:BG189" si="46">IF(N163="zákl. prenesená",J163,0)</f>
        <v>0</v>
      </c>
      <c r="BH163" s="152">
        <f t="shared" ref="BH163:BH189" si="47">IF(N163="zníž. prenesená",J163,0)</f>
        <v>0</v>
      </c>
      <c r="BI163" s="152">
        <f t="shared" ref="BI163:BI189" si="48">IF(N163="nulová",J163,0)</f>
        <v>0</v>
      </c>
      <c r="BJ163" s="15" t="s">
        <v>80</v>
      </c>
      <c r="BK163" s="153">
        <f t="shared" ref="BK163:BK189" si="49">ROUND(I163*H163,3)</f>
        <v>0</v>
      </c>
      <c r="BL163" s="15" t="s">
        <v>125</v>
      </c>
      <c r="BM163" s="151" t="s">
        <v>219</v>
      </c>
    </row>
    <row r="164" spans="1:65" s="2" customFormat="1" ht="14.5" customHeight="1">
      <c r="A164" s="27"/>
      <c r="B164" s="140"/>
      <c r="C164" s="154">
        <v>27</v>
      </c>
      <c r="D164" s="154" t="s">
        <v>127</v>
      </c>
      <c r="E164" s="155" t="s">
        <v>220</v>
      </c>
      <c r="F164" s="156" t="s">
        <v>221</v>
      </c>
      <c r="G164" s="157" t="s">
        <v>180</v>
      </c>
      <c r="H164" s="158">
        <v>1</v>
      </c>
      <c r="I164" s="158"/>
      <c r="J164" s="158">
        <f t="shared" si="40"/>
        <v>0</v>
      </c>
      <c r="K164" s="159"/>
      <c r="L164" s="160"/>
      <c r="M164" s="161" t="s">
        <v>1</v>
      </c>
      <c r="N164" s="162" t="s">
        <v>35</v>
      </c>
      <c r="O164" s="149">
        <v>0</v>
      </c>
      <c r="P164" s="149">
        <f t="shared" si="41"/>
        <v>0</v>
      </c>
      <c r="Q164" s="149">
        <v>2.5000000000000001E-2</v>
      </c>
      <c r="R164" s="149">
        <f t="shared" si="42"/>
        <v>2.5000000000000001E-2</v>
      </c>
      <c r="S164" s="149">
        <v>0</v>
      </c>
      <c r="T164" s="150">
        <f t="shared" si="43"/>
        <v>0</v>
      </c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R164" s="151" t="s">
        <v>130</v>
      </c>
      <c r="AT164" s="151" t="s">
        <v>127</v>
      </c>
      <c r="AU164" s="151" t="s">
        <v>74</v>
      </c>
      <c r="AY164" s="15" t="s">
        <v>118</v>
      </c>
      <c r="BE164" s="152">
        <f t="shared" si="44"/>
        <v>0</v>
      </c>
      <c r="BF164" s="152">
        <f t="shared" si="45"/>
        <v>0</v>
      </c>
      <c r="BG164" s="152">
        <f t="shared" si="46"/>
        <v>0</v>
      </c>
      <c r="BH164" s="152">
        <f t="shared" si="47"/>
        <v>0</v>
      </c>
      <c r="BI164" s="152">
        <f t="shared" si="48"/>
        <v>0</v>
      </c>
      <c r="BJ164" s="15" t="s">
        <v>80</v>
      </c>
      <c r="BK164" s="153">
        <f t="shared" si="49"/>
        <v>0</v>
      </c>
      <c r="BL164" s="15" t="s">
        <v>125</v>
      </c>
      <c r="BM164" s="151" t="s">
        <v>222</v>
      </c>
    </row>
    <row r="165" spans="1:65" s="2" customFormat="1" ht="14.5" customHeight="1">
      <c r="A165" s="27"/>
      <c r="B165" s="140"/>
      <c r="C165" s="141">
        <v>28</v>
      </c>
      <c r="D165" s="141" t="s">
        <v>121</v>
      </c>
      <c r="E165" s="142" t="s">
        <v>223</v>
      </c>
      <c r="F165" s="143" t="s">
        <v>224</v>
      </c>
      <c r="G165" s="144" t="s">
        <v>180</v>
      </c>
      <c r="H165" s="145">
        <v>5</v>
      </c>
      <c r="I165" s="145"/>
      <c r="J165" s="145">
        <f t="shared" si="40"/>
        <v>0</v>
      </c>
      <c r="K165" s="146"/>
      <c r="L165" s="28"/>
      <c r="M165" s="147" t="s">
        <v>1</v>
      </c>
      <c r="N165" s="148" t="s">
        <v>35</v>
      </c>
      <c r="O165" s="149">
        <v>0.70499999999999996</v>
      </c>
      <c r="P165" s="149">
        <f t="shared" si="41"/>
        <v>3.5249999999999999</v>
      </c>
      <c r="Q165" s="149">
        <v>5.5999999999999995E-4</v>
      </c>
      <c r="R165" s="149">
        <f t="shared" si="42"/>
        <v>2.7999999999999995E-3</v>
      </c>
      <c r="S165" s="149">
        <v>0</v>
      </c>
      <c r="T165" s="150">
        <f t="shared" si="43"/>
        <v>0</v>
      </c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R165" s="151" t="s">
        <v>125</v>
      </c>
      <c r="AT165" s="151" t="s">
        <v>121</v>
      </c>
      <c r="AU165" s="151" t="s">
        <v>74</v>
      </c>
      <c r="AY165" s="15" t="s">
        <v>118</v>
      </c>
      <c r="BE165" s="152">
        <f t="shared" si="44"/>
        <v>0</v>
      </c>
      <c r="BF165" s="152">
        <f t="shared" si="45"/>
        <v>0</v>
      </c>
      <c r="BG165" s="152">
        <f t="shared" si="46"/>
        <v>0</v>
      </c>
      <c r="BH165" s="152">
        <f t="shared" si="47"/>
        <v>0</v>
      </c>
      <c r="BI165" s="152">
        <f t="shared" si="48"/>
        <v>0</v>
      </c>
      <c r="BJ165" s="15" t="s">
        <v>80</v>
      </c>
      <c r="BK165" s="153">
        <f t="shared" si="49"/>
        <v>0</v>
      </c>
      <c r="BL165" s="15" t="s">
        <v>125</v>
      </c>
      <c r="BM165" s="151" t="s">
        <v>225</v>
      </c>
    </row>
    <row r="166" spans="1:65" s="2" customFormat="1" ht="42.75" customHeight="1">
      <c r="A166" s="27"/>
      <c r="B166" s="140"/>
      <c r="C166" s="154">
        <v>29</v>
      </c>
      <c r="D166" s="154" t="s">
        <v>127</v>
      </c>
      <c r="E166" s="155" t="s">
        <v>560</v>
      </c>
      <c r="F166" s="156" t="s">
        <v>561</v>
      </c>
      <c r="G166" s="157" t="s">
        <v>180</v>
      </c>
      <c r="H166" s="158">
        <v>1</v>
      </c>
      <c r="I166" s="158"/>
      <c r="J166" s="158">
        <f t="shared" si="40"/>
        <v>0</v>
      </c>
      <c r="K166" s="159"/>
      <c r="L166" s="160"/>
      <c r="M166" s="161" t="s">
        <v>1</v>
      </c>
      <c r="N166" s="162" t="s">
        <v>35</v>
      </c>
      <c r="O166" s="149">
        <v>0</v>
      </c>
      <c r="P166" s="149">
        <f t="shared" si="41"/>
        <v>0</v>
      </c>
      <c r="Q166" s="149">
        <v>0</v>
      </c>
      <c r="R166" s="149">
        <f t="shared" si="42"/>
        <v>0</v>
      </c>
      <c r="S166" s="149">
        <v>0</v>
      </c>
      <c r="T166" s="150">
        <f t="shared" si="43"/>
        <v>0</v>
      </c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R166" s="151" t="s">
        <v>130</v>
      </c>
      <c r="AT166" s="151" t="s">
        <v>127</v>
      </c>
      <c r="AU166" s="151" t="s">
        <v>74</v>
      </c>
      <c r="AY166" s="15" t="s">
        <v>118</v>
      </c>
      <c r="BE166" s="152">
        <f t="shared" si="44"/>
        <v>0</v>
      </c>
      <c r="BF166" s="152">
        <f t="shared" si="45"/>
        <v>0</v>
      </c>
      <c r="BG166" s="152">
        <f t="shared" si="46"/>
        <v>0</v>
      </c>
      <c r="BH166" s="152">
        <f t="shared" si="47"/>
        <v>0</v>
      </c>
      <c r="BI166" s="152">
        <f t="shared" si="48"/>
        <v>0</v>
      </c>
      <c r="BJ166" s="15" t="s">
        <v>80</v>
      </c>
      <c r="BK166" s="153">
        <f t="shared" si="49"/>
        <v>0</v>
      </c>
      <c r="BL166" s="15" t="s">
        <v>125</v>
      </c>
      <c r="BM166" s="151" t="s">
        <v>226</v>
      </c>
    </row>
    <row r="167" spans="1:65" s="2" customFormat="1" ht="62.65" customHeight="1">
      <c r="A167" s="27"/>
      <c r="B167" s="140"/>
      <c r="C167" s="154">
        <v>30</v>
      </c>
      <c r="D167" s="154" t="s">
        <v>127</v>
      </c>
      <c r="E167" s="155" t="s">
        <v>227</v>
      </c>
      <c r="F167" s="156" t="s">
        <v>228</v>
      </c>
      <c r="G167" s="157" t="s">
        <v>180</v>
      </c>
      <c r="H167" s="158">
        <v>1</v>
      </c>
      <c r="I167" s="158"/>
      <c r="J167" s="158">
        <f t="shared" si="40"/>
        <v>0</v>
      </c>
      <c r="K167" s="159"/>
      <c r="L167" s="160"/>
      <c r="M167" s="161" t="s">
        <v>1</v>
      </c>
      <c r="N167" s="162" t="s">
        <v>35</v>
      </c>
      <c r="O167" s="149">
        <v>0</v>
      </c>
      <c r="P167" s="149">
        <f t="shared" si="41"/>
        <v>0</v>
      </c>
      <c r="Q167" s="149">
        <v>0</v>
      </c>
      <c r="R167" s="149">
        <f t="shared" si="42"/>
        <v>0</v>
      </c>
      <c r="S167" s="149">
        <v>0</v>
      </c>
      <c r="T167" s="150">
        <f t="shared" si="43"/>
        <v>0</v>
      </c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R167" s="151" t="s">
        <v>130</v>
      </c>
      <c r="AT167" s="151" t="s">
        <v>127</v>
      </c>
      <c r="AU167" s="151" t="s">
        <v>74</v>
      </c>
      <c r="AY167" s="15" t="s">
        <v>118</v>
      </c>
      <c r="BE167" s="152">
        <f t="shared" si="44"/>
        <v>0</v>
      </c>
      <c r="BF167" s="152">
        <f t="shared" si="45"/>
        <v>0</v>
      </c>
      <c r="BG167" s="152">
        <f t="shared" si="46"/>
        <v>0</v>
      </c>
      <c r="BH167" s="152">
        <f t="shared" si="47"/>
        <v>0</v>
      </c>
      <c r="BI167" s="152">
        <f t="shared" si="48"/>
        <v>0</v>
      </c>
      <c r="BJ167" s="15" t="s">
        <v>80</v>
      </c>
      <c r="BK167" s="153">
        <f t="shared" si="49"/>
        <v>0</v>
      </c>
      <c r="BL167" s="15" t="s">
        <v>125</v>
      </c>
      <c r="BM167" s="151" t="s">
        <v>229</v>
      </c>
    </row>
    <row r="168" spans="1:65" s="2" customFormat="1" ht="49.15" customHeight="1">
      <c r="A168" s="27"/>
      <c r="B168" s="140"/>
      <c r="C168" s="154">
        <v>31</v>
      </c>
      <c r="D168" s="154" t="s">
        <v>127</v>
      </c>
      <c r="E168" s="155" t="s">
        <v>562</v>
      </c>
      <c r="F168" s="156" t="s">
        <v>563</v>
      </c>
      <c r="G168" s="157" t="s">
        <v>180</v>
      </c>
      <c r="H168" s="158">
        <v>3</v>
      </c>
      <c r="I168" s="158"/>
      <c r="J168" s="158">
        <f t="shared" si="40"/>
        <v>0</v>
      </c>
      <c r="K168" s="159"/>
      <c r="L168" s="160"/>
      <c r="M168" s="161" t="s">
        <v>1</v>
      </c>
      <c r="N168" s="162" t="s">
        <v>35</v>
      </c>
      <c r="O168" s="149">
        <v>0</v>
      </c>
      <c r="P168" s="149">
        <f t="shared" si="41"/>
        <v>0</v>
      </c>
      <c r="Q168" s="149">
        <v>0</v>
      </c>
      <c r="R168" s="149">
        <f t="shared" si="42"/>
        <v>0</v>
      </c>
      <c r="S168" s="149">
        <v>0</v>
      </c>
      <c r="T168" s="150">
        <f t="shared" si="43"/>
        <v>0</v>
      </c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R168" s="151" t="s">
        <v>130</v>
      </c>
      <c r="AT168" s="151" t="s">
        <v>127</v>
      </c>
      <c r="AU168" s="151" t="s">
        <v>74</v>
      </c>
      <c r="AY168" s="15" t="s">
        <v>118</v>
      </c>
      <c r="BE168" s="152">
        <f t="shared" si="44"/>
        <v>0</v>
      </c>
      <c r="BF168" s="152">
        <f t="shared" si="45"/>
        <v>0</v>
      </c>
      <c r="BG168" s="152">
        <f t="shared" si="46"/>
        <v>0</v>
      </c>
      <c r="BH168" s="152">
        <f t="shared" si="47"/>
        <v>0</v>
      </c>
      <c r="BI168" s="152">
        <f t="shared" si="48"/>
        <v>0</v>
      </c>
      <c r="BJ168" s="15" t="s">
        <v>80</v>
      </c>
      <c r="BK168" s="153">
        <f t="shared" si="49"/>
        <v>0</v>
      </c>
      <c r="BL168" s="15" t="s">
        <v>125</v>
      </c>
      <c r="BM168" s="151" t="s">
        <v>230</v>
      </c>
    </row>
    <row r="169" spans="1:65" s="2" customFormat="1" ht="14.5" customHeight="1">
      <c r="A169" s="27"/>
      <c r="B169" s="140"/>
      <c r="C169" s="154">
        <v>32</v>
      </c>
      <c r="D169" s="154" t="s">
        <v>127</v>
      </c>
      <c r="E169" s="155" t="s">
        <v>550</v>
      </c>
      <c r="F169" s="156" t="s">
        <v>547</v>
      </c>
      <c r="G169" s="157" t="s">
        <v>180</v>
      </c>
      <c r="H169" s="158">
        <v>1</v>
      </c>
      <c r="I169" s="158"/>
      <c r="J169" s="158">
        <f t="shared" si="40"/>
        <v>0</v>
      </c>
      <c r="K169" s="159"/>
      <c r="L169" s="160"/>
      <c r="M169" s="161" t="s">
        <v>1</v>
      </c>
      <c r="N169" s="162" t="s">
        <v>35</v>
      </c>
      <c r="O169" s="149">
        <v>0</v>
      </c>
      <c r="P169" s="149">
        <f t="shared" si="41"/>
        <v>0</v>
      </c>
      <c r="Q169" s="149">
        <v>2.0100000000000001E-3</v>
      </c>
      <c r="R169" s="149">
        <f t="shared" si="42"/>
        <v>2.0100000000000001E-3</v>
      </c>
      <c r="S169" s="149">
        <v>0</v>
      </c>
      <c r="T169" s="150">
        <f t="shared" si="43"/>
        <v>0</v>
      </c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R169" s="151" t="s">
        <v>130</v>
      </c>
      <c r="AT169" s="151" t="s">
        <v>127</v>
      </c>
      <c r="AU169" s="151" t="s">
        <v>74</v>
      </c>
      <c r="AY169" s="15" t="s">
        <v>118</v>
      </c>
      <c r="BE169" s="152">
        <f t="shared" si="44"/>
        <v>0</v>
      </c>
      <c r="BF169" s="152">
        <f t="shared" si="45"/>
        <v>0</v>
      </c>
      <c r="BG169" s="152">
        <f t="shared" si="46"/>
        <v>0</v>
      </c>
      <c r="BH169" s="152">
        <f t="shared" si="47"/>
        <v>0</v>
      </c>
      <c r="BI169" s="152">
        <f t="shared" si="48"/>
        <v>0</v>
      </c>
      <c r="BJ169" s="15" t="s">
        <v>80</v>
      </c>
      <c r="BK169" s="153">
        <f t="shared" si="49"/>
        <v>0</v>
      </c>
      <c r="BL169" s="15" t="s">
        <v>125</v>
      </c>
      <c r="BM169" s="151" t="s">
        <v>231</v>
      </c>
    </row>
    <row r="170" spans="1:65" s="2" customFormat="1" ht="14.5" customHeight="1">
      <c r="A170" s="27"/>
      <c r="B170" s="140"/>
      <c r="C170" s="154">
        <v>33</v>
      </c>
      <c r="D170" s="154" t="s">
        <v>127</v>
      </c>
      <c r="E170" s="155" t="s">
        <v>551</v>
      </c>
      <c r="F170" s="156" t="s">
        <v>548</v>
      </c>
      <c r="G170" s="157" t="s">
        <v>180</v>
      </c>
      <c r="H170" s="158">
        <v>2</v>
      </c>
      <c r="I170" s="158"/>
      <c r="J170" s="158">
        <f t="shared" ref="J170:J171" si="50">ROUND(I170*H170,3)</f>
        <v>0</v>
      </c>
      <c r="K170" s="159"/>
      <c r="L170" s="160"/>
      <c r="M170" s="161" t="s">
        <v>1</v>
      </c>
      <c r="N170" s="162" t="s">
        <v>35</v>
      </c>
      <c r="O170" s="149">
        <v>0</v>
      </c>
      <c r="P170" s="149">
        <f t="shared" ref="P170:P171" si="51">O170*H170</f>
        <v>0</v>
      </c>
      <c r="Q170" s="149">
        <v>2.0100000000000001E-3</v>
      </c>
      <c r="R170" s="149">
        <f t="shared" ref="R170:R171" si="52">Q170*H170</f>
        <v>4.0200000000000001E-3</v>
      </c>
      <c r="S170" s="149">
        <v>0</v>
      </c>
      <c r="T170" s="150">
        <f t="shared" ref="T170:T171" si="53">S170*H170</f>
        <v>0</v>
      </c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R170" s="151" t="s">
        <v>130</v>
      </c>
      <c r="AT170" s="151" t="s">
        <v>127</v>
      </c>
      <c r="AU170" s="151" t="s">
        <v>74</v>
      </c>
      <c r="AY170" s="15" t="s">
        <v>118</v>
      </c>
      <c r="BE170" s="152">
        <f t="shared" ref="BE170:BE171" si="54">IF(N170="základná",J170,0)</f>
        <v>0</v>
      </c>
      <c r="BF170" s="152">
        <f t="shared" ref="BF170:BF171" si="55">IF(N170="znížená",J170,0)</f>
        <v>0</v>
      </c>
      <c r="BG170" s="152">
        <f t="shared" ref="BG170:BG171" si="56">IF(N170="zákl. prenesená",J170,0)</f>
        <v>0</v>
      </c>
      <c r="BH170" s="152">
        <f t="shared" ref="BH170:BH171" si="57">IF(N170="zníž. prenesená",J170,0)</f>
        <v>0</v>
      </c>
      <c r="BI170" s="152">
        <f t="shared" ref="BI170:BI171" si="58">IF(N170="nulová",J170,0)</f>
        <v>0</v>
      </c>
      <c r="BJ170" s="15" t="s">
        <v>80</v>
      </c>
      <c r="BK170" s="153">
        <f t="shared" ref="BK170:BK171" si="59">ROUND(I170*H170,3)</f>
        <v>0</v>
      </c>
      <c r="BL170" s="15" t="s">
        <v>125</v>
      </c>
      <c r="BM170" s="151" t="s">
        <v>231</v>
      </c>
    </row>
    <row r="171" spans="1:65" s="2" customFormat="1" ht="14.5" customHeight="1">
      <c r="A171" s="27"/>
      <c r="B171" s="140"/>
      <c r="C171" s="154">
        <v>34</v>
      </c>
      <c r="D171" s="154" t="s">
        <v>127</v>
      </c>
      <c r="E171" s="155" t="s">
        <v>552</v>
      </c>
      <c r="F171" s="156" t="s">
        <v>549</v>
      </c>
      <c r="G171" s="157" t="s">
        <v>180</v>
      </c>
      <c r="H171" s="158">
        <v>1</v>
      </c>
      <c r="I171" s="158"/>
      <c r="J171" s="158">
        <f t="shared" si="50"/>
        <v>0</v>
      </c>
      <c r="K171" s="159"/>
      <c r="L171" s="160"/>
      <c r="M171" s="161" t="s">
        <v>1</v>
      </c>
      <c r="N171" s="162" t="s">
        <v>35</v>
      </c>
      <c r="O171" s="149">
        <v>0</v>
      </c>
      <c r="P171" s="149">
        <f t="shared" si="51"/>
        <v>0</v>
      </c>
      <c r="Q171" s="149">
        <v>2.0100000000000001E-3</v>
      </c>
      <c r="R171" s="149">
        <f t="shared" si="52"/>
        <v>2.0100000000000001E-3</v>
      </c>
      <c r="S171" s="149">
        <v>0</v>
      </c>
      <c r="T171" s="150">
        <f t="shared" si="53"/>
        <v>0</v>
      </c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R171" s="151" t="s">
        <v>130</v>
      </c>
      <c r="AT171" s="151" t="s">
        <v>127</v>
      </c>
      <c r="AU171" s="151" t="s">
        <v>74</v>
      </c>
      <c r="AY171" s="15" t="s">
        <v>118</v>
      </c>
      <c r="BE171" s="152">
        <f t="shared" si="54"/>
        <v>0</v>
      </c>
      <c r="BF171" s="152">
        <f t="shared" si="55"/>
        <v>0</v>
      </c>
      <c r="BG171" s="152">
        <f t="shared" si="56"/>
        <v>0</v>
      </c>
      <c r="BH171" s="152">
        <f t="shared" si="57"/>
        <v>0</v>
      </c>
      <c r="BI171" s="152">
        <f t="shared" si="58"/>
        <v>0</v>
      </c>
      <c r="BJ171" s="15" t="s">
        <v>80</v>
      </c>
      <c r="BK171" s="153">
        <f t="shared" si="59"/>
        <v>0</v>
      </c>
      <c r="BL171" s="15" t="s">
        <v>125</v>
      </c>
      <c r="BM171" s="151" t="s">
        <v>231</v>
      </c>
    </row>
    <row r="172" spans="1:65" s="2" customFormat="1" ht="14.5" customHeight="1">
      <c r="A172" s="27"/>
      <c r="B172" s="140"/>
      <c r="C172" s="141">
        <v>35</v>
      </c>
      <c r="D172" s="141" t="s">
        <v>121</v>
      </c>
      <c r="E172" s="142" t="s">
        <v>232</v>
      </c>
      <c r="F172" s="143" t="s">
        <v>233</v>
      </c>
      <c r="G172" s="144" t="s">
        <v>180</v>
      </c>
      <c r="H172" s="145">
        <v>1</v>
      </c>
      <c r="I172" s="145"/>
      <c r="J172" s="145">
        <f t="shared" si="40"/>
        <v>0</v>
      </c>
      <c r="K172" s="146"/>
      <c r="L172" s="28"/>
      <c r="M172" s="147" t="s">
        <v>1</v>
      </c>
      <c r="N172" s="148" t="s">
        <v>35</v>
      </c>
      <c r="O172" s="149">
        <v>0.70499999999999996</v>
      </c>
      <c r="P172" s="149">
        <f t="shared" si="41"/>
        <v>0.70499999999999996</v>
      </c>
      <c r="Q172" s="149">
        <v>5.5999999999999995E-4</v>
      </c>
      <c r="R172" s="149">
        <f t="shared" si="42"/>
        <v>5.5999999999999995E-4</v>
      </c>
      <c r="S172" s="149">
        <v>0</v>
      </c>
      <c r="T172" s="150">
        <f t="shared" si="43"/>
        <v>0</v>
      </c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R172" s="151" t="s">
        <v>125</v>
      </c>
      <c r="AT172" s="151" t="s">
        <v>121</v>
      </c>
      <c r="AU172" s="151" t="s">
        <v>74</v>
      </c>
      <c r="AY172" s="15" t="s">
        <v>118</v>
      </c>
      <c r="BE172" s="152">
        <f t="shared" si="44"/>
        <v>0</v>
      </c>
      <c r="BF172" s="152">
        <f t="shared" si="45"/>
        <v>0</v>
      </c>
      <c r="BG172" s="152">
        <f t="shared" si="46"/>
        <v>0</v>
      </c>
      <c r="BH172" s="152">
        <f t="shared" si="47"/>
        <v>0</v>
      </c>
      <c r="BI172" s="152">
        <f t="shared" si="48"/>
        <v>0</v>
      </c>
      <c r="BJ172" s="15" t="s">
        <v>80</v>
      </c>
      <c r="BK172" s="153">
        <f t="shared" si="49"/>
        <v>0</v>
      </c>
      <c r="BL172" s="15" t="s">
        <v>125</v>
      </c>
      <c r="BM172" s="151" t="s">
        <v>234</v>
      </c>
    </row>
    <row r="173" spans="1:65" s="2" customFormat="1" ht="24.25" customHeight="1">
      <c r="A173" s="27"/>
      <c r="B173" s="140"/>
      <c r="C173" s="154">
        <v>36</v>
      </c>
      <c r="D173" s="154" t="s">
        <v>127</v>
      </c>
      <c r="E173" s="155" t="s">
        <v>235</v>
      </c>
      <c r="F173" s="156" t="s">
        <v>236</v>
      </c>
      <c r="G173" s="157" t="s">
        <v>180</v>
      </c>
      <c r="H173" s="158">
        <v>1</v>
      </c>
      <c r="I173" s="158"/>
      <c r="J173" s="158">
        <f t="shared" si="40"/>
        <v>0</v>
      </c>
      <c r="K173" s="159"/>
      <c r="L173" s="160"/>
      <c r="M173" s="161" t="s">
        <v>1</v>
      </c>
      <c r="N173" s="162" t="s">
        <v>35</v>
      </c>
      <c r="O173" s="149">
        <v>0</v>
      </c>
      <c r="P173" s="149">
        <f t="shared" si="41"/>
        <v>0</v>
      </c>
      <c r="Q173" s="149">
        <v>0</v>
      </c>
      <c r="R173" s="149">
        <f t="shared" si="42"/>
        <v>0</v>
      </c>
      <c r="S173" s="149">
        <v>0</v>
      </c>
      <c r="T173" s="150">
        <f t="shared" si="43"/>
        <v>0</v>
      </c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R173" s="151" t="s">
        <v>130</v>
      </c>
      <c r="AT173" s="151" t="s">
        <v>127</v>
      </c>
      <c r="AU173" s="151" t="s">
        <v>74</v>
      </c>
      <c r="AY173" s="15" t="s">
        <v>118</v>
      </c>
      <c r="BE173" s="152">
        <f t="shared" si="44"/>
        <v>0</v>
      </c>
      <c r="BF173" s="152">
        <f t="shared" si="45"/>
        <v>0</v>
      </c>
      <c r="BG173" s="152">
        <f t="shared" si="46"/>
        <v>0</v>
      </c>
      <c r="BH173" s="152">
        <f t="shared" si="47"/>
        <v>0</v>
      </c>
      <c r="BI173" s="152">
        <f t="shared" si="48"/>
        <v>0</v>
      </c>
      <c r="BJ173" s="15" t="s">
        <v>80</v>
      </c>
      <c r="BK173" s="153">
        <f t="shared" si="49"/>
        <v>0</v>
      </c>
      <c r="BL173" s="15" t="s">
        <v>125</v>
      </c>
      <c r="BM173" s="151" t="s">
        <v>237</v>
      </c>
    </row>
    <row r="174" spans="1:65" s="2" customFormat="1" ht="14.5" customHeight="1">
      <c r="A174" s="27"/>
      <c r="B174" s="140"/>
      <c r="C174" s="141">
        <v>37</v>
      </c>
      <c r="D174" s="141" t="s">
        <v>121</v>
      </c>
      <c r="E174" s="142" t="s">
        <v>238</v>
      </c>
      <c r="F174" s="143" t="s">
        <v>239</v>
      </c>
      <c r="G174" s="144" t="s">
        <v>189</v>
      </c>
      <c r="H174" s="145">
        <v>16</v>
      </c>
      <c r="I174" s="145"/>
      <c r="J174" s="145">
        <f t="shared" si="40"/>
        <v>0</v>
      </c>
      <c r="K174" s="146"/>
      <c r="L174" s="28"/>
      <c r="M174" s="147" t="s">
        <v>1</v>
      </c>
      <c r="N174" s="148" t="s">
        <v>35</v>
      </c>
      <c r="O174" s="149">
        <v>0.10866000000000001</v>
      </c>
      <c r="P174" s="149">
        <f t="shared" si="41"/>
        <v>1.7385600000000001</v>
      </c>
      <c r="Q174" s="149">
        <v>1.1199999999999999E-3</v>
      </c>
      <c r="R174" s="149">
        <f t="shared" si="42"/>
        <v>1.7919999999999998E-2</v>
      </c>
      <c r="S174" s="149">
        <v>0</v>
      </c>
      <c r="T174" s="150">
        <f t="shared" si="43"/>
        <v>0</v>
      </c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R174" s="151" t="s">
        <v>125</v>
      </c>
      <c r="AT174" s="151" t="s">
        <v>121</v>
      </c>
      <c r="AU174" s="151" t="s">
        <v>74</v>
      </c>
      <c r="AY174" s="15" t="s">
        <v>118</v>
      </c>
      <c r="BE174" s="152">
        <f t="shared" si="44"/>
        <v>0</v>
      </c>
      <c r="BF174" s="152">
        <f t="shared" si="45"/>
        <v>0</v>
      </c>
      <c r="BG174" s="152">
        <f t="shared" si="46"/>
        <v>0</v>
      </c>
      <c r="BH174" s="152">
        <f t="shared" si="47"/>
        <v>0</v>
      </c>
      <c r="BI174" s="152">
        <f t="shared" si="48"/>
        <v>0</v>
      </c>
      <c r="BJ174" s="15" t="s">
        <v>80</v>
      </c>
      <c r="BK174" s="153">
        <f t="shared" si="49"/>
        <v>0</v>
      </c>
      <c r="BL174" s="15" t="s">
        <v>125</v>
      </c>
      <c r="BM174" s="151" t="s">
        <v>240</v>
      </c>
    </row>
    <row r="175" spans="1:65" s="2" customFormat="1" ht="14.5" customHeight="1">
      <c r="A175" s="27"/>
      <c r="B175" s="140"/>
      <c r="C175" s="154">
        <v>38</v>
      </c>
      <c r="D175" s="154" t="s">
        <v>127</v>
      </c>
      <c r="E175" s="155" t="s">
        <v>241</v>
      </c>
      <c r="F175" s="156" t="s">
        <v>242</v>
      </c>
      <c r="G175" s="157" t="s">
        <v>180</v>
      </c>
      <c r="H175" s="158">
        <v>16</v>
      </c>
      <c r="I175" s="158"/>
      <c r="J175" s="158">
        <f t="shared" si="40"/>
        <v>0</v>
      </c>
      <c r="K175" s="159"/>
      <c r="L175" s="160"/>
      <c r="M175" s="161" t="s">
        <v>1</v>
      </c>
      <c r="N175" s="162" t="s">
        <v>35</v>
      </c>
      <c r="O175" s="149">
        <v>0</v>
      </c>
      <c r="P175" s="149">
        <f t="shared" si="41"/>
        <v>0</v>
      </c>
      <c r="Q175" s="149">
        <v>1.4999999999999999E-4</v>
      </c>
      <c r="R175" s="149">
        <f t="shared" si="42"/>
        <v>2.3999999999999998E-3</v>
      </c>
      <c r="S175" s="149">
        <v>0</v>
      </c>
      <c r="T175" s="150">
        <f t="shared" si="43"/>
        <v>0</v>
      </c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R175" s="151" t="s">
        <v>130</v>
      </c>
      <c r="AT175" s="151" t="s">
        <v>127</v>
      </c>
      <c r="AU175" s="151" t="s">
        <v>74</v>
      </c>
      <c r="AY175" s="15" t="s">
        <v>118</v>
      </c>
      <c r="BE175" s="152">
        <f t="shared" si="44"/>
        <v>0</v>
      </c>
      <c r="BF175" s="152">
        <f t="shared" si="45"/>
        <v>0</v>
      </c>
      <c r="BG175" s="152">
        <f t="shared" si="46"/>
        <v>0</v>
      </c>
      <c r="BH175" s="152">
        <f t="shared" si="47"/>
        <v>0</v>
      </c>
      <c r="BI175" s="152">
        <f t="shared" si="48"/>
        <v>0</v>
      </c>
      <c r="BJ175" s="15" t="s">
        <v>80</v>
      </c>
      <c r="BK175" s="153">
        <f t="shared" si="49"/>
        <v>0</v>
      </c>
      <c r="BL175" s="15" t="s">
        <v>125</v>
      </c>
      <c r="BM175" s="151" t="s">
        <v>243</v>
      </c>
    </row>
    <row r="176" spans="1:65" s="2" customFormat="1" ht="14.5" customHeight="1">
      <c r="A176" s="27"/>
      <c r="B176" s="140"/>
      <c r="C176" s="141">
        <v>39</v>
      </c>
      <c r="D176" s="141" t="s">
        <v>121</v>
      </c>
      <c r="E176" s="142" t="s">
        <v>244</v>
      </c>
      <c r="F176" s="143" t="s">
        <v>245</v>
      </c>
      <c r="G176" s="144" t="s">
        <v>189</v>
      </c>
      <c r="H176" s="145">
        <v>1</v>
      </c>
      <c r="I176" s="145"/>
      <c r="J176" s="145">
        <f t="shared" si="40"/>
        <v>0</v>
      </c>
      <c r="K176" s="146"/>
      <c r="L176" s="28"/>
      <c r="M176" s="147" t="s">
        <v>1</v>
      </c>
      <c r="N176" s="148" t="s">
        <v>35</v>
      </c>
      <c r="O176" s="149">
        <v>5.5330000000000004</v>
      </c>
      <c r="P176" s="149">
        <f t="shared" si="41"/>
        <v>5.5330000000000004</v>
      </c>
      <c r="Q176" s="149">
        <v>1.082E-2</v>
      </c>
      <c r="R176" s="149">
        <f t="shared" si="42"/>
        <v>1.082E-2</v>
      </c>
      <c r="S176" s="149">
        <v>0</v>
      </c>
      <c r="T176" s="150">
        <f t="shared" si="43"/>
        <v>0</v>
      </c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R176" s="151" t="s">
        <v>125</v>
      </c>
      <c r="AT176" s="151" t="s">
        <v>121</v>
      </c>
      <c r="AU176" s="151" t="s">
        <v>74</v>
      </c>
      <c r="AY176" s="15" t="s">
        <v>118</v>
      </c>
      <c r="BE176" s="152">
        <f t="shared" si="44"/>
        <v>0</v>
      </c>
      <c r="BF176" s="152">
        <f t="shared" si="45"/>
        <v>0</v>
      </c>
      <c r="BG176" s="152">
        <f t="shared" si="46"/>
        <v>0</v>
      </c>
      <c r="BH176" s="152">
        <f t="shared" si="47"/>
        <v>0</v>
      </c>
      <c r="BI176" s="152">
        <f t="shared" si="48"/>
        <v>0</v>
      </c>
      <c r="BJ176" s="15" t="s">
        <v>80</v>
      </c>
      <c r="BK176" s="153">
        <f t="shared" si="49"/>
        <v>0</v>
      </c>
      <c r="BL176" s="15" t="s">
        <v>125</v>
      </c>
      <c r="BM176" s="151" t="s">
        <v>246</v>
      </c>
    </row>
    <row r="177" spans="1:65" s="2" customFormat="1" ht="24.25" customHeight="1">
      <c r="A177" s="27"/>
      <c r="B177" s="140"/>
      <c r="C177" s="154">
        <v>40</v>
      </c>
      <c r="D177" s="154" t="s">
        <v>127</v>
      </c>
      <c r="E177" s="155" t="s">
        <v>564</v>
      </c>
      <c r="F177" s="156" t="s">
        <v>565</v>
      </c>
      <c r="G177" s="157" t="s">
        <v>180</v>
      </c>
      <c r="H177" s="158">
        <v>1</v>
      </c>
      <c r="I177" s="158"/>
      <c r="J177" s="158">
        <f t="shared" si="40"/>
        <v>0</v>
      </c>
      <c r="K177" s="159"/>
      <c r="L177" s="160"/>
      <c r="M177" s="161" t="s">
        <v>1</v>
      </c>
      <c r="N177" s="162" t="s">
        <v>35</v>
      </c>
      <c r="O177" s="149">
        <v>0</v>
      </c>
      <c r="P177" s="149">
        <f t="shared" si="41"/>
        <v>0</v>
      </c>
      <c r="Q177" s="149">
        <v>0.22500000000000001</v>
      </c>
      <c r="R177" s="149">
        <f t="shared" si="42"/>
        <v>0.22500000000000001</v>
      </c>
      <c r="S177" s="149">
        <v>0</v>
      </c>
      <c r="T177" s="150">
        <f t="shared" si="43"/>
        <v>0</v>
      </c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R177" s="151" t="s">
        <v>130</v>
      </c>
      <c r="AT177" s="151" t="s">
        <v>127</v>
      </c>
      <c r="AU177" s="151" t="s">
        <v>74</v>
      </c>
      <c r="AY177" s="15" t="s">
        <v>118</v>
      </c>
      <c r="BE177" s="152">
        <f t="shared" si="44"/>
        <v>0</v>
      </c>
      <c r="BF177" s="152">
        <f t="shared" si="45"/>
        <v>0</v>
      </c>
      <c r="BG177" s="152">
        <f t="shared" si="46"/>
        <v>0</v>
      </c>
      <c r="BH177" s="152">
        <f t="shared" si="47"/>
        <v>0</v>
      </c>
      <c r="BI177" s="152">
        <f t="shared" si="48"/>
        <v>0</v>
      </c>
      <c r="BJ177" s="15" t="s">
        <v>80</v>
      </c>
      <c r="BK177" s="153">
        <f t="shared" si="49"/>
        <v>0</v>
      </c>
      <c r="BL177" s="15" t="s">
        <v>125</v>
      </c>
      <c r="BM177" s="151" t="s">
        <v>247</v>
      </c>
    </row>
    <row r="178" spans="1:65" s="2" customFormat="1" ht="24.25" customHeight="1">
      <c r="A178" s="27"/>
      <c r="B178" s="140"/>
      <c r="C178" s="141">
        <v>41</v>
      </c>
      <c r="D178" s="141" t="s">
        <v>121</v>
      </c>
      <c r="E178" s="142" t="s">
        <v>248</v>
      </c>
      <c r="F178" s="143" t="s">
        <v>249</v>
      </c>
      <c r="G178" s="144" t="s">
        <v>180</v>
      </c>
      <c r="H178" s="145">
        <v>2</v>
      </c>
      <c r="I178" s="145"/>
      <c r="J178" s="145">
        <f t="shared" si="40"/>
        <v>0</v>
      </c>
      <c r="K178" s="146"/>
      <c r="L178" s="28"/>
      <c r="M178" s="147" t="s">
        <v>1</v>
      </c>
      <c r="N178" s="148" t="s">
        <v>35</v>
      </c>
      <c r="O178" s="149">
        <v>0.29015000000000002</v>
      </c>
      <c r="P178" s="149">
        <f t="shared" si="41"/>
        <v>0.58030000000000004</v>
      </c>
      <c r="Q178" s="149">
        <v>0</v>
      </c>
      <c r="R178" s="149">
        <f t="shared" si="42"/>
        <v>0</v>
      </c>
      <c r="S178" s="149">
        <v>0</v>
      </c>
      <c r="T178" s="150">
        <f t="shared" si="43"/>
        <v>0</v>
      </c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R178" s="151" t="s">
        <v>125</v>
      </c>
      <c r="AT178" s="151" t="s">
        <v>121</v>
      </c>
      <c r="AU178" s="151" t="s">
        <v>74</v>
      </c>
      <c r="AY178" s="15" t="s">
        <v>118</v>
      </c>
      <c r="BE178" s="152">
        <f t="shared" si="44"/>
        <v>0</v>
      </c>
      <c r="BF178" s="152">
        <f t="shared" si="45"/>
        <v>0</v>
      </c>
      <c r="BG178" s="152">
        <f t="shared" si="46"/>
        <v>0</v>
      </c>
      <c r="BH178" s="152">
        <f t="shared" si="47"/>
        <v>0</v>
      </c>
      <c r="BI178" s="152">
        <f t="shared" si="48"/>
        <v>0</v>
      </c>
      <c r="BJ178" s="15" t="s">
        <v>80</v>
      </c>
      <c r="BK178" s="153">
        <f t="shared" si="49"/>
        <v>0</v>
      </c>
      <c r="BL178" s="15" t="s">
        <v>125</v>
      </c>
      <c r="BM178" s="151" t="s">
        <v>250</v>
      </c>
    </row>
    <row r="179" spans="1:65" s="2" customFormat="1" ht="24.25" customHeight="1">
      <c r="A179" s="27"/>
      <c r="B179" s="140"/>
      <c r="C179" s="154">
        <v>42</v>
      </c>
      <c r="D179" s="154" t="s">
        <v>127</v>
      </c>
      <c r="E179" s="155" t="s">
        <v>251</v>
      </c>
      <c r="F179" s="156" t="s">
        <v>252</v>
      </c>
      <c r="G179" s="157" t="s">
        <v>180</v>
      </c>
      <c r="H179" s="158">
        <v>2</v>
      </c>
      <c r="I179" s="158"/>
      <c r="J179" s="158">
        <f t="shared" si="40"/>
        <v>0</v>
      </c>
      <c r="K179" s="159"/>
      <c r="L179" s="160"/>
      <c r="M179" s="161" t="s">
        <v>1</v>
      </c>
      <c r="N179" s="162" t="s">
        <v>35</v>
      </c>
      <c r="O179" s="149">
        <v>0</v>
      </c>
      <c r="P179" s="149">
        <f t="shared" si="41"/>
        <v>0</v>
      </c>
      <c r="Q179" s="149">
        <v>0</v>
      </c>
      <c r="R179" s="149">
        <f t="shared" si="42"/>
        <v>0</v>
      </c>
      <c r="S179" s="149">
        <v>0</v>
      </c>
      <c r="T179" s="150">
        <f t="shared" si="43"/>
        <v>0</v>
      </c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R179" s="151" t="s">
        <v>130</v>
      </c>
      <c r="AT179" s="151" t="s">
        <v>127</v>
      </c>
      <c r="AU179" s="151" t="s">
        <v>74</v>
      </c>
      <c r="AY179" s="15" t="s">
        <v>118</v>
      </c>
      <c r="BE179" s="152">
        <f t="shared" si="44"/>
        <v>0</v>
      </c>
      <c r="BF179" s="152">
        <f t="shared" si="45"/>
        <v>0</v>
      </c>
      <c r="BG179" s="152">
        <f t="shared" si="46"/>
        <v>0</v>
      </c>
      <c r="BH179" s="152">
        <f t="shared" si="47"/>
        <v>0</v>
      </c>
      <c r="BI179" s="152">
        <f t="shared" si="48"/>
        <v>0</v>
      </c>
      <c r="BJ179" s="15" t="s">
        <v>80</v>
      </c>
      <c r="BK179" s="153">
        <f t="shared" si="49"/>
        <v>0</v>
      </c>
      <c r="BL179" s="15" t="s">
        <v>125</v>
      </c>
      <c r="BM179" s="151" t="s">
        <v>253</v>
      </c>
    </row>
    <row r="180" spans="1:65" s="2" customFormat="1" ht="24.25" customHeight="1">
      <c r="A180" s="27"/>
      <c r="B180" s="140"/>
      <c r="C180" s="154">
        <v>43</v>
      </c>
      <c r="D180" s="154" t="s">
        <v>127</v>
      </c>
      <c r="E180" s="155" t="s">
        <v>254</v>
      </c>
      <c r="F180" s="156" t="s">
        <v>255</v>
      </c>
      <c r="G180" s="157" t="s">
        <v>180</v>
      </c>
      <c r="H180" s="158">
        <v>2</v>
      </c>
      <c r="I180" s="158"/>
      <c r="J180" s="158">
        <f t="shared" si="40"/>
        <v>0</v>
      </c>
      <c r="K180" s="159"/>
      <c r="L180" s="160"/>
      <c r="M180" s="161" t="s">
        <v>1</v>
      </c>
      <c r="N180" s="162" t="s">
        <v>35</v>
      </c>
      <c r="O180" s="149">
        <v>0</v>
      </c>
      <c r="P180" s="149">
        <f t="shared" si="41"/>
        <v>0</v>
      </c>
      <c r="Q180" s="149">
        <v>2.0000000000000001E-4</v>
      </c>
      <c r="R180" s="149">
        <f t="shared" si="42"/>
        <v>4.0000000000000002E-4</v>
      </c>
      <c r="S180" s="149">
        <v>0</v>
      </c>
      <c r="T180" s="150">
        <f t="shared" si="43"/>
        <v>0</v>
      </c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R180" s="151" t="s">
        <v>130</v>
      </c>
      <c r="AT180" s="151" t="s">
        <v>127</v>
      </c>
      <c r="AU180" s="151" t="s">
        <v>74</v>
      </c>
      <c r="AY180" s="15" t="s">
        <v>118</v>
      </c>
      <c r="BE180" s="152">
        <f t="shared" si="44"/>
        <v>0</v>
      </c>
      <c r="BF180" s="152">
        <f t="shared" si="45"/>
        <v>0</v>
      </c>
      <c r="BG180" s="152">
        <f t="shared" si="46"/>
        <v>0</v>
      </c>
      <c r="BH180" s="152">
        <f t="shared" si="47"/>
        <v>0</v>
      </c>
      <c r="BI180" s="152">
        <f t="shared" si="48"/>
        <v>0</v>
      </c>
      <c r="BJ180" s="15" t="s">
        <v>80</v>
      </c>
      <c r="BK180" s="153">
        <f t="shared" si="49"/>
        <v>0</v>
      </c>
      <c r="BL180" s="15" t="s">
        <v>125</v>
      </c>
      <c r="BM180" s="151" t="s">
        <v>256</v>
      </c>
    </row>
    <row r="181" spans="1:65" s="2" customFormat="1" ht="24.25" customHeight="1">
      <c r="A181" s="27"/>
      <c r="B181" s="140"/>
      <c r="C181" s="154">
        <v>44</v>
      </c>
      <c r="D181" s="154" t="s">
        <v>127</v>
      </c>
      <c r="E181" s="155" t="s">
        <v>257</v>
      </c>
      <c r="F181" s="156" t="s">
        <v>258</v>
      </c>
      <c r="G181" s="157" t="s">
        <v>180</v>
      </c>
      <c r="H181" s="158">
        <v>2</v>
      </c>
      <c r="I181" s="158"/>
      <c r="J181" s="158">
        <f t="shared" si="40"/>
        <v>0</v>
      </c>
      <c r="K181" s="159"/>
      <c r="L181" s="160"/>
      <c r="M181" s="161" t="s">
        <v>1</v>
      </c>
      <c r="N181" s="162" t="s">
        <v>35</v>
      </c>
      <c r="O181" s="149">
        <v>0</v>
      </c>
      <c r="P181" s="149">
        <f t="shared" si="41"/>
        <v>0</v>
      </c>
      <c r="Q181" s="149">
        <v>4.0000000000000002E-4</v>
      </c>
      <c r="R181" s="149">
        <f t="shared" si="42"/>
        <v>8.0000000000000004E-4</v>
      </c>
      <c r="S181" s="149">
        <v>0</v>
      </c>
      <c r="T181" s="150">
        <f t="shared" si="43"/>
        <v>0</v>
      </c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R181" s="151" t="s">
        <v>130</v>
      </c>
      <c r="AT181" s="151" t="s">
        <v>127</v>
      </c>
      <c r="AU181" s="151" t="s">
        <v>74</v>
      </c>
      <c r="AY181" s="15" t="s">
        <v>118</v>
      </c>
      <c r="BE181" s="152">
        <f t="shared" si="44"/>
        <v>0</v>
      </c>
      <c r="BF181" s="152">
        <f t="shared" si="45"/>
        <v>0</v>
      </c>
      <c r="BG181" s="152">
        <f t="shared" si="46"/>
        <v>0</v>
      </c>
      <c r="BH181" s="152">
        <f t="shared" si="47"/>
        <v>0</v>
      </c>
      <c r="BI181" s="152">
        <f t="shared" si="48"/>
        <v>0</v>
      </c>
      <c r="BJ181" s="15" t="s">
        <v>80</v>
      </c>
      <c r="BK181" s="153">
        <f t="shared" si="49"/>
        <v>0</v>
      </c>
      <c r="BL181" s="15" t="s">
        <v>125</v>
      </c>
      <c r="BM181" s="151" t="s">
        <v>259</v>
      </c>
    </row>
    <row r="182" spans="1:65" s="2" customFormat="1" ht="24.25" customHeight="1">
      <c r="A182" s="27"/>
      <c r="B182" s="140"/>
      <c r="C182" s="141">
        <v>45</v>
      </c>
      <c r="D182" s="141" t="s">
        <v>121</v>
      </c>
      <c r="E182" s="142" t="s">
        <v>260</v>
      </c>
      <c r="F182" s="143" t="s">
        <v>261</v>
      </c>
      <c r="G182" s="144" t="s">
        <v>180</v>
      </c>
      <c r="H182" s="145">
        <v>1</v>
      </c>
      <c r="I182" s="145"/>
      <c r="J182" s="145">
        <f t="shared" si="40"/>
        <v>0</v>
      </c>
      <c r="K182" s="146"/>
      <c r="L182" s="28"/>
      <c r="M182" s="147" t="s">
        <v>1</v>
      </c>
      <c r="N182" s="148" t="s">
        <v>35</v>
      </c>
      <c r="O182" s="149">
        <v>0.81698999999999999</v>
      </c>
      <c r="P182" s="149">
        <f t="shared" si="41"/>
        <v>0.81698999999999999</v>
      </c>
      <c r="Q182" s="149">
        <v>0</v>
      </c>
      <c r="R182" s="149">
        <f t="shared" si="42"/>
        <v>0</v>
      </c>
      <c r="S182" s="149">
        <v>0</v>
      </c>
      <c r="T182" s="150">
        <f t="shared" si="43"/>
        <v>0</v>
      </c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R182" s="151" t="s">
        <v>125</v>
      </c>
      <c r="AT182" s="151" t="s">
        <v>121</v>
      </c>
      <c r="AU182" s="151" t="s">
        <v>74</v>
      </c>
      <c r="AY182" s="15" t="s">
        <v>118</v>
      </c>
      <c r="BE182" s="152">
        <f t="shared" si="44"/>
        <v>0</v>
      </c>
      <c r="BF182" s="152">
        <f t="shared" si="45"/>
        <v>0</v>
      </c>
      <c r="BG182" s="152">
        <f t="shared" si="46"/>
        <v>0</v>
      </c>
      <c r="BH182" s="152">
        <f t="shared" si="47"/>
        <v>0</v>
      </c>
      <c r="BI182" s="152">
        <f t="shared" si="48"/>
        <v>0</v>
      </c>
      <c r="BJ182" s="15" t="s">
        <v>80</v>
      </c>
      <c r="BK182" s="153">
        <f t="shared" si="49"/>
        <v>0</v>
      </c>
      <c r="BL182" s="15" t="s">
        <v>125</v>
      </c>
      <c r="BM182" s="151" t="s">
        <v>262</v>
      </c>
    </row>
    <row r="183" spans="1:65" s="2" customFormat="1" ht="24.25" customHeight="1">
      <c r="A183" s="27"/>
      <c r="B183" s="140"/>
      <c r="C183" s="154">
        <v>46</v>
      </c>
      <c r="D183" s="154" t="s">
        <v>127</v>
      </c>
      <c r="E183" s="155" t="s">
        <v>263</v>
      </c>
      <c r="F183" s="156" t="s">
        <v>264</v>
      </c>
      <c r="G183" s="157" t="s">
        <v>180</v>
      </c>
      <c r="H183" s="158">
        <v>1</v>
      </c>
      <c r="I183" s="158"/>
      <c r="J183" s="158">
        <f t="shared" si="40"/>
        <v>0</v>
      </c>
      <c r="K183" s="159"/>
      <c r="L183" s="160"/>
      <c r="M183" s="161" t="s">
        <v>1</v>
      </c>
      <c r="N183" s="162" t="s">
        <v>35</v>
      </c>
      <c r="O183" s="149">
        <v>0</v>
      </c>
      <c r="P183" s="149">
        <f t="shared" si="41"/>
        <v>0</v>
      </c>
      <c r="Q183" s="149">
        <v>0</v>
      </c>
      <c r="R183" s="149">
        <f t="shared" si="42"/>
        <v>0</v>
      </c>
      <c r="S183" s="149">
        <v>0</v>
      </c>
      <c r="T183" s="150">
        <f t="shared" si="43"/>
        <v>0</v>
      </c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R183" s="151" t="s">
        <v>130</v>
      </c>
      <c r="AT183" s="151" t="s">
        <v>127</v>
      </c>
      <c r="AU183" s="151" t="s">
        <v>74</v>
      </c>
      <c r="AY183" s="15" t="s">
        <v>118</v>
      </c>
      <c r="BE183" s="152">
        <f t="shared" si="44"/>
        <v>0</v>
      </c>
      <c r="BF183" s="152">
        <f t="shared" si="45"/>
        <v>0</v>
      </c>
      <c r="BG183" s="152">
        <f t="shared" si="46"/>
        <v>0</v>
      </c>
      <c r="BH183" s="152">
        <f t="shared" si="47"/>
        <v>0</v>
      </c>
      <c r="BI183" s="152">
        <f t="shared" si="48"/>
        <v>0</v>
      </c>
      <c r="BJ183" s="15" t="s">
        <v>80</v>
      </c>
      <c r="BK183" s="153">
        <f t="shared" si="49"/>
        <v>0</v>
      </c>
      <c r="BL183" s="15" t="s">
        <v>125</v>
      </c>
      <c r="BM183" s="151" t="s">
        <v>265</v>
      </c>
    </row>
    <row r="184" spans="1:65" s="2" customFormat="1" ht="24.25" customHeight="1">
      <c r="A184" s="27"/>
      <c r="B184" s="140"/>
      <c r="C184" s="154">
        <v>47</v>
      </c>
      <c r="D184" s="154" t="s">
        <v>127</v>
      </c>
      <c r="E184" s="155" t="s">
        <v>266</v>
      </c>
      <c r="F184" s="156" t="s">
        <v>267</v>
      </c>
      <c r="G184" s="157" t="s">
        <v>180</v>
      </c>
      <c r="H184" s="158">
        <v>1</v>
      </c>
      <c r="I184" s="158"/>
      <c r="J184" s="158">
        <f t="shared" si="40"/>
        <v>0</v>
      </c>
      <c r="K184" s="159"/>
      <c r="L184" s="160"/>
      <c r="M184" s="161" t="s">
        <v>1</v>
      </c>
      <c r="N184" s="162" t="s">
        <v>35</v>
      </c>
      <c r="O184" s="149">
        <v>0</v>
      </c>
      <c r="P184" s="149">
        <f t="shared" si="41"/>
        <v>0</v>
      </c>
      <c r="Q184" s="149">
        <v>5.9999999999999995E-4</v>
      </c>
      <c r="R184" s="149">
        <f t="shared" si="42"/>
        <v>5.9999999999999995E-4</v>
      </c>
      <c r="S184" s="149">
        <v>0</v>
      </c>
      <c r="T184" s="150">
        <f t="shared" si="43"/>
        <v>0</v>
      </c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R184" s="151" t="s">
        <v>130</v>
      </c>
      <c r="AT184" s="151" t="s">
        <v>127</v>
      </c>
      <c r="AU184" s="151" t="s">
        <v>74</v>
      </c>
      <c r="AY184" s="15" t="s">
        <v>118</v>
      </c>
      <c r="BE184" s="152">
        <f t="shared" si="44"/>
        <v>0</v>
      </c>
      <c r="BF184" s="152">
        <f t="shared" si="45"/>
        <v>0</v>
      </c>
      <c r="BG184" s="152">
        <f t="shared" si="46"/>
        <v>0</v>
      </c>
      <c r="BH184" s="152">
        <f t="shared" si="47"/>
        <v>0</v>
      </c>
      <c r="BI184" s="152">
        <f t="shared" si="48"/>
        <v>0</v>
      </c>
      <c r="BJ184" s="15" t="s">
        <v>80</v>
      </c>
      <c r="BK184" s="153">
        <f t="shared" si="49"/>
        <v>0</v>
      </c>
      <c r="BL184" s="15" t="s">
        <v>125</v>
      </c>
      <c r="BM184" s="151" t="s">
        <v>268</v>
      </c>
    </row>
    <row r="185" spans="1:65" s="2" customFormat="1" ht="24.25" customHeight="1">
      <c r="A185" s="27"/>
      <c r="B185" s="140"/>
      <c r="C185" s="141">
        <v>48</v>
      </c>
      <c r="D185" s="141" t="s">
        <v>121</v>
      </c>
      <c r="E185" s="142" t="s">
        <v>269</v>
      </c>
      <c r="F185" s="143" t="s">
        <v>270</v>
      </c>
      <c r="G185" s="144" t="s">
        <v>189</v>
      </c>
      <c r="H185" s="145">
        <v>1</v>
      </c>
      <c r="I185" s="145"/>
      <c r="J185" s="145">
        <f t="shared" si="40"/>
        <v>0</v>
      </c>
      <c r="K185" s="146"/>
      <c r="L185" s="28"/>
      <c r="M185" s="147" t="s">
        <v>1</v>
      </c>
      <c r="N185" s="148" t="s">
        <v>35</v>
      </c>
      <c r="O185" s="149">
        <v>0.58199999999999996</v>
      </c>
      <c r="P185" s="149">
        <f t="shared" si="41"/>
        <v>0.58199999999999996</v>
      </c>
      <c r="Q185" s="149">
        <v>3.5200000000000001E-3</v>
      </c>
      <c r="R185" s="149">
        <f t="shared" si="42"/>
        <v>3.5200000000000001E-3</v>
      </c>
      <c r="S185" s="149">
        <v>0</v>
      </c>
      <c r="T185" s="150">
        <f t="shared" si="43"/>
        <v>0</v>
      </c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R185" s="151" t="s">
        <v>125</v>
      </c>
      <c r="AT185" s="151" t="s">
        <v>121</v>
      </c>
      <c r="AU185" s="151" t="s">
        <v>74</v>
      </c>
      <c r="AY185" s="15" t="s">
        <v>118</v>
      </c>
      <c r="BE185" s="152">
        <f t="shared" si="44"/>
        <v>0</v>
      </c>
      <c r="BF185" s="152">
        <f t="shared" si="45"/>
        <v>0</v>
      </c>
      <c r="BG185" s="152">
        <f t="shared" si="46"/>
        <v>0</v>
      </c>
      <c r="BH185" s="152">
        <f t="shared" si="47"/>
        <v>0</v>
      </c>
      <c r="BI185" s="152">
        <f t="shared" si="48"/>
        <v>0</v>
      </c>
      <c r="BJ185" s="15" t="s">
        <v>80</v>
      </c>
      <c r="BK185" s="153">
        <f t="shared" si="49"/>
        <v>0</v>
      </c>
      <c r="BL185" s="15" t="s">
        <v>125</v>
      </c>
      <c r="BM185" s="151" t="s">
        <v>271</v>
      </c>
    </row>
    <row r="186" spans="1:65" s="2" customFormat="1" ht="24.25" customHeight="1">
      <c r="A186" s="27"/>
      <c r="B186" s="140"/>
      <c r="C186" s="154">
        <v>49</v>
      </c>
      <c r="D186" s="154" t="s">
        <v>127</v>
      </c>
      <c r="E186" s="155" t="s">
        <v>272</v>
      </c>
      <c r="F186" s="156" t="s">
        <v>273</v>
      </c>
      <c r="G186" s="157" t="s">
        <v>180</v>
      </c>
      <c r="H186" s="158">
        <v>1</v>
      </c>
      <c r="I186" s="158"/>
      <c r="J186" s="158">
        <f t="shared" si="40"/>
        <v>0</v>
      </c>
      <c r="K186" s="159"/>
      <c r="L186" s="160"/>
      <c r="M186" s="161" t="s">
        <v>1</v>
      </c>
      <c r="N186" s="162" t="s">
        <v>35</v>
      </c>
      <c r="O186" s="149">
        <v>0</v>
      </c>
      <c r="P186" s="149">
        <f t="shared" si="41"/>
        <v>0</v>
      </c>
      <c r="Q186" s="149">
        <v>2.7000000000000001E-3</v>
      </c>
      <c r="R186" s="149">
        <f t="shared" si="42"/>
        <v>2.7000000000000001E-3</v>
      </c>
      <c r="S186" s="149">
        <v>0</v>
      </c>
      <c r="T186" s="150">
        <f t="shared" si="43"/>
        <v>0</v>
      </c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R186" s="151" t="s">
        <v>130</v>
      </c>
      <c r="AT186" s="151" t="s">
        <v>127</v>
      </c>
      <c r="AU186" s="151" t="s">
        <v>74</v>
      </c>
      <c r="AY186" s="15" t="s">
        <v>118</v>
      </c>
      <c r="BE186" s="152">
        <f t="shared" si="44"/>
        <v>0</v>
      </c>
      <c r="BF186" s="152">
        <f t="shared" si="45"/>
        <v>0</v>
      </c>
      <c r="BG186" s="152">
        <f t="shared" si="46"/>
        <v>0</v>
      </c>
      <c r="BH186" s="152">
        <f t="shared" si="47"/>
        <v>0</v>
      </c>
      <c r="BI186" s="152">
        <f t="shared" si="48"/>
        <v>0</v>
      </c>
      <c r="BJ186" s="15" t="s">
        <v>80</v>
      </c>
      <c r="BK186" s="153">
        <f t="shared" si="49"/>
        <v>0</v>
      </c>
      <c r="BL186" s="15" t="s">
        <v>125</v>
      </c>
      <c r="BM186" s="151" t="s">
        <v>274</v>
      </c>
    </row>
    <row r="187" spans="1:65" s="2" customFormat="1" ht="24.25" customHeight="1">
      <c r="A187" s="27"/>
      <c r="B187" s="140"/>
      <c r="C187" s="141">
        <v>50</v>
      </c>
      <c r="D187" s="141" t="s">
        <v>121</v>
      </c>
      <c r="E187" s="142" t="s">
        <v>275</v>
      </c>
      <c r="F187" s="143" t="s">
        <v>276</v>
      </c>
      <c r="G187" s="144" t="s">
        <v>189</v>
      </c>
      <c r="H187" s="145">
        <v>1</v>
      </c>
      <c r="I187" s="145"/>
      <c r="J187" s="145">
        <f t="shared" si="40"/>
        <v>0</v>
      </c>
      <c r="K187" s="146"/>
      <c r="L187" s="28"/>
      <c r="M187" s="147" t="s">
        <v>1</v>
      </c>
      <c r="N187" s="148" t="s">
        <v>35</v>
      </c>
      <c r="O187" s="149">
        <v>0.35199999999999998</v>
      </c>
      <c r="P187" s="149">
        <f t="shared" si="41"/>
        <v>0.35199999999999998</v>
      </c>
      <c r="Q187" s="149">
        <v>3.0999999999999999E-3</v>
      </c>
      <c r="R187" s="149">
        <f t="shared" si="42"/>
        <v>3.0999999999999999E-3</v>
      </c>
      <c r="S187" s="149">
        <v>0</v>
      </c>
      <c r="T187" s="150">
        <f t="shared" si="43"/>
        <v>0</v>
      </c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R187" s="151" t="s">
        <v>125</v>
      </c>
      <c r="AT187" s="151" t="s">
        <v>121</v>
      </c>
      <c r="AU187" s="151" t="s">
        <v>74</v>
      </c>
      <c r="AY187" s="15" t="s">
        <v>118</v>
      </c>
      <c r="BE187" s="152">
        <f t="shared" si="44"/>
        <v>0</v>
      </c>
      <c r="BF187" s="152">
        <f t="shared" si="45"/>
        <v>0</v>
      </c>
      <c r="BG187" s="152">
        <f t="shared" si="46"/>
        <v>0</v>
      </c>
      <c r="BH187" s="152">
        <f t="shared" si="47"/>
        <v>0</v>
      </c>
      <c r="BI187" s="152">
        <f t="shared" si="48"/>
        <v>0</v>
      </c>
      <c r="BJ187" s="15" t="s">
        <v>80</v>
      </c>
      <c r="BK187" s="153">
        <f t="shared" si="49"/>
        <v>0</v>
      </c>
      <c r="BL187" s="15" t="s">
        <v>125</v>
      </c>
      <c r="BM187" s="151" t="s">
        <v>277</v>
      </c>
    </row>
    <row r="188" spans="1:65" s="2" customFormat="1" ht="24.25" customHeight="1">
      <c r="A188" s="27"/>
      <c r="B188" s="140"/>
      <c r="C188" s="154">
        <v>51</v>
      </c>
      <c r="D188" s="154" t="s">
        <v>127</v>
      </c>
      <c r="E188" s="155" t="s">
        <v>278</v>
      </c>
      <c r="F188" s="156" t="s">
        <v>279</v>
      </c>
      <c r="G188" s="157" t="s">
        <v>180</v>
      </c>
      <c r="H188" s="158">
        <v>1</v>
      </c>
      <c r="I188" s="158"/>
      <c r="J188" s="158">
        <f t="shared" si="40"/>
        <v>0</v>
      </c>
      <c r="K188" s="159"/>
      <c r="L188" s="160"/>
      <c r="M188" s="161" t="s">
        <v>1</v>
      </c>
      <c r="N188" s="162" t="s">
        <v>35</v>
      </c>
      <c r="O188" s="149">
        <v>0</v>
      </c>
      <c r="P188" s="149">
        <f t="shared" si="41"/>
        <v>0</v>
      </c>
      <c r="Q188" s="149">
        <v>3.5999999999999999E-3</v>
      </c>
      <c r="R188" s="149">
        <f t="shared" si="42"/>
        <v>3.5999999999999999E-3</v>
      </c>
      <c r="S188" s="149">
        <v>0</v>
      </c>
      <c r="T188" s="150">
        <f t="shared" si="43"/>
        <v>0</v>
      </c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R188" s="151" t="s">
        <v>130</v>
      </c>
      <c r="AT188" s="151" t="s">
        <v>127</v>
      </c>
      <c r="AU188" s="151" t="s">
        <v>74</v>
      </c>
      <c r="AY188" s="15" t="s">
        <v>118</v>
      </c>
      <c r="BE188" s="152">
        <f t="shared" si="44"/>
        <v>0</v>
      </c>
      <c r="BF188" s="152">
        <f t="shared" si="45"/>
        <v>0</v>
      </c>
      <c r="BG188" s="152">
        <f t="shared" si="46"/>
        <v>0</v>
      </c>
      <c r="BH188" s="152">
        <f t="shared" si="47"/>
        <v>0</v>
      </c>
      <c r="BI188" s="152">
        <f t="shared" si="48"/>
        <v>0</v>
      </c>
      <c r="BJ188" s="15" t="s">
        <v>80</v>
      </c>
      <c r="BK188" s="153">
        <f t="shared" si="49"/>
        <v>0</v>
      </c>
      <c r="BL188" s="15" t="s">
        <v>125</v>
      </c>
      <c r="BM188" s="151" t="s">
        <v>280</v>
      </c>
    </row>
    <row r="189" spans="1:65" s="2" customFormat="1" ht="14.5" customHeight="1">
      <c r="A189" s="27"/>
      <c r="B189" s="140"/>
      <c r="C189" s="141">
        <v>52</v>
      </c>
      <c r="D189" s="141" t="s">
        <v>121</v>
      </c>
      <c r="E189" s="142" t="s">
        <v>281</v>
      </c>
      <c r="F189" s="143" t="s">
        <v>282</v>
      </c>
      <c r="G189" s="144" t="s">
        <v>167</v>
      </c>
      <c r="H189" s="145">
        <v>251.42099999999999</v>
      </c>
      <c r="I189" s="145"/>
      <c r="J189" s="145">
        <f t="shared" si="40"/>
        <v>0</v>
      </c>
      <c r="K189" s="146"/>
      <c r="L189" s="28"/>
      <c r="M189" s="147" t="s">
        <v>1</v>
      </c>
      <c r="N189" s="148" t="s">
        <v>35</v>
      </c>
      <c r="O189" s="149">
        <v>0</v>
      </c>
      <c r="P189" s="149">
        <f t="shared" si="41"/>
        <v>0</v>
      </c>
      <c r="Q189" s="149">
        <v>0</v>
      </c>
      <c r="R189" s="149">
        <f t="shared" si="42"/>
        <v>0</v>
      </c>
      <c r="S189" s="149">
        <v>0</v>
      </c>
      <c r="T189" s="150">
        <f t="shared" si="43"/>
        <v>0</v>
      </c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R189" s="151" t="s">
        <v>125</v>
      </c>
      <c r="AT189" s="151" t="s">
        <v>121</v>
      </c>
      <c r="AU189" s="151" t="s">
        <v>74</v>
      </c>
      <c r="AY189" s="15" t="s">
        <v>118</v>
      </c>
      <c r="BE189" s="152">
        <f t="shared" si="44"/>
        <v>0</v>
      </c>
      <c r="BF189" s="152">
        <f t="shared" si="45"/>
        <v>0</v>
      </c>
      <c r="BG189" s="152">
        <f t="shared" si="46"/>
        <v>0</v>
      </c>
      <c r="BH189" s="152">
        <f t="shared" si="47"/>
        <v>0</v>
      </c>
      <c r="BI189" s="152">
        <f t="shared" si="48"/>
        <v>0</v>
      </c>
      <c r="BJ189" s="15" t="s">
        <v>80</v>
      </c>
      <c r="BK189" s="153">
        <f t="shared" si="49"/>
        <v>0</v>
      </c>
      <c r="BL189" s="15" t="s">
        <v>125</v>
      </c>
      <c r="BM189" s="151" t="s">
        <v>283</v>
      </c>
    </row>
    <row r="190" spans="1:65" s="12" customFormat="1" ht="22.9" customHeight="1">
      <c r="B190" s="128"/>
      <c r="D190" s="129" t="s">
        <v>68</v>
      </c>
      <c r="E190" s="138" t="s">
        <v>284</v>
      </c>
      <c r="F190" s="138" t="s">
        <v>285</v>
      </c>
      <c r="J190" s="139">
        <f>BK190</f>
        <v>0</v>
      </c>
      <c r="L190" s="128"/>
      <c r="M190" s="132"/>
      <c r="N190" s="133"/>
      <c r="O190" s="133"/>
      <c r="P190" s="134">
        <f>P191+SUM(P192:P201)</f>
        <v>406.91989000000001</v>
      </c>
      <c r="Q190" s="133"/>
      <c r="R190" s="134">
        <f>R191+SUM(R192:R201)</f>
        <v>3.4108199999999997</v>
      </c>
      <c r="S190" s="133"/>
      <c r="T190" s="135">
        <f>T191+SUM(T192:T201)</f>
        <v>0</v>
      </c>
      <c r="AR190" s="129" t="s">
        <v>80</v>
      </c>
      <c r="AT190" s="136" t="s">
        <v>68</v>
      </c>
      <c r="AU190" s="136" t="s">
        <v>74</v>
      </c>
      <c r="AY190" s="129" t="s">
        <v>118</v>
      </c>
      <c r="BK190" s="137">
        <f>BK191+SUM(BK192:BK201)</f>
        <v>0</v>
      </c>
    </row>
    <row r="191" spans="1:65" s="2" customFormat="1" ht="24.25" customHeight="1">
      <c r="A191" s="27"/>
      <c r="B191" s="140"/>
      <c r="C191" s="141">
        <v>53</v>
      </c>
      <c r="D191" s="141" t="s">
        <v>121</v>
      </c>
      <c r="E191" s="142" t="s">
        <v>286</v>
      </c>
      <c r="F191" s="143" t="s">
        <v>287</v>
      </c>
      <c r="G191" s="144" t="s">
        <v>124</v>
      </c>
      <c r="H191" s="145">
        <v>60</v>
      </c>
      <c r="I191" s="145"/>
      <c r="J191" s="145">
        <f t="shared" ref="J191:J200" si="60">ROUND(I191*H191,3)</f>
        <v>0</v>
      </c>
      <c r="K191" s="146"/>
      <c r="L191" s="28"/>
      <c r="M191" s="147" t="s">
        <v>1</v>
      </c>
      <c r="N191" s="148" t="s">
        <v>35</v>
      </c>
      <c r="O191" s="149">
        <v>0.33488000000000001</v>
      </c>
      <c r="P191" s="149">
        <f t="shared" ref="P191:P200" si="61">O191*H191</f>
        <v>20.0928</v>
      </c>
      <c r="Q191" s="149">
        <v>1.5200000000000001E-3</v>
      </c>
      <c r="R191" s="149">
        <f t="shared" ref="R191:R200" si="62">Q191*H191</f>
        <v>9.1200000000000003E-2</v>
      </c>
      <c r="S191" s="149">
        <v>0</v>
      </c>
      <c r="T191" s="150">
        <f t="shared" ref="T191:T200" si="63">S191*H191</f>
        <v>0</v>
      </c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R191" s="151" t="s">
        <v>125</v>
      </c>
      <c r="AT191" s="151" t="s">
        <v>121</v>
      </c>
      <c r="AU191" s="151" t="s">
        <v>80</v>
      </c>
      <c r="AY191" s="15" t="s">
        <v>118</v>
      </c>
      <c r="BE191" s="152">
        <f t="shared" ref="BE191:BE200" si="64">IF(N191="základná",J191,0)</f>
        <v>0</v>
      </c>
      <c r="BF191" s="152">
        <f t="shared" ref="BF191:BF200" si="65">IF(N191="znížená",J191,0)</f>
        <v>0</v>
      </c>
      <c r="BG191" s="152">
        <f t="shared" ref="BG191:BG200" si="66">IF(N191="zákl. prenesená",J191,0)</f>
        <v>0</v>
      </c>
      <c r="BH191" s="152">
        <f t="shared" ref="BH191:BH200" si="67">IF(N191="zníž. prenesená",J191,0)</f>
        <v>0</v>
      </c>
      <c r="BI191" s="152">
        <f t="shared" ref="BI191:BI200" si="68">IF(N191="nulová",J191,0)</f>
        <v>0</v>
      </c>
      <c r="BJ191" s="15" t="s">
        <v>80</v>
      </c>
      <c r="BK191" s="153">
        <f t="shared" ref="BK191:BK200" si="69">ROUND(I191*H191,3)</f>
        <v>0</v>
      </c>
      <c r="BL191" s="15" t="s">
        <v>125</v>
      </c>
      <c r="BM191" s="151" t="s">
        <v>288</v>
      </c>
    </row>
    <row r="192" spans="1:65" s="2" customFormat="1" ht="24.25" customHeight="1">
      <c r="A192" s="27"/>
      <c r="B192" s="140"/>
      <c r="C192" s="141">
        <v>54</v>
      </c>
      <c r="D192" s="141" t="s">
        <v>121</v>
      </c>
      <c r="E192" s="142" t="s">
        <v>289</v>
      </c>
      <c r="F192" s="143" t="s">
        <v>290</v>
      </c>
      <c r="G192" s="144" t="s">
        <v>124</v>
      </c>
      <c r="H192" s="145">
        <v>70</v>
      </c>
      <c r="I192" s="145"/>
      <c r="J192" s="145">
        <f t="shared" si="60"/>
        <v>0</v>
      </c>
      <c r="K192" s="146"/>
      <c r="L192" s="28"/>
      <c r="M192" s="147" t="s">
        <v>1</v>
      </c>
      <c r="N192" s="148" t="s">
        <v>35</v>
      </c>
      <c r="O192" s="149">
        <v>0.33712999999999999</v>
      </c>
      <c r="P192" s="149">
        <f t="shared" si="61"/>
        <v>23.5991</v>
      </c>
      <c r="Q192" s="149">
        <v>1.9400000000000001E-3</v>
      </c>
      <c r="R192" s="149">
        <f t="shared" si="62"/>
        <v>0.1358</v>
      </c>
      <c r="S192" s="149">
        <v>0</v>
      </c>
      <c r="T192" s="150">
        <f t="shared" si="63"/>
        <v>0</v>
      </c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R192" s="151" t="s">
        <v>125</v>
      </c>
      <c r="AT192" s="151" t="s">
        <v>121</v>
      </c>
      <c r="AU192" s="151" t="s">
        <v>80</v>
      </c>
      <c r="AY192" s="15" t="s">
        <v>118</v>
      </c>
      <c r="BE192" s="152">
        <f t="shared" si="64"/>
        <v>0</v>
      </c>
      <c r="BF192" s="152">
        <f t="shared" si="65"/>
        <v>0</v>
      </c>
      <c r="BG192" s="152">
        <f t="shared" si="66"/>
        <v>0</v>
      </c>
      <c r="BH192" s="152">
        <f t="shared" si="67"/>
        <v>0</v>
      </c>
      <c r="BI192" s="152">
        <f t="shared" si="68"/>
        <v>0</v>
      </c>
      <c r="BJ192" s="15" t="s">
        <v>80</v>
      </c>
      <c r="BK192" s="153">
        <f t="shared" si="69"/>
        <v>0</v>
      </c>
      <c r="BL192" s="15" t="s">
        <v>125</v>
      </c>
      <c r="BM192" s="151" t="s">
        <v>291</v>
      </c>
    </row>
    <row r="193" spans="1:65" s="2" customFormat="1" ht="24.25" customHeight="1">
      <c r="A193" s="27"/>
      <c r="B193" s="140"/>
      <c r="C193" s="141">
        <v>55</v>
      </c>
      <c r="D193" s="141" t="s">
        <v>121</v>
      </c>
      <c r="E193" s="142" t="s">
        <v>292</v>
      </c>
      <c r="F193" s="143" t="s">
        <v>293</v>
      </c>
      <c r="G193" s="144" t="s">
        <v>124</v>
      </c>
      <c r="H193" s="145">
        <v>180</v>
      </c>
      <c r="I193" s="145"/>
      <c r="J193" s="145">
        <f t="shared" si="60"/>
        <v>0</v>
      </c>
      <c r="K193" s="146"/>
      <c r="L193" s="28"/>
      <c r="M193" s="147" t="s">
        <v>1</v>
      </c>
      <c r="N193" s="148" t="s">
        <v>35</v>
      </c>
      <c r="O193" s="149">
        <v>0.38968999999999998</v>
      </c>
      <c r="P193" s="149">
        <f t="shared" si="61"/>
        <v>70.144199999999998</v>
      </c>
      <c r="Q193" s="149">
        <v>2.9099999999999998E-3</v>
      </c>
      <c r="R193" s="149">
        <f t="shared" si="62"/>
        <v>0.52379999999999993</v>
      </c>
      <c r="S193" s="149">
        <v>0</v>
      </c>
      <c r="T193" s="150">
        <f t="shared" si="63"/>
        <v>0</v>
      </c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R193" s="151" t="s">
        <v>125</v>
      </c>
      <c r="AT193" s="151" t="s">
        <v>121</v>
      </c>
      <c r="AU193" s="151" t="s">
        <v>80</v>
      </c>
      <c r="AY193" s="15" t="s">
        <v>118</v>
      </c>
      <c r="BE193" s="152">
        <f t="shared" si="64"/>
        <v>0</v>
      </c>
      <c r="BF193" s="152">
        <f t="shared" si="65"/>
        <v>0</v>
      </c>
      <c r="BG193" s="152">
        <f t="shared" si="66"/>
        <v>0</v>
      </c>
      <c r="BH193" s="152">
        <f t="shared" si="67"/>
        <v>0</v>
      </c>
      <c r="BI193" s="152">
        <f t="shared" si="68"/>
        <v>0</v>
      </c>
      <c r="BJ193" s="15" t="s">
        <v>80</v>
      </c>
      <c r="BK193" s="153">
        <f t="shared" si="69"/>
        <v>0</v>
      </c>
      <c r="BL193" s="15" t="s">
        <v>125</v>
      </c>
      <c r="BM193" s="151" t="s">
        <v>294</v>
      </c>
    </row>
    <row r="194" spans="1:65" s="2" customFormat="1" ht="24.25" customHeight="1">
      <c r="A194" s="27"/>
      <c r="B194" s="140"/>
      <c r="C194" s="141">
        <v>56</v>
      </c>
      <c r="D194" s="141" t="s">
        <v>121</v>
      </c>
      <c r="E194" s="142" t="s">
        <v>295</v>
      </c>
      <c r="F194" s="143" t="s">
        <v>296</v>
      </c>
      <c r="G194" s="144" t="s">
        <v>124</v>
      </c>
      <c r="H194" s="145">
        <v>90</v>
      </c>
      <c r="I194" s="145"/>
      <c r="J194" s="145">
        <f t="shared" si="60"/>
        <v>0</v>
      </c>
      <c r="K194" s="146"/>
      <c r="L194" s="28"/>
      <c r="M194" s="147" t="s">
        <v>1</v>
      </c>
      <c r="N194" s="148" t="s">
        <v>35</v>
      </c>
      <c r="O194" s="149">
        <v>0.45221</v>
      </c>
      <c r="P194" s="149">
        <f t="shared" si="61"/>
        <v>40.698900000000002</v>
      </c>
      <c r="Q194" s="149">
        <v>3.81E-3</v>
      </c>
      <c r="R194" s="149">
        <f t="shared" si="62"/>
        <v>0.34289999999999998</v>
      </c>
      <c r="S194" s="149">
        <v>0</v>
      </c>
      <c r="T194" s="150">
        <f t="shared" si="63"/>
        <v>0</v>
      </c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R194" s="151" t="s">
        <v>125</v>
      </c>
      <c r="AT194" s="151" t="s">
        <v>121</v>
      </c>
      <c r="AU194" s="151" t="s">
        <v>80</v>
      </c>
      <c r="AY194" s="15" t="s">
        <v>118</v>
      </c>
      <c r="BE194" s="152">
        <f t="shared" si="64"/>
        <v>0</v>
      </c>
      <c r="BF194" s="152">
        <f t="shared" si="65"/>
        <v>0</v>
      </c>
      <c r="BG194" s="152">
        <f t="shared" si="66"/>
        <v>0</v>
      </c>
      <c r="BH194" s="152">
        <f t="shared" si="67"/>
        <v>0</v>
      </c>
      <c r="BI194" s="152">
        <f t="shared" si="68"/>
        <v>0</v>
      </c>
      <c r="BJ194" s="15" t="s">
        <v>80</v>
      </c>
      <c r="BK194" s="153">
        <f t="shared" si="69"/>
        <v>0</v>
      </c>
      <c r="BL194" s="15" t="s">
        <v>125</v>
      </c>
      <c r="BM194" s="151" t="s">
        <v>297</v>
      </c>
    </row>
    <row r="195" spans="1:65" s="2" customFormat="1" ht="24.25" customHeight="1">
      <c r="A195" s="27"/>
      <c r="B195" s="140"/>
      <c r="C195" s="141">
        <v>57</v>
      </c>
      <c r="D195" s="141" t="s">
        <v>121</v>
      </c>
      <c r="E195" s="142" t="s">
        <v>298</v>
      </c>
      <c r="F195" s="143" t="s">
        <v>299</v>
      </c>
      <c r="G195" s="144" t="s">
        <v>124</v>
      </c>
      <c r="H195" s="145">
        <v>170</v>
      </c>
      <c r="I195" s="145"/>
      <c r="J195" s="145">
        <f t="shared" si="60"/>
        <v>0</v>
      </c>
      <c r="K195" s="146"/>
      <c r="L195" s="28"/>
      <c r="M195" s="147" t="s">
        <v>1</v>
      </c>
      <c r="N195" s="148" t="s">
        <v>35</v>
      </c>
      <c r="O195" s="149">
        <v>0.49264000000000002</v>
      </c>
      <c r="P195" s="149">
        <f t="shared" si="61"/>
        <v>83.748800000000003</v>
      </c>
      <c r="Q195" s="149">
        <v>4.5399999999999998E-3</v>
      </c>
      <c r="R195" s="149">
        <f t="shared" si="62"/>
        <v>0.77179999999999993</v>
      </c>
      <c r="S195" s="149">
        <v>0</v>
      </c>
      <c r="T195" s="150">
        <f t="shared" si="63"/>
        <v>0</v>
      </c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R195" s="151" t="s">
        <v>125</v>
      </c>
      <c r="AT195" s="151" t="s">
        <v>121</v>
      </c>
      <c r="AU195" s="151" t="s">
        <v>80</v>
      </c>
      <c r="AY195" s="15" t="s">
        <v>118</v>
      </c>
      <c r="BE195" s="152">
        <f t="shared" si="64"/>
        <v>0</v>
      </c>
      <c r="BF195" s="152">
        <f t="shared" si="65"/>
        <v>0</v>
      </c>
      <c r="BG195" s="152">
        <f t="shared" si="66"/>
        <v>0</v>
      </c>
      <c r="BH195" s="152">
        <f t="shared" si="67"/>
        <v>0</v>
      </c>
      <c r="BI195" s="152">
        <f t="shared" si="68"/>
        <v>0</v>
      </c>
      <c r="BJ195" s="15" t="s">
        <v>80</v>
      </c>
      <c r="BK195" s="153">
        <f t="shared" si="69"/>
        <v>0</v>
      </c>
      <c r="BL195" s="15" t="s">
        <v>125</v>
      </c>
      <c r="BM195" s="151" t="s">
        <v>300</v>
      </c>
    </row>
    <row r="196" spans="1:65" s="2" customFormat="1" ht="24.25" customHeight="1">
      <c r="A196" s="27"/>
      <c r="B196" s="140"/>
      <c r="C196" s="141">
        <v>58</v>
      </c>
      <c r="D196" s="141" t="s">
        <v>121</v>
      </c>
      <c r="E196" s="142" t="s">
        <v>301</v>
      </c>
      <c r="F196" s="143" t="s">
        <v>302</v>
      </c>
      <c r="G196" s="144" t="s">
        <v>124</v>
      </c>
      <c r="H196" s="145">
        <v>100</v>
      </c>
      <c r="I196" s="145"/>
      <c r="J196" s="145">
        <f t="shared" si="60"/>
        <v>0</v>
      </c>
      <c r="K196" s="146"/>
      <c r="L196" s="28"/>
      <c r="M196" s="147" t="s">
        <v>1</v>
      </c>
      <c r="N196" s="148" t="s">
        <v>35</v>
      </c>
      <c r="O196" s="149">
        <v>0.55764999999999998</v>
      </c>
      <c r="P196" s="149">
        <f t="shared" si="61"/>
        <v>55.765000000000001</v>
      </c>
      <c r="Q196" s="149">
        <v>6.28E-3</v>
      </c>
      <c r="R196" s="149">
        <f t="shared" si="62"/>
        <v>0.628</v>
      </c>
      <c r="S196" s="149">
        <v>0</v>
      </c>
      <c r="T196" s="150">
        <f t="shared" si="63"/>
        <v>0</v>
      </c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R196" s="151" t="s">
        <v>125</v>
      </c>
      <c r="AT196" s="151" t="s">
        <v>121</v>
      </c>
      <c r="AU196" s="151" t="s">
        <v>80</v>
      </c>
      <c r="AY196" s="15" t="s">
        <v>118</v>
      </c>
      <c r="BE196" s="152">
        <f t="shared" si="64"/>
        <v>0</v>
      </c>
      <c r="BF196" s="152">
        <f t="shared" si="65"/>
        <v>0</v>
      </c>
      <c r="BG196" s="152">
        <f t="shared" si="66"/>
        <v>0</v>
      </c>
      <c r="BH196" s="152">
        <f t="shared" si="67"/>
        <v>0</v>
      </c>
      <c r="BI196" s="152">
        <f t="shared" si="68"/>
        <v>0</v>
      </c>
      <c r="BJ196" s="15" t="s">
        <v>80</v>
      </c>
      <c r="BK196" s="153">
        <f t="shared" si="69"/>
        <v>0</v>
      </c>
      <c r="BL196" s="15" t="s">
        <v>125</v>
      </c>
      <c r="BM196" s="151" t="s">
        <v>303</v>
      </c>
    </row>
    <row r="197" spans="1:65" s="2" customFormat="1" ht="24.25" customHeight="1">
      <c r="A197" s="27"/>
      <c r="B197" s="140"/>
      <c r="C197" s="141">
        <v>59</v>
      </c>
      <c r="D197" s="141" t="s">
        <v>121</v>
      </c>
      <c r="E197" s="142" t="s">
        <v>304</v>
      </c>
      <c r="F197" s="143" t="s">
        <v>305</v>
      </c>
      <c r="G197" s="144" t="s">
        <v>124</v>
      </c>
      <c r="H197" s="145">
        <v>50</v>
      </c>
      <c r="I197" s="145"/>
      <c r="J197" s="145">
        <f t="shared" si="60"/>
        <v>0</v>
      </c>
      <c r="K197" s="146"/>
      <c r="L197" s="28"/>
      <c r="M197" s="147" t="s">
        <v>1</v>
      </c>
      <c r="N197" s="148" t="s">
        <v>35</v>
      </c>
      <c r="O197" s="149">
        <v>0.61638999999999999</v>
      </c>
      <c r="P197" s="149">
        <f t="shared" si="61"/>
        <v>30.819499999999998</v>
      </c>
      <c r="Q197" s="149">
        <v>7.5500000000000003E-3</v>
      </c>
      <c r="R197" s="149">
        <f t="shared" si="62"/>
        <v>0.3775</v>
      </c>
      <c r="S197" s="149">
        <v>0</v>
      </c>
      <c r="T197" s="150">
        <f t="shared" si="63"/>
        <v>0</v>
      </c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R197" s="151" t="s">
        <v>125</v>
      </c>
      <c r="AT197" s="151" t="s">
        <v>121</v>
      </c>
      <c r="AU197" s="151" t="s">
        <v>80</v>
      </c>
      <c r="AY197" s="15" t="s">
        <v>118</v>
      </c>
      <c r="BE197" s="152">
        <f t="shared" si="64"/>
        <v>0</v>
      </c>
      <c r="BF197" s="152">
        <f t="shared" si="65"/>
        <v>0</v>
      </c>
      <c r="BG197" s="152">
        <f t="shared" si="66"/>
        <v>0</v>
      </c>
      <c r="BH197" s="152">
        <f t="shared" si="67"/>
        <v>0</v>
      </c>
      <c r="BI197" s="152">
        <f t="shared" si="68"/>
        <v>0</v>
      </c>
      <c r="BJ197" s="15" t="s">
        <v>80</v>
      </c>
      <c r="BK197" s="153">
        <f t="shared" si="69"/>
        <v>0</v>
      </c>
      <c r="BL197" s="15" t="s">
        <v>125</v>
      </c>
      <c r="BM197" s="151" t="s">
        <v>306</v>
      </c>
    </row>
    <row r="198" spans="1:65" s="2" customFormat="1" ht="14.5" customHeight="1">
      <c r="A198" s="27"/>
      <c r="B198" s="140"/>
      <c r="C198" s="141">
        <v>60</v>
      </c>
      <c r="D198" s="141" t="s">
        <v>121</v>
      </c>
      <c r="E198" s="142" t="s">
        <v>307</v>
      </c>
      <c r="F198" s="143" t="s">
        <v>308</v>
      </c>
      <c r="G198" s="144" t="s">
        <v>124</v>
      </c>
      <c r="H198" s="145">
        <f>SUM(H191:H197)</f>
        <v>720</v>
      </c>
      <c r="I198" s="145"/>
      <c r="J198" s="145">
        <f t="shared" si="60"/>
        <v>0</v>
      </c>
      <c r="K198" s="146"/>
      <c r="L198" s="28"/>
      <c r="M198" s="147" t="s">
        <v>1</v>
      </c>
      <c r="N198" s="148" t="s">
        <v>35</v>
      </c>
      <c r="O198" s="149">
        <v>2.5000000000000001E-2</v>
      </c>
      <c r="P198" s="149">
        <f t="shared" si="61"/>
        <v>18</v>
      </c>
      <c r="Q198" s="149">
        <v>0</v>
      </c>
      <c r="R198" s="149">
        <f t="shared" si="62"/>
        <v>0</v>
      </c>
      <c r="S198" s="149">
        <v>0</v>
      </c>
      <c r="T198" s="150">
        <f t="shared" si="63"/>
        <v>0</v>
      </c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R198" s="151" t="s">
        <v>125</v>
      </c>
      <c r="AT198" s="151" t="s">
        <v>121</v>
      </c>
      <c r="AU198" s="151" t="s">
        <v>80</v>
      </c>
      <c r="AY198" s="15" t="s">
        <v>118</v>
      </c>
      <c r="BE198" s="152">
        <f t="shared" si="64"/>
        <v>0</v>
      </c>
      <c r="BF198" s="152">
        <f t="shared" si="65"/>
        <v>0</v>
      </c>
      <c r="BG198" s="152">
        <f t="shared" si="66"/>
        <v>0</v>
      </c>
      <c r="BH198" s="152">
        <f t="shared" si="67"/>
        <v>0</v>
      </c>
      <c r="BI198" s="152">
        <f t="shared" si="68"/>
        <v>0</v>
      </c>
      <c r="BJ198" s="15" t="s">
        <v>80</v>
      </c>
      <c r="BK198" s="153">
        <f t="shared" si="69"/>
        <v>0</v>
      </c>
      <c r="BL198" s="15" t="s">
        <v>125</v>
      </c>
      <c r="BM198" s="151" t="s">
        <v>309</v>
      </c>
    </row>
    <row r="199" spans="1:65" s="2" customFormat="1" ht="14.5" customHeight="1">
      <c r="A199" s="27"/>
      <c r="B199" s="140"/>
      <c r="C199" s="141">
        <v>61</v>
      </c>
      <c r="D199" s="141" t="s">
        <v>121</v>
      </c>
      <c r="E199" s="142" t="s">
        <v>310</v>
      </c>
      <c r="F199" s="143" t="s">
        <v>311</v>
      </c>
      <c r="G199" s="144" t="s">
        <v>180</v>
      </c>
      <c r="H199" s="145">
        <v>64</v>
      </c>
      <c r="I199" s="145"/>
      <c r="J199" s="145">
        <f t="shared" si="60"/>
        <v>0</v>
      </c>
      <c r="K199" s="146"/>
      <c r="L199" s="28"/>
      <c r="M199" s="147" t="s">
        <v>1</v>
      </c>
      <c r="N199" s="148" t="s">
        <v>35</v>
      </c>
      <c r="O199" s="149">
        <v>0.224</v>
      </c>
      <c r="P199" s="149">
        <f t="shared" si="61"/>
        <v>14.336</v>
      </c>
      <c r="Q199" s="149">
        <v>0</v>
      </c>
      <c r="R199" s="149">
        <f t="shared" si="62"/>
        <v>0</v>
      </c>
      <c r="S199" s="149">
        <v>0</v>
      </c>
      <c r="T199" s="150">
        <f t="shared" si="63"/>
        <v>0</v>
      </c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R199" s="151" t="s">
        <v>125</v>
      </c>
      <c r="AT199" s="151" t="s">
        <v>121</v>
      </c>
      <c r="AU199" s="151" t="s">
        <v>80</v>
      </c>
      <c r="AY199" s="15" t="s">
        <v>118</v>
      </c>
      <c r="BE199" s="152">
        <f t="shared" si="64"/>
        <v>0</v>
      </c>
      <c r="BF199" s="152">
        <f t="shared" si="65"/>
        <v>0</v>
      </c>
      <c r="BG199" s="152">
        <f t="shared" si="66"/>
        <v>0</v>
      </c>
      <c r="BH199" s="152">
        <f t="shared" si="67"/>
        <v>0</v>
      </c>
      <c r="BI199" s="152">
        <f t="shared" si="68"/>
        <v>0</v>
      </c>
      <c r="BJ199" s="15" t="s">
        <v>80</v>
      </c>
      <c r="BK199" s="153">
        <f t="shared" si="69"/>
        <v>0</v>
      </c>
      <c r="BL199" s="15" t="s">
        <v>125</v>
      </c>
      <c r="BM199" s="151" t="s">
        <v>312</v>
      </c>
    </row>
    <row r="200" spans="1:65" s="2" customFormat="1" ht="24.25" customHeight="1">
      <c r="A200" s="27"/>
      <c r="B200" s="140"/>
      <c r="C200" s="141">
        <v>62</v>
      </c>
      <c r="D200" s="141" t="s">
        <v>121</v>
      </c>
      <c r="E200" s="142" t="s">
        <v>313</v>
      </c>
      <c r="F200" s="143" t="s">
        <v>314</v>
      </c>
      <c r="G200" s="144" t="s">
        <v>167</v>
      </c>
      <c r="H200" s="145">
        <v>177.12899999999999</v>
      </c>
      <c r="I200" s="145"/>
      <c r="J200" s="145">
        <f t="shared" si="60"/>
        <v>0</v>
      </c>
      <c r="K200" s="146"/>
      <c r="L200" s="28"/>
      <c r="M200" s="147" t="s">
        <v>1</v>
      </c>
      <c r="N200" s="148" t="s">
        <v>35</v>
      </c>
      <c r="O200" s="149">
        <v>0</v>
      </c>
      <c r="P200" s="149">
        <f t="shared" si="61"/>
        <v>0</v>
      </c>
      <c r="Q200" s="149">
        <v>0</v>
      </c>
      <c r="R200" s="149">
        <f t="shared" si="62"/>
        <v>0</v>
      </c>
      <c r="S200" s="149">
        <v>0</v>
      </c>
      <c r="T200" s="150">
        <f t="shared" si="63"/>
        <v>0</v>
      </c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R200" s="151" t="s">
        <v>125</v>
      </c>
      <c r="AT200" s="151" t="s">
        <v>121</v>
      </c>
      <c r="AU200" s="151" t="s">
        <v>80</v>
      </c>
      <c r="AY200" s="15" t="s">
        <v>118</v>
      </c>
      <c r="BE200" s="152">
        <f t="shared" si="64"/>
        <v>0</v>
      </c>
      <c r="BF200" s="152">
        <f t="shared" si="65"/>
        <v>0</v>
      </c>
      <c r="BG200" s="152">
        <f t="shared" si="66"/>
        <v>0</v>
      </c>
      <c r="BH200" s="152">
        <f t="shared" si="67"/>
        <v>0</v>
      </c>
      <c r="BI200" s="152">
        <f t="shared" si="68"/>
        <v>0</v>
      </c>
      <c r="BJ200" s="15" t="s">
        <v>80</v>
      </c>
      <c r="BK200" s="153">
        <f t="shared" si="69"/>
        <v>0</v>
      </c>
      <c r="BL200" s="15" t="s">
        <v>125</v>
      </c>
      <c r="BM200" s="151" t="s">
        <v>315</v>
      </c>
    </row>
    <row r="201" spans="1:65" s="12" customFormat="1" ht="20.85" customHeight="1">
      <c r="B201" s="128"/>
      <c r="D201" s="129" t="s">
        <v>68</v>
      </c>
      <c r="E201" s="138" t="s">
        <v>316</v>
      </c>
      <c r="F201" s="138" t="s">
        <v>317</v>
      </c>
      <c r="J201" s="139">
        <f>BK201</f>
        <v>0</v>
      </c>
      <c r="L201" s="128"/>
      <c r="M201" s="132"/>
      <c r="N201" s="133"/>
      <c r="O201" s="133"/>
      <c r="P201" s="134">
        <f>P202+SUM(P203:P234)</f>
        <v>49.715589999999992</v>
      </c>
      <c r="Q201" s="133"/>
      <c r="R201" s="134">
        <f>R202+SUM(R203:R234)</f>
        <v>0.53981999999999997</v>
      </c>
      <c r="S201" s="133"/>
      <c r="T201" s="135">
        <f>T202+SUM(T203:T234)</f>
        <v>0</v>
      </c>
      <c r="AR201" s="129" t="s">
        <v>80</v>
      </c>
      <c r="AT201" s="136" t="s">
        <v>68</v>
      </c>
      <c r="AU201" s="136" t="s">
        <v>80</v>
      </c>
      <c r="AY201" s="129" t="s">
        <v>118</v>
      </c>
      <c r="BK201" s="137">
        <f>BK202+SUM(BK203:BK234)</f>
        <v>0</v>
      </c>
    </row>
    <row r="202" spans="1:65" s="2" customFormat="1" ht="14.5" customHeight="1">
      <c r="A202" s="27"/>
      <c r="B202" s="140"/>
      <c r="C202" s="141">
        <v>63</v>
      </c>
      <c r="D202" s="141" t="s">
        <v>121</v>
      </c>
      <c r="E202" s="142" t="s">
        <v>318</v>
      </c>
      <c r="F202" s="143" t="s">
        <v>319</v>
      </c>
      <c r="G202" s="144" t="s">
        <v>180</v>
      </c>
      <c r="H202" s="145">
        <v>12</v>
      </c>
      <c r="I202" s="145"/>
      <c r="J202" s="145">
        <f t="shared" ref="J202:J233" si="70">ROUND(I202*H202,3)</f>
        <v>0</v>
      </c>
      <c r="K202" s="146"/>
      <c r="L202" s="28"/>
      <c r="M202" s="147" t="s">
        <v>1</v>
      </c>
      <c r="N202" s="148" t="s">
        <v>35</v>
      </c>
      <c r="O202" s="149">
        <v>4.802E-2</v>
      </c>
      <c r="P202" s="149">
        <f t="shared" ref="P202:P233" si="71">O202*H202</f>
        <v>0.57623999999999997</v>
      </c>
      <c r="Q202" s="149">
        <v>3.0000000000000001E-5</v>
      </c>
      <c r="R202" s="149">
        <f t="shared" ref="R202:R233" si="72">Q202*H202</f>
        <v>3.6000000000000002E-4</v>
      </c>
      <c r="S202" s="149">
        <v>0</v>
      </c>
      <c r="T202" s="150">
        <f t="shared" ref="T202:T233" si="73">S202*H202</f>
        <v>0</v>
      </c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R202" s="151" t="s">
        <v>125</v>
      </c>
      <c r="AT202" s="151" t="s">
        <v>121</v>
      </c>
      <c r="AU202" s="151" t="s">
        <v>132</v>
      </c>
      <c r="AY202" s="15" t="s">
        <v>118</v>
      </c>
      <c r="BE202" s="152">
        <f t="shared" ref="BE202:BE233" si="74">IF(N202="základná",J202,0)</f>
        <v>0</v>
      </c>
      <c r="BF202" s="152">
        <f t="shared" ref="BF202:BF233" si="75">IF(N202="znížená",J202,0)</f>
        <v>0</v>
      </c>
      <c r="BG202" s="152">
        <f t="shared" ref="BG202:BG233" si="76">IF(N202="zákl. prenesená",J202,0)</f>
        <v>0</v>
      </c>
      <c r="BH202" s="152">
        <f t="shared" ref="BH202:BH233" si="77">IF(N202="zníž. prenesená",J202,0)</f>
        <v>0</v>
      </c>
      <c r="BI202" s="152">
        <f t="shared" ref="BI202:BI233" si="78">IF(N202="nulová",J202,0)</f>
        <v>0</v>
      </c>
      <c r="BJ202" s="15" t="s">
        <v>80</v>
      </c>
      <c r="BK202" s="153">
        <f t="shared" ref="BK202:BK233" si="79">ROUND(I202*H202,3)</f>
        <v>0</v>
      </c>
      <c r="BL202" s="15" t="s">
        <v>125</v>
      </c>
      <c r="BM202" s="151" t="s">
        <v>320</v>
      </c>
    </row>
    <row r="203" spans="1:65" s="2" customFormat="1" ht="24.25" customHeight="1">
      <c r="A203" s="27"/>
      <c r="B203" s="140"/>
      <c r="C203" s="154">
        <v>64</v>
      </c>
      <c r="D203" s="154" t="s">
        <v>127</v>
      </c>
      <c r="E203" s="155" t="s">
        <v>321</v>
      </c>
      <c r="F203" s="156" t="s">
        <v>322</v>
      </c>
      <c r="G203" s="157" t="s">
        <v>180</v>
      </c>
      <c r="H203" s="158">
        <v>12</v>
      </c>
      <c r="I203" s="158"/>
      <c r="J203" s="158">
        <f t="shared" si="70"/>
        <v>0</v>
      </c>
      <c r="K203" s="159"/>
      <c r="L203" s="160"/>
      <c r="M203" s="161" t="s">
        <v>1</v>
      </c>
      <c r="N203" s="162" t="s">
        <v>35</v>
      </c>
      <c r="O203" s="149">
        <v>0</v>
      </c>
      <c r="P203" s="149">
        <f t="shared" si="71"/>
        <v>0</v>
      </c>
      <c r="Q203" s="149">
        <v>0</v>
      </c>
      <c r="R203" s="149">
        <f t="shared" si="72"/>
        <v>0</v>
      </c>
      <c r="S203" s="149">
        <v>0</v>
      </c>
      <c r="T203" s="150">
        <f t="shared" si="73"/>
        <v>0</v>
      </c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R203" s="151" t="s">
        <v>130</v>
      </c>
      <c r="AT203" s="151" t="s">
        <v>127</v>
      </c>
      <c r="AU203" s="151" t="s">
        <v>132</v>
      </c>
      <c r="AY203" s="15" t="s">
        <v>118</v>
      </c>
      <c r="BE203" s="152">
        <f t="shared" si="74"/>
        <v>0</v>
      </c>
      <c r="BF203" s="152">
        <f t="shared" si="75"/>
        <v>0</v>
      </c>
      <c r="BG203" s="152">
        <f t="shared" si="76"/>
        <v>0</v>
      </c>
      <c r="BH203" s="152">
        <f t="shared" si="77"/>
        <v>0</v>
      </c>
      <c r="BI203" s="152">
        <f t="shared" si="78"/>
        <v>0</v>
      </c>
      <c r="BJ203" s="15" t="s">
        <v>80</v>
      </c>
      <c r="BK203" s="153">
        <f t="shared" si="79"/>
        <v>0</v>
      </c>
      <c r="BL203" s="15" t="s">
        <v>125</v>
      </c>
      <c r="BM203" s="151" t="s">
        <v>323</v>
      </c>
    </row>
    <row r="204" spans="1:65" s="2" customFormat="1" ht="14.5" customHeight="1">
      <c r="A204" s="27"/>
      <c r="B204" s="140"/>
      <c r="C204" s="141">
        <v>65</v>
      </c>
      <c r="D204" s="141" t="s">
        <v>121</v>
      </c>
      <c r="E204" s="142" t="s">
        <v>324</v>
      </c>
      <c r="F204" s="143" t="s">
        <v>325</v>
      </c>
      <c r="G204" s="144" t="s">
        <v>180</v>
      </c>
      <c r="H204" s="145">
        <v>3</v>
      </c>
      <c r="I204" s="145"/>
      <c r="J204" s="145">
        <f t="shared" si="70"/>
        <v>0</v>
      </c>
      <c r="K204" s="146"/>
      <c r="L204" s="28"/>
      <c r="M204" s="147" t="s">
        <v>1</v>
      </c>
      <c r="N204" s="148" t="s">
        <v>35</v>
      </c>
      <c r="O204" s="149">
        <v>0.15701000000000001</v>
      </c>
      <c r="P204" s="149">
        <f t="shared" si="71"/>
        <v>0.47103000000000006</v>
      </c>
      <c r="Q204" s="149">
        <v>2.0000000000000002E-5</v>
      </c>
      <c r="R204" s="149">
        <f t="shared" si="72"/>
        <v>6.0000000000000008E-5</v>
      </c>
      <c r="S204" s="149">
        <v>0</v>
      </c>
      <c r="T204" s="150">
        <f t="shared" si="73"/>
        <v>0</v>
      </c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R204" s="151" t="s">
        <v>125</v>
      </c>
      <c r="AT204" s="151" t="s">
        <v>121</v>
      </c>
      <c r="AU204" s="151" t="s">
        <v>132</v>
      </c>
      <c r="AY204" s="15" t="s">
        <v>118</v>
      </c>
      <c r="BE204" s="152">
        <f t="shared" si="74"/>
        <v>0</v>
      </c>
      <c r="BF204" s="152">
        <f t="shared" si="75"/>
        <v>0</v>
      </c>
      <c r="BG204" s="152">
        <f t="shared" si="76"/>
        <v>0</v>
      </c>
      <c r="BH204" s="152">
        <f t="shared" si="77"/>
        <v>0</v>
      </c>
      <c r="BI204" s="152">
        <f t="shared" si="78"/>
        <v>0</v>
      </c>
      <c r="BJ204" s="15" t="s">
        <v>80</v>
      </c>
      <c r="BK204" s="153">
        <f t="shared" si="79"/>
        <v>0</v>
      </c>
      <c r="BL204" s="15" t="s">
        <v>125</v>
      </c>
      <c r="BM204" s="151" t="s">
        <v>326</v>
      </c>
    </row>
    <row r="205" spans="1:65" s="2" customFormat="1" ht="14.5" customHeight="1">
      <c r="A205" s="27"/>
      <c r="B205" s="140"/>
      <c r="C205" s="154">
        <v>66</v>
      </c>
      <c r="D205" s="154" t="s">
        <v>127</v>
      </c>
      <c r="E205" s="155" t="s">
        <v>553</v>
      </c>
      <c r="F205" s="156" t="s">
        <v>327</v>
      </c>
      <c r="G205" s="157" t="s">
        <v>180</v>
      </c>
      <c r="H205" s="158">
        <v>1</v>
      </c>
      <c r="I205" s="158"/>
      <c r="J205" s="158">
        <f t="shared" si="70"/>
        <v>0</v>
      </c>
      <c r="K205" s="159"/>
      <c r="L205" s="160"/>
      <c r="M205" s="161" t="s">
        <v>1</v>
      </c>
      <c r="N205" s="162" t="s">
        <v>35</v>
      </c>
      <c r="O205" s="149">
        <v>0</v>
      </c>
      <c r="P205" s="149">
        <f t="shared" si="71"/>
        <v>0</v>
      </c>
      <c r="Q205" s="149">
        <v>0</v>
      </c>
      <c r="R205" s="149">
        <f t="shared" si="72"/>
        <v>0</v>
      </c>
      <c r="S205" s="149">
        <v>0</v>
      </c>
      <c r="T205" s="150">
        <f t="shared" si="73"/>
        <v>0</v>
      </c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R205" s="151" t="s">
        <v>152</v>
      </c>
      <c r="AT205" s="151" t="s">
        <v>127</v>
      </c>
      <c r="AU205" s="151" t="s">
        <v>132</v>
      </c>
      <c r="AY205" s="15" t="s">
        <v>118</v>
      </c>
      <c r="BE205" s="152">
        <f t="shared" si="74"/>
        <v>0</v>
      </c>
      <c r="BF205" s="152">
        <f t="shared" si="75"/>
        <v>0</v>
      </c>
      <c r="BG205" s="152">
        <f t="shared" si="76"/>
        <v>0</v>
      </c>
      <c r="BH205" s="152">
        <f t="shared" si="77"/>
        <v>0</v>
      </c>
      <c r="BI205" s="152">
        <f t="shared" si="78"/>
        <v>0</v>
      </c>
      <c r="BJ205" s="15" t="s">
        <v>80</v>
      </c>
      <c r="BK205" s="153">
        <f t="shared" si="79"/>
        <v>0</v>
      </c>
      <c r="BL205" s="15" t="s">
        <v>136</v>
      </c>
      <c r="BM205" s="151" t="s">
        <v>328</v>
      </c>
    </row>
    <row r="206" spans="1:65" s="2" customFormat="1" ht="24.25" customHeight="1">
      <c r="A206" s="27"/>
      <c r="B206" s="140"/>
      <c r="C206" s="154">
        <v>67</v>
      </c>
      <c r="D206" s="154" t="s">
        <v>127</v>
      </c>
      <c r="E206" s="155" t="s">
        <v>329</v>
      </c>
      <c r="F206" s="156" t="s">
        <v>330</v>
      </c>
      <c r="G206" s="157" t="s">
        <v>180</v>
      </c>
      <c r="H206" s="158">
        <v>2</v>
      </c>
      <c r="I206" s="158"/>
      <c r="J206" s="158">
        <f t="shared" si="70"/>
        <v>0</v>
      </c>
      <c r="K206" s="159"/>
      <c r="L206" s="160"/>
      <c r="M206" s="161" t="s">
        <v>1</v>
      </c>
      <c r="N206" s="162" t="s">
        <v>35</v>
      </c>
      <c r="O206" s="149">
        <v>0</v>
      </c>
      <c r="P206" s="149">
        <f t="shared" si="71"/>
        <v>0</v>
      </c>
      <c r="Q206" s="149">
        <v>0</v>
      </c>
      <c r="R206" s="149">
        <f t="shared" si="72"/>
        <v>0</v>
      </c>
      <c r="S206" s="149">
        <v>0</v>
      </c>
      <c r="T206" s="150">
        <f t="shared" si="73"/>
        <v>0</v>
      </c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R206" s="151" t="s">
        <v>130</v>
      </c>
      <c r="AT206" s="151" t="s">
        <v>127</v>
      </c>
      <c r="AU206" s="151" t="s">
        <v>132</v>
      </c>
      <c r="AY206" s="15" t="s">
        <v>118</v>
      </c>
      <c r="BE206" s="152">
        <f t="shared" si="74"/>
        <v>0</v>
      </c>
      <c r="BF206" s="152">
        <f t="shared" si="75"/>
        <v>0</v>
      </c>
      <c r="BG206" s="152">
        <f t="shared" si="76"/>
        <v>0</v>
      </c>
      <c r="BH206" s="152">
        <f t="shared" si="77"/>
        <v>0</v>
      </c>
      <c r="BI206" s="152">
        <f t="shared" si="78"/>
        <v>0</v>
      </c>
      <c r="BJ206" s="15" t="s">
        <v>80</v>
      </c>
      <c r="BK206" s="153">
        <f t="shared" si="79"/>
        <v>0</v>
      </c>
      <c r="BL206" s="15" t="s">
        <v>125</v>
      </c>
      <c r="BM206" s="151" t="s">
        <v>331</v>
      </c>
    </row>
    <row r="207" spans="1:65" s="2" customFormat="1" ht="14.5" customHeight="1">
      <c r="A207" s="27"/>
      <c r="B207" s="140"/>
      <c r="C207" s="141">
        <v>68</v>
      </c>
      <c r="D207" s="141" t="s">
        <v>121</v>
      </c>
      <c r="E207" s="142" t="s">
        <v>332</v>
      </c>
      <c r="F207" s="143" t="s">
        <v>333</v>
      </c>
      <c r="G207" s="144" t="s">
        <v>180</v>
      </c>
      <c r="H207" s="145">
        <v>13</v>
      </c>
      <c r="I207" s="145"/>
      <c r="J207" s="145">
        <f t="shared" si="70"/>
        <v>0</v>
      </c>
      <c r="K207" s="146"/>
      <c r="L207" s="28"/>
      <c r="M207" s="147" t="s">
        <v>1</v>
      </c>
      <c r="N207" s="148" t="s">
        <v>35</v>
      </c>
      <c r="O207" s="149">
        <v>0.19500999999999999</v>
      </c>
      <c r="P207" s="149">
        <f t="shared" si="71"/>
        <v>2.5351299999999997</v>
      </c>
      <c r="Q207" s="149">
        <v>2.0000000000000002E-5</v>
      </c>
      <c r="R207" s="149">
        <f t="shared" si="72"/>
        <v>2.6000000000000003E-4</v>
      </c>
      <c r="S207" s="149">
        <v>0</v>
      </c>
      <c r="T207" s="150">
        <f t="shared" si="73"/>
        <v>0</v>
      </c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R207" s="151" t="s">
        <v>125</v>
      </c>
      <c r="AT207" s="151" t="s">
        <v>121</v>
      </c>
      <c r="AU207" s="151" t="s">
        <v>132</v>
      </c>
      <c r="AY207" s="15" t="s">
        <v>118</v>
      </c>
      <c r="BE207" s="152">
        <f t="shared" si="74"/>
        <v>0</v>
      </c>
      <c r="BF207" s="152">
        <f t="shared" si="75"/>
        <v>0</v>
      </c>
      <c r="BG207" s="152">
        <f t="shared" si="76"/>
        <v>0</v>
      </c>
      <c r="BH207" s="152">
        <f t="shared" si="77"/>
        <v>0</v>
      </c>
      <c r="BI207" s="152">
        <f t="shared" si="78"/>
        <v>0</v>
      </c>
      <c r="BJ207" s="15" t="s">
        <v>80</v>
      </c>
      <c r="BK207" s="153">
        <f t="shared" si="79"/>
        <v>0</v>
      </c>
      <c r="BL207" s="15" t="s">
        <v>125</v>
      </c>
      <c r="BM207" s="151" t="s">
        <v>334</v>
      </c>
    </row>
    <row r="208" spans="1:65" s="2" customFormat="1" ht="49.15" customHeight="1">
      <c r="A208" s="27"/>
      <c r="B208" s="140"/>
      <c r="C208" s="154">
        <v>69</v>
      </c>
      <c r="D208" s="154" t="s">
        <v>127</v>
      </c>
      <c r="E208" s="155" t="s">
        <v>335</v>
      </c>
      <c r="F208" s="156" t="s">
        <v>336</v>
      </c>
      <c r="G208" s="157" t="s">
        <v>180</v>
      </c>
      <c r="H208" s="158">
        <v>11</v>
      </c>
      <c r="I208" s="158"/>
      <c r="J208" s="158">
        <f t="shared" si="70"/>
        <v>0</v>
      </c>
      <c r="K208" s="159"/>
      <c r="L208" s="160"/>
      <c r="M208" s="161" t="s">
        <v>1</v>
      </c>
      <c r="N208" s="162" t="s">
        <v>35</v>
      </c>
      <c r="O208" s="149">
        <v>0</v>
      </c>
      <c r="P208" s="149">
        <f t="shared" si="71"/>
        <v>0</v>
      </c>
      <c r="Q208" s="149">
        <v>0</v>
      </c>
      <c r="R208" s="149">
        <f t="shared" si="72"/>
        <v>0</v>
      </c>
      <c r="S208" s="149">
        <v>0</v>
      </c>
      <c r="T208" s="150">
        <f t="shared" si="73"/>
        <v>0</v>
      </c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R208" s="151" t="s">
        <v>130</v>
      </c>
      <c r="AT208" s="151" t="s">
        <v>127</v>
      </c>
      <c r="AU208" s="151" t="s">
        <v>132</v>
      </c>
      <c r="AY208" s="15" t="s">
        <v>118</v>
      </c>
      <c r="BE208" s="152">
        <f t="shared" si="74"/>
        <v>0</v>
      </c>
      <c r="BF208" s="152">
        <f t="shared" si="75"/>
        <v>0</v>
      </c>
      <c r="BG208" s="152">
        <f t="shared" si="76"/>
        <v>0</v>
      </c>
      <c r="BH208" s="152">
        <f t="shared" si="77"/>
        <v>0</v>
      </c>
      <c r="BI208" s="152">
        <f t="shared" si="78"/>
        <v>0</v>
      </c>
      <c r="BJ208" s="15" t="s">
        <v>80</v>
      </c>
      <c r="BK208" s="153">
        <f t="shared" si="79"/>
        <v>0</v>
      </c>
      <c r="BL208" s="15" t="s">
        <v>125</v>
      </c>
      <c r="BM208" s="151" t="s">
        <v>337</v>
      </c>
    </row>
    <row r="209" spans="1:65" s="2" customFormat="1" ht="24.25" customHeight="1">
      <c r="A209" s="27"/>
      <c r="B209" s="140"/>
      <c r="C209" s="154">
        <v>70</v>
      </c>
      <c r="D209" s="154" t="s">
        <v>127</v>
      </c>
      <c r="E209" s="155" t="s">
        <v>338</v>
      </c>
      <c r="F209" s="156" t="s">
        <v>339</v>
      </c>
      <c r="G209" s="157" t="s">
        <v>180</v>
      </c>
      <c r="H209" s="158">
        <v>2</v>
      </c>
      <c r="I209" s="158"/>
      <c r="J209" s="158">
        <f t="shared" si="70"/>
        <v>0</v>
      </c>
      <c r="K209" s="159"/>
      <c r="L209" s="160"/>
      <c r="M209" s="161" t="s">
        <v>1</v>
      </c>
      <c r="N209" s="162" t="s">
        <v>35</v>
      </c>
      <c r="O209" s="149">
        <v>0</v>
      </c>
      <c r="P209" s="149">
        <f t="shared" si="71"/>
        <v>0</v>
      </c>
      <c r="Q209" s="149">
        <v>0</v>
      </c>
      <c r="R209" s="149">
        <f t="shared" si="72"/>
        <v>0</v>
      </c>
      <c r="S209" s="149">
        <v>0</v>
      </c>
      <c r="T209" s="150">
        <f t="shared" si="73"/>
        <v>0</v>
      </c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R209" s="151" t="s">
        <v>130</v>
      </c>
      <c r="AT209" s="151" t="s">
        <v>127</v>
      </c>
      <c r="AU209" s="151" t="s">
        <v>132</v>
      </c>
      <c r="AY209" s="15" t="s">
        <v>118</v>
      </c>
      <c r="BE209" s="152">
        <f t="shared" si="74"/>
        <v>0</v>
      </c>
      <c r="BF209" s="152">
        <f t="shared" si="75"/>
        <v>0</v>
      </c>
      <c r="BG209" s="152">
        <f t="shared" si="76"/>
        <v>0</v>
      </c>
      <c r="BH209" s="152">
        <f t="shared" si="77"/>
        <v>0</v>
      </c>
      <c r="BI209" s="152">
        <f t="shared" si="78"/>
        <v>0</v>
      </c>
      <c r="BJ209" s="15" t="s">
        <v>80</v>
      </c>
      <c r="BK209" s="153">
        <f t="shared" si="79"/>
        <v>0</v>
      </c>
      <c r="BL209" s="15" t="s">
        <v>125</v>
      </c>
      <c r="BM209" s="151" t="s">
        <v>340</v>
      </c>
    </row>
    <row r="210" spans="1:65" s="2" customFormat="1" ht="14.5" customHeight="1">
      <c r="A210" s="27"/>
      <c r="B210" s="140"/>
      <c r="C210" s="141">
        <v>71</v>
      </c>
      <c r="D210" s="141" t="s">
        <v>121</v>
      </c>
      <c r="E210" s="142" t="s">
        <v>341</v>
      </c>
      <c r="F210" s="143" t="s">
        <v>342</v>
      </c>
      <c r="G210" s="144" t="s">
        <v>180</v>
      </c>
      <c r="H210" s="145">
        <v>7</v>
      </c>
      <c r="I210" s="145"/>
      <c r="J210" s="145">
        <f t="shared" si="70"/>
        <v>0</v>
      </c>
      <c r="K210" s="146"/>
      <c r="L210" s="28"/>
      <c r="M210" s="147" t="s">
        <v>1</v>
      </c>
      <c r="N210" s="148" t="s">
        <v>35</v>
      </c>
      <c r="O210" s="149">
        <v>0.21401000000000001</v>
      </c>
      <c r="P210" s="149">
        <f t="shared" si="71"/>
        <v>1.49807</v>
      </c>
      <c r="Q210" s="149">
        <v>2.0000000000000002E-5</v>
      </c>
      <c r="R210" s="149">
        <f t="shared" si="72"/>
        <v>1.4000000000000001E-4</v>
      </c>
      <c r="S210" s="149">
        <v>0</v>
      </c>
      <c r="T210" s="150">
        <f t="shared" si="73"/>
        <v>0</v>
      </c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R210" s="151" t="s">
        <v>125</v>
      </c>
      <c r="AT210" s="151" t="s">
        <v>121</v>
      </c>
      <c r="AU210" s="151" t="s">
        <v>132</v>
      </c>
      <c r="AY210" s="15" t="s">
        <v>118</v>
      </c>
      <c r="BE210" s="152">
        <f t="shared" si="74"/>
        <v>0</v>
      </c>
      <c r="BF210" s="152">
        <f t="shared" si="75"/>
        <v>0</v>
      </c>
      <c r="BG210" s="152">
        <f t="shared" si="76"/>
        <v>0</v>
      </c>
      <c r="BH210" s="152">
        <f t="shared" si="77"/>
        <v>0</v>
      </c>
      <c r="BI210" s="152">
        <f t="shared" si="78"/>
        <v>0</v>
      </c>
      <c r="BJ210" s="15" t="s">
        <v>80</v>
      </c>
      <c r="BK210" s="153">
        <f t="shared" si="79"/>
        <v>0</v>
      </c>
      <c r="BL210" s="15" t="s">
        <v>125</v>
      </c>
      <c r="BM210" s="151" t="s">
        <v>343</v>
      </c>
    </row>
    <row r="211" spans="1:65" s="2" customFormat="1" ht="14.5" customHeight="1">
      <c r="A211" s="27"/>
      <c r="B211" s="140"/>
      <c r="C211" s="154">
        <v>72</v>
      </c>
      <c r="D211" s="154" t="s">
        <v>127</v>
      </c>
      <c r="E211" s="155" t="s">
        <v>344</v>
      </c>
      <c r="F211" s="156" t="s">
        <v>345</v>
      </c>
      <c r="G211" s="157" t="s">
        <v>180</v>
      </c>
      <c r="H211" s="158">
        <v>1</v>
      </c>
      <c r="I211" s="158"/>
      <c r="J211" s="158">
        <f t="shared" si="70"/>
        <v>0</v>
      </c>
      <c r="K211" s="159"/>
      <c r="L211" s="160"/>
      <c r="M211" s="161" t="s">
        <v>1</v>
      </c>
      <c r="N211" s="162" t="s">
        <v>35</v>
      </c>
      <c r="O211" s="149">
        <v>0</v>
      </c>
      <c r="P211" s="149">
        <f t="shared" si="71"/>
        <v>0</v>
      </c>
      <c r="Q211" s="149">
        <v>0</v>
      </c>
      <c r="R211" s="149">
        <f t="shared" si="72"/>
        <v>0</v>
      </c>
      <c r="S211" s="149">
        <v>0</v>
      </c>
      <c r="T211" s="150">
        <f t="shared" si="73"/>
        <v>0</v>
      </c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R211" s="151" t="s">
        <v>130</v>
      </c>
      <c r="AT211" s="151" t="s">
        <v>127</v>
      </c>
      <c r="AU211" s="151" t="s">
        <v>132</v>
      </c>
      <c r="AY211" s="15" t="s">
        <v>118</v>
      </c>
      <c r="BE211" s="152">
        <f t="shared" si="74"/>
        <v>0</v>
      </c>
      <c r="BF211" s="152">
        <f t="shared" si="75"/>
        <v>0</v>
      </c>
      <c r="BG211" s="152">
        <f t="shared" si="76"/>
        <v>0</v>
      </c>
      <c r="BH211" s="152">
        <f t="shared" si="77"/>
        <v>0</v>
      </c>
      <c r="BI211" s="152">
        <f t="shared" si="78"/>
        <v>0</v>
      </c>
      <c r="BJ211" s="15" t="s">
        <v>80</v>
      </c>
      <c r="BK211" s="153">
        <f t="shared" si="79"/>
        <v>0</v>
      </c>
      <c r="BL211" s="15" t="s">
        <v>125</v>
      </c>
      <c r="BM211" s="151" t="s">
        <v>346</v>
      </c>
    </row>
    <row r="212" spans="1:65" s="2" customFormat="1" ht="49.15" customHeight="1">
      <c r="A212" s="27"/>
      <c r="B212" s="140"/>
      <c r="C212" s="154">
        <v>73</v>
      </c>
      <c r="D212" s="154" t="s">
        <v>127</v>
      </c>
      <c r="E212" s="155" t="s">
        <v>349</v>
      </c>
      <c r="F212" s="156" t="s">
        <v>350</v>
      </c>
      <c r="G212" s="157" t="s">
        <v>180</v>
      </c>
      <c r="H212" s="158">
        <v>6</v>
      </c>
      <c r="I212" s="158"/>
      <c r="J212" s="158">
        <f t="shared" si="70"/>
        <v>0</v>
      </c>
      <c r="K212" s="159"/>
      <c r="L212" s="160"/>
      <c r="M212" s="161" t="s">
        <v>1</v>
      </c>
      <c r="N212" s="162" t="s">
        <v>35</v>
      </c>
      <c r="O212" s="149">
        <v>0</v>
      </c>
      <c r="P212" s="149">
        <f t="shared" si="71"/>
        <v>0</v>
      </c>
      <c r="Q212" s="149">
        <v>0</v>
      </c>
      <c r="R212" s="149">
        <f t="shared" si="72"/>
        <v>0</v>
      </c>
      <c r="S212" s="149">
        <v>0</v>
      </c>
      <c r="T212" s="150">
        <f t="shared" si="73"/>
        <v>0</v>
      </c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R212" s="151" t="s">
        <v>130</v>
      </c>
      <c r="AT212" s="151" t="s">
        <v>127</v>
      </c>
      <c r="AU212" s="151" t="s">
        <v>132</v>
      </c>
      <c r="AY212" s="15" t="s">
        <v>118</v>
      </c>
      <c r="BE212" s="152">
        <f t="shared" si="74"/>
        <v>0</v>
      </c>
      <c r="BF212" s="152">
        <f t="shared" si="75"/>
        <v>0</v>
      </c>
      <c r="BG212" s="152">
        <f t="shared" si="76"/>
        <v>0</v>
      </c>
      <c r="BH212" s="152">
        <f t="shared" si="77"/>
        <v>0</v>
      </c>
      <c r="BI212" s="152">
        <f t="shared" si="78"/>
        <v>0</v>
      </c>
      <c r="BJ212" s="15" t="s">
        <v>80</v>
      </c>
      <c r="BK212" s="153">
        <f t="shared" si="79"/>
        <v>0</v>
      </c>
      <c r="BL212" s="15" t="s">
        <v>125</v>
      </c>
      <c r="BM212" s="151" t="s">
        <v>351</v>
      </c>
    </row>
    <row r="213" spans="1:65" s="2" customFormat="1" ht="14.5" customHeight="1">
      <c r="A213" s="27"/>
      <c r="B213" s="140"/>
      <c r="C213" s="154">
        <v>74</v>
      </c>
      <c r="D213" s="154" t="s">
        <v>127</v>
      </c>
      <c r="E213" s="155" t="s">
        <v>347</v>
      </c>
      <c r="F213" s="156" t="s">
        <v>554</v>
      </c>
      <c r="G213" s="157" t="s">
        <v>180</v>
      </c>
      <c r="H213" s="158">
        <v>2</v>
      </c>
      <c r="I213" s="158"/>
      <c r="J213" s="158">
        <f t="shared" ref="J213" si="80">ROUND(I213*H213,3)</f>
        <v>0</v>
      </c>
      <c r="K213" s="159"/>
      <c r="L213" s="160"/>
      <c r="M213" s="161" t="s">
        <v>1</v>
      </c>
      <c r="N213" s="162" t="s">
        <v>35</v>
      </c>
      <c r="O213" s="149">
        <v>0</v>
      </c>
      <c r="P213" s="149">
        <f t="shared" ref="P213" si="81">O213*H213</f>
        <v>0</v>
      </c>
      <c r="Q213" s="149">
        <v>0</v>
      </c>
      <c r="R213" s="149">
        <f t="shared" ref="R213" si="82">Q213*H213</f>
        <v>0</v>
      </c>
      <c r="S213" s="149">
        <v>0</v>
      </c>
      <c r="T213" s="150">
        <f t="shared" ref="T213" si="83">S213*H213</f>
        <v>0</v>
      </c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R213" s="151" t="s">
        <v>130</v>
      </c>
      <c r="AT213" s="151" t="s">
        <v>127</v>
      </c>
      <c r="AU213" s="151" t="s">
        <v>132</v>
      </c>
      <c r="AY213" s="15" t="s">
        <v>118</v>
      </c>
      <c r="BE213" s="152">
        <f t="shared" ref="BE213" si="84">IF(N213="základná",J213,0)</f>
        <v>0</v>
      </c>
      <c r="BF213" s="152">
        <f t="shared" ref="BF213" si="85">IF(N213="znížená",J213,0)</f>
        <v>0</v>
      </c>
      <c r="BG213" s="152">
        <f t="shared" ref="BG213" si="86">IF(N213="zákl. prenesená",J213,0)</f>
        <v>0</v>
      </c>
      <c r="BH213" s="152">
        <f t="shared" ref="BH213" si="87">IF(N213="zníž. prenesená",J213,0)</f>
        <v>0</v>
      </c>
      <c r="BI213" s="152">
        <f t="shared" ref="BI213" si="88">IF(N213="nulová",J213,0)</f>
        <v>0</v>
      </c>
      <c r="BJ213" s="15" t="s">
        <v>80</v>
      </c>
      <c r="BK213" s="153">
        <f t="shared" ref="BK213" si="89">ROUND(I213*H213,3)</f>
        <v>0</v>
      </c>
      <c r="BL213" s="15" t="s">
        <v>125</v>
      </c>
      <c r="BM213" s="151" t="s">
        <v>348</v>
      </c>
    </row>
    <row r="214" spans="1:65" s="2" customFormat="1" ht="24.25" customHeight="1">
      <c r="A214" s="27"/>
      <c r="B214" s="140"/>
      <c r="C214" s="154" t="s">
        <v>352</v>
      </c>
      <c r="D214" s="154" t="s">
        <v>127</v>
      </c>
      <c r="E214" s="155" t="s">
        <v>353</v>
      </c>
      <c r="F214" s="156" t="s">
        <v>354</v>
      </c>
      <c r="G214" s="157" t="s">
        <v>180</v>
      </c>
      <c r="H214" s="158">
        <v>4</v>
      </c>
      <c r="I214" s="158"/>
      <c r="J214" s="158">
        <f t="shared" si="70"/>
        <v>0</v>
      </c>
      <c r="K214" s="159"/>
      <c r="L214" s="160"/>
      <c r="M214" s="161" t="s">
        <v>1</v>
      </c>
      <c r="N214" s="162" t="s">
        <v>35</v>
      </c>
      <c r="O214" s="149">
        <v>0</v>
      </c>
      <c r="P214" s="149">
        <f t="shared" si="71"/>
        <v>0</v>
      </c>
      <c r="Q214" s="149">
        <v>0</v>
      </c>
      <c r="R214" s="149">
        <f t="shared" si="72"/>
        <v>0</v>
      </c>
      <c r="S214" s="149">
        <v>0</v>
      </c>
      <c r="T214" s="150">
        <f t="shared" si="73"/>
        <v>0</v>
      </c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R214" s="151" t="s">
        <v>130</v>
      </c>
      <c r="AT214" s="151" t="s">
        <v>127</v>
      </c>
      <c r="AU214" s="151" t="s">
        <v>132</v>
      </c>
      <c r="AY214" s="15" t="s">
        <v>118</v>
      </c>
      <c r="BE214" s="152">
        <f t="shared" si="74"/>
        <v>0</v>
      </c>
      <c r="BF214" s="152">
        <f t="shared" si="75"/>
        <v>0</v>
      </c>
      <c r="BG214" s="152">
        <f t="shared" si="76"/>
        <v>0</v>
      </c>
      <c r="BH214" s="152">
        <f t="shared" si="77"/>
        <v>0</v>
      </c>
      <c r="BI214" s="152">
        <f t="shared" si="78"/>
        <v>0</v>
      </c>
      <c r="BJ214" s="15" t="s">
        <v>80</v>
      </c>
      <c r="BK214" s="153">
        <f t="shared" si="79"/>
        <v>0</v>
      </c>
      <c r="BL214" s="15" t="s">
        <v>125</v>
      </c>
      <c r="BM214" s="151" t="s">
        <v>355</v>
      </c>
    </row>
    <row r="215" spans="1:65" s="2" customFormat="1" ht="14.5" customHeight="1">
      <c r="A215" s="27"/>
      <c r="B215" s="140"/>
      <c r="C215" s="141" t="s">
        <v>356</v>
      </c>
      <c r="D215" s="141" t="s">
        <v>121</v>
      </c>
      <c r="E215" s="142" t="s">
        <v>357</v>
      </c>
      <c r="F215" s="143" t="s">
        <v>358</v>
      </c>
      <c r="G215" s="144" t="s">
        <v>180</v>
      </c>
      <c r="H215" s="145">
        <v>6</v>
      </c>
      <c r="I215" s="145"/>
      <c r="J215" s="145">
        <f t="shared" si="70"/>
        <v>0</v>
      </c>
      <c r="K215" s="146"/>
      <c r="L215" s="28"/>
      <c r="M215" s="147" t="s">
        <v>1</v>
      </c>
      <c r="N215" s="148" t="s">
        <v>35</v>
      </c>
      <c r="O215" s="149">
        <v>0.33101999999999998</v>
      </c>
      <c r="P215" s="149">
        <f t="shared" si="71"/>
        <v>1.9861199999999999</v>
      </c>
      <c r="Q215" s="149">
        <v>3.0000000000000001E-5</v>
      </c>
      <c r="R215" s="149">
        <f t="shared" si="72"/>
        <v>1.8000000000000001E-4</v>
      </c>
      <c r="S215" s="149">
        <v>0</v>
      </c>
      <c r="T215" s="150">
        <f t="shared" si="73"/>
        <v>0</v>
      </c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R215" s="151" t="s">
        <v>125</v>
      </c>
      <c r="AT215" s="151" t="s">
        <v>121</v>
      </c>
      <c r="AU215" s="151" t="s">
        <v>132</v>
      </c>
      <c r="AY215" s="15" t="s">
        <v>118</v>
      </c>
      <c r="BE215" s="152">
        <f t="shared" si="74"/>
        <v>0</v>
      </c>
      <c r="BF215" s="152">
        <f t="shared" si="75"/>
        <v>0</v>
      </c>
      <c r="BG215" s="152">
        <f t="shared" si="76"/>
        <v>0</v>
      </c>
      <c r="BH215" s="152">
        <f t="shared" si="77"/>
        <v>0</v>
      </c>
      <c r="BI215" s="152">
        <f t="shared" si="78"/>
        <v>0</v>
      </c>
      <c r="BJ215" s="15" t="s">
        <v>80</v>
      </c>
      <c r="BK215" s="153">
        <f t="shared" si="79"/>
        <v>0</v>
      </c>
      <c r="BL215" s="15" t="s">
        <v>125</v>
      </c>
      <c r="BM215" s="151" t="s">
        <v>359</v>
      </c>
    </row>
    <row r="216" spans="1:65" s="2" customFormat="1" ht="14.5" customHeight="1">
      <c r="A216" s="27"/>
      <c r="B216" s="140"/>
      <c r="C216" s="141">
        <v>77</v>
      </c>
      <c r="D216" s="141" t="s">
        <v>121</v>
      </c>
      <c r="E216" s="142" t="s">
        <v>360</v>
      </c>
      <c r="F216" s="143" t="s">
        <v>361</v>
      </c>
      <c r="G216" s="144" t="s">
        <v>180</v>
      </c>
      <c r="H216" s="145">
        <v>2</v>
      </c>
      <c r="I216" s="145"/>
      <c r="J216" s="145">
        <f t="shared" si="70"/>
        <v>0</v>
      </c>
      <c r="K216" s="146"/>
      <c r="L216" s="28"/>
      <c r="M216" s="147" t="s">
        <v>1</v>
      </c>
      <c r="N216" s="148" t="s">
        <v>35</v>
      </c>
      <c r="O216" s="149">
        <v>0.39901999999999999</v>
      </c>
      <c r="P216" s="149">
        <f t="shared" si="71"/>
        <v>0.79803999999999997</v>
      </c>
      <c r="Q216" s="149">
        <v>3.0000000000000001E-5</v>
      </c>
      <c r="R216" s="149">
        <f t="shared" si="72"/>
        <v>6.0000000000000002E-5</v>
      </c>
      <c r="S216" s="149">
        <v>0</v>
      </c>
      <c r="T216" s="150">
        <f t="shared" si="73"/>
        <v>0</v>
      </c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R216" s="151" t="s">
        <v>125</v>
      </c>
      <c r="AT216" s="151" t="s">
        <v>121</v>
      </c>
      <c r="AU216" s="151" t="s">
        <v>132</v>
      </c>
      <c r="AY216" s="15" t="s">
        <v>118</v>
      </c>
      <c r="BE216" s="152">
        <f t="shared" si="74"/>
        <v>0</v>
      </c>
      <c r="BF216" s="152">
        <f t="shared" si="75"/>
        <v>0</v>
      </c>
      <c r="BG216" s="152">
        <f t="shared" si="76"/>
        <v>0</v>
      </c>
      <c r="BH216" s="152">
        <f t="shared" si="77"/>
        <v>0</v>
      </c>
      <c r="BI216" s="152">
        <f t="shared" si="78"/>
        <v>0</v>
      </c>
      <c r="BJ216" s="15" t="s">
        <v>80</v>
      </c>
      <c r="BK216" s="153">
        <f t="shared" si="79"/>
        <v>0</v>
      </c>
      <c r="BL216" s="15" t="s">
        <v>125</v>
      </c>
      <c r="BM216" s="151" t="s">
        <v>362</v>
      </c>
    </row>
    <row r="217" spans="1:65" s="2" customFormat="1" ht="14.5" customHeight="1">
      <c r="A217" s="27"/>
      <c r="B217" s="140"/>
      <c r="C217" s="154">
        <v>78</v>
      </c>
      <c r="D217" s="154" t="s">
        <v>127</v>
      </c>
      <c r="E217" s="155" t="s">
        <v>363</v>
      </c>
      <c r="F217" s="156" t="s">
        <v>364</v>
      </c>
      <c r="G217" s="157" t="s">
        <v>180</v>
      </c>
      <c r="H217" s="158">
        <v>1</v>
      </c>
      <c r="I217" s="158"/>
      <c r="J217" s="158">
        <f t="shared" si="70"/>
        <v>0</v>
      </c>
      <c r="K217" s="159"/>
      <c r="L217" s="160"/>
      <c r="M217" s="161" t="s">
        <v>1</v>
      </c>
      <c r="N217" s="162" t="s">
        <v>35</v>
      </c>
      <c r="O217" s="149">
        <v>0</v>
      </c>
      <c r="P217" s="149">
        <f t="shared" si="71"/>
        <v>0</v>
      </c>
      <c r="Q217" s="149">
        <v>0</v>
      </c>
      <c r="R217" s="149">
        <f t="shared" si="72"/>
        <v>0</v>
      </c>
      <c r="S217" s="149">
        <v>0</v>
      </c>
      <c r="T217" s="150">
        <f t="shared" si="73"/>
        <v>0</v>
      </c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R217" s="151" t="s">
        <v>130</v>
      </c>
      <c r="AT217" s="151" t="s">
        <v>127</v>
      </c>
      <c r="AU217" s="151" t="s">
        <v>132</v>
      </c>
      <c r="AY217" s="15" t="s">
        <v>118</v>
      </c>
      <c r="BE217" s="152">
        <f t="shared" si="74"/>
        <v>0</v>
      </c>
      <c r="BF217" s="152">
        <f t="shared" si="75"/>
        <v>0</v>
      </c>
      <c r="BG217" s="152">
        <f t="shared" si="76"/>
        <v>0</v>
      </c>
      <c r="BH217" s="152">
        <f t="shared" si="77"/>
        <v>0</v>
      </c>
      <c r="BI217" s="152">
        <f t="shared" si="78"/>
        <v>0</v>
      </c>
      <c r="BJ217" s="15" t="s">
        <v>80</v>
      </c>
      <c r="BK217" s="153">
        <f t="shared" si="79"/>
        <v>0</v>
      </c>
      <c r="BL217" s="15" t="s">
        <v>125</v>
      </c>
      <c r="BM217" s="151" t="s">
        <v>365</v>
      </c>
    </row>
    <row r="218" spans="1:65" s="2" customFormat="1" ht="24.25" customHeight="1">
      <c r="A218" s="27"/>
      <c r="B218" s="140"/>
      <c r="C218" s="154">
        <v>79</v>
      </c>
      <c r="D218" s="154" t="s">
        <v>127</v>
      </c>
      <c r="E218" s="155" t="s">
        <v>366</v>
      </c>
      <c r="F218" s="156" t="s">
        <v>367</v>
      </c>
      <c r="G218" s="157" t="s">
        <v>180</v>
      </c>
      <c r="H218" s="158">
        <v>1</v>
      </c>
      <c r="I218" s="158"/>
      <c r="J218" s="158">
        <f t="shared" si="70"/>
        <v>0</v>
      </c>
      <c r="K218" s="159"/>
      <c r="L218" s="160"/>
      <c r="M218" s="161" t="s">
        <v>1</v>
      </c>
      <c r="N218" s="162" t="s">
        <v>35</v>
      </c>
      <c r="O218" s="149">
        <v>0</v>
      </c>
      <c r="P218" s="149">
        <f t="shared" si="71"/>
        <v>0</v>
      </c>
      <c r="Q218" s="149">
        <v>2.82E-3</v>
      </c>
      <c r="R218" s="149">
        <f t="shared" si="72"/>
        <v>2.82E-3</v>
      </c>
      <c r="S218" s="149">
        <v>0</v>
      </c>
      <c r="T218" s="150">
        <f t="shared" si="73"/>
        <v>0</v>
      </c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R218" s="151" t="s">
        <v>130</v>
      </c>
      <c r="AT218" s="151" t="s">
        <v>127</v>
      </c>
      <c r="AU218" s="151" t="s">
        <v>132</v>
      </c>
      <c r="AY218" s="15" t="s">
        <v>118</v>
      </c>
      <c r="BE218" s="152">
        <f t="shared" si="74"/>
        <v>0</v>
      </c>
      <c r="BF218" s="152">
        <f t="shared" si="75"/>
        <v>0</v>
      </c>
      <c r="BG218" s="152">
        <f t="shared" si="76"/>
        <v>0</v>
      </c>
      <c r="BH218" s="152">
        <f t="shared" si="77"/>
        <v>0</v>
      </c>
      <c r="BI218" s="152">
        <f t="shared" si="78"/>
        <v>0</v>
      </c>
      <c r="BJ218" s="15" t="s">
        <v>80</v>
      </c>
      <c r="BK218" s="153">
        <f t="shared" si="79"/>
        <v>0</v>
      </c>
      <c r="BL218" s="15" t="s">
        <v>125</v>
      </c>
      <c r="BM218" s="151" t="s">
        <v>368</v>
      </c>
    </row>
    <row r="219" spans="1:65" s="2" customFormat="1" ht="14.5" customHeight="1">
      <c r="A219" s="27"/>
      <c r="B219" s="140"/>
      <c r="C219" s="141">
        <v>80</v>
      </c>
      <c r="D219" s="141" t="s">
        <v>121</v>
      </c>
      <c r="E219" s="142" t="s">
        <v>369</v>
      </c>
      <c r="F219" s="143" t="s">
        <v>370</v>
      </c>
      <c r="G219" s="144" t="s">
        <v>180</v>
      </c>
      <c r="H219" s="145">
        <v>5</v>
      </c>
      <c r="I219" s="145"/>
      <c r="J219" s="145">
        <f t="shared" si="70"/>
        <v>0</v>
      </c>
      <c r="K219" s="146"/>
      <c r="L219" s="28"/>
      <c r="M219" s="147" t="s">
        <v>1</v>
      </c>
      <c r="N219" s="148" t="s">
        <v>35</v>
      </c>
      <c r="O219" s="149">
        <v>0.50702000000000003</v>
      </c>
      <c r="P219" s="149">
        <f t="shared" si="71"/>
        <v>2.5350999999999999</v>
      </c>
      <c r="Q219" s="149">
        <v>4.0000000000000003E-5</v>
      </c>
      <c r="R219" s="149">
        <f t="shared" si="72"/>
        <v>2.0000000000000001E-4</v>
      </c>
      <c r="S219" s="149">
        <v>0</v>
      </c>
      <c r="T219" s="150">
        <f t="shared" si="73"/>
        <v>0</v>
      </c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R219" s="151" t="s">
        <v>125</v>
      </c>
      <c r="AT219" s="151" t="s">
        <v>121</v>
      </c>
      <c r="AU219" s="151" t="s">
        <v>132</v>
      </c>
      <c r="AY219" s="15" t="s">
        <v>118</v>
      </c>
      <c r="BE219" s="152">
        <f t="shared" si="74"/>
        <v>0</v>
      </c>
      <c r="BF219" s="152">
        <f t="shared" si="75"/>
        <v>0</v>
      </c>
      <c r="BG219" s="152">
        <f t="shared" si="76"/>
        <v>0</v>
      </c>
      <c r="BH219" s="152">
        <f t="shared" si="77"/>
        <v>0</v>
      </c>
      <c r="BI219" s="152">
        <f t="shared" si="78"/>
        <v>0</v>
      </c>
      <c r="BJ219" s="15" t="s">
        <v>80</v>
      </c>
      <c r="BK219" s="153">
        <f t="shared" si="79"/>
        <v>0</v>
      </c>
      <c r="BL219" s="15" t="s">
        <v>125</v>
      </c>
      <c r="BM219" s="151" t="s">
        <v>371</v>
      </c>
    </row>
    <row r="220" spans="1:65" s="2" customFormat="1" ht="24.25" customHeight="1">
      <c r="A220" s="27"/>
      <c r="B220" s="140"/>
      <c r="C220" s="154">
        <v>81</v>
      </c>
      <c r="D220" s="154" t="s">
        <v>127</v>
      </c>
      <c r="E220" s="155" t="s">
        <v>372</v>
      </c>
      <c r="F220" s="156" t="s">
        <v>373</v>
      </c>
      <c r="G220" s="157" t="s">
        <v>180</v>
      </c>
      <c r="H220" s="158">
        <v>5</v>
      </c>
      <c r="I220" s="158"/>
      <c r="J220" s="158">
        <f t="shared" si="70"/>
        <v>0</v>
      </c>
      <c r="K220" s="159"/>
      <c r="L220" s="160"/>
      <c r="M220" s="161" t="s">
        <v>1</v>
      </c>
      <c r="N220" s="162" t="s">
        <v>35</v>
      </c>
      <c r="O220" s="149">
        <v>0</v>
      </c>
      <c r="P220" s="149">
        <f t="shared" si="71"/>
        <v>0</v>
      </c>
      <c r="Q220" s="149">
        <v>0</v>
      </c>
      <c r="R220" s="149">
        <f t="shared" si="72"/>
        <v>0</v>
      </c>
      <c r="S220" s="149">
        <v>0</v>
      </c>
      <c r="T220" s="150">
        <f t="shared" si="73"/>
        <v>0</v>
      </c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R220" s="151" t="s">
        <v>130</v>
      </c>
      <c r="AT220" s="151" t="s">
        <v>127</v>
      </c>
      <c r="AU220" s="151" t="s">
        <v>132</v>
      </c>
      <c r="AY220" s="15" t="s">
        <v>118</v>
      </c>
      <c r="BE220" s="152">
        <f t="shared" si="74"/>
        <v>0</v>
      </c>
      <c r="BF220" s="152">
        <f t="shared" si="75"/>
        <v>0</v>
      </c>
      <c r="BG220" s="152">
        <f t="shared" si="76"/>
        <v>0</v>
      </c>
      <c r="BH220" s="152">
        <f t="shared" si="77"/>
        <v>0</v>
      </c>
      <c r="BI220" s="152">
        <f t="shared" si="78"/>
        <v>0</v>
      </c>
      <c r="BJ220" s="15" t="s">
        <v>80</v>
      </c>
      <c r="BK220" s="153">
        <f t="shared" si="79"/>
        <v>0</v>
      </c>
      <c r="BL220" s="15" t="s">
        <v>125</v>
      </c>
      <c r="BM220" s="151" t="s">
        <v>374</v>
      </c>
    </row>
    <row r="221" spans="1:65" s="2" customFormat="1" ht="24.25" customHeight="1">
      <c r="A221" s="27"/>
      <c r="B221" s="140"/>
      <c r="C221" s="141">
        <v>82</v>
      </c>
      <c r="D221" s="141" t="s">
        <v>121</v>
      </c>
      <c r="E221" s="142" t="s">
        <v>375</v>
      </c>
      <c r="F221" s="143" t="s">
        <v>376</v>
      </c>
      <c r="G221" s="144" t="s">
        <v>180</v>
      </c>
      <c r="H221" s="145">
        <v>8</v>
      </c>
      <c r="I221" s="145"/>
      <c r="J221" s="145">
        <f t="shared" si="70"/>
        <v>0</v>
      </c>
      <c r="K221" s="146"/>
      <c r="L221" s="28"/>
      <c r="M221" s="147" t="s">
        <v>1</v>
      </c>
      <c r="N221" s="148" t="s">
        <v>35</v>
      </c>
      <c r="O221" s="149">
        <v>0.12501000000000001</v>
      </c>
      <c r="P221" s="149">
        <f t="shared" si="71"/>
        <v>1.0000800000000001</v>
      </c>
      <c r="Q221" s="149">
        <v>1.0000000000000001E-5</v>
      </c>
      <c r="R221" s="149">
        <f t="shared" si="72"/>
        <v>8.0000000000000007E-5</v>
      </c>
      <c r="S221" s="149">
        <v>0</v>
      </c>
      <c r="T221" s="150">
        <f t="shared" si="73"/>
        <v>0</v>
      </c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R221" s="151" t="s">
        <v>125</v>
      </c>
      <c r="AT221" s="151" t="s">
        <v>121</v>
      </c>
      <c r="AU221" s="151" t="s">
        <v>132</v>
      </c>
      <c r="AY221" s="15" t="s">
        <v>118</v>
      </c>
      <c r="BE221" s="152">
        <f t="shared" si="74"/>
        <v>0</v>
      </c>
      <c r="BF221" s="152">
        <f t="shared" si="75"/>
        <v>0</v>
      </c>
      <c r="BG221" s="152">
        <f t="shared" si="76"/>
        <v>0</v>
      </c>
      <c r="BH221" s="152">
        <f t="shared" si="77"/>
        <v>0</v>
      </c>
      <c r="BI221" s="152">
        <f t="shared" si="78"/>
        <v>0</v>
      </c>
      <c r="BJ221" s="15" t="s">
        <v>80</v>
      </c>
      <c r="BK221" s="153">
        <f t="shared" si="79"/>
        <v>0</v>
      </c>
      <c r="BL221" s="15" t="s">
        <v>125</v>
      </c>
      <c r="BM221" s="151" t="s">
        <v>377</v>
      </c>
    </row>
    <row r="222" spans="1:65" s="2" customFormat="1" ht="37.9" customHeight="1">
      <c r="A222" s="27"/>
      <c r="B222" s="140"/>
      <c r="C222" s="154">
        <v>83</v>
      </c>
      <c r="D222" s="154" t="s">
        <v>127</v>
      </c>
      <c r="E222" s="155" t="s">
        <v>378</v>
      </c>
      <c r="F222" s="156" t="s">
        <v>379</v>
      </c>
      <c r="G222" s="157" t="s">
        <v>180</v>
      </c>
      <c r="H222" s="158">
        <v>8</v>
      </c>
      <c r="I222" s="158"/>
      <c r="J222" s="158">
        <f t="shared" si="70"/>
        <v>0</v>
      </c>
      <c r="K222" s="159"/>
      <c r="L222" s="160"/>
      <c r="M222" s="161" t="s">
        <v>1</v>
      </c>
      <c r="N222" s="162" t="s">
        <v>35</v>
      </c>
      <c r="O222" s="149">
        <v>0</v>
      </c>
      <c r="P222" s="149">
        <f t="shared" si="71"/>
        <v>0</v>
      </c>
      <c r="Q222" s="149">
        <v>0</v>
      </c>
      <c r="R222" s="149">
        <f t="shared" si="72"/>
        <v>0</v>
      </c>
      <c r="S222" s="149">
        <v>0</v>
      </c>
      <c r="T222" s="150">
        <f t="shared" si="73"/>
        <v>0</v>
      </c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R222" s="151" t="s">
        <v>130</v>
      </c>
      <c r="AT222" s="151" t="s">
        <v>127</v>
      </c>
      <c r="AU222" s="151" t="s">
        <v>132</v>
      </c>
      <c r="AY222" s="15" t="s">
        <v>118</v>
      </c>
      <c r="BE222" s="152">
        <f t="shared" si="74"/>
        <v>0</v>
      </c>
      <c r="BF222" s="152">
        <f t="shared" si="75"/>
        <v>0</v>
      </c>
      <c r="BG222" s="152">
        <f t="shared" si="76"/>
        <v>0</v>
      </c>
      <c r="BH222" s="152">
        <f t="shared" si="77"/>
        <v>0</v>
      </c>
      <c r="BI222" s="152">
        <f t="shared" si="78"/>
        <v>0</v>
      </c>
      <c r="BJ222" s="15" t="s">
        <v>80</v>
      </c>
      <c r="BK222" s="153">
        <f t="shared" si="79"/>
        <v>0</v>
      </c>
      <c r="BL222" s="15" t="s">
        <v>125</v>
      </c>
      <c r="BM222" s="151" t="s">
        <v>380</v>
      </c>
    </row>
    <row r="223" spans="1:65" s="2" customFormat="1" ht="14.5" customHeight="1">
      <c r="A223" s="27"/>
      <c r="B223" s="140"/>
      <c r="C223" s="141">
        <v>84</v>
      </c>
      <c r="D223" s="141" t="s">
        <v>121</v>
      </c>
      <c r="E223" s="142" t="s">
        <v>381</v>
      </c>
      <c r="F223" s="143" t="s">
        <v>382</v>
      </c>
      <c r="G223" s="144" t="s">
        <v>189</v>
      </c>
      <c r="H223" s="145">
        <v>32</v>
      </c>
      <c r="I223" s="145"/>
      <c r="J223" s="145">
        <f t="shared" si="70"/>
        <v>0</v>
      </c>
      <c r="K223" s="146"/>
      <c r="L223" s="28"/>
      <c r="M223" s="147" t="s">
        <v>1</v>
      </c>
      <c r="N223" s="148" t="s">
        <v>35</v>
      </c>
      <c r="O223" s="149">
        <v>9.0079999999999993E-2</v>
      </c>
      <c r="P223" s="149">
        <f t="shared" si="71"/>
        <v>2.8825599999999998</v>
      </c>
      <c r="Q223" s="149">
        <v>0</v>
      </c>
      <c r="R223" s="149">
        <f t="shared" si="72"/>
        <v>0</v>
      </c>
      <c r="S223" s="149">
        <v>0</v>
      </c>
      <c r="T223" s="150">
        <f t="shared" si="73"/>
        <v>0</v>
      </c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R223" s="151" t="s">
        <v>125</v>
      </c>
      <c r="AT223" s="151" t="s">
        <v>121</v>
      </c>
      <c r="AU223" s="151" t="s">
        <v>132</v>
      </c>
      <c r="AY223" s="15" t="s">
        <v>118</v>
      </c>
      <c r="BE223" s="152">
        <f t="shared" si="74"/>
        <v>0</v>
      </c>
      <c r="BF223" s="152">
        <f t="shared" si="75"/>
        <v>0</v>
      </c>
      <c r="BG223" s="152">
        <f t="shared" si="76"/>
        <v>0</v>
      </c>
      <c r="BH223" s="152">
        <f t="shared" si="77"/>
        <v>0</v>
      </c>
      <c r="BI223" s="152">
        <f t="shared" si="78"/>
        <v>0</v>
      </c>
      <c r="BJ223" s="15" t="s">
        <v>80</v>
      </c>
      <c r="BK223" s="153">
        <f t="shared" si="79"/>
        <v>0</v>
      </c>
      <c r="BL223" s="15" t="s">
        <v>125</v>
      </c>
      <c r="BM223" s="151" t="s">
        <v>383</v>
      </c>
    </row>
    <row r="224" spans="1:65" s="2" customFormat="1" ht="14.5" customHeight="1">
      <c r="A224" s="27"/>
      <c r="B224" s="140"/>
      <c r="C224" s="154">
        <v>85</v>
      </c>
      <c r="D224" s="154" t="s">
        <v>127</v>
      </c>
      <c r="E224" s="155" t="s">
        <v>384</v>
      </c>
      <c r="F224" s="156" t="s">
        <v>385</v>
      </c>
      <c r="G224" s="157" t="s">
        <v>180</v>
      </c>
      <c r="H224" s="158">
        <v>32</v>
      </c>
      <c r="I224" s="158"/>
      <c r="J224" s="158">
        <f t="shared" si="70"/>
        <v>0</v>
      </c>
      <c r="K224" s="159"/>
      <c r="L224" s="160"/>
      <c r="M224" s="161" t="s">
        <v>1</v>
      </c>
      <c r="N224" s="162" t="s">
        <v>35</v>
      </c>
      <c r="O224" s="149">
        <v>0</v>
      </c>
      <c r="P224" s="149">
        <f t="shared" si="71"/>
        <v>0</v>
      </c>
      <c r="Q224" s="149">
        <v>0</v>
      </c>
      <c r="R224" s="149">
        <f t="shared" si="72"/>
        <v>0</v>
      </c>
      <c r="S224" s="149">
        <v>0</v>
      </c>
      <c r="T224" s="150">
        <f t="shared" si="73"/>
        <v>0</v>
      </c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R224" s="151" t="s">
        <v>130</v>
      </c>
      <c r="AT224" s="151" t="s">
        <v>127</v>
      </c>
      <c r="AU224" s="151" t="s">
        <v>132</v>
      </c>
      <c r="AY224" s="15" t="s">
        <v>118</v>
      </c>
      <c r="BE224" s="152">
        <f t="shared" si="74"/>
        <v>0</v>
      </c>
      <c r="BF224" s="152">
        <f t="shared" si="75"/>
        <v>0</v>
      </c>
      <c r="BG224" s="152">
        <f t="shared" si="76"/>
        <v>0</v>
      </c>
      <c r="BH224" s="152">
        <f t="shared" si="77"/>
        <v>0</v>
      </c>
      <c r="BI224" s="152">
        <f t="shared" si="78"/>
        <v>0</v>
      </c>
      <c r="BJ224" s="15" t="s">
        <v>80</v>
      </c>
      <c r="BK224" s="153">
        <f t="shared" si="79"/>
        <v>0</v>
      </c>
      <c r="BL224" s="15" t="s">
        <v>125</v>
      </c>
      <c r="BM224" s="151" t="s">
        <v>386</v>
      </c>
    </row>
    <row r="225" spans="1:65" s="2" customFormat="1" ht="24.25" customHeight="1">
      <c r="A225" s="27"/>
      <c r="B225" s="140"/>
      <c r="C225" s="141">
        <v>86</v>
      </c>
      <c r="D225" s="141" t="s">
        <v>121</v>
      </c>
      <c r="E225" s="142" t="s">
        <v>387</v>
      </c>
      <c r="F225" s="143" t="s">
        <v>388</v>
      </c>
      <c r="G225" s="144" t="s">
        <v>180</v>
      </c>
      <c r="H225" s="145">
        <v>29</v>
      </c>
      <c r="I225" s="145"/>
      <c r="J225" s="145">
        <f t="shared" si="70"/>
        <v>0</v>
      </c>
      <c r="K225" s="146"/>
      <c r="L225" s="28"/>
      <c r="M225" s="147" t="s">
        <v>1</v>
      </c>
      <c r="N225" s="148" t="s">
        <v>35</v>
      </c>
      <c r="O225" s="149">
        <v>0.18007000000000001</v>
      </c>
      <c r="P225" s="149">
        <f t="shared" si="71"/>
        <v>5.2220300000000002</v>
      </c>
      <c r="Q225" s="149">
        <v>0</v>
      </c>
      <c r="R225" s="149">
        <f t="shared" si="72"/>
        <v>0</v>
      </c>
      <c r="S225" s="149">
        <v>0</v>
      </c>
      <c r="T225" s="150">
        <f t="shared" si="73"/>
        <v>0</v>
      </c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R225" s="151" t="s">
        <v>125</v>
      </c>
      <c r="AT225" s="151" t="s">
        <v>121</v>
      </c>
      <c r="AU225" s="151" t="s">
        <v>132</v>
      </c>
      <c r="AY225" s="15" t="s">
        <v>118</v>
      </c>
      <c r="BE225" s="152">
        <f t="shared" si="74"/>
        <v>0</v>
      </c>
      <c r="BF225" s="152">
        <f t="shared" si="75"/>
        <v>0</v>
      </c>
      <c r="BG225" s="152">
        <f t="shared" si="76"/>
        <v>0</v>
      </c>
      <c r="BH225" s="152">
        <f t="shared" si="77"/>
        <v>0</v>
      </c>
      <c r="BI225" s="152">
        <f t="shared" si="78"/>
        <v>0</v>
      </c>
      <c r="BJ225" s="15" t="s">
        <v>80</v>
      </c>
      <c r="BK225" s="153">
        <f t="shared" si="79"/>
        <v>0</v>
      </c>
      <c r="BL225" s="15" t="s">
        <v>125</v>
      </c>
      <c r="BM225" s="151" t="s">
        <v>389</v>
      </c>
    </row>
    <row r="226" spans="1:65" s="2" customFormat="1" ht="49.15" customHeight="1">
      <c r="A226" s="27"/>
      <c r="B226" s="140"/>
      <c r="C226" s="154">
        <v>87</v>
      </c>
      <c r="D226" s="154" t="s">
        <v>127</v>
      </c>
      <c r="E226" s="155" t="s">
        <v>390</v>
      </c>
      <c r="F226" s="156" t="s">
        <v>391</v>
      </c>
      <c r="G226" s="157" t="s">
        <v>180</v>
      </c>
      <c r="H226" s="158">
        <v>29</v>
      </c>
      <c r="I226" s="158"/>
      <c r="J226" s="158">
        <f t="shared" si="70"/>
        <v>0</v>
      </c>
      <c r="K226" s="159"/>
      <c r="L226" s="160"/>
      <c r="M226" s="161" t="s">
        <v>1</v>
      </c>
      <c r="N226" s="162" t="s">
        <v>35</v>
      </c>
      <c r="O226" s="149">
        <v>0</v>
      </c>
      <c r="P226" s="149">
        <f t="shared" si="71"/>
        <v>0</v>
      </c>
      <c r="Q226" s="149">
        <v>0</v>
      </c>
      <c r="R226" s="149">
        <f t="shared" si="72"/>
        <v>0</v>
      </c>
      <c r="S226" s="149">
        <v>0</v>
      </c>
      <c r="T226" s="150">
        <f t="shared" si="73"/>
        <v>0</v>
      </c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R226" s="151" t="s">
        <v>130</v>
      </c>
      <c r="AT226" s="151" t="s">
        <v>127</v>
      </c>
      <c r="AU226" s="151" t="s">
        <v>132</v>
      </c>
      <c r="AY226" s="15" t="s">
        <v>118</v>
      </c>
      <c r="BE226" s="152">
        <f t="shared" si="74"/>
        <v>0</v>
      </c>
      <c r="BF226" s="152">
        <f t="shared" si="75"/>
        <v>0</v>
      </c>
      <c r="BG226" s="152">
        <f t="shared" si="76"/>
        <v>0</v>
      </c>
      <c r="BH226" s="152">
        <f t="shared" si="77"/>
        <v>0</v>
      </c>
      <c r="BI226" s="152">
        <f t="shared" si="78"/>
        <v>0</v>
      </c>
      <c r="BJ226" s="15" t="s">
        <v>80</v>
      </c>
      <c r="BK226" s="153">
        <f t="shared" si="79"/>
        <v>0</v>
      </c>
      <c r="BL226" s="15" t="s">
        <v>125</v>
      </c>
      <c r="BM226" s="151" t="s">
        <v>392</v>
      </c>
    </row>
    <row r="227" spans="1:65" s="2" customFormat="1" ht="24.25" customHeight="1">
      <c r="A227" s="27"/>
      <c r="B227" s="140"/>
      <c r="C227" s="141">
        <v>88</v>
      </c>
      <c r="D227" s="141" t="s">
        <v>121</v>
      </c>
      <c r="E227" s="142" t="s">
        <v>393</v>
      </c>
      <c r="F227" s="143" t="s">
        <v>394</v>
      </c>
      <c r="G227" s="144" t="s">
        <v>180</v>
      </c>
      <c r="H227" s="145">
        <v>6</v>
      </c>
      <c r="I227" s="145"/>
      <c r="J227" s="145">
        <f t="shared" si="70"/>
        <v>0</v>
      </c>
      <c r="K227" s="146"/>
      <c r="L227" s="28"/>
      <c r="M227" s="147" t="s">
        <v>1</v>
      </c>
      <c r="N227" s="148" t="s">
        <v>35</v>
      </c>
      <c r="O227" s="149">
        <v>0.19001999999999999</v>
      </c>
      <c r="P227" s="149">
        <f t="shared" si="71"/>
        <v>1.14012</v>
      </c>
      <c r="Q227" s="149">
        <v>0</v>
      </c>
      <c r="R227" s="149">
        <f t="shared" si="72"/>
        <v>0</v>
      </c>
      <c r="S227" s="149">
        <v>0</v>
      </c>
      <c r="T227" s="150">
        <f t="shared" si="73"/>
        <v>0</v>
      </c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  <c r="AR227" s="151" t="s">
        <v>125</v>
      </c>
      <c r="AT227" s="151" t="s">
        <v>121</v>
      </c>
      <c r="AU227" s="151" t="s">
        <v>132</v>
      </c>
      <c r="AY227" s="15" t="s">
        <v>118</v>
      </c>
      <c r="BE227" s="152">
        <f t="shared" si="74"/>
        <v>0</v>
      </c>
      <c r="BF227" s="152">
        <f t="shared" si="75"/>
        <v>0</v>
      </c>
      <c r="BG227" s="152">
        <f t="shared" si="76"/>
        <v>0</v>
      </c>
      <c r="BH227" s="152">
        <f t="shared" si="77"/>
        <v>0</v>
      </c>
      <c r="BI227" s="152">
        <f t="shared" si="78"/>
        <v>0</v>
      </c>
      <c r="BJ227" s="15" t="s">
        <v>80</v>
      </c>
      <c r="BK227" s="153">
        <f t="shared" si="79"/>
        <v>0</v>
      </c>
      <c r="BL227" s="15" t="s">
        <v>125</v>
      </c>
      <c r="BM227" s="151" t="s">
        <v>395</v>
      </c>
    </row>
    <row r="228" spans="1:65" s="2" customFormat="1" ht="37.9" customHeight="1">
      <c r="A228" s="27"/>
      <c r="B228" s="140"/>
      <c r="C228" s="154">
        <v>89</v>
      </c>
      <c r="D228" s="154" t="s">
        <v>127</v>
      </c>
      <c r="E228" s="155" t="s">
        <v>396</v>
      </c>
      <c r="F228" s="156" t="s">
        <v>397</v>
      </c>
      <c r="G228" s="157" t="s">
        <v>180</v>
      </c>
      <c r="H228" s="158">
        <v>3</v>
      </c>
      <c r="I228" s="158"/>
      <c r="J228" s="158">
        <f t="shared" si="70"/>
        <v>0</v>
      </c>
      <c r="K228" s="159"/>
      <c r="L228" s="160"/>
      <c r="M228" s="161" t="s">
        <v>1</v>
      </c>
      <c r="N228" s="162" t="s">
        <v>35</v>
      </c>
      <c r="O228" s="149">
        <v>0</v>
      </c>
      <c r="P228" s="149">
        <f t="shared" si="71"/>
        <v>0</v>
      </c>
      <c r="Q228" s="149">
        <v>0</v>
      </c>
      <c r="R228" s="149">
        <f t="shared" si="72"/>
        <v>0</v>
      </c>
      <c r="S228" s="149">
        <v>0</v>
      </c>
      <c r="T228" s="150">
        <f t="shared" si="73"/>
        <v>0</v>
      </c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  <c r="AR228" s="151" t="s">
        <v>130</v>
      </c>
      <c r="AT228" s="151" t="s">
        <v>127</v>
      </c>
      <c r="AU228" s="151" t="s">
        <v>132</v>
      </c>
      <c r="AY228" s="15" t="s">
        <v>118</v>
      </c>
      <c r="BE228" s="152">
        <f t="shared" si="74"/>
        <v>0</v>
      </c>
      <c r="BF228" s="152">
        <f t="shared" si="75"/>
        <v>0</v>
      </c>
      <c r="BG228" s="152">
        <f t="shared" si="76"/>
        <v>0</v>
      </c>
      <c r="BH228" s="152">
        <f t="shared" si="77"/>
        <v>0</v>
      </c>
      <c r="BI228" s="152">
        <f t="shared" si="78"/>
        <v>0</v>
      </c>
      <c r="BJ228" s="15" t="s">
        <v>80</v>
      </c>
      <c r="BK228" s="153">
        <f t="shared" si="79"/>
        <v>0</v>
      </c>
      <c r="BL228" s="15" t="s">
        <v>125</v>
      </c>
      <c r="BM228" s="151" t="s">
        <v>398</v>
      </c>
    </row>
    <row r="229" spans="1:65" s="2" customFormat="1" ht="58.5" customHeight="1">
      <c r="A229" s="27"/>
      <c r="B229" s="140"/>
      <c r="C229" s="154">
        <v>90</v>
      </c>
      <c r="D229" s="154" t="s">
        <v>127</v>
      </c>
      <c r="E229" s="155" t="s">
        <v>399</v>
      </c>
      <c r="F229" s="156" t="s">
        <v>400</v>
      </c>
      <c r="G229" s="157" t="s">
        <v>180</v>
      </c>
      <c r="H229" s="158">
        <v>3</v>
      </c>
      <c r="I229" s="158"/>
      <c r="J229" s="158">
        <f t="shared" si="70"/>
        <v>0</v>
      </c>
      <c r="K229" s="159"/>
      <c r="L229" s="160"/>
      <c r="M229" s="161" t="s">
        <v>1</v>
      </c>
      <c r="N229" s="162" t="s">
        <v>35</v>
      </c>
      <c r="O229" s="149">
        <v>0</v>
      </c>
      <c r="P229" s="149">
        <f t="shared" si="71"/>
        <v>0</v>
      </c>
      <c r="Q229" s="149">
        <v>0</v>
      </c>
      <c r="R229" s="149">
        <f t="shared" si="72"/>
        <v>0</v>
      </c>
      <c r="S229" s="149">
        <v>0</v>
      </c>
      <c r="T229" s="150">
        <f t="shared" si="73"/>
        <v>0</v>
      </c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R229" s="151" t="s">
        <v>130</v>
      </c>
      <c r="AT229" s="151" t="s">
        <v>127</v>
      </c>
      <c r="AU229" s="151" t="s">
        <v>132</v>
      </c>
      <c r="AY229" s="15" t="s">
        <v>118</v>
      </c>
      <c r="BE229" s="152">
        <f t="shared" si="74"/>
        <v>0</v>
      </c>
      <c r="BF229" s="152">
        <f t="shared" si="75"/>
        <v>0</v>
      </c>
      <c r="BG229" s="152">
        <f t="shared" si="76"/>
        <v>0</v>
      </c>
      <c r="BH229" s="152">
        <f t="shared" si="77"/>
        <v>0</v>
      </c>
      <c r="BI229" s="152">
        <f t="shared" si="78"/>
        <v>0</v>
      </c>
      <c r="BJ229" s="15" t="s">
        <v>80</v>
      </c>
      <c r="BK229" s="153">
        <f t="shared" si="79"/>
        <v>0</v>
      </c>
      <c r="BL229" s="15" t="s">
        <v>125</v>
      </c>
      <c r="BM229" s="151" t="s">
        <v>401</v>
      </c>
    </row>
    <row r="230" spans="1:65" s="2" customFormat="1" ht="14.5" customHeight="1">
      <c r="A230" s="27"/>
      <c r="B230" s="140"/>
      <c r="C230" s="141">
        <v>91</v>
      </c>
      <c r="D230" s="141" t="s">
        <v>121</v>
      </c>
      <c r="E230" s="142" t="s">
        <v>402</v>
      </c>
      <c r="F230" s="143" t="s">
        <v>403</v>
      </c>
      <c r="G230" s="144" t="s">
        <v>180</v>
      </c>
      <c r="H230" s="145">
        <v>4</v>
      </c>
      <c r="I230" s="145"/>
      <c r="J230" s="145">
        <f t="shared" si="70"/>
        <v>0</v>
      </c>
      <c r="K230" s="146"/>
      <c r="L230" s="28"/>
      <c r="M230" s="147" t="s">
        <v>1</v>
      </c>
      <c r="N230" s="148" t="s">
        <v>35</v>
      </c>
      <c r="O230" s="149">
        <v>9.826E-2</v>
      </c>
      <c r="P230" s="149">
        <f t="shared" si="71"/>
        <v>0.39304</v>
      </c>
      <c r="Q230" s="149">
        <v>4.4999999999999999E-4</v>
      </c>
      <c r="R230" s="149">
        <f t="shared" si="72"/>
        <v>1.8E-3</v>
      </c>
      <c r="S230" s="149">
        <v>0</v>
      </c>
      <c r="T230" s="150">
        <f t="shared" si="73"/>
        <v>0</v>
      </c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27"/>
      <c r="AR230" s="151" t="s">
        <v>125</v>
      </c>
      <c r="AT230" s="151" t="s">
        <v>121</v>
      </c>
      <c r="AU230" s="151" t="s">
        <v>132</v>
      </c>
      <c r="AY230" s="15" t="s">
        <v>118</v>
      </c>
      <c r="BE230" s="152">
        <f t="shared" si="74"/>
        <v>0</v>
      </c>
      <c r="BF230" s="152">
        <f t="shared" si="75"/>
        <v>0</v>
      </c>
      <c r="BG230" s="152">
        <f t="shared" si="76"/>
        <v>0</v>
      </c>
      <c r="BH230" s="152">
        <f t="shared" si="77"/>
        <v>0</v>
      </c>
      <c r="BI230" s="152">
        <f t="shared" si="78"/>
        <v>0</v>
      </c>
      <c r="BJ230" s="15" t="s">
        <v>80</v>
      </c>
      <c r="BK230" s="153">
        <f t="shared" si="79"/>
        <v>0</v>
      </c>
      <c r="BL230" s="15" t="s">
        <v>125</v>
      </c>
      <c r="BM230" s="151" t="s">
        <v>404</v>
      </c>
    </row>
    <row r="231" spans="1:65" s="2" customFormat="1" ht="14.5" customHeight="1">
      <c r="A231" s="27"/>
      <c r="B231" s="140"/>
      <c r="C231" s="141">
        <v>92</v>
      </c>
      <c r="D231" s="141" t="s">
        <v>121</v>
      </c>
      <c r="E231" s="142" t="s">
        <v>405</v>
      </c>
      <c r="F231" s="143" t="s">
        <v>406</v>
      </c>
      <c r="G231" s="144" t="s">
        <v>180</v>
      </c>
      <c r="H231" s="145">
        <v>6</v>
      </c>
      <c r="I231" s="145"/>
      <c r="J231" s="145">
        <f t="shared" si="70"/>
        <v>0</v>
      </c>
      <c r="K231" s="146"/>
      <c r="L231" s="28"/>
      <c r="M231" s="147" t="s">
        <v>1</v>
      </c>
      <c r="N231" s="148" t="s">
        <v>35</v>
      </c>
      <c r="O231" s="149">
        <v>0.11859</v>
      </c>
      <c r="P231" s="149">
        <f t="shared" si="71"/>
        <v>0.71154000000000006</v>
      </c>
      <c r="Q231" s="149">
        <v>1.0200000000000001E-3</v>
      </c>
      <c r="R231" s="149">
        <f t="shared" si="72"/>
        <v>6.1200000000000004E-3</v>
      </c>
      <c r="S231" s="149">
        <v>0</v>
      </c>
      <c r="T231" s="150">
        <f t="shared" si="73"/>
        <v>0</v>
      </c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27"/>
      <c r="AR231" s="151" t="s">
        <v>125</v>
      </c>
      <c r="AT231" s="151" t="s">
        <v>121</v>
      </c>
      <c r="AU231" s="151" t="s">
        <v>132</v>
      </c>
      <c r="AY231" s="15" t="s">
        <v>118</v>
      </c>
      <c r="BE231" s="152">
        <f t="shared" si="74"/>
        <v>0</v>
      </c>
      <c r="BF231" s="152">
        <f t="shared" si="75"/>
        <v>0</v>
      </c>
      <c r="BG231" s="152">
        <f t="shared" si="76"/>
        <v>0</v>
      </c>
      <c r="BH231" s="152">
        <f t="shared" si="77"/>
        <v>0</v>
      </c>
      <c r="BI231" s="152">
        <f t="shared" si="78"/>
        <v>0</v>
      </c>
      <c r="BJ231" s="15" t="s">
        <v>80</v>
      </c>
      <c r="BK231" s="153">
        <f t="shared" si="79"/>
        <v>0</v>
      </c>
      <c r="BL231" s="15" t="s">
        <v>125</v>
      </c>
      <c r="BM231" s="151" t="s">
        <v>407</v>
      </c>
    </row>
    <row r="232" spans="1:65" s="2" customFormat="1" ht="14.5" customHeight="1">
      <c r="A232" s="27"/>
      <c r="B232" s="140"/>
      <c r="C232" s="154">
        <v>93</v>
      </c>
      <c r="D232" s="154" t="s">
        <v>127</v>
      </c>
      <c r="E232" s="155" t="s">
        <v>408</v>
      </c>
      <c r="F232" s="156" t="s">
        <v>409</v>
      </c>
      <c r="G232" s="157" t="s">
        <v>410</v>
      </c>
      <c r="H232" s="158">
        <v>1</v>
      </c>
      <c r="I232" s="158"/>
      <c r="J232" s="158">
        <f t="shared" si="70"/>
        <v>0</v>
      </c>
      <c r="K232" s="159"/>
      <c r="L232" s="160"/>
      <c r="M232" s="161" t="s">
        <v>1</v>
      </c>
      <c r="N232" s="162" t="s">
        <v>35</v>
      </c>
      <c r="O232" s="149">
        <v>0</v>
      </c>
      <c r="P232" s="149">
        <f t="shared" si="71"/>
        <v>0</v>
      </c>
      <c r="Q232" s="149">
        <v>0</v>
      </c>
      <c r="R232" s="149">
        <f t="shared" si="72"/>
        <v>0</v>
      </c>
      <c r="S232" s="149">
        <v>0</v>
      </c>
      <c r="T232" s="150">
        <f t="shared" si="73"/>
        <v>0</v>
      </c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R232" s="151" t="s">
        <v>130</v>
      </c>
      <c r="AT232" s="151" t="s">
        <v>127</v>
      </c>
      <c r="AU232" s="151" t="s">
        <v>132</v>
      </c>
      <c r="AY232" s="15" t="s">
        <v>118</v>
      </c>
      <c r="BE232" s="152">
        <f t="shared" si="74"/>
        <v>0</v>
      </c>
      <c r="BF232" s="152">
        <f t="shared" si="75"/>
        <v>0</v>
      </c>
      <c r="BG232" s="152">
        <f t="shared" si="76"/>
        <v>0</v>
      </c>
      <c r="BH232" s="152">
        <f t="shared" si="77"/>
        <v>0</v>
      </c>
      <c r="BI232" s="152">
        <f t="shared" si="78"/>
        <v>0</v>
      </c>
      <c r="BJ232" s="15" t="s">
        <v>80</v>
      </c>
      <c r="BK232" s="153">
        <f t="shared" si="79"/>
        <v>0</v>
      </c>
      <c r="BL232" s="15" t="s">
        <v>125</v>
      </c>
      <c r="BM232" s="151" t="s">
        <v>411</v>
      </c>
    </row>
    <row r="233" spans="1:65" s="2" customFormat="1" ht="14.5" customHeight="1">
      <c r="A233" s="27"/>
      <c r="B233" s="140"/>
      <c r="C233" s="141">
        <v>94</v>
      </c>
      <c r="D233" s="141" t="s">
        <v>121</v>
      </c>
      <c r="E233" s="142" t="s">
        <v>412</v>
      </c>
      <c r="F233" s="143" t="s">
        <v>413</v>
      </c>
      <c r="G233" s="144" t="s">
        <v>167</v>
      </c>
      <c r="H233" s="145">
        <v>56.779000000000003</v>
      </c>
      <c r="I233" s="145"/>
      <c r="J233" s="145">
        <f t="shared" si="70"/>
        <v>0</v>
      </c>
      <c r="K233" s="146"/>
      <c r="L233" s="28"/>
      <c r="M233" s="147" t="s">
        <v>1</v>
      </c>
      <c r="N233" s="148" t="s">
        <v>35</v>
      </c>
      <c r="O233" s="149">
        <v>0</v>
      </c>
      <c r="P233" s="149">
        <f t="shared" si="71"/>
        <v>0</v>
      </c>
      <c r="Q233" s="149">
        <v>0</v>
      </c>
      <c r="R233" s="149">
        <f t="shared" si="72"/>
        <v>0</v>
      </c>
      <c r="S233" s="149">
        <v>0</v>
      </c>
      <c r="T233" s="150">
        <f t="shared" si="73"/>
        <v>0</v>
      </c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27"/>
      <c r="AR233" s="151" t="s">
        <v>125</v>
      </c>
      <c r="AT233" s="151" t="s">
        <v>121</v>
      </c>
      <c r="AU233" s="151" t="s">
        <v>132</v>
      </c>
      <c r="AY233" s="15" t="s">
        <v>118</v>
      </c>
      <c r="BE233" s="152">
        <f t="shared" si="74"/>
        <v>0</v>
      </c>
      <c r="BF233" s="152">
        <f t="shared" si="75"/>
        <v>0</v>
      </c>
      <c r="BG233" s="152">
        <f t="shared" si="76"/>
        <v>0</v>
      </c>
      <c r="BH233" s="152">
        <f t="shared" si="77"/>
        <v>0</v>
      </c>
      <c r="BI233" s="152">
        <f t="shared" si="78"/>
        <v>0</v>
      </c>
      <c r="BJ233" s="15" t="s">
        <v>80</v>
      </c>
      <c r="BK233" s="153">
        <f t="shared" si="79"/>
        <v>0</v>
      </c>
      <c r="BL233" s="15" t="s">
        <v>125</v>
      </c>
      <c r="BM233" s="151" t="s">
        <v>414</v>
      </c>
    </row>
    <row r="234" spans="1:65" s="13" customFormat="1" ht="20.85" customHeight="1">
      <c r="B234" s="163"/>
      <c r="C234" s="13">
        <v>95</v>
      </c>
      <c r="D234" s="164" t="s">
        <v>68</v>
      </c>
      <c r="E234" s="164" t="s">
        <v>415</v>
      </c>
      <c r="F234" s="164" t="s">
        <v>416</v>
      </c>
      <c r="J234" s="165">
        <f>BK234</f>
        <v>0</v>
      </c>
      <c r="L234" s="163"/>
      <c r="M234" s="166"/>
      <c r="N234" s="167"/>
      <c r="O234" s="167"/>
      <c r="P234" s="168">
        <f>SUM(P235:P244)</f>
        <v>27.966489999999997</v>
      </c>
      <c r="Q234" s="167"/>
      <c r="R234" s="168">
        <f>SUM(R235:R244)</f>
        <v>0.52773999999999999</v>
      </c>
      <c r="S234" s="167"/>
      <c r="T234" s="169">
        <f>SUM(T235:T244)</f>
        <v>0</v>
      </c>
      <c r="AR234" s="164" t="s">
        <v>80</v>
      </c>
      <c r="AT234" s="170" t="s">
        <v>68</v>
      </c>
      <c r="AU234" s="170" t="s">
        <v>132</v>
      </c>
      <c r="AY234" s="164" t="s">
        <v>118</v>
      </c>
      <c r="BK234" s="171">
        <f>SUM(BK235:BK244)</f>
        <v>0</v>
      </c>
    </row>
    <row r="235" spans="1:65" s="2" customFormat="1" ht="24.25" customHeight="1">
      <c r="A235" s="27"/>
      <c r="B235" s="140"/>
      <c r="C235" s="141">
        <v>96</v>
      </c>
      <c r="D235" s="141" t="s">
        <v>121</v>
      </c>
      <c r="E235" s="142" t="s">
        <v>417</v>
      </c>
      <c r="F235" s="143" t="s">
        <v>418</v>
      </c>
      <c r="G235" s="144" t="s">
        <v>180</v>
      </c>
      <c r="H235" s="145">
        <v>3</v>
      </c>
      <c r="I235" s="145"/>
      <c r="J235" s="145">
        <f t="shared" ref="J235:J244" si="90">ROUND(I235*H235,3)</f>
        <v>0</v>
      </c>
      <c r="K235" s="146"/>
      <c r="L235" s="28"/>
      <c r="M235" s="147" t="s">
        <v>1</v>
      </c>
      <c r="N235" s="148" t="s">
        <v>35</v>
      </c>
      <c r="O235" s="149">
        <v>5.8029999999999998E-2</v>
      </c>
      <c r="P235" s="149">
        <f t="shared" ref="P235:P244" si="91">O235*H235</f>
        <v>0.17408999999999999</v>
      </c>
      <c r="Q235" s="149">
        <v>5.0000000000000002E-5</v>
      </c>
      <c r="R235" s="149">
        <f t="shared" ref="R235:R244" si="92">Q235*H235</f>
        <v>1.5000000000000001E-4</v>
      </c>
      <c r="S235" s="149">
        <v>0</v>
      </c>
      <c r="T235" s="150">
        <f t="shared" ref="T235:T244" si="93">S235*H235</f>
        <v>0</v>
      </c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27"/>
      <c r="AR235" s="151" t="s">
        <v>125</v>
      </c>
      <c r="AT235" s="151" t="s">
        <v>121</v>
      </c>
      <c r="AU235" s="151" t="s">
        <v>136</v>
      </c>
      <c r="AY235" s="15" t="s">
        <v>118</v>
      </c>
      <c r="BE235" s="152">
        <f t="shared" ref="BE235:BE244" si="94">IF(N235="základná",J235,0)</f>
        <v>0</v>
      </c>
      <c r="BF235" s="152">
        <f t="shared" ref="BF235:BF244" si="95">IF(N235="znížená",J235,0)</f>
        <v>0</v>
      </c>
      <c r="BG235" s="152">
        <f t="shared" ref="BG235:BG244" si="96">IF(N235="zákl. prenesená",J235,0)</f>
        <v>0</v>
      </c>
      <c r="BH235" s="152">
        <f t="shared" ref="BH235:BH244" si="97">IF(N235="zníž. prenesená",J235,0)</f>
        <v>0</v>
      </c>
      <c r="BI235" s="152">
        <f t="shared" ref="BI235:BI244" si="98">IF(N235="nulová",J235,0)</f>
        <v>0</v>
      </c>
      <c r="BJ235" s="15" t="s">
        <v>80</v>
      </c>
      <c r="BK235" s="153">
        <f t="shared" ref="BK235:BK244" si="99">ROUND(I235*H235,3)</f>
        <v>0</v>
      </c>
      <c r="BL235" s="15" t="s">
        <v>125</v>
      </c>
      <c r="BM235" s="151" t="s">
        <v>419</v>
      </c>
    </row>
    <row r="236" spans="1:65" s="2" customFormat="1" ht="24.25" customHeight="1">
      <c r="A236" s="27"/>
      <c r="B236" s="140"/>
      <c r="C236" s="141">
        <v>97</v>
      </c>
      <c r="D236" s="141" t="s">
        <v>121</v>
      </c>
      <c r="E236" s="142" t="s">
        <v>420</v>
      </c>
      <c r="F236" s="143" t="s">
        <v>421</v>
      </c>
      <c r="G236" s="144" t="s">
        <v>180</v>
      </c>
      <c r="H236" s="145">
        <v>1</v>
      </c>
      <c r="I236" s="145"/>
      <c r="J236" s="145">
        <f t="shared" si="90"/>
        <v>0</v>
      </c>
      <c r="K236" s="146"/>
      <c r="L236" s="28"/>
      <c r="M236" s="147" t="s">
        <v>1</v>
      </c>
      <c r="N236" s="148" t="s">
        <v>35</v>
      </c>
      <c r="O236" s="149">
        <v>0.42319000000000001</v>
      </c>
      <c r="P236" s="149">
        <f t="shared" si="91"/>
        <v>0.42319000000000001</v>
      </c>
      <c r="Q236" s="149">
        <v>2.0000000000000002E-5</v>
      </c>
      <c r="R236" s="149">
        <f t="shared" si="92"/>
        <v>2.0000000000000002E-5</v>
      </c>
      <c r="S236" s="149">
        <v>0</v>
      </c>
      <c r="T236" s="150">
        <f t="shared" si="93"/>
        <v>0</v>
      </c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R236" s="151" t="s">
        <v>125</v>
      </c>
      <c r="AT236" s="151" t="s">
        <v>121</v>
      </c>
      <c r="AU236" s="151" t="s">
        <v>136</v>
      </c>
      <c r="AY236" s="15" t="s">
        <v>118</v>
      </c>
      <c r="BE236" s="152">
        <f t="shared" si="94"/>
        <v>0</v>
      </c>
      <c r="BF236" s="152">
        <f t="shared" si="95"/>
        <v>0</v>
      </c>
      <c r="BG236" s="152">
        <f t="shared" si="96"/>
        <v>0</v>
      </c>
      <c r="BH236" s="152">
        <f t="shared" si="97"/>
        <v>0</v>
      </c>
      <c r="BI236" s="152">
        <f t="shared" si="98"/>
        <v>0</v>
      </c>
      <c r="BJ236" s="15" t="s">
        <v>80</v>
      </c>
      <c r="BK236" s="153">
        <f t="shared" si="99"/>
        <v>0</v>
      </c>
      <c r="BL236" s="15" t="s">
        <v>125</v>
      </c>
      <c r="BM236" s="151" t="s">
        <v>422</v>
      </c>
    </row>
    <row r="237" spans="1:65" s="2" customFormat="1" ht="24.25" customHeight="1">
      <c r="A237" s="27"/>
      <c r="B237" s="140"/>
      <c r="C237" s="154">
        <v>98</v>
      </c>
      <c r="D237" s="154" t="s">
        <v>127</v>
      </c>
      <c r="E237" s="155" t="s">
        <v>423</v>
      </c>
      <c r="F237" s="156" t="s">
        <v>424</v>
      </c>
      <c r="G237" s="157" t="s">
        <v>180</v>
      </c>
      <c r="H237" s="158">
        <v>1</v>
      </c>
      <c r="I237" s="158"/>
      <c r="J237" s="158">
        <f t="shared" si="90"/>
        <v>0</v>
      </c>
      <c r="K237" s="159"/>
      <c r="L237" s="160"/>
      <c r="M237" s="161" t="s">
        <v>1</v>
      </c>
      <c r="N237" s="162" t="s">
        <v>35</v>
      </c>
      <c r="O237" s="149">
        <v>0</v>
      </c>
      <c r="P237" s="149">
        <f t="shared" si="91"/>
        <v>0</v>
      </c>
      <c r="Q237" s="149">
        <v>3.5580000000000001E-2</v>
      </c>
      <c r="R237" s="149">
        <f t="shared" si="92"/>
        <v>3.5580000000000001E-2</v>
      </c>
      <c r="S237" s="149">
        <v>0</v>
      </c>
      <c r="T237" s="150">
        <f t="shared" si="93"/>
        <v>0</v>
      </c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27"/>
      <c r="AR237" s="151" t="s">
        <v>130</v>
      </c>
      <c r="AT237" s="151" t="s">
        <v>127</v>
      </c>
      <c r="AU237" s="151" t="s">
        <v>136</v>
      </c>
      <c r="AY237" s="15" t="s">
        <v>118</v>
      </c>
      <c r="BE237" s="152">
        <f t="shared" si="94"/>
        <v>0</v>
      </c>
      <c r="BF237" s="152">
        <f t="shared" si="95"/>
        <v>0</v>
      </c>
      <c r="BG237" s="152">
        <f t="shared" si="96"/>
        <v>0</v>
      </c>
      <c r="BH237" s="152">
        <f t="shared" si="97"/>
        <v>0</v>
      </c>
      <c r="BI237" s="152">
        <f t="shared" si="98"/>
        <v>0</v>
      </c>
      <c r="BJ237" s="15" t="s">
        <v>80</v>
      </c>
      <c r="BK237" s="153">
        <f t="shared" si="99"/>
        <v>0</v>
      </c>
      <c r="BL237" s="15" t="s">
        <v>125</v>
      </c>
      <c r="BM237" s="151" t="s">
        <v>425</v>
      </c>
    </row>
    <row r="238" spans="1:65" s="2" customFormat="1" ht="24.25" customHeight="1">
      <c r="A238" s="27"/>
      <c r="B238" s="140"/>
      <c r="C238" s="141">
        <v>99</v>
      </c>
      <c r="D238" s="141" t="s">
        <v>121</v>
      </c>
      <c r="E238" s="142" t="s">
        <v>426</v>
      </c>
      <c r="F238" s="143" t="s">
        <v>427</v>
      </c>
      <c r="G238" s="144" t="s">
        <v>180</v>
      </c>
      <c r="H238" s="145">
        <v>2</v>
      </c>
      <c r="I238" s="145"/>
      <c r="J238" s="145">
        <f t="shared" si="90"/>
        <v>0</v>
      </c>
      <c r="K238" s="146"/>
      <c r="L238" s="28"/>
      <c r="M238" s="147" t="s">
        <v>1</v>
      </c>
      <c r="N238" s="148" t="s">
        <v>35</v>
      </c>
      <c r="O238" s="149">
        <v>0.48327999999999999</v>
      </c>
      <c r="P238" s="149">
        <f t="shared" si="91"/>
        <v>0.96655999999999997</v>
      </c>
      <c r="Q238" s="149">
        <v>2.0000000000000002E-5</v>
      </c>
      <c r="R238" s="149">
        <f t="shared" si="92"/>
        <v>4.0000000000000003E-5</v>
      </c>
      <c r="S238" s="149">
        <v>0</v>
      </c>
      <c r="T238" s="150">
        <f t="shared" si="93"/>
        <v>0</v>
      </c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27"/>
      <c r="AR238" s="151" t="s">
        <v>125</v>
      </c>
      <c r="AT238" s="151" t="s">
        <v>121</v>
      </c>
      <c r="AU238" s="151" t="s">
        <v>136</v>
      </c>
      <c r="AY238" s="15" t="s">
        <v>118</v>
      </c>
      <c r="BE238" s="152">
        <f t="shared" si="94"/>
        <v>0</v>
      </c>
      <c r="BF238" s="152">
        <f t="shared" si="95"/>
        <v>0</v>
      </c>
      <c r="BG238" s="152">
        <f t="shared" si="96"/>
        <v>0</v>
      </c>
      <c r="BH238" s="152">
        <f t="shared" si="97"/>
        <v>0</v>
      </c>
      <c r="BI238" s="152">
        <f t="shared" si="98"/>
        <v>0</v>
      </c>
      <c r="BJ238" s="15" t="s">
        <v>80</v>
      </c>
      <c r="BK238" s="153">
        <f t="shared" si="99"/>
        <v>0</v>
      </c>
      <c r="BL238" s="15" t="s">
        <v>125</v>
      </c>
      <c r="BM238" s="151" t="s">
        <v>428</v>
      </c>
    </row>
    <row r="239" spans="1:65" s="2" customFormat="1" ht="24.25" customHeight="1">
      <c r="A239" s="27"/>
      <c r="B239" s="140"/>
      <c r="C239" s="154">
        <v>100</v>
      </c>
      <c r="D239" s="154" t="s">
        <v>127</v>
      </c>
      <c r="E239" s="155" t="s">
        <v>429</v>
      </c>
      <c r="F239" s="156" t="s">
        <v>430</v>
      </c>
      <c r="G239" s="157" t="s">
        <v>180</v>
      </c>
      <c r="H239" s="158">
        <v>2</v>
      </c>
      <c r="I239" s="158"/>
      <c r="J239" s="158">
        <f t="shared" si="90"/>
        <v>0</v>
      </c>
      <c r="K239" s="159"/>
      <c r="L239" s="160"/>
      <c r="M239" s="161" t="s">
        <v>1</v>
      </c>
      <c r="N239" s="162" t="s">
        <v>35</v>
      </c>
      <c r="O239" s="149">
        <v>0</v>
      </c>
      <c r="P239" s="149">
        <f t="shared" si="91"/>
        <v>0</v>
      </c>
      <c r="Q239" s="149">
        <v>3.5580000000000001E-2</v>
      </c>
      <c r="R239" s="149">
        <f t="shared" si="92"/>
        <v>7.1160000000000001E-2</v>
      </c>
      <c r="S239" s="149">
        <v>0</v>
      </c>
      <c r="T239" s="150">
        <f t="shared" si="93"/>
        <v>0</v>
      </c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27"/>
      <c r="AR239" s="151" t="s">
        <v>130</v>
      </c>
      <c r="AT239" s="151" t="s">
        <v>127</v>
      </c>
      <c r="AU239" s="151" t="s">
        <v>136</v>
      </c>
      <c r="AY239" s="15" t="s">
        <v>118</v>
      </c>
      <c r="BE239" s="152">
        <f t="shared" si="94"/>
        <v>0</v>
      </c>
      <c r="BF239" s="152">
        <f t="shared" si="95"/>
        <v>0</v>
      </c>
      <c r="BG239" s="152">
        <f t="shared" si="96"/>
        <v>0</v>
      </c>
      <c r="BH239" s="152">
        <f t="shared" si="97"/>
        <v>0</v>
      </c>
      <c r="BI239" s="152">
        <f t="shared" si="98"/>
        <v>0</v>
      </c>
      <c r="BJ239" s="15" t="s">
        <v>80</v>
      </c>
      <c r="BK239" s="153">
        <f t="shared" si="99"/>
        <v>0</v>
      </c>
      <c r="BL239" s="15" t="s">
        <v>125</v>
      </c>
      <c r="BM239" s="151" t="s">
        <v>431</v>
      </c>
    </row>
    <row r="240" spans="1:65" s="2" customFormat="1" ht="24.25" customHeight="1">
      <c r="A240" s="27"/>
      <c r="B240" s="140"/>
      <c r="C240" s="141">
        <v>101</v>
      </c>
      <c r="D240" s="141" t="s">
        <v>121</v>
      </c>
      <c r="E240" s="142" t="s">
        <v>432</v>
      </c>
      <c r="F240" s="143" t="s">
        <v>433</v>
      </c>
      <c r="G240" s="144" t="s">
        <v>180</v>
      </c>
      <c r="H240" s="145">
        <v>29</v>
      </c>
      <c r="I240" s="145"/>
      <c r="J240" s="145">
        <f t="shared" si="90"/>
        <v>0</v>
      </c>
      <c r="K240" s="146"/>
      <c r="L240" s="28"/>
      <c r="M240" s="147" t="s">
        <v>1</v>
      </c>
      <c r="N240" s="148" t="s">
        <v>35</v>
      </c>
      <c r="O240" s="149">
        <v>0.252</v>
      </c>
      <c r="P240" s="149">
        <f t="shared" si="91"/>
        <v>7.3079999999999998</v>
      </c>
      <c r="Q240" s="149">
        <v>0</v>
      </c>
      <c r="R240" s="149">
        <f t="shared" si="92"/>
        <v>0</v>
      </c>
      <c r="S240" s="149">
        <v>0</v>
      </c>
      <c r="T240" s="150">
        <f t="shared" si="93"/>
        <v>0</v>
      </c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27"/>
      <c r="AR240" s="151" t="s">
        <v>125</v>
      </c>
      <c r="AT240" s="151" t="s">
        <v>121</v>
      </c>
      <c r="AU240" s="151" t="s">
        <v>136</v>
      </c>
      <c r="AY240" s="15" t="s">
        <v>118</v>
      </c>
      <c r="BE240" s="152">
        <f t="shared" si="94"/>
        <v>0</v>
      </c>
      <c r="BF240" s="152">
        <f t="shared" si="95"/>
        <v>0</v>
      </c>
      <c r="BG240" s="152">
        <f t="shared" si="96"/>
        <v>0</v>
      </c>
      <c r="BH240" s="152">
        <f t="shared" si="97"/>
        <v>0</v>
      </c>
      <c r="BI240" s="152">
        <f t="shared" si="98"/>
        <v>0</v>
      </c>
      <c r="BJ240" s="15" t="s">
        <v>80</v>
      </c>
      <c r="BK240" s="153">
        <f t="shared" si="99"/>
        <v>0</v>
      </c>
      <c r="BL240" s="15" t="s">
        <v>125</v>
      </c>
      <c r="BM240" s="151" t="s">
        <v>434</v>
      </c>
    </row>
    <row r="241" spans="1:65" s="2" customFormat="1" ht="14.5" customHeight="1">
      <c r="A241" s="27"/>
      <c r="B241" s="140"/>
      <c r="C241" s="141">
        <v>102</v>
      </c>
      <c r="D241" s="141" t="s">
        <v>121</v>
      </c>
      <c r="E241" s="142" t="s">
        <v>435</v>
      </c>
      <c r="F241" s="143" t="s">
        <v>436</v>
      </c>
      <c r="G241" s="144" t="s">
        <v>180</v>
      </c>
      <c r="H241" s="145">
        <v>29</v>
      </c>
      <c r="I241" s="145"/>
      <c r="J241" s="145">
        <f t="shared" si="90"/>
        <v>0</v>
      </c>
      <c r="K241" s="146"/>
      <c r="L241" s="28"/>
      <c r="M241" s="147" t="s">
        <v>1</v>
      </c>
      <c r="N241" s="148" t="s">
        <v>35</v>
      </c>
      <c r="O241" s="149">
        <v>0.60785</v>
      </c>
      <c r="P241" s="149">
        <f t="shared" si="91"/>
        <v>17.627649999999999</v>
      </c>
      <c r="Q241" s="149">
        <v>2.0000000000000002E-5</v>
      </c>
      <c r="R241" s="149">
        <f t="shared" si="92"/>
        <v>5.8E-4</v>
      </c>
      <c r="S241" s="149">
        <v>0</v>
      </c>
      <c r="T241" s="150">
        <f t="shared" si="93"/>
        <v>0</v>
      </c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27"/>
      <c r="AR241" s="151" t="s">
        <v>125</v>
      </c>
      <c r="AT241" s="151" t="s">
        <v>121</v>
      </c>
      <c r="AU241" s="151" t="s">
        <v>136</v>
      </c>
      <c r="AY241" s="15" t="s">
        <v>118</v>
      </c>
      <c r="BE241" s="152">
        <f t="shared" si="94"/>
        <v>0</v>
      </c>
      <c r="BF241" s="152">
        <f t="shared" si="95"/>
        <v>0</v>
      </c>
      <c r="BG241" s="152">
        <f t="shared" si="96"/>
        <v>0</v>
      </c>
      <c r="BH241" s="152">
        <f t="shared" si="97"/>
        <v>0</v>
      </c>
      <c r="BI241" s="152">
        <f t="shared" si="98"/>
        <v>0</v>
      </c>
      <c r="BJ241" s="15" t="s">
        <v>80</v>
      </c>
      <c r="BK241" s="153">
        <f t="shared" si="99"/>
        <v>0</v>
      </c>
      <c r="BL241" s="15" t="s">
        <v>125</v>
      </c>
      <c r="BM241" s="151" t="s">
        <v>437</v>
      </c>
    </row>
    <row r="242" spans="1:65" s="2" customFormat="1" ht="14.5" customHeight="1">
      <c r="A242" s="27"/>
      <c r="B242" s="140"/>
      <c r="C242" s="154">
        <v>103</v>
      </c>
      <c r="D242" s="154" t="s">
        <v>127</v>
      </c>
      <c r="E242" s="155" t="s">
        <v>438</v>
      </c>
      <c r="F242" s="156" t="s">
        <v>439</v>
      </c>
      <c r="G242" s="157" t="s">
        <v>180</v>
      </c>
      <c r="H242" s="158">
        <v>29</v>
      </c>
      <c r="I242" s="158"/>
      <c r="J242" s="158">
        <f t="shared" si="90"/>
        <v>0</v>
      </c>
      <c r="K242" s="159"/>
      <c r="L242" s="160"/>
      <c r="M242" s="161" t="s">
        <v>1</v>
      </c>
      <c r="N242" s="162" t="s">
        <v>35</v>
      </c>
      <c r="O242" s="149">
        <v>0</v>
      </c>
      <c r="P242" s="149">
        <f t="shared" si="91"/>
        <v>0</v>
      </c>
      <c r="Q242" s="149">
        <v>1.4489999999999999E-2</v>
      </c>
      <c r="R242" s="149">
        <f t="shared" si="92"/>
        <v>0.42020999999999997</v>
      </c>
      <c r="S242" s="149">
        <v>0</v>
      </c>
      <c r="T242" s="150">
        <f t="shared" si="93"/>
        <v>0</v>
      </c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27"/>
      <c r="AR242" s="151" t="s">
        <v>130</v>
      </c>
      <c r="AT242" s="151" t="s">
        <v>127</v>
      </c>
      <c r="AU242" s="151" t="s">
        <v>136</v>
      </c>
      <c r="AY242" s="15" t="s">
        <v>118</v>
      </c>
      <c r="BE242" s="152">
        <f t="shared" si="94"/>
        <v>0</v>
      </c>
      <c r="BF242" s="152">
        <f t="shared" si="95"/>
        <v>0</v>
      </c>
      <c r="BG242" s="152">
        <f t="shared" si="96"/>
        <v>0</v>
      </c>
      <c r="BH242" s="152">
        <f t="shared" si="97"/>
        <v>0</v>
      </c>
      <c r="BI242" s="152">
        <f t="shared" si="98"/>
        <v>0</v>
      </c>
      <c r="BJ242" s="15" t="s">
        <v>80</v>
      </c>
      <c r="BK242" s="153">
        <f t="shared" si="99"/>
        <v>0</v>
      </c>
      <c r="BL242" s="15" t="s">
        <v>125</v>
      </c>
      <c r="BM242" s="151" t="s">
        <v>440</v>
      </c>
    </row>
    <row r="243" spans="1:65" s="2" customFormat="1" ht="24.25" customHeight="1">
      <c r="A243" s="27"/>
      <c r="B243" s="140"/>
      <c r="C243" s="141">
        <v>104</v>
      </c>
      <c r="D243" s="141" t="s">
        <v>121</v>
      </c>
      <c r="E243" s="142" t="s">
        <v>441</v>
      </c>
      <c r="F243" s="143" t="s">
        <v>442</v>
      </c>
      <c r="G243" s="144" t="s">
        <v>180</v>
      </c>
      <c r="H243" s="145">
        <v>3</v>
      </c>
      <c r="I243" s="145"/>
      <c r="J243" s="145">
        <f t="shared" si="90"/>
        <v>0</v>
      </c>
      <c r="K243" s="146"/>
      <c r="L243" s="28"/>
      <c r="M243" s="147" t="s">
        <v>1</v>
      </c>
      <c r="N243" s="148" t="s">
        <v>35</v>
      </c>
      <c r="O243" s="149">
        <v>0.48899999999999999</v>
      </c>
      <c r="P243" s="149">
        <f t="shared" si="91"/>
        <v>1.4670000000000001</v>
      </c>
      <c r="Q243" s="149">
        <v>0</v>
      </c>
      <c r="R243" s="149">
        <f t="shared" si="92"/>
        <v>0</v>
      </c>
      <c r="S243" s="149">
        <v>0</v>
      </c>
      <c r="T243" s="150">
        <f t="shared" si="93"/>
        <v>0</v>
      </c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27"/>
      <c r="AR243" s="151" t="s">
        <v>125</v>
      </c>
      <c r="AT243" s="151" t="s">
        <v>121</v>
      </c>
      <c r="AU243" s="151" t="s">
        <v>136</v>
      </c>
      <c r="AY243" s="15" t="s">
        <v>118</v>
      </c>
      <c r="BE243" s="152">
        <f t="shared" si="94"/>
        <v>0</v>
      </c>
      <c r="BF243" s="152">
        <f t="shared" si="95"/>
        <v>0</v>
      </c>
      <c r="BG243" s="152">
        <f t="shared" si="96"/>
        <v>0</v>
      </c>
      <c r="BH243" s="152">
        <f t="shared" si="97"/>
        <v>0</v>
      </c>
      <c r="BI243" s="152">
        <f t="shared" si="98"/>
        <v>0</v>
      </c>
      <c r="BJ243" s="15" t="s">
        <v>80</v>
      </c>
      <c r="BK243" s="153">
        <f t="shared" si="99"/>
        <v>0</v>
      </c>
      <c r="BL243" s="15" t="s">
        <v>125</v>
      </c>
      <c r="BM243" s="151" t="s">
        <v>443</v>
      </c>
    </row>
    <row r="244" spans="1:65" s="2" customFormat="1" ht="24.25" customHeight="1">
      <c r="A244" s="27"/>
      <c r="B244" s="140"/>
      <c r="C244" s="141">
        <v>105</v>
      </c>
      <c r="D244" s="141" t="s">
        <v>121</v>
      </c>
      <c r="E244" s="142" t="s">
        <v>444</v>
      </c>
      <c r="F244" s="143" t="s">
        <v>445</v>
      </c>
      <c r="G244" s="144" t="s">
        <v>167</v>
      </c>
      <c r="H244" s="145">
        <v>31.003</v>
      </c>
      <c r="I244" s="145"/>
      <c r="J244" s="145">
        <f t="shared" si="90"/>
        <v>0</v>
      </c>
      <c r="K244" s="146"/>
      <c r="L244" s="28"/>
      <c r="M244" s="147" t="s">
        <v>1</v>
      </c>
      <c r="N244" s="148" t="s">
        <v>35</v>
      </c>
      <c r="O244" s="149">
        <v>0</v>
      </c>
      <c r="P244" s="149">
        <f t="shared" si="91"/>
        <v>0</v>
      </c>
      <c r="Q244" s="149">
        <v>0</v>
      </c>
      <c r="R244" s="149">
        <f t="shared" si="92"/>
        <v>0</v>
      </c>
      <c r="S244" s="149">
        <v>0</v>
      </c>
      <c r="T244" s="150">
        <f t="shared" si="93"/>
        <v>0</v>
      </c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  <c r="AR244" s="151" t="s">
        <v>125</v>
      </c>
      <c r="AT244" s="151" t="s">
        <v>121</v>
      </c>
      <c r="AU244" s="151" t="s">
        <v>136</v>
      </c>
      <c r="AY244" s="15" t="s">
        <v>118</v>
      </c>
      <c r="BE244" s="152">
        <f t="shared" si="94"/>
        <v>0</v>
      </c>
      <c r="BF244" s="152">
        <f t="shared" si="95"/>
        <v>0</v>
      </c>
      <c r="BG244" s="152">
        <f t="shared" si="96"/>
        <v>0</v>
      </c>
      <c r="BH244" s="152">
        <f t="shared" si="97"/>
        <v>0</v>
      </c>
      <c r="BI244" s="152">
        <f t="shared" si="98"/>
        <v>0</v>
      </c>
      <c r="BJ244" s="15" t="s">
        <v>80</v>
      </c>
      <c r="BK244" s="153">
        <f t="shared" si="99"/>
        <v>0</v>
      </c>
      <c r="BL244" s="15" t="s">
        <v>125</v>
      </c>
      <c r="BM244" s="151" t="s">
        <v>446</v>
      </c>
    </row>
    <row r="245" spans="1:65" s="12" customFormat="1" ht="25.9" customHeight="1">
      <c r="B245" s="128"/>
      <c r="D245" s="129" t="s">
        <v>68</v>
      </c>
      <c r="E245" s="130" t="s">
        <v>447</v>
      </c>
      <c r="F245" s="130" t="s">
        <v>448</v>
      </c>
      <c r="J245" s="131">
        <f>BK245</f>
        <v>0</v>
      </c>
      <c r="L245" s="128"/>
      <c r="M245" s="132"/>
      <c r="N245" s="133"/>
      <c r="O245" s="133"/>
      <c r="P245" s="134">
        <f>P246+SUM(P247:P271)</f>
        <v>312.97120000000001</v>
      </c>
      <c r="Q245" s="133"/>
      <c r="R245" s="134">
        <f>R246+SUM(R247:R271)</f>
        <v>0.60727999999999993</v>
      </c>
      <c r="S245" s="133"/>
      <c r="T245" s="135">
        <f>T246+SUM(T247:T271)</f>
        <v>0</v>
      </c>
      <c r="AR245" s="129" t="s">
        <v>74</v>
      </c>
      <c r="AT245" s="136" t="s">
        <v>68</v>
      </c>
      <c r="AU245" s="136" t="s">
        <v>7</v>
      </c>
      <c r="AY245" s="129" t="s">
        <v>118</v>
      </c>
      <c r="BK245" s="137">
        <f>BK246+SUM(BK247:BK271)</f>
        <v>0</v>
      </c>
    </row>
    <row r="246" spans="1:65" s="2" customFormat="1" ht="14.5" customHeight="1">
      <c r="A246" s="27"/>
      <c r="B246" s="140"/>
      <c r="C246" s="154">
        <v>106</v>
      </c>
      <c r="D246" s="154" t="s">
        <v>127</v>
      </c>
      <c r="E246" s="155" t="s">
        <v>449</v>
      </c>
      <c r="F246" s="156" t="s">
        <v>450</v>
      </c>
      <c r="G246" s="157" t="s">
        <v>124</v>
      </c>
      <c r="H246" s="158">
        <v>9300</v>
      </c>
      <c r="I246" s="158"/>
      <c r="J246" s="158">
        <f t="shared" ref="J246:J270" si="100">ROUND(I246*H246,3)</f>
        <v>0</v>
      </c>
      <c r="K246" s="159"/>
      <c r="L246" s="160"/>
      <c r="M246" s="161" t="s">
        <v>1</v>
      </c>
      <c r="N246" s="162" t="s">
        <v>35</v>
      </c>
      <c r="O246" s="149">
        <v>0</v>
      </c>
      <c r="P246" s="149">
        <f t="shared" ref="P246:P270" si="101">O246*H246</f>
        <v>0</v>
      </c>
      <c r="Q246" s="149">
        <v>0</v>
      </c>
      <c r="R246" s="149">
        <f t="shared" ref="R246:R270" si="102">Q246*H246</f>
        <v>0</v>
      </c>
      <c r="S246" s="149">
        <v>0</v>
      </c>
      <c r="T246" s="150">
        <f t="shared" ref="T246:T270" si="103">S246*H246</f>
        <v>0</v>
      </c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27"/>
      <c r="AR246" s="151" t="s">
        <v>130</v>
      </c>
      <c r="AT246" s="151" t="s">
        <v>127</v>
      </c>
      <c r="AU246" s="151" t="s">
        <v>74</v>
      </c>
      <c r="AY246" s="15" t="s">
        <v>118</v>
      </c>
      <c r="BE246" s="152">
        <f t="shared" ref="BE246:BE270" si="104">IF(N246="základná",J246,0)</f>
        <v>0</v>
      </c>
      <c r="BF246" s="152">
        <f t="shared" ref="BF246:BF270" si="105">IF(N246="znížená",J246,0)</f>
        <v>0</v>
      </c>
      <c r="BG246" s="152">
        <f t="shared" ref="BG246:BG270" si="106">IF(N246="zákl. prenesená",J246,0)</f>
        <v>0</v>
      </c>
      <c r="BH246" s="152">
        <f t="shared" ref="BH246:BH270" si="107">IF(N246="zníž. prenesená",J246,0)</f>
        <v>0</v>
      </c>
      <c r="BI246" s="152">
        <f t="shared" ref="BI246:BI270" si="108">IF(N246="nulová",J246,0)</f>
        <v>0</v>
      </c>
      <c r="BJ246" s="15" t="s">
        <v>80</v>
      </c>
      <c r="BK246" s="153">
        <f t="shared" ref="BK246:BK270" si="109">ROUND(I246*H246,3)</f>
        <v>0</v>
      </c>
      <c r="BL246" s="15" t="s">
        <v>125</v>
      </c>
      <c r="BM246" s="151" t="s">
        <v>451</v>
      </c>
    </row>
    <row r="247" spans="1:65" s="2" customFormat="1" ht="14.5" customHeight="1">
      <c r="A247" s="27"/>
      <c r="B247" s="140"/>
      <c r="C247" s="154">
        <v>107</v>
      </c>
      <c r="D247" s="154" t="s">
        <v>127</v>
      </c>
      <c r="E247" s="155" t="s">
        <v>452</v>
      </c>
      <c r="F247" s="156" t="s">
        <v>453</v>
      </c>
      <c r="G247" s="157" t="s">
        <v>454</v>
      </c>
      <c r="H247" s="158">
        <v>1600</v>
      </c>
      <c r="I247" s="158"/>
      <c r="J247" s="158">
        <f t="shared" si="100"/>
        <v>0</v>
      </c>
      <c r="K247" s="159"/>
      <c r="L247" s="160"/>
      <c r="M247" s="161" t="s">
        <v>1</v>
      </c>
      <c r="N247" s="162" t="s">
        <v>35</v>
      </c>
      <c r="O247" s="149">
        <v>0</v>
      </c>
      <c r="P247" s="149">
        <f t="shared" si="101"/>
        <v>0</v>
      </c>
      <c r="Q247" s="149">
        <v>0</v>
      </c>
      <c r="R247" s="149">
        <f t="shared" si="102"/>
        <v>0</v>
      </c>
      <c r="S247" s="149">
        <v>0</v>
      </c>
      <c r="T247" s="150">
        <f t="shared" si="103"/>
        <v>0</v>
      </c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27"/>
      <c r="AR247" s="151" t="s">
        <v>130</v>
      </c>
      <c r="AT247" s="151" t="s">
        <v>127</v>
      </c>
      <c r="AU247" s="151" t="s">
        <v>74</v>
      </c>
      <c r="AY247" s="15" t="s">
        <v>118</v>
      </c>
      <c r="BE247" s="152">
        <f t="shared" si="104"/>
        <v>0</v>
      </c>
      <c r="BF247" s="152">
        <f t="shared" si="105"/>
        <v>0</v>
      </c>
      <c r="BG247" s="152">
        <f t="shared" si="106"/>
        <v>0</v>
      </c>
      <c r="BH247" s="152">
        <f t="shared" si="107"/>
        <v>0</v>
      </c>
      <c r="BI247" s="152">
        <f t="shared" si="108"/>
        <v>0</v>
      </c>
      <c r="BJ247" s="15" t="s">
        <v>80</v>
      </c>
      <c r="BK247" s="153">
        <f t="shared" si="109"/>
        <v>0</v>
      </c>
      <c r="BL247" s="15" t="s">
        <v>125</v>
      </c>
      <c r="BM247" s="151" t="s">
        <v>455</v>
      </c>
    </row>
    <row r="248" spans="1:65" s="2" customFormat="1" ht="14.5" customHeight="1">
      <c r="A248" s="27"/>
      <c r="B248" s="140"/>
      <c r="C248" s="154">
        <v>108</v>
      </c>
      <c r="D248" s="154" t="s">
        <v>127</v>
      </c>
      <c r="E248" s="155" t="s">
        <v>456</v>
      </c>
      <c r="F248" s="156" t="s">
        <v>457</v>
      </c>
      <c r="G248" s="157" t="s">
        <v>124</v>
      </c>
      <c r="H248" s="158">
        <v>1800</v>
      </c>
      <c r="I248" s="158"/>
      <c r="J248" s="158">
        <f t="shared" si="100"/>
        <v>0</v>
      </c>
      <c r="K248" s="159"/>
      <c r="L248" s="160"/>
      <c r="M248" s="161" t="s">
        <v>1</v>
      </c>
      <c r="N248" s="162" t="s">
        <v>35</v>
      </c>
      <c r="O248" s="149">
        <v>0</v>
      </c>
      <c r="P248" s="149">
        <f t="shared" si="101"/>
        <v>0</v>
      </c>
      <c r="Q248" s="149">
        <v>0</v>
      </c>
      <c r="R248" s="149">
        <f t="shared" si="102"/>
        <v>0</v>
      </c>
      <c r="S248" s="149">
        <v>0</v>
      </c>
      <c r="T248" s="150">
        <f t="shared" si="103"/>
        <v>0</v>
      </c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27"/>
      <c r="AR248" s="151" t="s">
        <v>130</v>
      </c>
      <c r="AT248" s="151" t="s">
        <v>127</v>
      </c>
      <c r="AU248" s="151" t="s">
        <v>74</v>
      </c>
      <c r="AY248" s="15" t="s">
        <v>118</v>
      </c>
      <c r="BE248" s="152">
        <f t="shared" si="104"/>
        <v>0</v>
      </c>
      <c r="BF248" s="152">
        <f t="shared" si="105"/>
        <v>0</v>
      </c>
      <c r="BG248" s="152">
        <f t="shared" si="106"/>
        <v>0</v>
      </c>
      <c r="BH248" s="152">
        <f t="shared" si="107"/>
        <v>0</v>
      </c>
      <c r="BI248" s="152">
        <f t="shared" si="108"/>
        <v>0</v>
      </c>
      <c r="BJ248" s="15" t="s">
        <v>80</v>
      </c>
      <c r="BK248" s="153">
        <f t="shared" si="109"/>
        <v>0</v>
      </c>
      <c r="BL248" s="15" t="s">
        <v>125</v>
      </c>
      <c r="BM248" s="151" t="s">
        <v>458</v>
      </c>
    </row>
    <row r="249" spans="1:65" s="2" customFormat="1" ht="14.5" customHeight="1">
      <c r="A249" s="27"/>
      <c r="B249" s="140"/>
      <c r="C249" s="154">
        <v>109</v>
      </c>
      <c r="D249" s="154" t="s">
        <v>127</v>
      </c>
      <c r="E249" s="155" t="s">
        <v>459</v>
      </c>
      <c r="F249" s="156" t="s">
        <v>460</v>
      </c>
      <c r="G249" s="157" t="s">
        <v>124</v>
      </c>
      <c r="H249" s="158">
        <v>500</v>
      </c>
      <c r="I249" s="158"/>
      <c r="J249" s="158">
        <f t="shared" si="100"/>
        <v>0</v>
      </c>
      <c r="K249" s="159"/>
      <c r="L249" s="160"/>
      <c r="M249" s="161" t="s">
        <v>1</v>
      </c>
      <c r="N249" s="162" t="s">
        <v>35</v>
      </c>
      <c r="O249" s="149">
        <v>0</v>
      </c>
      <c r="P249" s="149">
        <f t="shared" si="101"/>
        <v>0</v>
      </c>
      <c r="Q249" s="149">
        <v>0</v>
      </c>
      <c r="R249" s="149">
        <f t="shared" si="102"/>
        <v>0</v>
      </c>
      <c r="S249" s="149">
        <v>0</v>
      </c>
      <c r="T249" s="150">
        <f t="shared" si="103"/>
        <v>0</v>
      </c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  <c r="AR249" s="151" t="s">
        <v>130</v>
      </c>
      <c r="AT249" s="151" t="s">
        <v>127</v>
      </c>
      <c r="AU249" s="151" t="s">
        <v>74</v>
      </c>
      <c r="AY249" s="15" t="s">
        <v>118</v>
      </c>
      <c r="BE249" s="152">
        <f t="shared" si="104"/>
        <v>0</v>
      </c>
      <c r="BF249" s="152">
        <f t="shared" si="105"/>
        <v>0</v>
      </c>
      <c r="BG249" s="152">
        <f t="shared" si="106"/>
        <v>0</v>
      </c>
      <c r="BH249" s="152">
        <f t="shared" si="107"/>
        <v>0</v>
      </c>
      <c r="BI249" s="152">
        <f t="shared" si="108"/>
        <v>0</v>
      </c>
      <c r="BJ249" s="15" t="s">
        <v>80</v>
      </c>
      <c r="BK249" s="153">
        <f t="shared" si="109"/>
        <v>0</v>
      </c>
      <c r="BL249" s="15" t="s">
        <v>125</v>
      </c>
      <c r="BM249" s="151" t="s">
        <v>461</v>
      </c>
    </row>
    <row r="250" spans="1:65" s="2" customFormat="1" ht="14.5" customHeight="1">
      <c r="A250" s="27"/>
      <c r="B250" s="140"/>
      <c r="C250" s="154">
        <v>110</v>
      </c>
      <c r="D250" s="154" t="s">
        <v>127</v>
      </c>
      <c r="E250" s="155" t="s">
        <v>462</v>
      </c>
      <c r="F250" s="156" t="s">
        <v>463</v>
      </c>
      <c r="G250" s="157" t="s">
        <v>180</v>
      </c>
      <c r="H250" s="158">
        <v>20</v>
      </c>
      <c r="I250" s="158"/>
      <c r="J250" s="158">
        <f t="shared" si="100"/>
        <v>0</v>
      </c>
      <c r="K250" s="159"/>
      <c r="L250" s="160"/>
      <c r="M250" s="161" t="s">
        <v>1</v>
      </c>
      <c r="N250" s="162" t="s">
        <v>35</v>
      </c>
      <c r="O250" s="149">
        <v>0</v>
      </c>
      <c r="P250" s="149">
        <f t="shared" si="101"/>
        <v>0</v>
      </c>
      <c r="Q250" s="149">
        <v>0</v>
      </c>
      <c r="R250" s="149">
        <f t="shared" si="102"/>
        <v>0</v>
      </c>
      <c r="S250" s="149">
        <v>0</v>
      </c>
      <c r="T250" s="150">
        <f t="shared" si="103"/>
        <v>0</v>
      </c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27"/>
      <c r="AR250" s="151" t="s">
        <v>130</v>
      </c>
      <c r="AT250" s="151" t="s">
        <v>127</v>
      </c>
      <c r="AU250" s="151" t="s">
        <v>74</v>
      </c>
      <c r="AY250" s="15" t="s">
        <v>118</v>
      </c>
      <c r="BE250" s="152">
        <f t="shared" si="104"/>
        <v>0</v>
      </c>
      <c r="BF250" s="152">
        <f t="shared" si="105"/>
        <v>0</v>
      </c>
      <c r="BG250" s="152">
        <f t="shared" si="106"/>
        <v>0</v>
      </c>
      <c r="BH250" s="152">
        <f t="shared" si="107"/>
        <v>0</v>
      </c>
      <c r="BI250" s="152">
        <f t="shared" si="108"/>
        <v>0</v>
      </c>
      <c r="BJ250" s="15" t="s">
        <v>80</v>
      </c>
      <c r="BK250" s="153">
        <f t="shared" si="109"/>
        <v>0</v>
      </c>
      <c r="BL250" s="15" t="s">
        <v>125</v>
      </c>
      <c r="BM250" s="151" t="s">
        <v>464</v>
      </c>
    </row>
    <row r="251" spans="1:65" s="2" customFormat="1" ht="14.5" customHeight="1">
      <c r="A251" s="27"/>
      <c r="B251" s="140"/>
      <c r="C251" s="154">
        <v>111</v>
      </c>
      <c r="D251" s="154" t="s">
        <v>127</v>
      </c>
      <c r="E251" s="155" t="s">
        <v>465</v>
      </c>
      <c r="F251" s="156" t="s">
        <v>466</v>
      </c>
      <c r="G251" s="157" t="s">
        <v>180</v>
      </c>
      <c r="H251" s="158">
        <v>338</v>
      </c>
      <c r="I251" s="158"/>
      <c r="J251" s="158">
        <f t="shared" si="100"/>
        <v>0</v>
      </c>
      <c r="K251" s="159"/>
      <c r="L251" s="160"/>
      <c r="M251" s="161" t="s">
        <v>1</v>
      </c>
      <c r="N251" s="162" t="s">
        <v>35</v>
      </c>
      <c r="O251" s="149">
        <v>0</v>
      </c>
      <c r="P251" s="149">
        <f t="shared" si="101"/>
        <v>0</v>
      </c>
      <c r="Q251" s="149">
        <v>0</v>
      </c>
      <c r="R251" s="149">
        <f t="shared" si="102"/>
        <v>0</v>
      </c>
      <c r="S251" s="149">
        <v>0</v>
      </c>
      <c r="T251" s="150">
        <f t="shared" si="103"/>
        <v>0</v>
      </c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27"/>
      <c r="AR251" s="151" t="s">
        <v>130</v>
      </c>
      <c r="AT251" s="151" t="s">
        <v>127</v>
      </c>
      <c r="AU251" s="151" t="s">
        <v>74</v>
      </c>
      <c r="AY251" s="15" t="s">
        <v>118</v>
      </c>
      <c r="BE251" s="152">
        <f t="shared" si="104"/>
        <v>0</v>
      </c>
      <c r="BF251" s="152">
        <f t="shared" si="105"/>
        <v>0</v>
      </c>
      <c r="BG251" s="152">
        <f t="shared" si="106"/>
        <v>0</v>
      </c>
      <c r="BH251" s="152">
        <f t="shared" si="107"/>
        <v>0</v>
      </c>
      <c r="BI251" s="152">
        <f t="shared" si="108"/>
        <v>0</v>
      </c>
      <c r="BJ251" s="15" t="s">
        <v>80</v>
      </c>
      <c r="BK251" s="153">
        <f t="shared" si="109"/>
        <v>0</v>
      </c>
      <c r="BL251" s="15" t="s">
        <v>125</v>
      </c>
      <c r="BM251" s="151" t="s">
        <v>467</v>
      </c>
    </row>
    <row r="252" spans="1:65" s="2" customFormat="1" ht="24.25" customHeight="1">
      <c r="A252" s="27"/>
      <c r="B252" s="140"/>
      <c r="C252" s="154">
        <v>112</v>
      </c>
      <c r="D252" s="154" t="s">
        <v>127</v>
      </c>
      <c r="E252" s="155" t="s">
        <v>468</v>
      </c>
      <c r="F252" s="156" t="s">
        <v>469</v>
      </c>
      <c r="G252" s="157" t="s">
        <v>180</v>
      </c>
      <c r="H252" s="158">
        <v>2</v>
      </c>
      <c r="I252" s="158"/>
      <c r="J252" s="158">
        <f t="shared" si="100"/>
        <v>0</v>
      </c>
      <c r="K252" s="159"/>
      <c r="L252" s="160"/>
      <c r="M252" s="161" t="s">
        <v>1</v>
      </c>
      <c r="N252" s="162" t="s">
        <v>35</v>
      </c>
      <c r="O252" s="149">
        <v>0</v>
      </c>
      <c r="P252" s="149">
        <f t="shared" si="101"/>
        <v>0</v>
      </c>
      <c r="Q252" s="149">
        <v>0</v>
      </c>
      <c r="R252" s="149">
        <f t="shared" si="102"/>
        <v>0</v>
      </c>
      <c r="S252" s="149">
        <v>0</v>
      </c>
      <c r="T252" s="150">
        <f t="shared" si="103"/>
        <v>0</v>
      </c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27"/>
      <c r="AR252" s="151" t="s">
        <v>130</v>
      </c>
      <c r="AT252" s="151" t="s">
        <v>127</v>
      </c>
      <c r="AU252" s="151" t="s">
        <v>74</v>
      </c>
      <c r="AY252" s="15" t="s">
        <v>118</v>
      </c>
      <c r="BE252" s="152">
        <f t="shared" si="104"/>
        <v>0</v>
      </c>
      <c r="BF252" s="152">
        <f t="shared" si="105"/>
        <v>0</v>
      </c>
      <c r="BG252" s="152">
        <f t="shared" si="106"/>
        <v>0</v>
      </c>
      <c r="BH252" s="152">
        <f t="shared" si="107"/>
        <v>0</v>
      </c>
      <c r="BI252" s="152">
        <f t="shared" si="108"/>
        <v>0</v>
      </c>
      <c r="BJ252" s="15" t="s">
        <v>80</v>
      </c>
      <c r="BK252" s="153">
        <f t="shared" si="109"/>
        <v>0</v>
      </c>
      <c r="BL252" s="15" t="s">
        <v>125</v>
      </c>
      <c r="BM252" s="151" t="s">
        <v>470</v>
      </c>
    </row>
    <row r="253" spans="1:65" s="2" customFormat="1" ht="24.25" customHeight="1">
      <c r="A253" s="27"/>
      <c r="B253" s="140"/>
      <c r="C253" s="154">
        <v>113</v>
      </c>
      <c r="D253" s="154" t="s">
        <v>127</v>
      </c>
      <c r="E253" s="155" t="s">
        <v>471</v>
      </c>
      <c r="F253" s="156" t="s">
        <v>472</v>
      </c>
      <c r="G253" s="157" t="s">
        <v>180</v>
      </c>
      <c r="H253" s="158">
        <v>2</v>
      </c>
      <c r="I253" s="158"/>
      <c r="J253" s="158">
        <f t="shared" si="100"/>
        <v>0</v>
      </c>
      <c r="K253" s="159"/>
      <c r="L253" s="160"/>
      <c r="M253" s="161" t="s">
        <v>1</v>
      </c>
      <c r="N253" s="162" t="s">
        <v>35</v>
      </c>
      <c r="O253" s="149">
        <v>0</v>
      </c>
      <c r="P253" s="149">
        <f t="shared" si="101"/>
        <v>0</v>
      </c>
      <c r="Q253" s="149">
        <v>0</v>
      </c>
      <c r="R253" s="149">
        <f t="shared" si="102"/>
        <v>0</v>
      </c>
      <c r="S253" s="149">
        <v>0</v>
      </c>
      <c r="T253" s="150">
        <f t="shared" si="103"/>
        <v>0</v>
      </c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R253" s="151" t="s">
        <v>130</v>
      </c>
      <c r="AT253" s="151" t="s">
        <v>127</v>
      </c>
      <c r="AU253" s="151" t="s">
        <v>74</v>
      </c>
      <c r="AY253" s="15" t="s">
        <v>118</v>
      </c>
      <c r="BE253" s="152">
        <f t="shared" si="104"/>
        <v>0</v>
      </c>
      <c r="BF253" s="152">
        <f t="shared" si="105"/>
        <v>0</v>
      </c>
      <c r="BG253" s="152">
        <f t="shared" si="106"/>
        <v>0</v>
      </c>
      <c r="BH253" s="152">
        <f t="shared" si="107"/>
        <v>0</v>
      </c>
      <c r="BI253" s="152">
        <f t="shared" si="108"/>
        <v>0</v>
      </c>
      <c r="BJ253" s="15" t="s">
        <v>80</v>
      </c>
      <c r="BK253" s="153">
        <f t="shared" si="109"/>
        <v>0</v>
      </c>
      <c r="BL253" s="15" t="s">
        <v>125</v>
      </c>
      <c r="BM253" s="151" t="s">
        <v>473</v>
      </c>
    </row>
    <row r="254" spans="1:65" s="2" customFormat="1" ht="24.25" customHeight="1">
      <c r="A254" s="27"/>
      <c r="B254" s="140"/>
      <c r="C254" s="154">
        <v>114</v>
      </c>
      <c r="D254" s="154" t="s">
        <v>127</v>
      </c>
      <c r="E254" s="155" t="s">
        <v>474</v>
      </c>
      <c r="F254" s="156" t="s">
        <v>475</v>
      </c>
      <c r="G254" s="157" t="s">
        <v>180</v>
      </c>
      <c r="H254" s="158">
        <v>3</v>
      </c>
      <c r="I254" s="158"/>
      <c r="J254" s="158">
        <f t="shared" si="100"/>
        <v>0</v>
      </c>
      <c r="K254" s="159"/>
      <c r="L254" s="160"/>
      <c r="M254" s="161" t="s">
        <v>1</v>
      </c>
      <c r="N254" s="162" t="s">
        <v>35</v>
      </c>
      <c r="O254" s="149">
        <v>0</v>
      </c>
      <c r="P254" s="149">
        <f t="shared" si="101"/>
        <v>0</v>
      </c>
      <c r="Q254" s="149">
        <v>0</v>
      </c>
      <c r="R254" s="149">
        <f t="shared" si="102"/>
        <v>0</v>
      </c>
      <c r="S254" s="149">
        <v>0</v>
      </c>
      <c r="T254" s="150">
        <f t="shared" si="103"/>
        <v>0</v>
      </c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27"/>
      <c r="AR254" s="151" t="s">
        <v>130</v>
      </c>
      <c r="AT254" s="151" t="s">
        <v>127</v>
      </c>
      <c r="AU254" s="151" t="s">
        <v>74</v>
      </c>
      <c r="AY254" s="15" t="s">
        <v>118</v>
      </c>
      <c r="BE254" s="152">
        <f t="shared" si="104"/>
        <v>0</v>
      </c>
      <c r="BF254" s="152">
        <f t="shared" si="105"/>
        <v>0</v>
      </c>
      <c r="BG254" s="152">
        <f t="shared" si="106"/>
        <v>0</v>
      </c>
      <c r="BH254" s="152">
        <f t="shared" si="107"/>
        <v>0</v>
      </c>
      <c r="BI254" s="152">
        <f t="shared" si="108"/>
        <v>0</v>
      </c>
      <c r="BJ254" s="15" t="s">
        <v>80</v>
      </c>
      <c r="BK254" s="153">
        <f t="shared" si="109"/>
        <v>0</v>
      </c>
      <c r="BL254" s="15" t="s">
        <v>125</v>
      </c>
      <c r="BM254" s="151" t="s">
        <v>476</v>
      </c>
    </row>
    <row r="255" spans="1:65" s="2" customFormat="1" ht="24.25" customHeight="1">
      <c r="A255" s="27"/>
      <c r="B255" s="140"/>
      <c r="C255" s="154">
        <v>115</v>
      </c>
      <c r="D255" s="154" t="s">
        <v>127</v>
      </c>
      <c r="E255" s="155" t="s">
        <v>477</v>
      </c>
      <c r="F255" s="156" t="s">
        <v>478</v>
      </c>
      <c r="G255" s="157" t="s">
        <v>180</v>
      </c>
      <c r="H255" s="158">
        <v>2</v>
      </c>
      <c r="I255" s="158"/>
      <c r="J255" s="158">
        <f t="shared" si="100"/>
        <v>0</v>
      </c>
      <c r="K255" s="159"/>
      <c r="L255" s="160"/>
      <c r="M255" s="161" t="s">
        <v>1</v>
      </c>
      <c r="N255" s="162" t="s">
        <v>35</v>
      </c>
      <c r="O255" s="149">
        <v>0</v>
      </c>
      <c r="P255" s="149">
        <f t="shared" si="101"/>
        <v>0</v>
      </c>
      <c r="Q255" s="149">
        <v>0</v>
      </c>
      <c r="R255" s="149">
        <f t="shared" si="102"/>
        <v>0</v>
      </c>
      <c r="S255" s="149">
        <v>0</v>
      </c>
      <c r="T255" s="150">
        <f t="shared" si="103"/>
        <v>0</v>
      </c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27"/>
      <c r="AR255" s="151" t="s">
        <v>130</v>
      </c>
      <c r="AT255" s="151" t="s">
        <v>127</v>
      </c>
      <c r="AU255" s="151" t="s">
        <v>74</v>
      </c>
      <c r="AY255" s="15" t="s">
        <v>118</v>
      </c>
      <c r="BE255" s="152">
        <f t="shared" si="104"/>
        <v>0</v>
      </c>
      <c r="BF255" s="152">
        <f t="shared" si="105"/>
        <v>0</v>
      </c>
      <c r="BG255" s="152">
        <f t="shared" si="106"/>
        <v>0</v>
      </c>
      <c r="BH255" s="152">
        <f t="shared" si="107"/>
        <v>0</v>
      </c>
      <c r="BI255" s="152">
        <f t="shared" si="108"/>
        <v>0</v>
      </c>
      <c r="BJ255" s="15" t="s">
        <v>80</v>
      </c>
      <c r="BK255" s="153">
        <f t="shared" si="109"/>
        <v>0</v>
      </c>
      <c r="BL255" s="15" t="s">
        <v>125</v>
      </c>
      <c r="BM255" s="151" t="s">
        <v>479</v>
      </c>
    </row>
    <row r="256" spans="1:65" s="2" customFormat="1" ht="24.25" customHeight="1">
      <c r="A256" s="27"/>
      <c r="B256" s="140"/>
      <c r="C256" s="154">
        <v>116</v>
      </c>
      <c r="D256" s="154" t="s">
        <v>127</v>
      </c>
      <c r="E256" s="155" t="s">
        <v>480</v>
      </c>
      <c r="F256" s="156" t="s">
        <v>481</v>
      </c>
      <c r="G256" s="157" t="s">
        <v>180</v>
      </c>
      <c r="H256" s="158">
        <v>2</v>
      </c>
      <c r="I256" s="158"/>
      <c r="J256" s="158">
        <f t="shared" si="100"/>
        <v>0</v>
      </c>
      <c r="K256" s="159"/>
      <c r="L256" s="160"/>
      <c r="M256" s="161" t="s">
        <v>1</v>
      </c>
      <c r="N256" s="162" t="s">
        <v>35</v>
      </c>
      <c r="O256" s="149">
        <v>0</v>
      </c>
      <c r="P256" s="149">
        <f t="shared" si="101"/>
        <v>0</v>
      </c>
      <c r="Q256" s="149">
        <v>0</v>
      </c>
      <c r="R256" s="149">
        <f t="shared" si="102"/>
        <v>0</v>
      </c>
      <c r="S256" s="149">
        <v>0</v>
      </c>
      <c r="T256" s="150">
        <f t="shared" si="103"/>
        <v>0</v>
      </c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  <c r="AR256" s="151" t="s">
        <v>130</v>
      </c>
      <c r="AT256" s="151" t="s">
        <v>127</v>
      </c>
      <c r="AU256" s="151" t="s">
        <v>74</v>
      </c>
      <c r="AY256" s="15" t="s">
        <v>118</v>
      </c>
      <c r="BE256" s="152">
        <f t="shared" si="104"/>
        <v>0</v>
      </c>
      <c r="BF256" s="152">
        <f t="shared" si="105"/>
        <v>0</v>
      </c>
      <c r="BG256" s="152">
        <f t="shared" si="106"/>
        <v>0</v>
      </c>
      <c r="BH256" s="152">
        <f t="shared" si="107"/>
        <v>0</v>
      </c>
      <c r="BI256" s="152">
        <f t="shared" si="108"/>
        <v>0</v>
      </c>
      <c r="BJ256" s="15" t="s">
        <v>80</v>
      </c>
      <c r="BK256" s="153">
        <f t="shared" si="109"/>
        <v>0</v>
      </c>
      <c r="BL256" s="15" t="s">
        <v>125</v>
      </c>
      <c r="BM256" s="151" t="s">
        <v>482</v>
      </c>
    </row>
    <row r="257" spans="1:65" s="2" customFormat="1" ht="24.25" customHeight="1">
      <c r="A257" s="27"/>
      <c r="B257" s="140"/>
      <c r="C257" s="154">
        <v>117</v>
      </c>
      <c r="D257" s="154" t="s">
        <v>127</v>
      </c>
      <c r="E257" s="155" t="s">
        <v>483</v>
      </c>
      <c r="F257" s="156" t="s">
        <v>484</v>
      </c>
      <c r="G257" s="157" t="s">
        <v>180</v>
      </c>
      <c r="H257" s="158">
        <v>5</v>
      </c>
      <c r="I257" s="158"/>
      <c r="J257" s="158">
        <f t="shared" si="100"/>
        <v>0</v>
      </c>
      <c r="K257" s="159"/>
      <c r="L257" s="160"/>
      <c r="M257" s="161" t="s">
        <v>1</v>
      </c>
      <c r="N257" s="162" t="s">
        <v>35</v>
      </c>
      <c r="O257" s="149">
        <v>0</v>
      </c>
      <c r="P257" s="149">
        <f t="shared" si="101"/>
        <v>0</v>
      </c>
      <c r="Q257" s="149">
        <v>0</v>
      </c>
      <c r="R257" s="149">
        <f t="shared" si="102"/>
        <v>0</v>
      </c>
      <c r="S257" s="149">
        <v>0</v>
      </c>
      <c r="T257" s="150">
        <f t="shared" si="103"/>
        <v>0</v>
      </c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27"/>
      <c r="AR257" s="151" t="s">
        <v>130</v>
      </c>
      <c r="AT257" s="151" t="s">
        <v>127</v>
      </c>
      <c r="AU257" s="151" t="s">
        <v>74</v>
      </c>
      <c r="AY257" s="15" t="s">
        <v>118</v>
      </c>
      <c r="BE257" s="152">
        <f t="shared" si="104"/>
        <v>0</v>
      </c>
      <c r="BF257" s="152">
        <f t="shared" si="105"/>
        <v>0</v>
      </c>
      <c r="BG257" s="152">
        <f t="shared" si="106"/>
        <v>0</v>
      </c>
      <c r="BH257" s="152">
        <f t="shared" si="107"/>
        <v>0</v>
      </c>
      <c r="BI257" s="152">
        <f t="shared" si="108"/>
        <v>0</v>
      </c>
      <c r="BJ257" s="15" t="s">
        <v>80</v>
      </c>
      <c r="BK257" s="153">
        <f t="shared" si="109"/>
        <v>0</v>
      </c>
      <c r="BL257" s="15" t="s">
        <v>125</v>
      </c>
      <c r="BM257" s="151" t="s">
        <v>485</v>
      </c>
    </row>
    <row r="258" spans="1:65" s="2" customFormat="1" ht="24.25" customHeight="1">
      <c r="A258" s="27"/>
      <c r="B258" s="140"/>
      <c r="C258" s="154">
        <v>118</v>
      </c>
      <c r="D258" s="154" t="s">
        <v>127</v>
      </c>
      <c r="E258" s="155" t="s">
        <v>486</v>
      </c>
      <c r="F258" s="156" t="s">
        <v>487</v>
      </c>
      <c r="G258" s="157" t="s">
        <v>180</v>
      </c>
      <c r="H258" s="158">
        <v>1</v>
      </c>
      <c r="I258" s="158"/>
      <c r="J258" s="158">
        <f t="shared" si="100"/>
        <v>0</v>
      </c>
      <c r="K258" s="159"/>
      <c r="L258" s="160"/>
      <c r="M258" s="161" t="s">
        <v>1</v>
      </c>
      <c r="N258" s="162" t="s">
        <v>35</v>
      </c>
      <c r="O258" s="149">
        <v>0</v>
      </c>
      <c r="P258" s="149">
        <f t="shared" si="101"/>
        <v>0</v>
      </c>
      <c r="Q258" s="149">
        <v>0</v>
      </c>
      <c r="R258" s="149">
        <f t="shared" si="102"/>
        <v>0</v>
      </c>
      <c r="S258" s="149">
        <v>0</v>
      </c>
      <c r="T258" s="150">
        <f t="shared" si="103"/>
        <v>0</v>
      </c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27"/>
      <c r="AR258" s="151" t="s">
        <v>130</v>
      </c>
      <c r="AT258" s="151" t="s">
        <v>127</v>
      </c>
      <c r="AU258" s="151" t="s">
        <v>74</v>
      </c>
      <c r="AY258" s="15" t="s">
        <v>118</v>
      </c>
      <c r="BE258" s="152">
        <f t="shared" si="104"/>
        <v>0</v>
      </c>
      <c r="BF258" s="152">
        <f t="shared" si="105"/>
        <v>0</v>
      </c>
      <c r="BG258" s="152">
        <f t="shared" si="106"/>
        <v>0</v>
      </c>
      <c r="BH258" s="152">
        <f t="shared" si="107"/>
        <v>0</v>
      </c>
      <c r="BI258" s="152">
        <f t="shared" si="108"/>
        <v>0</v>
      </c>
      <c r="BJ258" s="15" t="s">
        <v>80</v>
      </c>
      <c r="BK258" s="153">
        <f t="shared" si="109"/>
        <v>0</v>
      </c>
      <c r="BL258" s="15" t="s">
        <v>125</v>
      </c>
      <c r="BM258" s="151" t="s">
        <v>488</v>
      </c>
    </row>
    <row r="259" spans="1:65" s="2" customFormat="1" ht="24.25" customHeight="1">
      <c r="A259" s="27"/>
      <c r="B259" s="140"/>
      <c r="C259" s="154">
        <v>119</v>
      </c>
      <c r="D259" s="154" t="s">
        <v>127</v>
      </c>
      <c r="E259" s="155" t="s">
        <v>489</v>
      </c>
      <c r="F259" s="156" t="s">
        <v>490</v>
      </c>
      <c r="G259" s="157" t="s">
        <v>180</v>
      </c>
      <c r="H259" s="158">
        <v>1</v>
      </c>
      <c r="I259" s="158"/>
      <c r="J259" s="158">
        <f t="shared" si="100"/>
        <v>0</v>
      </c>
      <c r="K259" s="159"/>
      <c r="L259" s="160"/>
      <c r="M259" s="161" t="s">
        <v>1</v>
      </c>
      <c r="N259" s="162" t="s">
        <v>35</v>
      </c>
      <c r="O259" s="149">
        <v>0</v>
      </c>
      <c r="P259" s="149">
        <f t="shared" si="101"/>
        <v>0</v>
      </c>
      <c r="Q259" s="149">
        <v>0</v>
      </c>
      <c r="R259" s="149">
        <f t="shared" si="102"/>
        <v>0</v>
      </c>
      <c r="S259" s="149">
        <v>0</v>
      </c>
      <c r="T259" s="150">
        <f t="shared" si="103"/>
        <v>0</v>
      </c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27"/>
      <c r="AR259" s="151" t="s">
        <v>130</v>
      </c>
      <c r="AT259" s="151" t="s">
        <v>127</v>
      </c>
      <c r="AU259" s="151" t="s">
        <v>74</v>
      </c>
      <c r="AY259" s="15" t="s">
        <v>118</v>
      </c>
      <c r="BE259" s="152">
        <f t="shared" si="104"/>
        <v>0</v>
      </c>
      <c r="BF259" s="152">
        <f t="shared" si="105"/>
        <v>0</v>
      </c>
      <c r="BG259" s="152">
        <f t="shared" si="106"/>
        <v>0</v>
      </c>
      <c r="BH259" s="152">
        <f t="shared" si="107"/>
        <v>0</v>
      </c>
      <c r="BI259" s="152">
        <f t="shared" si="108"/>
        <v>0</v>
      </c>
      <c r="BJ259" s="15" t="s">
        <v>80</v>
      </c>
      <c r="BK259" s="153">
        <f t="shared" si="109"/>
        <v>0</v>
      </c>
      <c r="BL259" s="15" t="s">
        <v>125</v>
      </c>
      <c r="BM259" s="151" t="s">
        <v>491</v>
      </c>
    </row>
    <row r="260" spans="1:65" s="2" customFormat="1" ht="14.5" customHeight="1">
      <c r="A260" s="27"/>
      <c r="B260" s="140"/>
      <c r="C260" s="154">
        <v>120</v>
      </c>
      <c r="D260" s="154" t="s">
        <v>127</v>
      </c>
      <c r="E260" s="155" t="s">
        <v>492</v>
      </c>
      <c r="F260" s="156" t="s">
        <v>493</v>
      </c>
      <c r="G260" s="157" t="s">
        <v>180</v>
      </c>
      <c r="H260" s="158">
        <v>7</v>
      </c>
      <c r="I260" s="158"/>
      <c r="J260" s="158">
        <f t="shared" si="100"/>
        <v>0</v>
      </c>
      <c r="K260" s="159"/>
      <c r="L260" s="160"/>
      <c r="M260" s="161" t="s">
        <v>1</v>
      </c>
      <c r="N260" s="162" t="s">
        <v>35</v>
      </c>
      <c r="O260" s="149">
        <v>0</v>
      </c>
      <c r="P260" s="149">
        <f t="shared" si="101"/>
        <v>0</v>
      </c>
      <c r="Q260" s="149">
        <v>0</v>
      </c>
      <c r="R260" s="149">
        <f t="shared" si="102"/>
        <v>0</v>
      </c>
      <c r="S260" s="149">
        <v>0</v>
      </c>
      <c r="T260" s="150">
        <f t="shared" si="103"/>
        <v>0</v>
      </c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27"/>
      <c r="AR260" s="151" t="s">
        <v>130</v>
      </c>
      <c r="AT260" s="151" t="s">
        <v>127</v>
      </c>
      <c r="AU260" s="151" t="s">
        <v>74</v>
      </c>
      <c r="AY260" s="15" t="s">
        <v>118</v>
      </c>
      <c r="BE260" s="152">
        <f t="shared" si="104"/>
        <v>0</v>
      </c>
      <c r="BF260" s="152">
        <f t="shared" si="105"/>
        <v>0</v>
      </c>
      <c r="BG260" s="152">
        <f t="shared" si="106"/>
        <v>0</v>
      </c>
      <c r="BH260" s="152">
        <f t="shared" si="107"/>
        <v>0</v>
      </c>
      <c r="BI260" s="152">
        <f t="shared" si="108"/>
        <v>0</v>
      </c>
      <c r="BJ260" s="15" t="s">
        <v>80</v>
      </c>
      <c r="BK260" s="153">
        <f t="shared" si="109"/>
        <v>0</v>
      </c>
      <c r="BL260" s="15" t="s">
        <v>125</v>
      </c>
      <c r="BM260" s="151" t="s">
        <v>494</v>
      </c>
    </row>
    <row r="261" spans="1:65" s="2" customFormat="1" ht="14.5" customHeight="1">
      <c r="A261" s="27"/>
      <c r="B261" s="140"/>
      <c r="C261" s="154">
        <v>121</v>
      </c>
      <c r="D261" s="154" t="s">
        <v>127</v>
      </c>
      <c r="E261" s="155" t="s">
        <v>495</v>
      </c>
      <c r="F261" s="156" t="s">
        <v>496</v>
      </c>
      <c r="G261" s="157" t="s">
        <v>180</v>
      </c>
      <c r="H261" s="158">
        <v>10</v>
      </c>
      <c r="I261" s="158"/>
      <c r="J261" s="158">
        <f t="shared" si="100"/>
        <v>0</v>
      </c>
      <c r="K261" s="159"/>
      <c r="L261" s="160"/>
      <c r="M261" s="161" t="s">
        <v>1</v>
      </c>
      <c r="N261" s="162" t="s">
        <v>35</v>
      </c>
      <c r="O261" s="149">
        <v>0</v>
      </c>
      <c r="P261" s="149">
        <f t="shared" si="101"/>
        <v>0</v>
      </c>
      <c r="Q261" s="149">
        <v>0</v>
      </c>
      <c r="R261" s="149">
        <f t="shared" si="102"/>
        <v>0</v>
      </c>
      <c r="S261" s="149">
        <v>0</v>
      </c>
      <c r="T261" s="150">
        <f t="shared" si="103"/>
        <v>0</v>
      </c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27"/>
      <c r="AR261" s="151" t="s">
        <v>130</v>
      </c>
      <c r="AT261" s="151" t="s">
        <v>127</v>
      </c>
      <c r="AU261" s="151" t="s">
        <v>74</v>
      </c>
      <c r="AY261" s="15" t="s">
        <v>118</v>
      </c>
      <c r="BE261" s="152">
        <f t="shared" si="104"/>
        <v>0</v>
      </c>
      <c r="BF261" s="152">
        <f t="shared" si="105"/>
        <v>0</v>
      </c>
      <c r="BG261" s="152">
        <f t="shared" si="106"/>
        <v>0</v>
      </c>
      <c r="BH261" s="152">
        <f t="shared" si="107"/>
        <v>0</v>
      </c>
      <c r="BI261" s="152">
        <f t="shared" si="108"/>
        <v>0</v>
      </c>
      <c r="BJ261" s="15" t="s">
        <v>80</v>
      </c>
      <c r="BK261" s="153">
        <f t="shared" si="109"/>
        <v>0</v>
      </c>
      <c r="BL261" s="15" t="s">
        <v>125</v>
      </c>
      <c r="BM261" s="151" t="s">
        <v>497</v>
      </c>
    </row>
    <row r="262" spans="1:65" s="2" customFormat="1" ht="14.5" customHeight="1">
      <c r="A262" s="27"/>
      <c r="B262" s="140"/>
      <c r="C262" s="154">
        <v>122</v>
      </c>
      <c r="D262" s="154" t="s">
        <v>127</v>
      </c>
      <c r="E262" s="155" t="s">
        <v>498</v>
      </c>
      <c r="F262" s="156" t="s">
        <v>499</v>
      </c>
      <c r="G262" s="157" t="s">
        <v>180</v>
      </c>
      <c r="H262" s="158">
        <v>1</v>
      </c>
      <c r="I262" s="158"/>
      <c r="J262" s="158">
        <f t="shared" si="100"/>
        <v>0</v>
      </c>
      <c r="K262" s="159"/>
      <c r="L262" s="160"/>
      <c r="M262" s="161" t="s">
        <v>1</v>
      </c>
      <c r="N262" s="162" t="s">
        <v>35</v>
      </c>
      <c r="O262" s="149">
        <v>0</v>
      </c>
      <c r="P262" s="149">
        <f t="shared" si="101"/>
        <v>0</v>
      </c>
      <c r="Q262" s="149">
        <v>0</v>
      </c>
      <c r="R262" s="149">
        <f t="shared" si="102"/>
        <v>0</v>
      </c>
      <c r="S262" s="149">
        <v>0</v>
      </c>
      <c r="T262" s="150">
        <f t="shared" si="103"/>
        <v>0</v>
      </c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27"/>
      <c r="AR262" s="151" t="s">
        <v>130</v>
      </c>
      <c r="AT262" s="151" t="s">
        <v>127</v>
      </c>
      <c r="AU262" s="151" t="s">
        <v>74</v>
      </c>
      <c r="AY262" s="15" t="s">
        <v>118</v>
      </c>
      <c r="BE262" s="152">
        <f t="shared" si="104"/>
        <v>0</v>
      </c>
      <c r="BF262" s="152">
        <f t="shared" si="105"/>
        <v>0</v>
      </c>
      <c r="BG262" s="152">
        <f t="shared" si="106"/>
        <v>0</v>
      </c>
      <c r="BH262" s="152">
        <f t="shared" si="107"/>
        <v>0</v>
      </c>
      <c r="BI262" s="152">
        <f t="shared" si="108"/>
        <v>0</v>
      </c>
      <c r="BJ262" s="15" t="s">
        <v>80</v>
      </c>
      <c r="BK262" s="153">
        <f t="shared" si="109"/>
        <v>0</v>
      </c>
      <c r="BL262" s="15" t="s">
        <v>125</v>
      </c>
      <c r="BM262" s="151" t="s">
        <v>500</v>
      </c>
    </row>
    <row r="263" spans="1:65" s="2" customFormat="1" ht="14.5" customHeight="1">
      <c r="A263" s="27"/>
      <c r="B263" s="140"/>
      <c r="C263" s="154">
        <v>123</v>
      </c>
      <c r="D263" s="154" t="s">
        <v>127</v>
      </c>
      <c r="E263" s="155" t="s">
        <v>501</v>
      </c>
      <c r="F263" s="156" t="s">
        <v>502</v>
      </c>
      <c r="G263" s="157" t="s">
        <v>180</v>
      </c>
      <c r="H263" s="158">
        <v>18</v>
      </c>
      <c r="I263" s="158"/>
      <c r="J263" s="158">
        <f t="shared" si="100"/>
        <v>0</v>
      </c>
      <c r="K263" s="159"/>
      <c r="L263" s="160"/>
      <c r="M263" s="161" t="s">
        <v>1</v>
      </c>
      <c r="N263" s="162" t="s">
        <v>35</v>
      </c>
      <c r="O263" s="149">
        <v>0</v>
      </c>
      <c r="P263" s="149">
        <f t="shared" si="101"/>
        <v>0</v>
      </c>
      <c r="Q263" s="149">
        <v>0</v>
      </c>
      <c r="R263" s="149">
        <f t="shared" si="102"/>
        <v>0</v>
      </c>
      <c r="S263" s="149">
        <v>0</v>
      </c>
      <c r="T263" s="150">
        <f t="shared" si="103"/>
        <v>0</v>
      </c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27"/>
      <c r="AR263" s="151" t="s">
        <v>130</v>
      </c>
      <c r="AT263" s="151" t="s">
        <v>127</v>
      </c>
      <c r="AU263" s="151" t="s">
        <v>74</v>
      </c>
      <c r="AY263" s="15" t="s">
        <v>118</v>
      </c>
      <c r="BE263" s="152">
        <f t="shared" si="104"/>
        <v>0</v>
      </c>
      <c r="BF263" s="152">
        <f t="shared" si="105"/>
        <v>0</v>
      </c>
      <c r="BG263" s="152">
        <f t="shared" si="106"/>
        <v>0</v>
      </c>
      <c r="BH263" s="152">
        <f t="shared" si="107"/>
        <v>0</v>
      </c>
      <c r="BI263" s="152">
        <f t="shared" si="108"/>
        <v>0</v>
      </c>
      <c r="BJ263" s="15" t="s">
        <v>80</v>
      </c>
      <c r="BK263" s="153">
        <f t="shared" si="109"/>
        <v>0</v>
      </c>
      <c r="BL263" s="15" t="s">
        <v>125</v>
      </c>
      <c r="BM263" s="151" t="s">
        <v>503</v>
      </c>
    </row>
    <row r="264" spans="1:65" s="2" customFormat="1" ht="14.5" customHeight="1">
      <c r="A264" s="27"/>
      <c r="B264" s="140"/>
      <c r="C264" s="154">
        <v>124</v>
      </c>
      <c r="D264" s="154" t="s">
        <v>127</v>
      </c>
      <c r="E264" s="155" t="s">
        <v>504</v>
      </c>
      <c r="F264" s="156" t="s">
        <v>505</v>
      </c>
      <c r="G264" s="157" t="s">
        <v>180</v>
      </c>
      <c r="H264" s="158">
        <v>338</v>
      </c>
      <c r="I264" s="158"/>
      <c r="J264" s="158">
        <f t="shared" si="100"/>
        <v>0</v>
      </c>
      <c r="K264" s="159"/>
      <c r="L264" s="160"/>
      <c r="M264" s="161" t="s">
        <v>1</v>
      </c>
      <c r="N264" s="162" t="s">
        <v>35</v>
      </c>
      <c r="O264" s="149">
        <v>0</v>
      </c>
      <c r="P264" s="149">
        <f t="shared" si="101"/>
        <v>0</v>
      </c>
      <c r="Q264" s="149">
        <v>0</v>
      </c>
      <c r="R264" s="149">
        <f t="shared" si="102"/>
        <v>0</v>
      </c>
      <c r="S264" s="149">
        <v>0</v>
      </c>
      <c r="T264" s="150">
        <f t="shared" si="103"/>
        <v>0</v>
      </c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27"/>
      <c r="AR264" s="151" t="s">
        <v>130</v>
      </c>
      <c r="AT264" s="151" t="s">
        <v>127</v>
      </c>
      <c r="AU264" s="151" t="s">
        <v>74</v>
      </c>
      <c r="AY264" s="15" t="s">
        <v>118</v>
      </c>
      <c r="BE264" s="152">
        <f t="shared" si="104"/>
        <v>0</v>
      </c>
      <c r="BF264" s="152">
        <f t="shared" si="105"/>
        <v>0</v>
      </c>
      <c r="BG264" s="152">
        <f t="shared" si="106"/>
        <v>0</v>
      </c>
      <c r="BH264" s="152">
        <f t="shared" si="107"/>
        <v>0</v>
      </c>
      <c r="BI264" s="152">
        <f t="shared" si="108"/>
        <v>0</v>
      </c>
      <c r="BJ264" s="15" t="s">
        <v>80</v>
      </c>
      <c r="BK264" s="153">
        <f t="shared" si="109"/>
        <v>0</v>
      </c>
      <c r="BL264" s="15" t="s">
        <v>125</v>
      </c>
      <c r="BM264" s="151" t="s">
        <v>506</v>
      </c>
    </row>
    <row r="265" spans="1:65" s="2" customFormat="1" ht="14.5" customHeight="1">
      <c r="A265" s="27"/>
      <c r="B265" s="140"/>
      <c r="C265" s="154">
        <v>125</v>
      </c>
      <c r="D265" s="154" t="s">
        <v>127</v>
      </c>
      <c r="E265" s="155" t="s">
        <v>507</v>
      </c>
      <c r="F265" s="156" t="s">
        <v>508</v>
      </c>
      <c r="G265" s="157" t="s">
        <v>180</v>
      </c>
      <c r="H265" s="158">
        <v>27</v>
      </c>
      <c r="I265" s="158"/>
      <c r="J265" s="158">
        <f t="shared" si="100"/>
        <v>0</v>
      </c>
      <c r="K265" s="159"/>
      <c r="L265" s="160"/>
      <c r="M265" s="161" t="s">
        <v>1</v>
      </c>
      <c r="N265" s="162" t="s">
        <v>35</v>
      </c>
      <c r="O265" s="149">
        <v>0</v>
      </c>
      <c r="P265" s="149">
        <f t="shared" si="101"/>
        <v>0</v>
      </c>
      <c r="Q265" s="149">
        <v>0</v>
      </c>
      <c r="R265" s="149">
        <f t="shared" si="102"/>
        <v>0</v>
      </c>
      <c r="S265" s="149">
        <v>0</v>
      </c>
      <c r="T265" s="150">
        <f t="shared" si="103"/>
        <v>0</v>
      </c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27"/>
      <c r="AR265" s="151" t="s">
        <v>130</v>
      </c>
      <c r="AT265" s="151" t="s">
        <v>127</v>
      </c>
      <c r="AU265" s="151" t="s">
        <v>74</v>
      </c>
      <c r="AY265" s="15" t="s">
        <v>118</v>
      </c>
      <c r="BE265" s="152">
        <f t="shared" si="104"/>
        <v>0</v>
      </c>
      <c r="BF265" s="152">
        <f t="shared" si="105"/>
        <v>0</v>
      </c>
      <c r="BG265" s="152">
        <f t="shared" si="106"/>
        <v>0</v>
      </c>
      <c r="BH265" s="152">
        <f t="shared" si="107"/>
        <v>0</v>
      </c>
      <c r="BI265" s="152">
        <f t="shared" si="108"/>
        <v>0</v>
      </c>
      <c r="BJ265" s="15" t="s">
        <v>80</v>
      </c>
      <c r="BK265" s="153">
        <f t="shared" si="109"/>
        <v>0</v>
      </c>
      <c r="BL265" s="15" t="s">
        <v>125</v>
      </c>
      <c r="BM265" s="151" t="s">
        <v>509</v>
      </c>
    </row>
    <row r="266" spans="1:65" s="2" customFormat="1" ht="14.5" customHeight="1">
      <c r="A266" s="27"/>
      <c r="B266" s="140"/>
      <c r="C266" s="154">
        <v>126</v>
      </c>
      <c r="D266" s="154" t="s">
        <v>127</v>
      </c>
      <c r="E266" s="155" t="s">
        <v>510</v>
      </c>
      <c r="F266" s="156" t="s">
        <v>511</v>
      </c>
      <c r="G266" s="157" t="s">
        <v>180</v>
      </c>
      <c r="H266" s="158">
        <v>18</v>
      </c>
      <c r="I266" s="158"/>
      <c r="J266" s="158">
        <f t="shared" si="100"/>
        <v>0</v>
      </c>
      <c r="K266" s="159"/>
      <c r="L266" s="160"/>
      <c r="M266" s="161" t="s">
        <v>1</v>
      </c>
      <c r="N266" s="162" t="s">
        <v>35</v>
      </c>
      <c r="O266" s="149">
        <v>0</v>
      </c>
      <c r="P266" s="149">
        <f t="shared" si="101"/>
        <v>0</v>
      </c>
      <c r="Q266" s="149">
        <v>0</v>
      </c>
      <c r="R266" s="149">
        <f t="shared" si="102"/>
        <v>0</v>
      </c>
      <c r="S266" s="149">
        <v>0</v>
      </c>
      <c r="T266" s="150">
        <f t="shared" si="103"/>
        <v>0</v>
      </c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27"/>
      <c r="AR266" s="151" t="s">
        <v>130</v>
      </c>
      <c r="AT266" s="151" t="s">
        <v>127</v>
      </c>
      <c r="AU266" s="151" t="s">
        <v>74</v>
      </c>
      <c r="AY266" s="15" t="s">
        <v>118</v>
      </c>
      <c r="BE266" s="152">
        <f t="shared" si="104"/>
        <v>0</v>
      </c>
      <c r="BF266" s="152">
        <f t="shared" si="105"/>
        <v>0</v>
      </c>
      <c r="BG266" s="152">
        <f t="shared" si="106"/>
        <v>0</v>
      </c>
      <c r="BH266" s="152">
        <f t="shared" si="107"/>
        <v>0</v>
      </c>
      <c r="BI266" s="152">
        <f t="shared" si="108"/>
        <v>0</v>
      </c>
      <c r="BJ266" s="15" t="s">
        <v>80</v>
      </c>
      <c r="BK266" s="153">
        <f t="shared" si="109"/>
        <v>0</v>
      </c>
      <c r="BL266" s="15" t="s">
        <v>125</v>
      </c>
      <c r="BM266" s="151" t="s">
        <v>512</v>
      </c>
    </row>
    <row r="267" spans="1:65" s="2" customFormat="1" ht="14.5" customHeight="1">
      <c r="A267" s="27"/>
      <c r="B267" s="140"/>
      <c r="C267" s="154">
        <v>127</v>
      </c>
      <c r="D267" s="154" t="s">
        <v>127</v>
      </c>
      <c r="E267" s="155" t="s">
        <v>513</v>
      </c>
      <c r="F267" s="156" t="s">
        <v>514</v>
      </c>
      <c r="G267" s="157" t="s">
        <v>180</v>
      </c>
      <c r="H267" s="158">
        <v>94</v>
      </c>
      <c r="I267" s="158"/>
      <c r="J267" s="158">
        <f t="shared" si="100"/>
        <v>0</v>
      </c>
      <c r="K267" s="159"/>
      <c r="L267" s="160"/>
      <c r="M267" s="161" t="s">
        <v>1</v>
      </c>
      <c r="N267" s="162" t="s">
        <v>35</v>
      </c>
      <c r="O267" s="149">
        <v>0</v>
      </c>
      <c r="P267" s="149">
        <f t="shared" si="101"/>
        <v>0</v>
      </c>
      <c r="Q267" s="149">
        <v>0</v>
      </c>
      <c r="R267" s="149">
        <f t="shared" si="102"/>
        <v>0</v>
      </c>
      <c r="S267" s="149">
        <v>0</v>
      </c>
      <c r="T267" s="150">
        <f t="shared" si="103"/>
        <v>0</v>
      </c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27"/>
      <c r="AR267" s="151" t="s">
        <v>130</v>
      </c>
      <c r="AT267" s="151" t="s">
        <v>127</v>
      </c>
      <c r="AU267" s="151" t="s">
        <v>74</v>
      </c>
      <c r="AY267" s="15" t="s">
        <v>118</v>
      </c>
      <c r="BE267" s="152">
        <f t="shared" si="104"/>
        <v>0</v>
      </c>
      <c r="BF267" s="152">
        <f t="shared" si="105"/>
        <v>0</v>
      </c>
      <c r="BG267" s="152">
        <f t="shared" si="106"/>
        <v>0</v>
      </c>
      <c r="BH267" s="152">
        <f t="shared" si="107"/>
        <v>0</v>
      </c>
      <c r="BI267" s="152">
        <f t="shared" si="108"/>
        <v>0</v>
      </c>
      <c r="BJ267" s="15" t="s">
        <v>80</v>
      </c>
      <c r="BK267" s="153">
        <f t="shared" si="109"/>
        <v>0</v>
      </c>
      <c r="BL267" s="15" t="s">
        <v>125</v>
      </c>
      <c r="BM267" s="151" t="s">
        <v>515</v>
      </c>
    </row>
    <row r="268" spans="1:65" s="2" customFormat="1" ht="14.5" customHeight="1">
      <c r="A268" s="27"/>
      <c r="B268" s="140"/>
      <c r="C268" s="154">
        <v>128</v>
      </c>
      <c r="D268" s="154" t="s">
        <v>127</v>
      </c>
      <c r="E268" s="155" t="s">
        <v>516</v>
      </c>
      <c r="F268" s="156" t="s">
        <v>517</v>
      </c>
      <c r="G268" s="157" t="s">
        <v>180</v>
      </c>
      <c r="H268" s="158">
        <v>45</v>
      </c>
      <c r="I268" s="158"/>
      <c r="J268" s="158">
        <f t="shared" si="100"/>
        <v>0</v>
      </c>
      <c r="K268" s="159"/>
      <c r="L268" s="160"/>
      <c r="M268" s="161" t="s">
        <v>1</v>
      </c>
      <c r="N268" s="162" t="s">
        <v>35</v>
      </c>
      <c r="O268" s="149">
        <v>0</v>
      </c>
      <c r="P268" s="149">
        <f t="shared" si="101"/>
        <v>0</v>
      </c>
      <c r="Q268" s="149">
        <v>0</v>
      </c>
      <c r="R268" s="149">
        <f t="shared" si="102"/>
        <v>0</v>
      </c>
      <c r="S268" s="149">
        <v>0</v>
      </c>
      <c r="T268" s="150">
        <f t="shared" si="103"/>
        <v>0</v>
      </c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27"/>
      <c r="AR268" s="151" t="s">
        <v>130</v>
      </c>
      <c r="AT268" s="151" t="s">
        <v>127</v>
      </c>
      <c r="AU268" s="151" t="s">
        <v>74</v>
      </c>
      <c r="AY268" s="15" t="s">
        <v>118</v>
      </c>
      <c r="BE268" s="152">
        <f t="shared" si="104"/>
        <v>0</v>
      </c>
      <c r="BF268" s="152">
        <f t="shared" si="105"/>
        <v>0</v>
      </c>
      <c r="BG268" s="152">
        <f t="shared" si="106"/>
        <v>0</v>
      </c>
      <c r="BH268" s="152">
        <f t="shared" si="107"/>
        <v>0</v>
      </c>
      <c r="BI268" s="152">
        <f t="shared" si="108"/>
        <v>0</v>
      </c>
      <c r="BJ268" s="15" t="s">
        <v>80</v>
      </c>
      <c r="BK268" s="153">
        <f t="shared" si="109"/>
        <v>0</v>
      </c>
      <c r="BL268" s="15" t="s">
        <v>125</v>
      </c>
      <c r="BM268" s="151" t="s">
        <v>518</v>
      </c>
    </row>
    <row r="269" spans="1:65" s="2" customFormat="1" ht="24.25" customHeight="1">
      <c r="A269" s="27"/>
      <c r="B269" s="140"/>
      <c r="C269" s="141">
        <v>129</v>
      </c>
      <c r="D269" s="141" t="s">
        <v>121</v>
      </c>
      <c r="E269" s="142" t="s">
        <v>519</v>
      </c>
      <c r="F269" s="143" t="s">
        <v>520</v>
      </c>
      <c r="G269" s="144" t="s">
        <v>189</v>
      </c>
      <c r="H269" s="145">
        <v>1</v>
      </c>
      <c r="I269" s="145"/>
      <c r="J269" s="145">
        <f t="shared" si="100"/>
        <v>0</v>
      </c>
      <c r="K269" s="146"/>
      <c r="L269" s="28"/>
      <c r="M269" s="147" t="s">
        <v>1</v>
      </c>
      <c r="N269" s="148" t="s">
        <v>35</v>
      </c>
      <c r="O269" s="149">
        <v>0.2</v>
      </c>
      <c r="P269" s="149">
        <f t="shared" si="101"/>
        <v>0.2</v>
      </c>
      <c r="Q269" s="149">
        <v>8.0000000000000007E-5</v>
      </c>
      <c r="R269" s="149">
        <f t="shared" si="102"/>
        <v>8.0000000000000007E-5</v>
      </c>
      <c r="S269" s="149">
        <v>0</v>
      </c>
      <c r="T269" s="150">
        <f t="shared" si="103"/>
        <v>0</v>
      </c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27"/>
      <c r="AR269" s="151" t="s">
        <v>125</v>
      </c>
      <c r="AT269" s="151" t="s">
        <v>121</v>
      </c>
      <c r="AU269" s="151" t="s">
        <v>74</v>
      </c>
      <c r="AY269" s="15" t="s">
        <v>118</v>
      </c>
      <c r="BE269" s="152">
        <f t="shared" si="104"/>
        <v>0</v>
      </c>
      <c r="BF269" s="152">
        <f t="shared" si="105"/>
        <v>0</v>
      </c>
      <c r="BG269" s="152">
        <f t="shared" si="106"/>
        <v>0</v>
      </c>
      <c r="BH269" s="152">
        <f t="shared" si="107"/>
        <v>0</v>
      </c>
      <c r="BI269" s="152">
        <f t="shared" si="108"/>
        <v>0</v>
      </c>
      <c r="BJ269" s="15" t="s">
        <v>80</v>
      </c>
      <c r="BK269" s="153">
        <f t="shared" si="109"/>
        <v>0</v>
      </c>
      <c r="BL269" s="15" t="s">
        <v>125</v>
      </c>
      <c r="BM269" s="151" t="s">
        <v>521</v>
      </c>
    </row>
    <row r="270" spans="1:65" s="2" customFormat="1" ht="14.5" customHeight="1">
      <c r="A270" s="27"/>
      <c r="B270" s="140"/>
      <c r="C270" s="141">
        <v>130</v>
      </c>
      <c r="D270" s="141" t="s">
        <v>121</v>
      </c>
      <c r="E270" s="142" t="s">
        <v>522</v>
      </c>
      <c r="F270" s="143" t="s">
        <v>523</v>
      </c>
      <c r="G270" s="144" t="s">
        <v>124</v>
      </c>
      <c r="H270" s="145">
        <v>9300</v>
      </c>
      <c r="I270" s="145"/>
      <c r="J270" s="145">
        <f t="shared" si="100"/>
        <v>0</v>
      </c>
      <c r="K270" s="146"/>
      <c r="L270" s="28"/>
      <c r="M270" s="147" t="s">
        <v>1</v>
      </c>
      <c r="N270" s="148" t="s">
        <v>35</v>
      </c>
      <c r="O270" s="149">
        <v>0.03</v>
      </c>
      <c r="P270" s="149">
        <f t="shared" si="101"/>
        <v>279</v>
      </c>
      <c r="Q270" s="149">
        <v>0</v>
      </c>
      <c r="R270" s="149">
        <f t="shared" si="102"/>
        <v>0</v>
      </c>
      <c r="S270" s="149">
        <v>0</v>
      </c>
      <c r="T270" s="150">
        <f t="shared" si="103"/>
        <v>0</v>
      </c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27"/>
      <c r="AR270" s="151" t="s">
        <v>125</v>
      </c>
      <c r="AT270" s="151" t="s">
        <v>121</v>
      </c>
      <c r="AU270" s="151" t="s">
        <v>74</v>
      </c>
      <c r="AY270" s="15" t="s">
        <v>118</v>
      </c>
      <c r="BE270" s="152">
        <f t="shared" si="104"/>
        <v>0</v>
      </c>
      <c r="BF270" s="152">
        <f t="shared" si="105"/>
        <v>0</v>
      </c>
      <c r="BG270" s="152">
        <f t="shared" si="106"/>
        <v>0</v>
      </c>
      <c r="BH270" s="152">
        <f t="shared" si="107"/>
        <v>0</v>
      </c>
      <c r="BI270" s="152">
        <f t="shared" si="108"/>
        <v>0</v>
      </c>
      <c r="BJ270" s="15" t="s">
        <v>80</v>
      </c>
      <c r="BK270" s="153">
        <f t="shared" si="109"/>
        <v>0</v>
      </c>
      <c r="BL270" s="15" t="s">
        <v>125</v>
      </c>
      <c r="BM270" s="151" t="s">
        <v>524</v>
      </c>
    </row>
    <row r="271" spans="1:65" s="12" customFormat="1" ht="22.9" customHeight="1">
      <c r="B271" s="128"/>
      <c r="D271" s="129" t="s">
        <v>68</v>
      </c>
      <c r="E271" s="138" t="s">
        <v>525</v>
      </c>
      <c r="F271" s="138" t="s">
        <v>526</v>
      </c>
      <c r="J271" s="139">
        <f>BK271</f>
        <v>0</v>
      </c>
      <c r="L271" s="128"/>
      <c r="M271" s="132"/>
      <c r="N271" s="133"/>
      <c r="O271" s="133"/>
      <c r="P271" s="134">
        <f>SUM(P272:P273)</f>
        <v>33.7712</v>
      </c>
      <c r="Q271" s="133"/>
      <c r="R271" s="134">
        <f>SUM(R272:R273)</f>
        <v>0.60719999999999996</v>
      </c>
      <c r="S271" s="133"/>
      <c r="T271" s="135">
        <f>SUM(T272:T273)</f>
        <v>0</v>
      </c>
      <c r="AR271" s="129" t="s">
        <v>80</v>
      </c>
      <c r="AT271" s="136" t="s">
        <v>68</v>
      </c>
      <c r="AU271" s="136" t="s">
        <v>74</v>
      </c>
      <c r="AY271" s="129" t="s">
        <v>118</v>
      </c>
      <c r="BK271" s="137">
        <f>SUM(BK272:BK273)</f>
        <v>0</v>
      </c>
    </row>
    <row r="272" spans="1:65" s="2" customFormat="1" ht="24.25" customHeight="1">
      <c r="A272" s="27"/>
      <c r="B272" s="140"/>
      <c r="C272" s="141">
        <v>131</v>
      </c>
      <c r="D272" s="141" t="s">
        <v>121</v>
      </c>
      <c r="E272" s="142" t="s">
        <v>527</v>
      </c>
      <c r="F272" s="143" t="s">
        <v>528</v>
      </c>
      <c r="G272" s="144" t="s">
        <v>529</v>
      </c>
      <c r="H272" s="145">
        <v>80</v>
      </c>
      <c r="I272" s="145"/>
      <c r="J272" s="145">
        <f>ROUND(I272*H272,3)</f>
        <v>0</v>
      </c>
      <c r="K272" s="146"/>
      <c r="L272" s="28"/>
      <c r="M272" s="147" t="s">
        <v>1</v>
      </c>
      <c r="N272" s="148" t="s">
        <v>35</v>
      </c>
      <c r="O272" s="149">
        <v>0.42214000000000002</v>
      </c>
      <c r="P272" s="149">
        <f>O272*H272</f>
        <v>33.7712</v>
      </c>
      <c r="Q272" s="149">
        <v>8.0000000000000007E-5</v>
      </c>
      <c r="R272" s="149">
        <f>Q272*H272</f>
        <v>6.4000000000000003E-3</v>
      </c>
      <c r="S272" s="149">
        <v>0</v>
      </c>
      <c r="T272" s="150">
        <f>S272*H272</f>
        <v>0</v>
      </c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27"/>
      <c r="AR272" s="151" t="s">
        <v>125</v>
      </c>
      <c r="AT272" s="151" t="s">
        <v>121</v>
      </c>
      <c r="AU272" s="151" t="s">
        <v>80</v>
      </c>
      <c r="AY272" s="15" t="s">
        <v>118</v>
      </c>
      <c r="BE272" s="152">
        <f>IF(N272="základná",J272,0)</f>
        <v>0</v>
      </c>
      <c r="BF272" s="152">
        <f>IF(N272="znížená",J272,0)</f>
        <v>0</v>
      </c>
      <c r="BG272" s="152">
        <f>IF(N272="zákl. prenesená",J272,0)</f>
        <v>0</v>
      </c>
      <c r="BH272" s="152">
        <f>IF(N272="zníž. prenesená",J272,0)</f>
        <v>0</v>
      </c>
      <c r="BI272" s="152">
        <f>IF(N272="nulová",J272,0)</f>
        <v>0</v>
      </c>
      <c r="BJ272" s="15" t="s">
        <v>80</v>
      </c>
      <c r="BK272" s="153">
        <f>ROUND(I272*H272,3)</f>
        <v>0</v>
      </c>
      <c r="BL272" s="15" t="s">
        <v>125</v>
      </c>
      <c r="BM272" s="151" t="s">
        <v>530</v>
      </c>
    </row>
    <row r="273" spans="1:65" s="2" customFormat="1" ht="14.5" customHeight="1">
      <c r="A273" s="27"/>
      <c r="B273" s="140"/>
      <c r="C273" s="154">
        <v>132</v>
      </c>
      <c r="D273" s="154" t="s">
        <v>127</v>
      </c>
      <c r="E273" s="155" t="s">
        <v>531</v>
      </c>
      <c r="F273" s="156" t="s">
        <v>532</v>
      </c>
      <c r="G273" s="157" t="s">
        <v>529</v>
      </c>
      <c r="H273" s="158">
        <v>80</v>
      </c>
      <c r="I273" s="158"/>
      <c r="J273" s="158">
        <f>ROUND(I273*H273,3)</f>
        <v>0</v>
      </c>
      <c r="K273" s="159"/>
      <c r="L273" s="160"/>
      <c r="M273" s="161" t="s">
        <v>1</v>
      </c>
      <c r="N273" s="162" t="s">
        <v>35</v>
      </c>
      <c r="O273" s="149">
        <v>0</v>
      </c>
      <c r="P273" s="149">
        <f>O273*H273</f>
        <v>0</v>
      </c>
      <c r="Q273" s="149">
        <v>7.5100000000000002E-3</v>
      </c>
      <c r="R273" s="149">
        <f>Q273*H273</f>
        <v>0.6008</v>
      </c>
      <c r="S273" s="149">
        <v>0</v>
      </c>
      <c r="T273" s="150">
        <f>S273*H273</f>
        <v>0</v>
      </c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27"/>
      <c r="AR273" s="151" t="s">
        <v>130</v>
      </c>
      <c r="AT273" s="151" t="s">
        <v>127</v>
      </c>
      <c r="AU273" s="151" t="s">
        <v>80</v>
      </c>
      <c r="AY273" s="15" t="s">
        <v>118</v>
      </c>
      <c r="BE273" s="152">
        <f>IF(N273="základná",J273,0)</f>
        <v>0</v>
      </c>
      <c r="BF273" s="152">
        <f>IF(N273="znížená",J273,0)</f>
        <v>0</v>
      </c>
      <c r="BG273" s="152">
        <f>IF(N273="zákl. prenesená",J273,0)</f>
        <v>0</v>
      </c>
      <c r="BH273" s="152">
        <f>IF(N273="zníž. prenesená",J273,0)</f>
        <v>0</v>
      </c>
      <c r="BI273" s="152">
        <f>IF(N273="nulová",J273,0)</f>
        <v>0</v>
      </c>
      <c r="BJ273" s="15" t="s">
        <v>80</v>
      </c>
      <c r="BK273" s="153">
        <f>ROUND(I273*H273,3)</f>
        <v>0</v>
      </c>
      <c r="BL273" s="15" t="s">
        <v>125</v>
      </c>
      <c r="BM273" s="151" t="s">
        <v>533</v>
      </c>
    </row>
    <row r="274" spans="1:65" s="12" customFormat="1" ht="25.9" customHeight="1">
      <c r="B274" s="128"/>
      <c r="D274" s="129" t="s">
        <v>68</v>
      </c>
      <c r="E274" s="130" t="s">
        <v>534</v>
      </c>
      <c r="F274" s="130" t="s">
        <v>535</v>
      </c>
      <c r="J274" s="131">
        <f>BK274</f>
        <v>0</v>
      </c>
      <c r="L274" s="128"/>
      <c r="M274" s="132"/>
      <c r="N274" s="133"/>
      <c r="O274" s="133"/>
      <c r="P274" s="134">
        <f>SUM(P275:P277)</f>
        <v>114.24</v>
      </c>
      <c r="Q274" s="133"/>
      <c r="R274" s="134">
        <f>SUM(R275:R277)</f>
        <v>0</v>
      </c>
      <c r="S274" s="133"/>
      <c r="T274" s="135">
        <f>SUM(T275:T277)</f>
        <v>0</v>
      </c>
      <c r="AR274" s="129" t="s">
        <v>136</v>
      </c>
      <c r="AT274" s="136" t="s">
        <v>68</v>
      </c>
      <c r="AU274" s="136" t="s">
        <v>7</v>
      </c>
      <c r="AY274" s="129" t="s">
        <v>118</v>
      </c>
      <c r="BK274" s="137">
        <f>SUM(BK275:BK277)</f>
        <v>0</v>
      </c>
    </row>
    <row r="275" spans="1:65" s="2" customFormat="1" ht="24.25" customHeight="1">
      <c r="A275" s="27"/>
      <c r="B275" s="140"/>
      <c r="C275" s="141">
        <v>133</v>
      </c>
      <c r="D275" s="141" t="s">
        <v>121</v>
      </c>
      <c r="E275" s="142" t="s">
        <v>536</v>
      </c>
      <c r="F275" s="143" t="s">
        <v>537</v>
      </c>
      <c r="G275" s="144" t="s">
        <v>538</v>
      </c>
      <c r="H275" s="145">
        <v>16</v>
      </c>
      <c r="I275" s="145"/>
      <c r="J275" s="145">
        <f>ROUND(I275*H275,3)</f>
        <v>0</v>
      </c>
      <c r="K275" s="146"/>
      <c r="L275" s="28"/>
      <c r="M275" s="147" t="s">
        <v>1</v>
      </c>
      <c r="N275" s="148" t="s">
        <v>35</v>
      </c>
      <c r="O275" s="149">
        <v>1.19</v>
      </c>
      <c r="P275" s="149">
        <f>O275*H275</f>
        <v>19.04</v>
      </c>
      <c r="Q275" s="149">
        <v>0</v>
      </c>
      <c r="R275" s="149">
        <f>Q275*H275</f>
        <v>0</v>
      </c>
      <c r="S275" s="149">
        <v>0</v>
      </c>
      <c r="T275" s="150">
        <f>S275*H275</f>
        <v>0</v>
      </c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27"/>
      <c r="AR275" s="151" t="s">
        <v>539</v>
      </c>
      <c r="AT275" s="151" t="s">
        <v>121</v>
      </c>
      <c r="AU275" s="151" t="s">
        <v>74</v>
      </c>
      <c r="AY275" s="15" t="s">
        <v>118</v>
      </c>
      <c r="BE275" s="152">
        <f>IF(N275="základná",J275,0)</f>
        <v>0</v>
      </c>
      <c r="BF275" s="152">
        <f>IF(N275="znížená",J275,0)</f>
        <v>0</v>
      </c>
      <c r="BG275" s="152">
        <f>IF(N275="zákl. prenesená",J275,0)</f>
        <v>0</v>
      </c>
      <c r="BH275" s="152">
        <f>IF(N275="zníž. prenesená",J275,0)</f>
        <v>0</v>
      </c>
      <c r="BI275" s="152">
        <f>IF(N275="nulová",J275,0)</f>
        <v>0</v>
      </c>
      <c r="BJ275" s="15" t="s">
        <v>80</v>
      </c>
      <c r="BK275" s="153">
        <f>ROUND(I275*H275,3)</f>
        <v>0</v>
      </c>
      <c r="BL275" s="15" t="s">
        <v>539</v>
      </c>
      <c r="BM275" s="151" t="s">
        <v>540</v>
      </c>
    </row>
    <row r="276" spans="1:65" s="2" customFormat="1" ht="14.5" customHeight="1">
      <c r="A276" s="27"/>
      <c r="B276" s="140"/>
      <c r="C276" s="141">
        <v>134</v>
      </c>
      <c r="D276" s="141" t="s">
        <v>121</v>
      </c>
      <c r="E276" s="142" t="s">
        <v>541</v>
      </c>
      <c r="F276" s="143" t="s">
        <v>542</v>
      </c>
      <c r="G276" s="144" t="s">
        <v>538</v>
      </c>
      <c r="H276" s="145">
        <v>8</v>
      </c>
      <c r="I276" s="145"/>
      <c r="J276" s="145">
        <f>ROUND(I276*H276,3)</f>
        <v>0</v>
      </c>
      <c r="K276" s="146"/>
      <c r="L276" s="28"/>
      <c r="M276" s="147" t="s">
        <v>1</v>
      </c>
      <c r="N276" s="148" t="s">
        <v>35</v>
      </c>
      <c r="O276" s="149">
        <v>1.19</v>
      </c>
      <c r="P276" s="149">
        <f>O276*H276</f>
        <v>9.52</v>
      </c>
      <c r="Q276" s="149">
        <v>0</v>
      </c>
      <c r="R276" s="149">
        <f>Q276*H276</f>
        <v>0</v>
      </c>
      <c r="S276" s="149">
        <v>0</v>
      </c>
      <c r="T276" s="150">
        <f>S276*H276</f>
        <v>0</v>
      </c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27"/>
      <c r="AR276" s="151" t="s">
        <v>539</v>
      </c>
      <c r="AT276" s="151" t="s">
        <v>121</v>
      </c>
      <c r="AU276" s="151" t="s">
        <v>74</v>
      </c>
      <c r="AY276" s="15" t="s">
        <v>118</v>
      </c>
      <c r="BE276" s="152">
        <f>IF(N276="základná",J276,0)</f>
        <v>0</v>
      </c>
      <c r="BF276" s="152">
        <f>IF(N276="znížená",J276,0)</f>
        <v>0</v>
      </c>
      <c r="BG276" s="152">
        <f>IF(N276="zákl. prenesená",J276,0)</f>
        <v>0</v>
      </c>
      <c r="BH276" s="152">
        <f>IF(N276="zníž. prenesená",J276,0)</f>
        <v>0</v>
      </c>
      <c r="BI276" s="152">
        <f>IF(N276="nulová",J276,0)</f>
        <v>0</v>
      </c>
      <c r="BJ276" s="15" t="s">
        <v>80</v>
      </c>
      <c r="BK276" s="153">
        <f>ROUND(I276*H276,3)</f>
        <v>0</v>
      </c>
      <c r="BL276" s="15" t="s">
        <v>539</v>
      </c>
      <c r="BM276" s="151" t="s">
        <v>543</v>
      </c>
    </row>
    <row r="277" spans="1:65" s="2" customFormat="1" ht="14.5" customHeight="1">
      <c r="A277" s="27"/>
      <c r="B277" s="140"/>
      <c r="C277" s="141">
        <v>135</v>
      </c>
      <c r="D277" s="141" t="s">
        <v>121</v>
      </c>
      <c r="E277" s="142" t="s">
        <v>544</v>
      </c>
      <c r="F277" s="143" t="s">
        <v>545</v>
      </c>
      <c r="G277" s="144" t="s">
        <v>538</v>
      </c>
      <c r="H277" s="145">
        <v>72</v>
      </c>
      <c r="I277" s="145"/>
      <c r="J277" s="145">
        <f>ROUND(I277*H277,3)</f>
        <v>0</v>
      </c>
      <c r="K277" s="146"/>
      <c r="L277" s="28"/>
      <c r="M277" s="172" t="s">
        <v>1</v>
      </c>
      <c r="N277" s="173" t="s">
        <v>35</v>
      </c>
      <c r="O277" s="174">
        <v>1.19</v>
      </c>
      <c r="P277" s="174">
        <f>O277*H277</f>
        <v>85.679999999999993</v>
      </c>
      <c r="Q277" s="174">
        <v>0</v>
      </c>
      <c r="R277" s="174">
        <f>Q277*H277</f>
        <v>0</v>
      </c>
      <c r="S277" s="174">
        <v>0</v>
      </c>
      <c r="T277" s="175">
        <f>S277*H277</f>
        <v>0</v>
      </c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27"/>
      <c r="AR277" s="151" t="s">
        <v>539</v>
      </c>
      <c r="AT277" s="151" t="s">
        <v>121</v>
      </c>
      <c r="AU277" s="151" t="s">
        <v>74</v>
      </c>
      <c r="AY277" s="15" t="s">
        <v>118</v>
      </c>
      <c r="BE277" s="152">
        <f>IF(N277="základná",J277,0)</f>
        <v>0</v>
      </c>
      <c r="BF277" s="152">
        <f>IF(N277="znížená",J277,0)</f>
        <v>0</v>
      </c>
      <c r="BG277" s="152">
        <f>IF(N277="zákl. prenesená",J277,0)</f>
        <v>0</v>
      </c>
      <c r="BH277" s="152">
        <f>IF(N277="zníž. prenesená",J277,0)</f>
        <v>0</v>
      </c>
      <c r="BI277" s="152">
        <f>IF(N277="nulová",J277,0)</f>
        <v>0</v>
      </c>
      <c r="BJ277" s="15" t="s">
        <v>80</v>
      </c>
      <c r="BK277" s="153">
        <f>ROUND(I277*H277,3)</f>
        <v>0</v>
      </c>
      <c r="BL277" s="15" t="s">
        <v>539</v>
      </c>
      <c r="BM277" s="151" t="s">
        <v>546</v>
      </c>
    </row>
    <row r="278" spans="1:65" s="2" customFormat="1" ht="7" customHeight="1">
      <c r="A278" s="27"/>
      <c r="B278" s="42"/>
      <c r="C278" s="43"/>
      <c r="D278" s="43"/>
      <c r="E278" s="43"/>
      <c r="F278" s="43"/>
      <c r="G278" s="43"/>
      <c r="H278" s="43"/>
      <c r="I278" s="43"/>
      <c r="J278" s="43"/>
      <c r="K278" s="43"/>
      <c r="L278" s="28"/>
      <c r="M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27"/>
    </row>
  </sheetData>
  <autoFilter ref="C130:K277" xr:uid="{00000000-0009-0000-0000-000001000000}"/>
  <mergeCells count="11">
    <mergeCell ref="E123:H123"/>
    <mergeCell ref="E7:H7"/>
    <mergeCell ref="E9:H9"/>
    <mergeCell ref="E11:H11"/>
    <mergeCell ref="E29:H29"/>
    <mergeCell ref="E85:H85"/>
    <mergeCell ref="L2:V2"/>
    <mergeCell ref="E87:H87"/>
    <mergeCell ref="E89:H89"/>
    <mergeCell ref="E119:H119"/>
    <mergeCell ref="E121:H121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01 - ÚK</vt:lpstr>
      <vt:lpstr>'01 - ÚK'!Názvy_tlače</vt:lpstr>
      <vt:lpstr>'Rekapitulácia stavby'!Názvy_tlače</vt:lpstr>
      <vt:lpstr>'01 - ÚK'!Oblasť_tlače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Horník</dc:creator>
  <cp:lastModifiedBy>Dano</cp:lastModifiedBy>
  <cp:lastPrinted>2020-12-28T09:47:49Z</cp:lastPrinted>
  <dcterms:created xsi:type="dcterms:W3CDTF">2020-12-23T09:17:42Z</dcterms:created>
  <dcterms:modified xsi:type="dcterms:W3CDTF">2021-06-09T18:32:47Z</dcterms:modified>
</cp:coreProperties>
</file>