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7F4A6182-4F44-4021-85FA-C2D428120068}" xr6:coauthVersionLast="47" xr6:coauthVersionMax="47" xr10:uidLastSave="{00000000-0000-0000-0000-000000000000}"/>
  <bookViews>
    <workbookView xWindow="-96" yWindow="-96" windowWidth="19392" windowHeight="10392" firstSheet="1" activeTab="1" xr2:uid="{00000000-000D-0000-FFFF-FFFF00000000}"/>
  </bookViews>
  <sheets>
    <sheet name="Rekapitulácia stavby" sheetId="1" state="veryHidden" r:id="rId1"/>
    <sheet name="01 - Oplotenie" sheetId="2" r:id="rId2"/>
  </sheets>
  <definedNames>
    <definedName name="_xlnm._FilterDatabase" localSheetId="1" hidden="1">'01 - Oplotenie'!$C$120:$K$146</definedName>
    <definedName name="_xlnm.Print_Titles" localSheetId="1">'01 - Oplotenie'!$120:$120</definedName>
    <definedName name="_xlnm.Print_Titles" localSheetId="0">'Rekapitulácia stavby'!$92:$92</definedName>
    <definedName name="_xlnm.Print_Area" localSheetId="1">'01 - Oplotenie'!$C$4:$J$76,'01 - Oplotenie'!$C$82:$J$102,'01 - Oplotenie'!$C$108:$J$146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4" i="2"/>
  <c r="BH134" i="2"/>
  <c r="BG134" i="2"/>
  <c r="BE134" i="2"/>
  <c r="T134" i="2"/>
  <c r="T133" i="2"/>
  <c r="R134" i="2"/>
  <c r="R133" i="2"/>
  <c r="P134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92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144" i="2"/>
  <c r="BK143" i="2"/>
  <c r="J142" i="2"/>
  <c r="BK127" i="2"/>
  <c r="J145" i="2"/>
  <c r="BK139" i="2"/>
  <c r="BK138" i="2"/>
  <c r="J134" i="2"/>
  <c r="J131" i="2"/>
  <c r="BK130" i="2"/>
  <c r="BK128" i="2"/>
  <c r="J127" i="2"/>
  <c r="J126" i="2"/>
  <c r="BK124" i="2"/>
  <c r="AS94" i="1"/>
  <c r="BK146" i="2"/>
  <c r="J146" i="2"/>
  <c r="BK145" i="2"/>
  <c r="J144" i="2"/>
  <c r="J143" i="2"/>
  <c r="BK142" i="2"/>
  <c r="BK141" i="2"/>
  <c r="J141" i="2"/>
  <c r="BK140" i="2"/>
  <c r="J140" i="2"/>
  <c r="J139" i="2"/>
  <c r="J138" i="2"/>
  <c r="BK134" i="2"/>
  <c r="BK131" i="2"/>
  <c r="J130" i="2"/>
  <c r="J128" i="2"/>
  <c r="BK126" i="2"/>
  <c r="J124" i="2"/>
  <c r="P137" i="2" l="1"/>
  <c r="P136" i="2" s="1"/>
  <c r="BK137" i="2"/>
  <c r="BK136" i="2"/>
  <c r="J136" i="2" s="1"/>
  <c r="J100" i="2" s="1"/>
  <c r="R137" i="2"/>
  <c r="R136" i="2"/>
  <c r="BK123" i="2"/>
  <c r="J123" i="2"/>
  <c r="J98" i="2" s="1"/>
  <c r="P123" i="2"/>
  <c r="P122" i="2" s="1"/>
  <c r="R123" i="2"/>
  <c r="R122" i="2" s="1"/>
  <c r="T123" i="2"/>
  <c r="T122" i="2"/>
  <c r="T137" i="2"/>
  <c r="T136" i="2"/>
  <c r="E111" i="2"/>
  <c r="J115" i="2"/>
  <c r="F118" i="2"/>
  <c r="BF128" i="2"/>
  <c r="BF131" i="2"/>
  <c r="BF138" i="2"/>
  <c r="BF139" i="2"/>
  <c r="BF140" i="2"/>
  <c r="BF141" i="2"/>
  <c r="BF143" i="2"/>
  <c r="BK133" i="2"/>
  <c r="J133" i="2" s="1"/>
  <c r="J99" i="2" s="1"/>
  <c r="J92" i="2"/>
  <c r="BF130" i="2"/>
  <c r="BF134" i="2"/>
  <c r="BF146" i="2"/>
  <c r="BF124" i="2"/>
  <c r="BF126" i="2"/>
  <c r="BF127" i="2"/>
  <c r="BF142" i="2"/>
  <c r="BF144" i="2"/>
  <c r="BF145" i="2"/>
  <c r="J33" i="2"/>
  <c r="AV95" i="1" s="1"/>
  <c r="F33" i="2"/>
  <c r="AZ95" i="1" s="1"/>
  <c r="AZ94" i="1" s="1"/>
  <c r="W29" i="1" s="1"/>
  <c r="F35" i="2"/>
  <c r="BB95" i="1" s="1"/>
  <c r="BB94" i="1" s="1"/>
  <c r="W31" i="1" s="1"/>
  <c r="F37" i="2"/>
  <c r="BD95" i="1"/>
  <c r="BD94" i="1" s="1"/>
  <c r="W33" i="1" s="1"/>
  <c r="F36" i="2"/>
  <c r="BC95" i="1" s="1"/>
  <c r="BC94" i="1" s="1"/>
  <c r="W32" i="1" s="1"/>
  <c r="T121" i="2" l="1"/>
  <c r="R121" i="2"/>
  <c r="P121" i="2"/>
  <c r="AU95" i="1" s="1"/>
  <c r="AU94" i="1" s="1"/>
  <c r="J137" i="2"/>
  <c r="J101" i="2" s="1"/>
  <c r="BK122" i="2"/>
  <c r="BK121" i="2"/>
  <c r="J121" i="2" s="1"/>
  <c r="J96" i="2" s="1"/>
  <c r="AX94" i="1"/>
  <c r="AV94" i="1"/>
  <c r="AK29" i="1" s="1"/>
  <c r="AY94" i="1"/>
  <c r="F34" i="2"/>
  <c r="BA95" i="1" s="1"/>
  <c r="BA94" i="1" s="1"/>
  <c r="W30" i="1" s="1"/>
  <c r="J34" i="2"/>
  <c r="AW95" i="1" s="1"/>
  <c r="AT95" i="1" s="1"/>
  <c r="J122" i="2" l="1"/>
  <c r="J97" i="2"/>
  <c r="AW94" i="1"/>
  <c r="AK30" i="1"/>
  <c r="J30" i="2"/>
  <c r="AG95" i="1"/>
  <c r="AG94" i="1" s="1"/>
  <c r="AK26" i="1" s="1"/>
  <c r="AN95" i="1" l="1"/>
  <c r="J39" i="2"/>
  <c r="AK35" i="1"/>
  <c r="AT94" i="1"/>
  <c r="AN94" i="1" l="1"/>
</calcChain>
</file>

<file path=xl/sharedStrings.xml><?xml version="1.0" encoding="utf-8"?>
<sst xmlns="http://schemas.openxmlformats.org/spreadsheetml/2006/main" count="542" uniqueCount="189">
  <si>
    <t>Export Komplet</t>
  </si>
  <si>
    <t/>
  </si>
  <si>
    <t>2.0</t>
  </si>
  <si>
    <t>False</t>
  </si>
  <si>
    <t>{bb2f4e3e-9adf-4c0b-87b1-99354ed15bf2}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</si>
  <si>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</si>
  <si>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</si>
  <si>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</si>
  <si>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</si>
  <si>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</si>
  <si>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</si>
  <si>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</si>
  <si>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04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</si>
  <si>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</si>
  <si>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</si>
  <si>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</si>
  <si>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</si>
  <si>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</si>
  <si>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</si>
  <si>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</si>
  <si>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21. 12. 2020</t>
  </si>
  <si>
    <t>Objednávateľ:</t>
  </si>
  <si>
    <t>IČO:</t>
  </si>
  <si>
    <t>Obec Smižany</t>
  </si>
  <si>
    <t>IČ DPH:</t>
  </si>
  <si>
    <t>Zhotoviteľ:</t>
  </si>
  <si>
    <t>Projektant:</t>
  </si>
  <si>
    <t>ARCHING SNV,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</si>
  <si>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</si>
  <si>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</si>
  <si>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</si>
  <si>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</si>
  <si>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</si>
  <si>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</si>
  <si>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</si>
  <si>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</si>
  <si>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</si>
  <si>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</si>
  <si>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</si>
  <si>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</si>
  <si>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</si>
  <si>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</si>
  <si>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</si>
  <si>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</si>
  <si>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</si>
  <si>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</si>
  <si>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</si>
  <si>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</si>
  <si>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</si>
  <si>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</si>
  <si>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</si>
  <si>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</si>
  <si>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</si>
  <si>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</si>
  <si>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</si>
  <si>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</si>
  <si>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</si>
  <si>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</si>
  <si>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</si>
  <si>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</si>
  <si>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</si>
  <si>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</si>
  <si>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</si>
  <si>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</si>
  <si>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</si>
  <si>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</si>
  <si>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</si>
  <si>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</si>
  <si>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</si>
  <si>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</si>
  <si>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</si>
  <si>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</si>
  <si>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</si>
  <si>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</si>
  <si>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</si>
  <si>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</si>
  <si>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</si>
  <si>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Oplotenie</t>
  </si>
  <si>
    <t>STA</t>
  </si>
  <si>
    <t>1</t>
  </si>
  <si>
    <t>{a84bb258-9761-4e5a-adff-24ebc0fe0d3e}</t>
  </si>
  <si>
    <t>KRYCÍ LIST ROZPOČTU</t>
  </si>
  <si>
    <t>Objekt:</t>
  </si>
  <si>
    <t>01 - Oplotenie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</si>
  <si>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</si>
  <si>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</si>
  <si>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</si>
  <si>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</si>
  <si>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</si>
  <si>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</si>
  <si>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</si>
  <si>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</si>
  <si>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</si>
  <si>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</si>
  <si>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</si>
  <si>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</si>
  <si>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</si>
  <si>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</si>
  <si>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</si>
  <si>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</si>
  <si>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</si>
  <si>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</si>
  <si>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</si>
  <si>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</si>
  <si>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</si>
  <si>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</si>
  <si>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</si>
  <si>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</si>
  <si>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</si>
  <si>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</si>
  <si>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</si>
  <si>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133201101.S</t>
  </si>
  <si>
    <t>Výkop šachty zapaženej, hornina 3 do 100 m3</t>
  </si>
  <si>
    <t>m3</t>
  </si>
  <si>
    <t>4</t>
  </si>
  <si>
    <t>2</t>
  </si>
  <si>
    <t>-8544635</t>
  </si>
  <si>
    <t>VV</t>
  </si>
  <si>
    <t>0,4*0,4*0,8*19</t>
  </si>
  <si>
    <t>133201109.S</t>
  </si>
  <si>
    <t>Príplatok k cenám za lepivosť pri hĺbení šachiet zapažených i nezapažených v hornine 3</t>
  </si>
  <si>
    <t>-1936886362</t>
  </si>
  <si>
    <t>3</t>
  </si>
  <si>
    <t>162501102.S</t>
  </si>
  <si>
    <t>Vodorovné premiestnenie výkopku po spevnenej ceste z horniny tr.1-4, do 100 m3 na vzdialenosť do 3000 m</t>
  </si>
  <si>
    <t>2074820894</t>
  </si>
  <si>
    <t>162501105.S</t>
  </si>
  <si>
    <t>Vodorovné premiestnenie výkopku po spevnenej ceste z horniny tr.1-4, do 100 m3, príplatok k cene za každých ďalšich a začatých 1000 m</t>
  </si>
  <si>
    <t>534980362</t>
  </si>
  <si>
    <t>2,432*7 'Přepočítané koeficientom množstva</t>
  </si>
  <si>
    <t>5</t>
  </si>
  <si>
    <t>171201201.S</t>
  </si>
  <si>
    <t>Uloženie sypaniny na skládky do 100 m3</t>
  </si>
  <si>
    <t>725010221</t>
  </si>
  <si>
    <t>6</t>
  </si>
  <si>
    <t>171209002.S</t>
  </si>
  <si>
    <t>Poplatok za skladovanie - zemina a kamenivo (17 05) ostatné</t>
  </si>
  <si>
    <t>t</t>
  </si>
  <si>
    <t>-1003292573</t>
  </si>
  <si>
    <t>2,432*1,6</t>
  </si>
  <si>
    <t>Zakladanie</t>
  </si>
  <si>
    <t>7</t>
  </si>
  <si>
    <t>275313711.S</t>
  </si>
  <si>
    <t>Betón základových pätiek, prostý tr. C 25/30</t>
  </si>
  <si>
    <t>-476051532</t>
  </si>
  <si>
    <t>0,4*0,4*0,8*19*1,035</t>
  </si>
  <si>
    <t>PSV</t>
  </si>
  <si>
    <t>Práce a dodávky PSV</t>
  </si>
  <si>
    <t>767</t>
  </si>
  <si>
    <t>Konštrukcie doplnkové kovové</t>
  </si>
  <si>
    <t>8</t>
  </si>
  <si>
    <t>767914110.S1</t>
  </si>
  <si>
    <t>Montáž oplotenia rámového, na oceľové stĺpiky s bránami</t>
  </si>
  <si>
    <t>ks</t>
  </si>
  <si>
    <t>16</t>
  </si>
  <si>
    <t>1700984216</t>
  </si>
  <si>
    <t>9</t>
  </si>
  <si>
    <t>M</t>
  </si>
  <si>
    <t>553510024601</t>
  </si>
  <si>
    <t>Panel oplotenia 2310x1800 mm</t>
  </si>
  <si>
    <t>32</t>
  </si>
  <si>
    <t>1361312649</t>
  </si>
  <si>
    <t>10</t>
  </si>
  <si>
    <t>553510024602</t>
  </si>
  <si>
    <t>Panel oplotenia 2040x1800 mm</t>
  </si>
  <si>
    <t>-109165089</t>
  </si>
  <si>
    <t>11</t>
  </si>
  <si>
    <t>553510024603</t>
  </si>
  <si>
    <t>Panel oplotenia 970x1800 mm</t>
  </si>
  <si>
    <t>-880487036</t>
  </si>
  <si>
    <t>12</t>
  </si>
  <si>
    <t>553510024604</t>
  </si>
  <si>
    <t>Panel oplotenia 2240x1800 mm</t>
  </si>
  <si>
    <t>182522348</t>
  </si>
  <si>
    <t>13</t>
  </si>
  <si>
    <t>553510024605</t>
  </si>
  <si>
    <t>Stĺpik oplotenia 120x120x2300 mm</t>
  </si>
  <si>
    <t>281911666</t>
  </si>
  <si>
    <t>14</t>
  </si>
  <si>
    <t>553510024606</t>
  </si>
  <si>
    <t>Stĺpik oplotenia 120x120x2500 mm</t>
  </si>
  <si>
    <t>1045531861</t>
  </si>
  <si>
    <t>15</t>
  </si>
  <si>
    <t>553510024607</t>
  </si>
  <si>
    <t>Dvojkrídlová brána 2000x1800 mm</t>
  </si>
  <si>
    <t>230008866</t>
  </si>
  <si>
    <t>553510024608</t>
  </si>
  <si>
    <t>Bránka 1350x1800 mm</t>
  </si>
  <si>
    <t>-556881286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</si>
</sst>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7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5" customHeight="1">
      <c r="B4" s="18"/>
      <c r="D4" s="19" t="s">
        <v>8</v>
      </c>
      <c r="AR4" s="18"/>
      <c r="AS4" s="20" t="s">
        <v>9</v>
      </c>
      <c r="BS4" s="15" t="s">
        <v>10</v>
      </c>
    </row>
    <row r="5" spans="1:74" s="1" customFormat="1" ht="12" customHeight="1">
      <c r="B5" s="18"/>
      <c r="D5" s="21" t="s">
        <v>11</v>
      </c>
      <c r="K5" s="199" t="s">
        <v>12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8"/>
      <c r="BS5" s="15" t="s">
        <v>6</v>
      </c>
    </row>
    <row r="6" spans="1:74" s="1" customFormat="1" ht="37" customHeight="1">
      <c r="B6" s="18"/>
      <c r="D6" s="23" t="s">
        <v>13</v>
      </c>
      <c r="K6" s="200" t="s">
        <v>14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8"/>
      <c r="BS6" s="15" t="s">
        <v>6</v>
      </c>
    </row>
    <row r="7" spans="1:74" s="1" customFormat="1" ht="12" customHeight="1">
      <c r="B7" s="18"/>
      <c r="D7" s="24" t="s">
        <v>15</v>
      </c>
      <c r="K7" s="22" t="s">
        <v>1</v>
      </c>
      <c r="AK7" s="24" t="s">
        <v>16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17</v>
      </c>
      <c r="K8" s="22" t="s">
        <v>18</v>
      </c>
      <c r="AK8" s="24" t="s">
        <v>19</v>
      </c>
      <c r="AN8" s="22" t="s">
        <v>20</v>
      </c>
      <c r="AR8" s="18"/>
      <c r="BS8" s="15" t="s">
        <v>6</v>
      </c>
    </row>
    <row r="9" spans="1:74" s="1" customFormat="1" ht="14.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21</v>
      </c>
      <c r="AK10" s="24" t="s">
        <v>22</v>
      </c>
      <c r="AN10" s="22" t="s">
        <v>1</v>
      </c>
      <c r="AR10" s="18"/>
      <c r="BS10" s="15" t="s">
        <v>6</v>
      </c>
    </row>
    <row r="11" spans="1:74" s="1" customFormat="1" ht="18.399999999999999" customHeight="1">
      <c r="B11" s="18"/>
      <c r="E11" s="22" t="s">
        <v>23</v>
      </c>
      <c r="AK11" s="24" t="s">
        <v>24</v>
      </c>
      <c r="AN11" s="22" t="s">
        <v>1</v>
      </c>
      <c r="AR11" s="18"/>
      <c r="BS11" s="15" t="s">
        <v>6</v>
      </c>
    </row>
    <row r="12" spans="1:74" s="1" customFormat="1" ht="7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25</v>
      </c>
      <c r="AK13" s="24" t="s">
        <v>22</v>
      </c>
      <c r="AN13" s="22" t="s">
        <v>1</v>
      </c>
      <c r="AR13" s="18"/>
      <c r="BS13" s="15" t="s">
        <v>6</v>
      </c>
    </row>
    <row r="14" spans="1:74" ht="12.3">
      <c r="B14" s="18"/>
      <c r="E14" s="22" t="s">
        <v>18</v>
      </c>
      <c r="AK14" s="24" t="s">
        <v>24</v>
      </c>
      <c r="AN14" s="22" t="s">
        <v>1</v>
      </c>
      <c r="AR14" s="18"/>
      <c r="BS14" s="15" t="s">
        <v>6</v>
      </c>
    </row>
    <row r="15" spans="1:74" s="1" customFormat="1" ht="7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26</v>
      </c>
      <c r="AK16" s="24" t="s">
        <v>22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27</v>
      </c>
      <c r="AK17" s="24" t="s">
        <v>24</v>
      </c>
      <c r="AN17" s="22" t="s">
        <v>1</v>
      </c>
      <c r="AR17" s="18"/>
      <c r="BS17" s="15" t="s">
        <v>28</v>
      </c>
    </row>
    <row r="18" spans="1:71" s="1" customFormat="1" ht="7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29</v>
      </c>
      <c r="AK19" s="24" t="s">
        <v>22</v>
      </c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 t="s">
        <v>18</v>
      </c>
      <c r="AK20" s="24" t="s">
        <v>24</v>
      </c>
      <c r="AN20" s="22" t="s">
        <v>1</v>
      </c>
      <c r="AR20" s="18"/>
      <c r="BS20" s="15" t="s">
        <v>28</v>
      </c>
    </row>
    <row r="21" spans="1:71" s="1" customFormat="1" ht="7" customHeight="1">
      <c r="B21" s="18"/>
      <c r="AR21" s="18"/>
    </row>
    <row r="22" spans="1:71" s="1" customFormat="1" ht="12" customHeight="1">
      <c r="B22" s="18"/>
      <c r="D22" s="24" t="s">
        <v>30</v>
      </c>
      <c r="AR22" s="18"/>
    </row>
    <row r="23" spans="1:71" s="1" customFormat="1" ht="16.5" customHeight="1">
      <c r="B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8"/>
    </row>
    <row r="24" spans="1:71" s="1" customFormat="1" ht="7" customHeight="1">
      <c r="B24" s="18"/>
      <c r="AR24" s="18"/>
    </row>
    <row r="25" spans="1:71" s="1" customFormat="1" ht="7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2">
        <f>ROUND(AG94,2)</f>
        <v>0</v>
      </c>
      <c r="AL26" s="203"/>
      <c r="AM26" s="203"/>
      <c r="AN26" s="203"/>
      <c r="AO26" s="203"/>
      <c r="AP26" s="27"/>
      <c r="AQ26" s="27"/>
      <c r="AR26" s="28"/>
      <c r="BE26" s="27"/>
    </row>
    <row r="27" spans="1:71" s="2" customFormat="1" ht="7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3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4" t="s">
        <v>32</v>
      </c>
      <c r="M28" s="204"/>
      <c r="N28" s="204"/>
      <c r="O28" s="204"/>
      <c r="P28" s="204"/>
      <c r="Q28" s="27"/>
      <c r="R28" s="27"/>
      <c r="S28" s="27"/>
      <c r="T28" s="27"/>
      <c r="U28" s="27"/>
      <c r="V28" s="27"/>
      <c r="W28" s="204" t="s">
        <v>33</v>
      </c>
      <c r="X28" s="204"/>
      <c r="Y28" s="204"/>
      <c r="Z28" s="204"/>
      <c r="AA28" s="204"/>
      <c r="AB28" s="204"/>
      <c r="AC28" s="204"/>
      <c r="AD28" s="204"/>
      <c r="AE28" s="204"/>
      <c r="AF28" s="27"/>
      <c r="AG28" s="27"/>
      <c r="AH28" s="27"/>
      <c r="AI28" s="27"/>
      <c r="AJ28" s="27"/>
      <c r="AK28" s="204" t="s">
        <v>34</v>
      </c>
      <c r="AL28" s="204"/>
      <c r="AM28" s="204"/>
      <c r="AN28" s="204"/>
      <c r="AO28" s="204"/>
      <c r="AP28" s="27"/>
      <c r="AQ28" s="27"/>
      <c r="AR28" s="28"/>
      <c r="BE28" s="27"/>
    </row>
    <row r="29" spans="1:71" s="3" customFormat="1" ht="14.5" customHeight="1">
      <c r="B29" s="32"/>
      <c r="D29" s="24" t="s">
        <v>35</v>
      </c>
      <c r="F29" s="24" t="s">
        <v>36</v>
      </c>
      <c r="L29" s="194">
        <v>0.2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2"/>
    </row>
    <row r="30" spans="1:71" s="3" customFormat="1" ht="14.5" customHeight="1">
      <c r="B30" s="32"/>
      <c r="F30" s="24" t="s">
        <v>37</v>
      </c>
      <c r="L30" s="194">
        <v>0.2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2"/>
    </row>
    <row r="31" spans="1:71" s="3" customFormat="1" ht="14.5" hidden="1" customHeight="1">
      <c r="B31" s="32"/>
      <c r="F31" s="24" t="s">
        <v>38</v>
      </c>
      <c r="L31" s="194">
        <v>0.2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2"/>
    </row>
    <row r="32" spans="1:71" s="3" customFormat="1" ht="14.5" hidden="1" customHeight="1">
      <c r="B32" s="32"/>
      <c r="F32" s="24" t="s">
        <v>39</v>
      </c>
      <c r="L32" s="194">
        <v>0.2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2"/>
    </row>
    <row r="33" spans="1:57" s="3" customFormat="1" ht="14.5" hidden="1" customHeight="1">
      <c r="B33" s="32"/>
      <c r="F33" s="24" t="s">
        <v>40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2"/>
    </row>
    <row r="34" spans="1:57" s="2" customFormat="1" ht="7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95" t="s">
        <v>43</v>
      </c>
      <c r="Y35" s="196"/>
      <c r="Z35" s="196"/>
      <c r="AA35" s="196"/>
      <c r="AB35" s="196"/>
      <c r="AC35" s="35"/>
      <c r="AD35" s="35"/>
      <c r="AE35" s="35"/>
      <c r="AF35" s="35"/>
      <c r="AG35" s="35"/>
      <c r="AH35" s="35"/>
      <c r="AI35" s="35"/>
      <c r="AJ35" s="35"/>
      <c r="AK35" s="197">
        <f>SUM(AK26:AK33)</f>
        <v>0</v>
      </c>
      <c r="AL35" s="196"/>
      <c r="AM35" s="196"/>
      <c r="AN35" s="196"/>
      <c r="AO35" s="198"/>
      <c r="AP35" s="33"/>
      <c r="AQ35" s="33"/>
      <c r="AR35" s="28"/>
      <c r="BE35" s="27"/>
    </row>
    <row r="36" spans="1:57" s="2" customFormat="1" ht="7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5" customHeight="1">
      <c r="B38" s="18"/>
      <c r="AR38" s="18"/>
    </row>
    <row r="39" spans="1:57" s="1" customFormat="1" ht="14.5" customHeight="1">
      <c r="B39" s="18"/>
      <c r="AR39" s="18"/>
    </row>
    <row r="40" spans="1:57" s="1" customFormat="1" ht="14.5" customHeight="1">
      <c r="B40" s="18"/>
      <c r="AR40" s="18"/>
    </row>
    <row r="41" spans="1:57" s="1" customFormat="1" ht="14.5" customHeight="1">
      <c r="B41" s="18"/>
      <c r="AR41" s="18"/>
    </row>
    <row r="42" spans="1:57" s="1" customFormat="1" ht="14.5" customHeight="1">
      <c r="B42" s="18"/>
      <c r="AR42" s="18"/>
    </row>
    <row r="43" spans="1:57" s="1" customFormat="1" ht="14.5" customHeight="1">
      <c r="B43" s="18"/>
      <c r="AR43" s="18"/>
    </row>
    <row r="44" spans="1:57" s="1" customFormat="1" ht="14.5" customHeight="1">
      <c r="B44" s="18"/>
      <c r="AR44" s="18"/>
    </row>
    <row r="45" spans="1:57" s="1" customFormat="1" ht="14.5" customHeight="1">
      <c r="B45" s="18"/>
      <c r="AR45" s="18"/>
    </row>
    <row r="46" spans="1:57" s="1" customFormat="1" ht="14.5" customHeight="1">
      <c r="B46" s="18"/>
      <c r="AR46" s="18"/>
    </row>
    <row r="47" spans="1:57" s="1" customFormat="1" ht="14.5" customHeight="1">
      <c r="B47" s="18"/>
      <c r="AR47" s="18"/>
    </row>
    <row r="48" spans="1:57" s="1" customFormat="1" ht="14.5" customHeight="1">
      <c r="B48" s="18"/>
      <c r="AR48" s="18"/>
    </row>
    <row r="49" spans="1:57" s="2" customFormat="1" ht="14.5" customHeight="1">
      <c r="B49" s="37"/>
      <c r="D49" s="38" t="s">
        <v>44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45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3">
      <c r="A60" s="27"/>
      <c r="B60" s="28"/>
      <c r="C60" s="27"/>
      <c r="D60" s="40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46</v>
      </c>
      <c r="AI60" s="30"/>
      <c r="AJ60" s="30"/>
      <c r="AK60" s="30"/>
      <c r="AL60" s="30"/>
      <c r="AM60" s="40" t="s">
        <v>47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3">
      <c r="A64" s="27"/>
      <c r="B64" s="28"/>
      <c r="C64" s="27"/>
      <c r="D64" s="38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49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3">
      <c r="A75" s="27"/>
      <c r="B75" s="28"/>
      <c r="C75" s="27"/>
      <c r="D75" s="40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46</v>
      </c>
      <c r="AI75" s="30"/>
      <c r="AJ75" s="30"/>
      <c r="AK75" s="30"/>
      <c r="AL75" s="30"/>
      <c r="AM75" s="40" t="s">
        <v>47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5" customHeight="1">
      <c r="A82" s="27"/>
      <c r="B82" s="28"/>
      <c r="C82" s="19" t="s">
        <v>50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11</v>
      </c>
      <c r="L84" s="4" t="str">
        <f>K5</f>
        <v>04</v>
      </c>
      <c r="AR84" s="46"/>
    </row>
    <row r="85" spans="1:91" s="5" customFormat="1" ht="37" customHeight="1">
      <c r="B85" s="47"/>
      <c r="C85" s="48" t="s">
        <v>13</v>
      </c>
      <c r="L85" s="183" t="str">
        <f>K6</f>
        <v>Zariadenie pre seniorov - Smižany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7"/>
    </row>
    <row r="86" spans="1:91" s="2" customFormat="1" ht="7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17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 xml:space="preserve">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19</v>
      </c>
      <c r="AJ87" s="27"/>
      <c r="AK87" s="27"/>
      <c r="AL87" s="27"/>
      <c r="AM87" s="185" t="str">
        <f>IF(AN8= "","",AN8)</f>
        <v>21. 12. 2020</v>
      </c>
      <c r="AN87" s="185"/>
      <c r="AO87" s="27"/>
      <c r="AP87" s="27"/>
      <c r="AQ87" s="27"/>
      <c r="AR87" s="28"/>
      <c r="BE87" s="27"/>
    </row>
    <row r="88" spans="1:91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5" customHeight="1">
      <c r="A89" s="27"/>
      <c r="B89" s="28"/>
      <c r="C89" s="24" t="s">
        <v>21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Obec Smižany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6" t="str">
        <f>IF(E17="","",E17)</f>
        <v>ARCHING SNV, s.r.o.</v>
      </c>
      <c r="AN89" s="187"/>
      <c r="AO89" s="187"/>
      <c r="AP89" s="187"/>
      <c r="AQ89" s="27"/>
      <c r="AR89" s="28"/>
      <c r="AS89" s="188" t="s">
        <v>51</v>
      </c>
      <c r="AT89" s="189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5" customHeight="1">
      <c r="A90" s="27"/>
      <c r="B90" s="28"/>
      <c r="C90" s="24" t="s">
        <v>25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29</v>
      </c>
      <c r="AJ90" s="27"/>
      <c r="AK90" s="27"/>
      <c r="AL90" s="27"/>
      <c r="AM90" s="186" t="str">
        <f>IF(E20="","",E20)</f>
        <v xml:space="preserve"> </v>
      </c>
      <c r="AN90" s="187"/>
      <c r="AO90" s="187"/>
      <c r="AP90" s="187"/>
      <c r="AQ90" s="27"/>
      <c r="AR90" s="28"/>
      <c r="AS90" s="190"/>
      <c r="AT90" s="191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90"/>
      <c r="AT91" s="191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73" t="s">
        <v>52</v>
      </c>
      <c r="D92" s="174"/>
      <c r="E92" s="174"/>
      <c r="F92" s="174"/>
      <c r="G92" s="174"/>
      <c r="H92" s="55"/>
      <c r="I92" s="175" t="s">
        <v>53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54</v>
      </c>
      <c r="AH92" s="174"/>
      <c r="AI92" s="174"/>
      <c r="AJ92" s="174"/>
      <c r="AK92" s="174"/>
      <c r="AL92" s="174"/>
      <c r="AM92" s="174"/>
      <c r="AN92" s="175" t="s">
        <v>55</v>
      </c>
      <c r="AO92" s="174"/>
      <c r="AP92" s="177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5" customHeight="1">
      <c r="B94" s="63"/>
      <c r="C94" s="64" t="s">
        <v>69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1">
        <f>ROUND(AG95,2)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10.39781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70</v>
      </c>
      <c r="BT94" s="72" t="s">
        <v>71</v>
      </c>
      <c r="BU94" s="73" t="s">
        <v>72</v>
      </c>
      <c r="BV94" s="72" t="s">
        <v>73</v>
      </c>
      <c r="BW94" s="72" t="s">
        <v>4</v>
      </c>
      <c r="BX94" s="72" t="s">
        <v>74</v>
      </c>
      <c r="CL94" s="72" t="s">
        <v>1</v>
      </c>
    </row>
    <row r="95" spans="1:91" s="7" customFormat="1" ht="16.5" customHeight="1">
      <c r="A95" s="74" t="s">
        <v>75</v>
      </c>
      <c r="B95" s="75"/>
      <c r="C95" s="76"/>
      <c r="D95" s="180" t="s">
        <v>76</v>
      </c>
      <c r="E95" s="180"/>
      <c r="F95" s="180"/>
      <c r="G95" s="180"/>
      <c r="H95" s="180"/>
      <c r="I95" s="77"/>
      <c r="J95" s="180" t="s">
        <v>77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78">
        <f>'01 - Oplotenie'!J30</f>
        <v>0</v>
      </c>
      <c r="AH95" s="179"/>
      <c r="AI95" s="179"/>
      <c r="AJ95" s="179"/>
      <c r="AK95" s="179"/>
      <c r="AL95" s="179"/>
      <c r="AM95" s="179"/>
      <c r="AN95" s="178">
        <f>SUM(AG95,AT95)</f>
        <v>0</v>
      </c>
      <c r="AO95" s="179"/>
      <c r="AP95" s="179"/>
      <c r="AQ95" s="78" t="s">
        <v>78</v>
      </c>
      <c r="AR95" s="75"/>
      <c r="AS95" s="79">
        <v>0</v>
      </c>
      <c r="AT95" s="80">
        <f>ROUND(SUM(AV95:AW95),2)</f>
        <v>0</v>
      </c>
      <c r="AU95" s="81">
        <f>'01 - Oplotenie'!P121</f>
        <v>10.397812400000001</v>
      </c>
      <c r="AV95" s="80">
        <f>'01 - Oplotenie'!J33</f>
        <v>0</v>
      </c>
      <c r="AW95" s="80">
        <f>'01 - Oplotenie'!J34</f>
        <v>0</v>
      </c>
      <c r="AX95" s="80">
        <f>'01 - Oplotenie'!J35</f>
        <v>0</v>
      </c>
      <c r="AY95" s="80">
        <f>'01 - Oplotenie'!J36</f>
        <v>0</v>
      </c>
      <c r="AZ95" s="80">
        <f>'01 - Oplotenie'!F33</f>
        <v>0</v>
      </c>
      <c r="BA95" s="80">
        <f>'01 - Oplotenie'!F34</f>
        <v>0</v>
      </c>
      <c r="BB95" s="80">
        <f>'01 - Oplotenie'!F35</f>
        <v>0</v>
      </c>
      <c r="BC95" s="80">
        <f>'01 - Oplotenie'!F36</f>
        <v>0</v>
      </c>
      <c r="BD95" s="82">
        <f>'01 - Oplotenie'!F37</f>
        <v>0</v>
      </c>
      <c r="BT95" s="83" t="s">
        <v>79</v>
      </c>
      <c r="BV95" s="83" t="s">
        <v>73</v>
      </c>
      <c r="BW95" s="83" t="s">
        <v>80</v>
      </c>
      <c r="BX95" s="83" t="s">
        <v>4</v>
      </c>
      <c r="CL95" s="83" t="s">
        <v>1</v>
      </c>
      <c r="CM95" s="83" t="s">
        <v>71</v>
      </c>
    </row>
    <row r="96" spans="1:91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7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Oplote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7"/>
  <sheetViews>
    <sheetView showGridLines="0" tabSelected="1" view="pageBreakPreview" zoomScaleNormal="100" zoomScaleSheetLayoutView="100" workbookViewId="0">
      <selection activeCell="I124" sqref="I124:I146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1.46484375" style="1" customWidth="1"/>
    <col min="9" max="10" width="20.1328125" style="1" customWidth="1"/>
    <col min="11" max="11" width="20.1328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4"/>
    </row>
    <row r="2" spans="1:46" s="1" customFormat="1" ht="37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5" t="s">
        <v>80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</row>
    <row r="4" spans="1:46" s="1" customFormat="1" ht="25" customHeight="1">
      <c r="B4" s="18"/>
      <c r="D4" s="19" t="s">
        <v>81</v>
      </c>
      <c r="L4" s="18"/>
      <c r="M4" s="85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06" t="str">
        <f>'Rekapitulácia stavby'!K6</f>
        <v>Zariadenie pre seniorov - Smižany</v>
      </c>
      <c r="F7" s="207"/>
      <c r="G7" s="207"/>
      <c r="H7" s="207"/>
      <c r="L7" s="18"/>
    </row>
    <row r="8" spans="1:46" s="2" customFormat="1" ht="12" customHeight="1">
      <c r="A8" s="27"/>
      <c r="B8" s="28"/>
      <c r="C8" s="27"/>
      <c r="D8" s="24" t="s">
        <v>82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83" t="s">
        <v>83</v>
      </c>
      <c r="F9" s="205"/>
      <c r="G9" s="205"/>
      <c r="H9" s="20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15</v>
      </c>
      <c r="E11" s="27"/>
      <c r="F11" s="22" t="s">
        <v>1</v>
      </c>
      <c r="G11" s="27"/>
      <c r="H11" s="27"/>
      <c r="I11" s="24" t="s">
        <v>16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17</v>
      </c>
      <c r="E12" s="27"/>
      <c r="F12" s="22" t="s">
        <v>18</v>
      </c>
      <c r="G12" s="27"/>
      <c r="H12" s="27"/>
      <c r="I12" s="24" t="s">
        <v>19</v>
      </c>
      <c r="J12" s="50" t="str">
        <f>'Rekapitulácia stavby'!AN8</f>
        <v>21. 12. 2020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21</v>
      </c>
      <c r="E14" s="27"/>
      <c r="F14" s="27"/>
      <c r="G14" s="27"/>
      <c r="H14" s="27"/>
      <c r="I14" s="24" t="s">
        <v>22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">
        <v>23</v>
      </c>
      <c r="F15" s="27"/>
      <c r="G15" s="27"/>
      <c r="H15" s="27"/>
      <c r="I15" s="24" t="s">
        <v>24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22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99" t="str">
        <f>'Rekapitulácia stavby'!E14</f>
        <v xml:space="preserve"> </v>
      </c>
      <c r="F18" s="199"/>
      <c r="G18" s="199"/>
      <c r="H18" s="199"/>
      <c r="I18" s="24" t="s">
        <v>24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22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24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29</v>
      </c>
      <c r="E23" s="27"/>
      <c r="F23" s="27"/>
      <c r="G23" s="27"/>
      <c r="H23" s="27"/>
      <c r="I23" s="24" t="s">
        <v>22</v>
      </c>
      <c r="J23" s="22" t="str">
        <f>IF('Rekapitulácia stavby'!AN19="","",'Rekapitulácia stavby'!AN19)</f>
        <v/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tr">
        <f>IF('Rekapitulácia stavby'!E20="","",'Rekapitulácia stavby'!E20)</f>
        <v xml:space="preserve"> </v>
      </c>
      <c r="F24" s="27"/>
      <c r="G24" s="27"/>
      <c r="H24" s="27"/>
      <c r="I24" s="24" t="s">
        <v>24</v>
      </c>
      <c r="J24" s="22" t="str">
        <f>IF('Rekapitulácia stavby'!AN20="","",'Rekapitulácia stavby'!AN20)</f>
        <v/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30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86"/>
      <c r="B27" s="87"/>
      <c r="C27" s="86"/>
      <c r="D27" s="86"/>
      <c r="E27" s="201" t="s">
        <v>1</v>
      </c>
      <c r="F27" s="201"/>
      <c r="G27" s="201"/>
      <c r="H27" s="201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89" t="s">
        <v>31</v>
      </c>
      <c r="E30" s="27"/>
      <c r="F30" s="27"/>
      <c r="G30" s="27"/>
      <c r="H30" s="27"/>
      <c r="I30" s="27"/>
      <c r="J30" s="66">
        <f>ROUND(J121,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33</v>
      </c>
      <c r="G32" s="27"/>
      <c r="H32" s="27"/>
      <c r="I32" s="31" t="s">
        <v>32</v>
      </c>
      <c r="J32" s="31" t="s">
        <v>34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90" t="s">
        <v>35</v>
      </c>
      <c r="E33" s="24" t="s">
        <v>36</v>
      </c>
      <c r="F33" s="91">
        <f>ROUND((SUM(BE121:BE146)),  2)</f>
        <v>0</v>
      </c>
      <c r="G33" s="27"/>
      <c r="H33" s="27"/>
      <c r="I33" s="92">
        <v>0.2</v>
      </c>
      <c r="J33" s="91">
        <f>ROUND(((SUM(BE121:BE146))*I33),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4" t="s">
        <v>37</v>
      </c>
      <c r="F34" s="91">
        <f>ROUND((SUM(BF121:BF146)),  2)</f>
        <v>0</v>
      </c>
      <c r="G34" s="27"/>
      <c r="H34" s="27"/>
      <c r="I34" s="92">
        <v>0.2</v>
      </c>
      <c r="J34" s="91">
        <f>ROUND(((SUM(BF121:BF146))*I34),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hidden="1" customHeight="1">
      <c r="A35" s="27"/>
      <c r="B35" s="28"/>
      <c r="C35" s="27"/>
      <c r="D35" s="27"/>
      <c r="E35" s="24" t="s">
        <v>38</v>
      </c>
      <c r="F35" s="91">
        <f>ROUND((SUM(BG121:BG146)),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hidden="1" customHeight="1">
      <c r="A36" s="27"/>
      <c r="B36" s="28"/>
      <c r="C36" s="27"/>
      <c r="D36" s="27"/>
      <c r="E36" s="24" t="s">
        <v>39</v>
      </c>
      <c r="F36" s="91">
        <f>ROUND((SUM(BH121:BH146)),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40</v>
      </c>
      <c r="F37" s="91">
        <f>ROUND((SUM(BI121:BI146)),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94" t="s">
        <v>41</v>
      </c>
      <c r="E39" s="55"/>
      <c r="F39" s="55"/>
      <c r="G39" s="95" t="s">
        <v>42</v>
      </c>
      <c r="H39" s="96" t="s">
        <v>43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44</v>
      </c>
      <c r="E50" s="39"/>
      <c r="F50" s="39"/>
      <c r="G50" s="38" t="s">
        <v>45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3">
      <c r="A61" s="27"/>
      <c r="B61" s="28"/>
      <c r="C61" s="27"/>
      <c r="D61" s="40" t="s">
        <v>46</v>
      </c>
      <c r="E61" s="30"/>
      <c r="F61" s="99" t="s">
        <v>47</v>
      </c>
      <c r="G61" s="40" t="s">
        <v>46</v>
      </c>
      <c r="H61" s="30"/>
      <c r="I61" s="30"/>
      <c r="J61" s="100" t="s">
        <v>47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3">
      <c r="A65" s="27"/>
      <c r="B65" s="28"/>
      <c r="C65" s="27"/>
      <c r="D65" s="38" t="s">
        <v>48</v>
      </c>
      <c r="E65" s="41"/>
      <c r="F65" s="41"/>
      <c r="G65" s="38" t="s">
        <v>49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3">
      <c r="A76" s="27"/>
      <c r="B76" s="28"/>
      <c r="C76" s="27"/>
      <c r="D76" s="40" t="s">
        <v>46</v>
      </c>
      <c r="E76" s="30"/>
      <c r="F76" s="99" t="s">
        <v>47</v>
      </c>
      <c r="G76" s="40" t="s">
        <v>46</v>
      </c>
      <c r="H76" s="30"/>
      <c r="I76" s="30"/>
      <c r="J76" s="100" t="s">
        <v>47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9" t="s">
        <v>84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06" t="str">
        <f>E7</f>
        <v>Zariadenie pre seniorov - Smižany</v>
      </c>
      <c r="F85" s="207"/>
      <c r="G85" s="207"/>
      <c r="H85" s="207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82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83" t="str">
        <f>E9</f>
        <v>01 - Oplotenie</v>
      </c>
      <c r="F87" s="205"/>
      <c r="G87" s="205"/>
      <c r="H87" s="20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17</v>
      </c>
      <c r="D89" s="27"/>
      <c r="E89" s="27"/>
      <c r="F89" s="22" t="str">
        <f>F12</f>
        <v xml:space="preserve"> </v>
      </c>
      <c r="G89" s="27"/>
      <c r="H89" s="27"/>
      <c r="I89" s="24" t="s">
        <v>19</v>
      </c>
      <c r="J89" s="50" t="str">
        <f>IF(J12="","",J12)</f>
        <v>21. 12. 2020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5.75" customHeight="1">
      <c r="A91" s="27"/>
      <c r="B91" s="28"/>
      <c r="C91" s="24" t="s">
        <v>21</v>
      </c>
      <c r="D91" s="27"/>
      <c r="E91" s="27"/>
      <c r="F91" s="22" t="str">
        <f>E15</f>
        <v>Obec Smižany</v>
      </c>
      <c r="G91" s="27"/>
      <c r="H91" s="27"/>
      <c r="I91" s="24" t="s">
        <v>26</v>
      </c>
      <c r="J91" s="25" t="str">
        <f>E21</f>
        <v>ARCHING SNV,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4" t="s">
        <v>25</v>
      </c>
      <c r="D92" s="27"/>
      <c r="E92" s="27"/>
      <c r="F92" s="22" t="str">
        <f>IF(E18="","",E18)</f>
        <v xml:space="preserve"> </v>
      </c>
      <c r="G92" s="27"/>
      <c r="H92" s="27"/>
      <c r="I92" s="24" t="s">
        <v>29</v>
      </c>
      <c r="J92" s="25" t="str">
        <f>E24</f>
        <v xml:space="preserve"> 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1" t="s">
        <v>85</v>
      </c>
      <c r="D94" s="93"/>
      <c r="E94" s="93"/>
      <c r="F94" s="93"/>
      <c r="G94" s="93"/>
      <c r="H94" s="93"/>
      <c r="I94" s="93"/>
      <c r="J94" s="102" t="s">
        <v>86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03" t="s">
        <v>87</v>
      </c>
      <c r="D96" s="27"/>
      <c r="E96" s="27"/>
      <c r="F96" s="27"/>
      <c r="G96" s="27"/>
      <c r="H96" s="27"/>
      <c r="I96" s="27"/>
      <c r="J96" s="66">
        <f>J121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88</v>
      </c>
    </row>
    <row r="97" spans="1:31" s="9" customFormat="1" ht="25" customHeight="1">
      <c r="B97" s="104"/>
      <c r="D97" s="105" t="s">
        <v>89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1:31" s="10" customFormat="1" ht="19.899999999999999" customHeight="1">
      <c r="B98" s="108"/>
      <c r="D98" s="109" t="s">
        <v>90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1:31" s="10" customFormat="1" ht="19.899999999999999" customHeight="1">
      <c r="B99" s="108"/>
      <c r="D99" s="109" t="s">
        <v>91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1:31" s="9" customFormat="1" ht="25" customHeight="1">
      <c r="B100" s="104"/>
      <c r="D100" s="105" t="s">
        <v>92</v>
      </c>
      <c r="E100" s="106"/>
      <c r="F100" s="106"/>
      <c r="G100" s="106"/>
      <c r="H100" s="106"/>
      <c r="I100" s="106"/>
      <c r="J100" s="107">
        <f>J136</f>
        <v>0</v>
      </c>
      <c r="L100" s="104"/>
    </row>
    <row r="101" spans="1:31" s="10" customFormat="1" ht="19.899999999999999" customHeight="1">
      <c r="B101" s="108"/>
      <c r="D101" s="109" t="s">
        <v>93</v>
      </c>
      <c r="E101" s="110"/>
      <c r="F101" s="110"/>
      <c r="G101" s="110"/>
      <c r="H101" s="110"/>
      <c r="I101" s="110"/>
      <c r="J101" s="111">
        <f>J137</f>
        <v>0</v>
      </c>
      <c r="L101" s="108"/>
    </row>
    <row r="102" spans="1:31" s="2" customFormat="1" ht="21.75" customHeight="1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7" customHeight="1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 ht="7" customHeight="1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25" customHeight="1">
      <c r="A108" s="27"/>
      <c r="B108" s="28"/>
      <c r="C108" s="19" t="s">
        <v>94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7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4" t="s">
        <v>13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6.5" customHeight="1">
      <c r="A111" s="27"/>
      <c r="B111" s="28"/>
      <c r="C111" s="27"/>
      <c r="D111" s="27"/>
      <c r="E111" s="206" t="str">
        <f>E7</f>
        <v>Zariadenie pre seniorov - Smižany</v>
      </c>
      <c r="F111" s="207"/>
      <c r="G111" s="207"/>
      <c r="H111" s="20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4" t="s">
        <v>82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6.5" customHeight="1">
      <c r="A113" s="27"/>
      <c r="B113" s="28"/>
      <c r="C113" s="27"/>
      <c r="D113" s="27"/>
      <c r="E113" s="183" t="str">
        <f>E9</f>
        <v>01 - Oplotenie</v>
      </c>
      <c r="F113" s="205"/>
      <c r="G113" s="205"/>
      <c r="H113" s="205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7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2" customHeight="1">
      <c r="A115" s="27"/>
      <c r="B115" s="28"/>
      <c r="C115" s="24" t="s">
        <v>17</v>
      </c>
      <c r="D115" s="27"/>
      <c r="E115" s="27"/>
      <c r="F115" s="22" t="str">
        <f>F12</f>
        <v xml:space="preserve"> </v>
      </c>
      <c r="G115" s="27"/>
      <c r="H115" s="27"/>
      <c r="I115" s="24" t="s">
        <v>19</v>
      </c>
      <c r="J115" s="50" t="str">
        <f>IF(J12="","",J12)</f>
        <v>21. 12. 2020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7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25.75" customHeight="1">
      <c r="A117" s="27"/>
      <c r="B117" s="28"/>
      <c r="C117" s="24" t="s">
        <v>21</v>
      </c>
      <c r="D117" s="27"/>
      <c r="E117" s="27"/>
      <c r="F117" s="22" t="str">
        <f>E15</f>
        <v>Obec Smižany</v>
      </c>
      <c r="G117" s="27"/>
      <c r="H117" s="27"/>
      <c r="I117" s="24" t="s">
        <v>26</v>
      </c>
      <c r="J117" s="25" t="str">
        <f>E21</f>
        <v>ARCHING SNV, s.r.o.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5.25" customHeight="1">
      <c r="A118" s="27"/>
      <c r="B118" s="28"/>
      <c r="C118" s="24" t="s">
        <v>25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29</v>
      </c>
      <c r="J118" s="25" t="str">
        <f>E24</f>
        <v xml:space="preserve"> 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0.35" customHeight="1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9.25" customHeight="1">
      <c r="A120" s="112"/>
      <c r="B120" s="113"/>
      <c r="C120" s="114" t="s">
        <v>95</v>
      </c>
      <c r="D120" s="115" t="s">
        <v>56</v>
      </c>
      <c r="E120" s="115" t="s">
        <v>52</v>
      </c>
      <c r="F120" s="115" t="s">
        <v>53</v>
      </c>
      <c r="G120" s="115" t="s">
        <v>96</v>
      </c>
      <c r="H120" s="115" t="s">
        <v>97</v>
      </c>
      <c r="I120" s="115" t="s">
        <v>98</v>
      </c>
      <c r="J120" s="116" t="s">
        <v>86</v>
      </c>
      <c r="K120" s="117" t="s">
        <v>99</v>
      </c>
      <c r="L120" s="118"/>
      <c r="M120" s="57" t="s">
        <v>1</v>
      </c>
      <c r="N120" s="58" t="s">
        <v>35</v>
      </c>
      <c r="O120" s="58" t="s">
        <v>100</v>
      </c>
      <c r="P120" s="58" t="s">
        <v>101</v>
      </c>
      <c r="Q120" s="58" t="s">
        <v>102</v>
      </c>
      <c r="R120" s="58" t="s">
        <v>103</v>
      </c>
      <c r="S120" s="58" t="s">
        <v>104</v>
      </c>
      <c r="T120" s="59" t="s">
        <v>105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22.9" customHeight="1">
      <c r="A121" s="27"/>
      <c r="B121" s="28"/>
      <c r="C121" s="64" t="s">
        <v>87</v>
      </c>
      <c r="D121" s="27"/>
      <c r="E121" s="27"/>
      <c r="F121" s="27"/>
      <c r="G121" s="27"/>
      <c r="H121" s="27"/>
      <c r="I121" s="27"/>
      <c r="J121" s="119">
        <f>BK121</f>
        <v>0</v>
      </c>
      <c r="K121" s="27"/>
      <c r="L121" s="28"/>
      <c r="M121" s="60"/>
      <c r="N121" s="51"/>
      <c r="O121" s="61"/>
      <c r="P121" s="120">
        <f>P122+P136</f>
        <v>10.397812400000001</v>
      </c>
      <c r="Q121" s="61"/>
      <c r="R121" s="120">
        <f>R122+R136</f>
        <v>6.7319672399999995</v>
      </c>
      <c r="S121" s="61"/>
      <c r="T121" s="121">
        <f>T122+T136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70</v>
      </c>
      <c r="AU121" s="15" t="s">
        <v>88</v>
      </c>
      <c r="BK121" s="122">
        <f>BK122+BK136</f>
        <v>0</v>
      </c>
    </row>
    <row r="122" spans="1:65" s="12" customFormat="1" ht="25.9" customHeight="1">
      <c r="B122" s="123"/>
      <c r="D122" s="124" t="s">
        <v>70</v>
      </c>
      <c r="E122" s="125" t="s">
        <v>106</v>
      </c>
      <c r="F122" s="125" t="s">
        <v>107</v>
      </c>
      <c r="J122" s="126">
        <f>BK122</f>
        <v>0</v>
      </c>
      <c r="L122" s="123"/>
      <c r="M122" s="127"/>
      <c r="N122" s="128"/>
      <c r="O122" s="128"/>
      <c r="P122" s="129">
        <f>P123+P133</f>
        <v>10.069552400000001</v>
      </c>
      <c r="Q122" s="128"/>
      <c r="R122" s="129">
        <f>R123+R133</f>
        <v>6.0803672399999993</v>
      </c>
      <c r="S122" s="128"/>
      <c r="T122" s="130">
        <f>T123+T133</f>
        <v>0</v>
      </c>
      <c r="AR122" s="124" t="s">
        <v>79</v>
      </c>
      <c r="AT122" s="131" t="s">
        <v>70</v>
      </c>
      <c r="AU122" s="131" t="s">
        <v>71</v>
      </c>
      <c r="AY122" s="124" t="s">
        <v>108</v>
      </c>
      <c r="BK122" s="132">
        <f>BK123+BK133</f>
        <v>0</v>
      </c>
    </row>
    <row r="123" spans="1:65" s="12" customFormat="1" ht="22.9" customHeight="1">
      <c r="B123" s="123"/>
      <c r="D123" s="124" t="s">
        <v>70</v>
      </c>
      <c r="E123" s="133" t="s">
        <v>79</v>
      </c>
      <c r="F123" s="133" t="s">
        <v>109</v>
      </c>
      <c r="J123" s="134">
        <f>BK123</f>
        <v>0</v>
      </c>
      <c r="L123" s="123"/>
      <c r="M123" s="127"/>
      <c r="N123" s="128"/>
      <c r="O123" s="128"/>
      <c r="P123" s="129">
        <f>SUM(P124:P132)</f>
        <v>8.6082828800000009</v>
      </c>
      <c r="Q123" s="128"/>
      <c r="R123" s="129">
        <f>SUM(R124:R132)</f>
        <v>0</v>
      </c>
      <c r="S123" s="128"/>
      <c r="T123" s="130">
        <f>SUM(T124:T132)</f>
        <v>0</v>
      </c>
      <c r="AR123" s="124" t="s">
        <v>79</v>
      </c>
      <c r="AT123" s="131" t="s">
        <v>70</v>
      </c>
      <c r="AU123" s="131" t="s">
        <v>79</v>
      </c>
      <c r="AY123" s="124" t="s">
        <v>108</v>
      </c>
      <c r="BK123" s="132">
        <f>SUM(BK124:BK132)</f>
        <v>0</v>
      </c>
    </row>
    <row r="124" spans="1:65" s="2" customFormat="1" ht="14.5" customHeight="1">
      <c r="A124" s="27"/>
      <c r="B124" s="135"/>
      <c r="C124" s="136" t="s">
        <v>79</v>
      </c>
      <c r="D124" s="136" t="s">
        <v>110</v>
      </c>
      <c r="E124" s="137" t="s">
        <v>111</v>
      </c>
      <c r="F124" s="138" t="s">
        <v>112</v>
      </c>
      <c r="G124" s="139" t="s">
        <v>113</v>
      </c>
      <c r="H124" s="140">
        <v>2.4319999999999999</v>
      </c>
      <c r="I124" s="141"/>
      <c r="J124" s="141">
        <f>ROUND(I124*H124,2)</f>
        <v>0</v>
      </c>
      <c r="K124" s="142"/>
      <c r="L124" s="28"/>
      <c r="M124" s="143" t="s">
        <v>1</v>
      </c>
      <c r="N124" s="144" t="s">
        <v>37</v>
      </c>
      <c r="O124" s="145">
        <v>2.9609999999999999</v>
      </c>
      <c r="P124" s="145">
        <f>O124*H124</f>
        <v>7.2011519999999996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47" t="s">
        <v>114</v>
      </c>
      <c r="AT124" s="147" t="s">
        <v>110</v>
      </c>
      <c r="AU124" s="147" t="s">
        <v>115</v>
      </c>
      <c r="AY124" s="15" t="s">
        <v>108</v>
      </c>
      <c r="BE124" s="148">
        <f>IF(N124="základná",J124,0)</f>
        <v>0</v>
      </c>
      <c r="BF124" s="148">
        <f>IF(N124="znížená",J124,0)</f>
        <v>0</v>
      </c>
      <c r="BG124" s="148">
        <f>IF(N124="zákl. prenesená",J124,0)</f>
        <v>0</v>
      </c>
      <c r="BH124" s="148">
        <f>IF(N124="zníž. prenesená",J124,0)</f>
        <v>0</v>
      </c>
      <c r="BI124" s="148">
        <f>IF(N124="nulová",J124,0)</f>
        <v>0</v>
      </c>
      <c r="BJ124" s="15" t="s">
        <v>115</v>
      </c>
      <c r="BK124" s="148">
        <f>ROUND(I124*H124,2)</f>
        <v>0</v>
      </c>
      <c r="BL124" s="15" t="s">
        <v>114</v>
      </c>
      <c r="BM124" s="147" t="s">
        <v>116</v>
      </c>
    </row>
    <row r="125" spans="1:65" s="13" customFormat="1">
      <c r="B125" s="149"/>
      <c r="D125" s="150" t="s">
        <v>117</v>
      </c>
      <c r="E125" s="151" t="s">
        <v>1</v>
      </c>
      <c r="F125" s="152" t="s">
        <v>118</v>
      </c>
      <c r="H125" s="153">
        <v>2.4319999999999999</v>
      </c>
      <c r="L125" s="149"/>
      <c r="M125" s="154"/>
      <c r="N125" s="155"/>
      <c r="O125" s="155"/>
      <c r="P125" s="155"/>
      <c r="Q125" s="155"/>
      <c r="R125" s="155"/>
      <c r="S125" s="155"/>
      <c r="T125" s="156"/>
      <c r="AT125" s="151" t="s">
        <v>117</v>
      </c>
      <c r="AU125" s="151" t="s">
        <v>115</v>
      </c>
      <c r="AV125" s="13" t="s">
        <v>115</v>
      </c>
      <c r="AW125" s="13" t="s">
        <v>28</v>
      </c>
      <c r="AX125" s="13" t="s">
        <v>79</v>
      </c>
      <c r="AY125" s="151" t="s">
        <v>108</v>
      </c>
    </row>
    <row r="126" spans="1:65" s="2" customFormat="1" ht="24.25" customHeight="1">
      <c r="A126" s="27"/>
      <c r="B126" s="135"/>
      <c r="C126" s="136" t="s">
        <v>115</v>
      </c>
      <c r="D126" s="136" t="s">
        <v>110</v>
      </c>
      <c r="E126" s="137" t="s">
        <v>119</v>
      </c>
      <c r="F126" s="138" t="s">
        <v>120</v>
      </c>
      <c r="G126" s="139" t="s">
        <v>113</v>
      </c>
      <c r="H126" s="140">
        <v>2.4319999999999999</v>
      </c>
      <c r="I126" s="141"/>
      <c r="J126" s="141">
        <f>ROUND(I126*H126,2)</f>
        <v>0</v>
      </c>
      <c r="K126" s="142"/>
      <c r="L126" s="28"/>
      <c r="M126" s="143" t="s">
        <v>1</v>
      </c>
      <c r="N126" s="144" t="s">
        <v>37</v>
      </c>
      <c r="O126" s="145">
        <v>0.44700000000000001</v>
      </c>
      <c r="P126" s="145">
        <f>O126*H126</f>
        <v>1.0871040000000001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47" t="s">
        <v>114</v>
      </c>
      <c r="AT126" s="147" t="s">
        <v>110</v>
      </c>
      <c r="AU126" s="147" t="s">
        <v>115</v>
      </c>
      <c r="AY126" s="15" t="s">
        <v>108</v>
      </c>
      <c r="BE126" s="148">
        <f>IF(N126="základná",J126,0)</f>
        <v>0</v>
      </c>
      <c r="BF126" s="148">
        <f>IF(N126="znížená",J126,0)</f>
        <v>0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5" t="s">
        <v>115</v>
      </c>
      <c r="BK126" s="148">
        <f>ROUND(I126*H126,2)</f>
        <v>0</v>
      </c>
      <c r="BL126" s="15" t="s">
        <v>114</v>
      </c>
      <c r="BM126" s="147" t="s">
        <v>121</v>
      </c>
    </row>
    <row r="127" spans="1:65" s="2" customFormat="1" ht="24.25" customHeight="1">
      <c r="A127" s="27"/>
      <c r="B127" s="135"/>
      <c r="C127" s="136" t="s">
        <v>122</v>
      </c>
      <c r="D127" s="136" t="s">
        <v>110</v>
      </c>
      <c r="E127" s="137" t="s">
        <v>123</v>
      </c>
      <c r="F127" s="138" t="s">
        <v>124</v>
      </c>
      <c r="G127" s="139" t="s">
        <v>113</v>
      </c>
      <c r="H127" s="140">
        <v>2.4319999999999999</v>
      </c>
      <c r="I127" s="141"/>
      <c r="J127" s="141">
        <f>ROUND(I127*H127,2)</f>
        <v>0</v>
      </c>
      <c r="K127" s="142"/>
      <c r="L127" s="28"/>
      <c r="M127" s="143" t="s">
        <v>1</v>
      </c>
      <c r="N127" s="144" t="s">
        <v>37</v>
      </c>
      <c r="O127" s="145">
        <v>7.0999999999999994E-2</v>
      </c>
      <c r="P127" s="145">
        <f>O127*H127</f>
        <v>0.17267199999999999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7" t="s">
        <v>114</v>
      </c>
      <c r="AT127" s="147" t="s">
        <v>110</v>
      </c>
      <c r="AU127" s="147" t="s">
        <v>115</v>
      </c>
      <c r="AY127" s="15" t="s">
        <v>108</v>
      </c>
      <c r="BE127" s="148">
        <f>IF(N127="základná",J127,0)</f>
        <v>0</v>
      </c>
      <c r="BF127" s="148">
        <f>IF(N127="znížená",J127,0)</f>
        <v>0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5" t="s">
        <v>115</v>
      </c>
      <c r="BK127" s="148">
        <f>ROUND(I127*H127,2)</f>
        <v>0</v>
      </c>
      <c r="BL127" s="15" t="s">
        <v>114</v>
      </c>
      <c r="BM127" s="147" t="s">
        <v>125</v>
      </c>
    </row>
    <row r="128" spans="1:65" s="2" customFormat="1" ht="37.9" customHeight="1">
      <c r="A128" s="27"/>
      <c r="B128" s="135"/>
      <c r="C128" s="136" t="s">
        <v>114</v>
      </c>
      <c r="D128" s="136" t="s">
        <v>110</v>
      </c>
      <c r="E128" s="137" t="s">
        <v>126</v>
      </c>
      <c r="F128" s="138" t="s">
        <v>127</v>
      </c>
      <c r="G128" s="139" t="s">
        <v>113</v>
      </c>
      <c r="H128" s="140">
        <v>17.024000000000001</v>
      </c>
      <c r="I128" s="141"/>
      <c r="J128" s="141">
        <f>ROUND(I128*H128,2)</f>
        <v>0</v>
      </c>
      <c r="K128" s="142"/>
      <c r="L128" s="28"/>
      <c r="M128" s="143" t="s">
        <v>1</v>
      </c>
      <c r="N128" s="144" t="s">
        <v>37</v>
      </c>
      <c r="O128" s="145">
        <v>7.3699999999999998E-3</v>
      </c>
      <c r="P128" s="145">
        <f>O128*H128</f>
        <v>0.12546688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47" t="s">
        <v>114</v>
      </c>
      <c r="AT128" s="147" t="s">
        <v>110</v>
      </c>
      <c r="AU128" s="147" t="s">
        <v>115</v>
      </c>
      <c r="AY128" s="15" t="s">
        <v>108</v>
      </c>
      <c r="BE128" s="148">
        <f>IF(N128="základná",J128,0)</f>
        <v>0</v>
      </c>
      <c r="BF128" s="148">
        <f>IF(N128="znížená",J128,0)</f>
        <v>0</v>
      </c>
      <c r="BG128" s="148">
        <f>IF(N128="zákl. prenesená",J128,0)</f>
        <v>0</v>
      </c>
      <c r="BH128" s="148">
        <f>IF(N128="zníž. prenesená",J128,0)</f>
        <v>0</v>
      </c>
      <c r="BI128" s="148">
        <f>IF(N128="nulová",J128,0)</f>
        <v>0</v>
      </c>
      <c r="BJ128" s="15" t="s">
        <v>115</v>
      </c>
      <c r="BK128" s="148">
        <f>ROUND(I128*H128,2)</f>
        <v>0</v>
      </c>
      <c r="BL128" s="15" t="s">
        <v>114</v>
      </c>
      <c r="BM128" s="147" t="s">
        <v>128</v>
      </c>
    </row>
    <row r="129" spans="1:65" s="13" customFormat="1">
      <c r="B129" s="149"/>
      <c r="D129" s="150" t="s">
        <v>117</v>
      </c>
      <c r="F129" s="152" t="s">
        <v>129</v>
      </c>
      <c r="H129" s="153">
        <v>17.024000000000001</v>
      </c>
      <c r="L129" s="149"/>
      <c r="M129" s="154"/>
      <c r="N129" s="155"/>
      <c r="O129" s="155"/>
      <c r="P129" s="155"/>
      <c r="Q129" s="155"/>
      <c r="R129" s="155"/>
      <c r="S129" s="155"/>
      <c r="T129" s="156"/>
      <c r="AT129" s="151" t="s">
        <v>117</v>
      </c>
      <c r="AU129" s="151" t="s">
        <v>115</v>
      </c>
      <c r="AV129" s="13" t="s">
        <v>115</v>
      </c>
      <c r="AW129" s="13" t="s">
        <v>3</v>
      </c>
      <c r="AX129" s="13" t="s">
        <v>79</v>
      </c>
      <c r="AY129" s="151" t="s">
        <v>108</v>
      </c>
    </row>
    <row r="130" spans="1:65" s="2" customFormat="1" ht="14.5" customHeight="1">
      <c r="A130" s="27"/>
      <c r="B130" s="135"/>
      <c r="C130" s="136" t="s">
        <v>130</v>
      </c>
      <c r="D130" s="136" t="s">
        <v>110</v>
      </c>
      <c r="E130" s="137" t="s">
        <v>131</v>
      </c>
      <c r="F130" s="138" t="s">
        <v>132</v>
      </c>
      <c r="G130" s="139" t="s">
        <v>113</v>
      </c>
      <c r="H130" s="140">
        <v>2.4319999999999999</v>
      </c>
      <c r="I130" s="141"/>
      <c r="J130" s="141">
        <f>ROUND(I130*H130,2)</f>
        <v>0</v>
      </c>
      <c r="K130" s="142"/>
      <c r="L130" s="28"/>
      <c r="M130" s="143" t="s">
        <v>1</v>
      </c>
      <c r="N130" s="144" t="s">
        <v>37</v>
      </c>
      <c r="O130" s="145">
        <v>8.9999999999999993E-3</v>
      </c>
      <c r="P130" s="145">
        <f>O130*H130</f>
        <v>2.1887999999999998E-2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47" t="s">
        <v>114</v>
      </c>
      <c r="AT130" s="147" t="s">
        <v>110</v>
      </c>
      <c r="AU130" s="147" t="s">
        <v>115</v>
      </c>
      <c r="AY130" s="15" t="s">
        <v>108</v>
      </c>
      <c r="BE130" s="148">
        <f>IF(N130="základná",J130,0)</f>
        <v>0</v>
      </c>
      <c r="BF130" s="148">
        <f>IF(N130="znížená",J130,0)</f>
        <v>0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5" t="s">
        <v>115</v>
      </c>
      <c r="BK130" s="148">
        <f>ROUND(I130*H130,2)</f>
        <v>0</v>
      </c>
      <c r="BL130" s="15" t="s">
        <v>114</v>
      </c>
      <c r="BM130" s="147" t="s">
        <v>133</v>
      </c>
    </row>
    <row r="131" spans="1:65" s="2" customFormat="1" ht="24.25" customHeight="1">
      <c r="A131" s="27"/>
      <c r="B131" s="135"/>
      <c r="C131" s="136" t="s">
        <v>134</v>
      </c>
      <c r="D131" s="136" t="s">
        <v>110</v>
      </c>
      <c r="E131" s="137" t="s">
        <v>135</v>
      </c>
      <c r="F131" s="138" t="s">
        <v>136</v>
      </c>
      <c r="G131" s="139" t="s">
        <v>137</v>
      </c>
      <c r="H131" s="140">
        <v>3.891</v>
      </c>
      <c r="I131" s="141"/>
      <c r="J131" s="141">
        <f>ROUND(I131*H131,2)</f>
        <v>0</v>
      </c>
      <c r="K131" s="142"/>
      <c r="L131" s="28"/>
      <c r="M131" s="143" t="s">
        <v>1</v>
      </c>
      <c r="N131" s="144" t="s">
        <v>37</v>
      </c>
      <c r="O131" s="145">
        <v>0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7" t="s">
        <v>114</v>
      </c>
      <c r="AT131" s="147" t="s">
        <v>110</v>
      </c>
      <c r="AU131" s="147" t="s">
        <v>115</v>
      </c>
      <c r="AY131" s="15" t="s">
        <v>108</v>
      </c>
      <c r="BE131" s="148">
        <f>IF(N131="základná",J131,0)</f>
        <v>0</v>
      </c>
      <c r="BF131" s="148">
        <f>IF(N131="znížená",J131,0)</f>
        <v>0</v>
      </c>
      <c r="BG131" s="148">
        <f>IF(N131="zákl. prenesená",J131,0)</f>
        <v>0</v>
      </c>
      <c r="BH131" s="148">
        <f>IF(N131="zníž. prenesená",J131,0)</f>
        <v>0</v>
      </c>
      <c r="BI131" s="148">
        <f>IF(N131="nulová",J131,0)</f>
        <v>0</v>
      </c>
      <c r="BJ131" s="15" t="s">
        <v>115</v>
      </c>
      <c r="BK131" s="148">
        <f>ROUND(I131*H131,2)</f>
        <v>0</v>
      </c>
      <c r="BL131" s="15" t="s">
        <v>114</v>
      </c>
      <c r="BM131" s="147" t="s">
        <v>138</v>
      </c>
    </row>
    <row r="132" spans="1:65" s="13" customFormat="1">
      <c r="B132" s="149"/>
      <c r="D132" s="150" t="s">
        <v>117</v>
      </c>
      <c r="E132" s="151" t="s">
        <v>1</v>
      </c>
      <c r="F132" s="152" t="s">
        <v>139</v>
      </c>
      <c r="H132" s="153">
        <v>3.891</v>
      </c>
      <c r="L132" s="149"/>
      <c r="M132" s="154"/>
      <c r="N132" s="155"/>
      <c r="O132" s="155"/>
      <c r="P132" s="155"/>
      <c r="Q132" s="155"/>
      <c r="R132" s="155"/>
      <c r="S132" s="155"/>
      <c r="T132" s="156"/>
      <c r="AT132" s="151" t="s">
        <v>117</v>
      </c>
      <c r="AU132" s="151" t="s">
        <v>115</v>
      </c>
      <c r="AV132" s="13" t="s">
        <v>115</v>
      </c>
      <c r="AW132" s="13" t="s">
        <v>28</v>
      </c>
      <c r="AX132" s="13" t="s">
        <v>79</v>
      </c>
      <c r="AY132" s="151" t="s">
        <v>108</v>
      </c>
    </row>
    <row r="133" spans="1:65" s="12" customFormat="1" ht="22.9" customHeight="1">
      <c r="B133" s="123"/>
      <c r="D133" s="124" t="s">
        <v>70</v>
      </c>
      <c r="E133" s="133" t="s">
        <v>115</v>
      </c>
      <c r="F133" s="133" t="s">
        <v>140</v>
      </c>
      <c r="J133" s="134">
        <f>BK133</f>
        <v>0</v>
      </c>
      <c r="L133" s="123"/>
      <c r="M133" s="127"/>
      <c r="N133" s="128"/>
      <c r="O133" s="128"/>
      <c r="P133" s="129">
        <f>SUM(P134:P135)</f>
        <v>1.4612695199999999</v>
      </c>
      <c r="Q133" s="128"/>
      <c r="R133" s="129">
        <f>SUM(R134:R135)</f>
        <v>6.0803672399999993</v>
      </c>
      <c r="S133" s="128"/>
      <c r="T133" s="130">
        <f>SUM(T134:T135)</f>
        <v>0</v>
      </c>
      <c r="AR133" s="124" t="s">
        <v>79</v>
      </c>
      <c r="AT133" s="131" t="s">
        <v>70</v>
      </c>
      <c r="AU133" s="131" t="s">
        <v>79</v>
      </c>
      <c r="AY133" s="124" t="s">
        <v>108</v>
      </c>
      <c r="BK133" s="132">
        <f>SUM(BK134:BK135)</f>
        <v>0</v>
      </c>
    </row>
    <row r="134" spans="1:65" s="2" customFormat="1" ht="14.5" customHeight="1">
      <c r="A134" s="27"/>
      <c r="B134" s="135"/>
      <c r="C134" s="136" t="s">
        <v>141</v>
      </c>
      <c r="D134" s="136" t="s">
        <v>110</v>
      </c>
      <c r="E134" s="137" t="s">
        <v>142</v>
      </c>
      <c r="F134" s="138" t="s">
        <v>143</v>
      </c>
      <c r="G134" s="139" t="s">
        <v>113</v>
      </c>
      <c r="H134" s="140">
        <v>2.5169999999999999</v>
      </c>
      <c r="I134" s="141"/>
      <c r="J134" s="141">
        <f>ROUND(I134*H134,2)</f>
        <v>0</v>
      </c>
      <c r="K134" s="142"/>
      <c r="L134" s="28"/>
      <c r="M134" s="143" t="s">
        <v>1</v>
      </c>
      <c r="N134" s="144" t="s">
        <v>37</v>
      </c>
      <c r="O134" s="145">
        <v>0.58055999999999996</v>
      </c>
      <c r="P134" s="145">
        <f>O134*H134</f>
        <v>1.4612695199999999</v>
      </c>
      <c r="Q134" s="145">
        <v>2.4157199999999999</v>
      </c>
      <c r="R134" s="145">
        <f>Q134*H134</f>
        <v>6.0803672399999993</v>
      </c>
      <c r="S134" s="145">
        <v>0</v>
      </c>
      <c r="T134" s="146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47" t="s">
        <v>114</v>
      </c>
      <c r="AT134" s="147" t="s">
        <v>110</v>
      </c>
      <c r="AU134" s="147" t="s">
        <v>115</v>
      </c>
      <c r="AY134" s="15" t="s">
        <v>108</v>
      </c>
      <c r="BE134" s="148">
        <f>IF(N134="základná",J134,0)</f>
        <v>0</v>
      </c>
      <c r="BF134" s="148">
        <f>IF(N134="znížená",J134,0)</f>
        <v>0</v>
      </c>
      <c r="BG134" s="148">
        <f>IF(N134="zákl. prenesená",J134,0)</f>
        <v>0</v>
      </c>
      <c r="BH134" s="148">
        <f>IF(N134="zníž. prenesená",J134,0)</f>
        <v>0</v>
      </c>
      <c r="BI134" s="148">
        <f>IF(N134="nulová",J134,0)</f>
        <v>0</v>
      </c>
      <c r="BJ134" s="15" t="s">
        <v>115</v>
      </c>
      <c r="BK134" s="148">
        <f>ROUND(I134*H134,2)</f>
        <v>0</v>
      </c>
      <c r="BL134" s="15" t="s">
        <v>114</v>
      </c>
      <c r="BM134" s="147" t="s">
        <v>144</v>
      </c>
    </row>
    <row r="135" spans="1:65" s="13" customFormat="1">
      <c r="B135" s="149"/>
      <c r="D135" s="150" t="s">
        <v>117</v>
      </c>
      <c r="E135" s="151" t="s">
        <v>1</v>
      </c>
      <c r="F135" s="152" t="s">
        <v>145</v>
      </c>
      <c r="H135" s="153">
        <v>2.5169999999999999</v>
      </c>
      <c r="L135" s="149"/>
      <c r="M135" s="154"/>
      <c r="N135" s="155"/>
      <c r="O135" s="155"/>
      <c r="P135" s="155"/>
      <c r="Q135" s="155"/>
      <c r="R135" s="155"/>
      <c r="S135" s="155"/>
      <c r="T135" s="156"/>
      <c r="AT135" s="151" t="s">
        <v>117</v>
      </c>
      <c r="AU135" s="151" t="s">
        <v>115</v>
      </c>
      <c r="AV135" s="13" t="s">
        <v>115</v>
      </c>
      <c r="AW135" s="13" t="s">
        <v>28</v>
      </c>
      <c r="AX135" s="13" t="s">
        <v>79</v>
      </c>
      <c r="AY135" s="151" t="s">
        <v>108</v>
      </c>
    </row>
    <row r="136" spans="1:65" s="12" customFormat="1" ht="25.9" customHeight="1">
      <c r="B136" s="123"/>
      <c r="D136" s="124" t="s">
        <v>70</v>
      </c>
      <c r="E136" s="125" t="s">
        <v>146</v>
      </c>
      <c r="F136" s="125" t="s">
        <v>147</v>
      </c>
      <c r="J136" s="126">
        <f>BK136</f>
        <v>0</v>
      </c>
      <c r="L136" s="123"/>
      <c r="M136" s="127"/>
      <c r="N136" s="128"/>
      <c r="O136" s="128"/>
      <c r="P136" s="129">
        <f>P137</f>
        <v>0.32826</v>
      </c>
      <c r="Q136" s="128"/>
      <c r="R136" s="129">
        <f>R137</f>
        <v>0.65160000000000007</v>
      </c>
      <c r="S136" s="128"/>
      <c r="T136" s="130">
        <f>T137</f>
        <v>0</v>
      </c>
      <c r="AR136" s="124" t="s">
        <v>115</v>
      </c>
      <c r="AT136" s="131" t="s">
        <v>70</v>
      </c>
      <c r="AU136" s="131" t="s">
        <v>71</v>
      </c>
      <c r="AY136" s="124" t="s">
        <v>108</v>
      </c>
      <c r="BK136" s="132">
        <f>BK137</f>
        <v>0</v>
      </c>
    </row>
    <row r="137" spans="1:65" s="12" customFormat="1" ht="22.9" customHeight="1">
      <c r="B137" s="123"/>
      <c r="D137" s="124" t="s">
        <v>70</v>
      </c>
      <c r="E137" s="133" t="s">
        <v>148</v>
      </c>
      <c r="F137" s="133" t="s">
        <v>149</v>
      </c>
      <c r="J137" s="134">
        <f>BK137</f>
        <v>0</v>
      </c>
      <c r="L137" s="123"/>
      <c r="M137" s="127"/>
      <c r="N137" s="128"/>
      <c r="O137" s="128"/>
      <c r="P137" s="129">
        <f>SUM(P138:P146)</f>
        <v>0.32826</v>
      </c>
      <c r="Q137" s="128"/>
      <c r="R137" s="129">
        <f>SUM(R138:R146)</f>
        <v>0.65160000000000007</v>
      </c>
      <c r="S137" s="128"/>
      <c r="T137" s="130">
        <f>SUM(T138:T146)</f>
        <v>0</v>
      </c>
      <c r="AR137" s="124" t="s">
        <v>115</v>
      </c>
      <c r="AT137" s="131" t="s">
        <v>70</v>
      </c>
      <c r="AU137" s="131" t="s">
        <v>79</v>
      </c>
      <c r="AY137" s="124" t="s">
        <v>108</v>
      </c>
      <c r="BK137" s="132">
        <f>SUM(BK138:BK146)</f>
        <v>0</v>
      </c>
    </row>
    <row r="138" spans="1:65" s="2" customFormat="1" ht="24.25" customHeight="1">
      <c r="A138" s="27"/>
      <c r="B138" s="135"/>
      <c r="C138" s="136" t="s">
        <v>150</v>
      </c>
      <c r="D138" s="136" t="s">
        <v>110</v>
      </c>
      <c r="E138" s="137" t="s">
        <v>151</v>
      </c>
      <c r="F138" s="138" t="s">
        <v>152</v>
      </c>
      <c r="G138" s="139" t="s">
        <v>153</v>
      </c>
      <c r="H138" s="140">
        <v>1</v>
      </c>
      <c r="I138" s="141"/>
      <c r="J138" s="141">
        <f t="shared" ref="J138:J146" si="0">ROUND(I138*H138,2)</f>
        <v>0</v>
      </c>
      <c r="K138" s="142"/>
      <c r="L138" s="28"/>
      <c r="M138" s="143" t="s">
        <v>1</v>
      </c>
      <c r="N138" s="144" t="s">
        <v>37</v>
      </c>
      <c r="O138" s="145">
        <v>0.32826</v>
      </c>
      <c r="P138" s="145">
        <f t="shared" ref="P138:P146" si="1">O138*H138</f>
        <v>0.32826</v>
      </c>
      <c r="Q138" s="145">
        <v>0</v>
      </c>
      <c r="R138" s="145">
        <f t="shared" ref="R138:R146" si="2">Q138*H138</f>
        <v>0</v>
      </c>
      <c r="S138" s="145">
        <v>0</v>
      </c>
      <c r="T138" s="146">
        <f t="shared" ref="T138:T146" si="3"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7" t="s">
        <v>154</v>
      </c>
      <c r="AT138" s="147" t="s">
        <v>110</v>
      </c>
      <c r="AU138" s="147" t="s">
        <v>115</v>
      </c>
      <c r="AY138" s="15" t="s">
        <v>108</v>
      </c>
      <c r="BE138" s="148">
        <f t="shared" ref="BE138:BE146" si="4">IF(N138="základná",J138,0)</f>
        <v>0</v>
      </c>
      <c r="BF138" s="148">
        <f t="shared" ref="BF138:BF146" si="5">IF(N138="znížená",J138,0)</f>
        <v>0</v>
      </c>
      <c r="BG138" s="148">
        <f t="shared" ref="BG138:BG146" si="6">IF(N138="zákl. prenesená",J138,0)</f>
        <v>0</v>
      </c>
      <c r="BH138" s="148">
        <f t="shared" ref="BH138:BH146" si="7">IF(N138="zníž. prenesená",J138,0)</f>
        <v>0</v>
      </c>
      <c r="BI138" s="148">
        <f t="shared" ref="BI138:BI146" si="8">IF(N138="nulová",J138,0)</f>
        <v>0</v>
      </c>
      <c r="BJ138" s="15" t="s">
        <v>115</v>
      </c>
      <c r="BK138" s="148">
        <f t="shared" ref="BK138:BK146" si="9">ROUND(I138*H138,2)</f>
        <v>0</v>
      </c>
      <c r="BL138" s="15" t="s">
        <v>154</v>
      </c>
      <c r="BM138" s="147" t="s">
        <v>155</v>
      </c>
    </row>
    <row r="139" spans="1:65" s="2" customFormat="1" ht="14.5" customHeight="1">
      <c r="A139" s="27"/>
      <c r="B139" s="135"/>
      <c r="C139" s="157" t="s">
        <v>156</v>
      </c>
      <c r="D139" s="157" t="s">
        <v>157</v>
      </c>
      <c r="E139" s="158" t="s">
        <v>158</v>
      </c>
      <c r="F139" s="159" t="s">
        <v>159</v>
      </c>
      <c r="G139" s="160" t="s">
        <v>153</v>
      </c>
      <c r="H139" s="161">
        <v>6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37</v>
      </c>
      <c r="O139" s="145">
        <v>0</v>
      </c>
      <c r="P139" s="145">
        <f t="shared" si="1"/>
        <v>0</v>
      </c>
      <c r="Q139" s="145">
        <v>1.8100000000000002E-2</v>
      </c>
      <c r="R139" s="145">
        <f t="shared" si="2"/>
        <v>0.1086</v>
      </c>
      <c r="S139" s="145">
        <v>0</v>
      </c>
      <c r="T139" s="146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47" t="s">
        <v>160</v>
      </c>
      <c r="AT139" s="147" t="s">
        <v>157</v>
      </c>
      <c r="AU139" s="147" t="s">
        <v>115</v>
      </c>
      <c r="AY139" s="15" t="s">
        <v>108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5" t="s">
        <v>115</v>
      </c>
      <c r="BK139" s="148">
        <f t="shared" si="9"/>
        <v>0</v>
      </c>
      <c r="BL139" s="15" t="s">
        <v>154</v>
      </c>
      <c r="BM139" s="147" t="s">
        <v>161</v>
      </c>
    </row>
    <row r="140" spans="1:65" s="2" customFormat="1" ht="14.5" customHeight="1">
      <c r="A140" s="27"/>
      <c r="B140" s="135"/>
      <c r="C140" s="157" t="s">
        <v>162</v>
      </c>
      <c r="D140" s="157" t="s">
        <v>157</v>
      </c>
      <c r="E140" s="158" t="s">
        <v>163</v>
      </c>
      <c r="F140" s="159" t="s">
        <v>164</v>
      </c>
      <c r="G140" s="160" t="s">
        <v>153</v>
      </c>
      <c r="H140" s="161">
        <v>4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37</v>
      </c>
      <c r="O140" s="145">
        <v>0</v>
      </c>
      <c r="P140" s="145">
        <f t="shared" si="1"/>
        <v>0</v>
      </c>
      <c r="Q140" s="145">
        <v>1.8100000000000002E-2</v>
      </c>
      <c r="R140" s="145">
        <f t="shared" si="2"/>
        <v>7.2400000000000006E-2</v>
      </c>
      <c r="S140" s="145">
        <v>0</v>
      </c>
      <c r="T140" s="146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7" t="s">
        <v>160</v>
      </c>
      <c r="AT140" s="147" t="s">
        <v>157</v>
      </c>
      <c r="AU140" s="147" t="s">
        <v>115</v>
      </c>
      <c r="AY140" s="15" t="s">
        <v>108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5" t="s">
        <v>115</v>
      </c>
      <c r="BK140" s="148">
        <f t="shared" si="9"/>
        <v>0</v>
      </c>
      <c r="BL140" s="15" t="s">
        <v>154</v>
      </c>
      <c r="BM140" s="147" t="s">
        <v>165</v>
      </c>
    </row>
    <row r="141" spans="1:65" s="2" customFormat="1" ht="14.5" customHeight="1">
      <c r="A141" s="27"/>
      <c r="B141" s="135"/>
      <c r="C141" s="157" t="s">
        <v>166</v>
      </c>
      <c r="D141" s="157" t="s">
        <v>157</v>
      </c>
      <c r="E141" s="158" t="s">
        <v>167</v>
      </c>
      <c r="F141" s="159" t="s">
        <v>168</v>
      </c>
      <c r="G141" s="160" t="s">
        <v>153</v>
      </c>
      <c r="H141" s="161">
        <v>1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37</v>
      </c>
      <c r="O141" s="145">
        <v>0</v>
      </c>
      <c r="P141" s="145">
        <f t="shared" si="1"/>
        <v>0</v>
      </c>
      <c r="Q141" s="145">
        <v>1.8100000000000002E-2</v>
      </c>
      <c r="R141" s="145">
        <f t="shared" si="2"/>
        <v>1.8100000000000002E-2</v>
      </c>
      <c r="S141" s="145">
        <v>0</v>
      </c>
      <c r="T141" s="146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47" t="s">
        <v>160</v>
      </c>
      <c r="AT141" s="147" t="s">
        <v>157</v>
      </c>
      <c r="AU141" s="147" t="s">
        <v>115</v>
      </c>
      <c r="AY141" s="15" t="s">
        <v>108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5" t="s">
        <v>115</v>
      </c>
      <c r="BK141" s="148">
        <f t="shared" si="9"/>
        <v>0</v>
      </c>
      <c r="BL141" s="15" t="s">
        <v>154</v>
      </c>
      <c r="BM141" s="147" t="s">
        <v>169</v>
      </c>
    </row>
    <row r="142" spans="1:65" s="2" customFormat="1" ht="14.5" customHeight="1">
      <c r="A142" s="27"/>
      <c r="B142" s="135"/>
      <c r="C142" s="157" t="s">
        <v>170</v>
      </c>
      <c r="D142" s="157" t="s">
        <v>157</v>
      </c>
      <c r="E142" s="158" t="s">
        <v>171</v>
      </c>
      <c r="F142" s="159" t="s">
        <v>172</v>
      </c>
      <c r="G142" s="160" t="s">
        <v>153</v>
      </c>
      <c r="H142" s="161">
        <v>4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37</v>
      </c>
      <c r="O142" s="145">
        <v>0</v>
      </c>
      <c r="P142" s="145">
        <f t="shared" si="1"/>
        <v>0</v>
      </c>
      <c r="Q142" s="145">
        <v>1.8100000000000002E-2</v>
      </c>
      <c r="R142" s="145">
        <f t="shared" si="2"/>
        <v>7.2400000000000006E-2</v>
      </c>
      <c r="S142" s="145">
        <v>0</v>
      </c>
      <c r="T142" s="146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47" t="s">
        <v>160</v>
      </c>
      <c r="AT142" s="147" t="s">
        <v>157</v>
      </c>
      <c r="AU142" s="147" t="s">
        <v>115</v>
      </c>
      <c r="AY142" s="15" t="s">
        <v>108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5" t="s">
        <v>115</v>
      </c>
      <c r="BK142" s="148">
        <f t="shared" si="9"/>
        <v>0</v>
      </c>
      <c r="BL142" s="15" t="s">
        <v>154</v>
      </c>
      <c r="BM142" s="147" t="s">
        <v>173</v>
      </c>
    </row>
    <row r="143" spans="1:65" s="2" customFormat="1" ht="14.5" customHeight="1">
      <c r="A143" s="27"/>
      <c r="B143" s="135"/>
      <c r="C143" s="157" t="s">
        <v>174</v>
      </c>
      <c r="D143" s="157" t="s">
        <v>157</v>
      </c>
      <c r="E143" s="158" t="s">
        <v>175</v>
      </c>
      <c r="F143" s="159" t="s">
        <v>176</v>
      </c>
      <c r="G143" s="160" t="s">
        <v>153</v>
      </c>
      <c r="H143" s="161">
        <v>15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37</v>
      </c>
      <c r="O143" s="145">
        <v>0</v>
      </c>
      <c r="P143" s="145">
        <f t="shared" si="1"/>
        <v>0</v>
      </c>
      <c r="Q143" s="145">
        <v>1.8100000000000002E-2</v>
      </c>
      <c r="R143" s="145">
        <f t="shared" si="2"/>
        <v>0.27150000000000002</v>
      </c>
      <c r="S143" s="145">
        <v>0</v>
      </c>
      <c r="T143" s="146">
        <f t="shared" si="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7" t="s">
        <v>160</v>
      </c>
      <c r="AT143" s="147" t="s">
        <v>157</v>
      </c>
      <c r="AU143" s="147" t="s">
        <v>115</v>
      </c>
      <c r="AY143" s="15" t="s">
        <v>108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5" t="s">
        <v>115</v>
      </c>
      <c r="BK143" s="148">
        <f t="shared" si="9"/>
        <v>0</v>
      </c>
      <c r="BL143" s="15" t="s">
        <v>154</v>
      </c>
      <c r="BM143" s="147" t="s">
        <v>177</v>
      </c>
    </row>
    <row r="144" spans="1:65" s="2" customFormat="1" ht="14.5" customHeight="1">
      <c r="A144" s="27"/>
      <c r="B144" s="135"/>
      <c r="C144" s="157" t="s">
        <v>178</v>
      </c>
      <c r="D144" s="157" t="s">
        <v>157</v>
      </c>
      <c r="E144" s="158" t="s">
        <v>179</v>
      </c>
      <c r="F144" s="159" t="s">
        <v>180</v>
      </c>
      <c r="G144" s="160" t="s">
        <v>153</v>
      </c>
      <c r="H144" s="161">
        <v>4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37</v>
      </c>
      <c r="O144" s="145">
        <v>0</v>
      </c>
      <c r="P144" s="145">
        <f t="shared" si="1"/>
        <v>0</v>
      </c>
      <c r="Q144" s="145">
        <v>1.8100000000000002E-2</v>
      </c>
      <c r="R144" s="145">
        <f t="shared" si="2"/>
        <v>7.2400000000000006E-2</v>
      </c>
      <c r="S144" s="145">
        <v>0</v>
      </c>
      <c r="T144" s="146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47" t="s">
        <v>160</v>
      </c>
      <c r="AT144" s="147" t="s">
        <v>157</v>
      </c>
      <c r="AU144" s="147" t="s">
        <v>115</v>
      </c>
      <c r="AY144" s="15" t="s">
        <v>108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5" t="s">
        <v>115</v>
      </c>
      <c r="BK144" s="148">
        <f t="shared" si="9"/>
        <v>0</v>
      </c>
      <c r="BL144" s="15" t="s">
        <v>154</v>
      </c>
      <c r="BM144" s="147" t="s">
        <v>181</v>
      </c>
    </row>
    <row r="145" spans="1:65" s="2" customFormat="1" ht="14.5" customHeight="1">
      <c r="A145" s="27"/>
      <c r="B145" s="135"/>
      <c r="C145" s="157" t="s">
        <v>182</v>
      </c>
      <c r="D145" s="157" t="s">
        <v>157</v>
      </c>
      <c r="E145" s="158" t="s">
        <v>183</v>
      </c>
      <c r="F145" s="159" t="s">
        <v>184</v>
      </c>
      <c r="G145" s="160" t="s">
        <v>153</v>
      </c>
      <c r="H145" s="161">
        <v>1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37</v>
      </c>
      <c r="O145" s="145">
        <v>0</v>
      </c>
      <c r="P145" s="145">
        <f t="shared" si="1"/>
        <v>0</v>
      </c>
      <c r="Q145" s="145">
        <v>1.8100000000000002E-2</v>
      </c>
      <c r="R145" s="145">
        <f t="shared" si="2"/>
        <v>1.8100000000000002E-2</v>
      </c>
      <c r="S145" s="145">
        <v>0</v>
      </c>
      <c r="T145" s="146">
        <f t="shared" si="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47" t="s">
        <v>160</v>
      </c>
      <c r="AT145" s="147" t="s">
        <v>157</v>
      </c>
      <c r="AU145" s="147" t="s">
        <v>115</v>
      </c>
      <c r="AY145" s="15" t="s">
        <v>108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5" t="s">
        <v>115</v>
      </c>
      <c r="BK145" s="148">
        <f t="shared" si="9"/>
        <v>0</v>
      </c>
      <c r="BL145" s="15" t="s">
        <v>154</v>
      </c>
      <c r="BM145" s="147" t="s">
        <v>185</v>
      </c>
    </row>
    <row r="146" spans="1:65" s="2" customFormat="1" ht="14.5" customHeight="1">
      <c r="A146" s="27"/>
      <c r="B146" s="135"/>
      <c r="C146" s="157" t="s">
        <v>154</v>
      </c>
      <c r="D146" s="157" t="s">
        <v>157</v>
      </c>
      <c r="E146" s="158" t="s">
        <v>186</v>
      </c>
      <c r="F146" s="159" t="s">
        <v>187</v>
      </c>
      <c r="G146" s="160" t="s">
        <v>153</v>
      </c>
      <c r="H146" s="161">
        <v>1</v>
      </c>
      <c r="I146" s="162"/>
      <c r="J146" s="162">
        <f t="shared" si="0"/>
        <v>0</v>
      </c>
      <c r="K146" s="163"/>
      <c r="L146" s="164"/>
      <c r="M146" s="167" t="s">
        <v>1</v>
      </c>
      <c r="N146" s="168" t="s">
        <v>37</v>
      </c>
      <c r="O146" s="169">
        <v>0</v>
      </c>
      <c r="P146" s="169">
        <f t="shared" si="1"/>
        <v>0</v>
      </c>
      <c r="Q146" s="169">
        <v>1.8100000000000002E-2</v>
      </c>
      <c r="R146" s="169">
        <f t="shared" si="2"/>
        <v>1.8100000000000002E-2</v>
      </c>
      <c r="S146" s="169">
        <v>0</v>
      </c>
      <c r="T146" s="170">
        <f t="shared" si="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47" t="s">
        <v>160</v>
      </c>
      <c r="AT146" s="147" t="s">
        <v>157</v>
      </c>
      <c r="AU146" s="147" t="s">
        <v>115</v>
      </c>
      <c r="AY146" s="15" t="s">
        <v>108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5" t="s">
        <v>115</v>
      </c>
      <c r="BK146" s="148">
        <f t="shared" si="9"/>
        <v>0</v>
      </c>
      <c r="BL146" s="15" t="s">
        <v>154</v>
      </c>
      <c r="BM146" s="147" t="s">
        <v>188</v>
      </c>
    </row>
    <row r="147" spans="1:65" s="2" customFormat="1" ht="7" customHeight="1">
      <c r="A147" s="27"/>
      <c r="B147" s="42"/>
      <c r="C147" s="43"/>
      <c r="D147" s="43"/>
      <c r="E147" s="43"/>
      <c r="F147" s="43"/>
      <c r="G147" s="43"/>
      <c r="H147" s="43"/>
      <c r="I147" s="43"/>
      <c r="J147" s="43"/>
      <c r="K147" s="43"/>
      <c r="L147" s="28"/>
      <c r="M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</row>
  </sheetData>
  <autoFilter ref="C120:K146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01 - Oplotenie</vt:lpstr>
      <vt:lpstr>'01 - Oplotenie'!Názvy_tlače</vt:lpstr>
      <vt:lpstr>'Rekapitulácia stavby'!Názvy_tlače</vt:lpstr>
      <vt:lpstr>'01 - Oplotenie'!Oblasť_tlače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Dano</cp:lastModifiedBy>
  <cp:lastPrinted>2021-02-18T10:28:40Z</cp:lastPrinted>
  <dcterms:created xsi:type="dcterms:W3CDTF">2021-02-04T20:56:05Z</dcterms:created>
  <dcterms:modified xsi:type="dcterms:W3CDTF">2021-06-09T18:30:42Z</dcterms:modified>
</cp:coreProperties>
</file>