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4-VV-chodník Rázusova (Vansovej až MŠ)\"/>
    </mc:Choice>
  </mc:AlternateContent>
  <xr:revisionPtr revIDLastSave="0" documentId="13_ncr:1_{99A52696-6DA3-41A7-B2FD-7B20E218689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Rekonštruk...'!$C$117:$K$142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Rekonštruk...'!$C$107:$J$142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90" i="2"/>
  <c r="J15" i="2"/>
  <c r="J10" i="2"/>
  <c r="J112" i="2" s="1"/>
  <c r="L90" i="1"/>
  <c r="AM90" i="1"/>
  <c r="AM89" i="1"/>
  <c r="L89" i="1"/>
  <c r="AM87" i="1"/>
  <c r="L87" i="1"/>
  <c r="L85" i="1"/>
  <c r="L84" i="1"/>
  <c r="J138" i="2"/>
  <c r="BK137" i="2"/>
  <c r="J135" i="2"/>
  <c r="J133" i="2"/>
  <c r="BK129" i="2"/>
  <c r="J128" i="2"/>
  <c r="J127" i="2"/>
  <c r="J126" i="2"/>
  <c r="BK124" i="2"/>
  <c r="BK122" i="2"/>
  <c r="AS94" i="1"/>
  <c r="J142" i="2"/>
  <c r="BK141" i="2"/>
  <c r="BK136" i="2"/>
  <c r="J134" i="2"/>
  <c r="J131" i="2"/>
  <c r="J123" i="2"/>
  <c r="BK121" i="2"/>
  <c r="BK142" i="2"/>
  <c r="J141" i="2"/>
  <c r="BK139" i="2"/>
  <c r="J139" i="2"/>
  <c r="BK138" i="2"/>
  <c r="J137" i="2"/>
  <c r="J136" i="2"/>
  <c r="BK135" i="2"/>
  <c r="BK134" i="2"/>
  <c r="BK133" i="2"/>
  <c r="BK131" i="2"/>
  <c r="J129" i="2"/>
  <c r="BK128" i="2"/>
  <c r="BK127" i="2"/>
  <c r="BK126" i="2"/>
  <c r="J124" i="2"/>
  <c r="BK123" i="2"/>
  <c r="J122" i="2"/>
  <c r="J121" i="2"/>
  <c r="R140" i="2" l="1"/>
  <c r="T140" i="2"/>
  <c r="P132" i="2"/>
  <c r="BK132" i="2"/>
  <c r="J132" i="2" s="1"/>
  <c r="J99" i="2" s="1"/>
  <c r="BK120" i="2"/>
  <c r="J120" i="2" s="1"/>
  <c r="J96" i="2" s="1"/>
  <c r="P120" i="2"/>
  <c r="R120" i="2"/>
  <c r="T120" i="2"/>
  <c r="BK125" i="2"/>
  <c r="J125" i="2" s="1"/>
  <c r="J97" i="2" s="1"/>
  <c r="P125" i="2"/>
  <c r="R125" i="2"/>
  <c r="T125" i="2"/>
  <c r="T132" i="2"/>
  <c r="R132" i="2"/>
  <c r="BK140" i="2"/>
  <c r="J140" i="2" s="1"/>
  <c r="J100" i="2" s="1"/>
  <c r="P140" i="2"/>
  <c r="J87" i="2"/>
  <c r="F115" i="2"/>
  <c r="BF124" i="2"/>
  <c r="BF131" i="2"/>
  <c r="BF137" i="2"/>
  <c r="BF138" i="2"/>
  <c r="BF142" i="2"/>
  <c r="BK130" i="2"/>
  <c r="J130" i="2" s="1"/>
  <c r="J98" i="2" s="1"/>
  <c r="BF122" i="2"/>
  <c r="BF123" i="2"/>
  <c r="BF126" i="2"/>
  <c r="BF127" i="2"/>
  <c r="BF128" i="2"/>
  <c r="BF129" i="2"/>
  <c r="BF134" i="2"/>
  <c r="BF139" i="2"/>
  <c r="BF121" i="2"/>
  <c r="BF133" i="2"/>
  <c r="BF135" i="2"/>
  <c r="BF136" i="2"/>
  <c r="BF141" i="2"/>
  <c r="F35" i="2"/>
  <c r="BD95" i="1" s="1"/>
  <c r="BD94" i="1" s="1"/>
  <c r="W33" i="1" s="1"/>
  <c r="J31" i="2"/>
  <c r="AV95" i="1" s="1"/>
  <c r="F33" i="2"/>
  <c r="BB95" i="1" s="1"/>
  <c r="BB94" i="1" s="1"/>
  <c r="W31" i="1" s="1"/>
  <c r="F34" i="2"/>
  <c r="BC95" i="1" s="1"/>
  <c r="BC94" i="1" s="1"/>
  <c r="AY94" i="1" s="1"/>
  <c r="F31" i="2"/>
  <c r="AZ95" i="1" s="1"/>
  <c r="AZ94" i="1" s="1"/>
  <c r="AV94" i="1" s="1"/>
  <c r="AK29" i="1" s="1"/>
  <c r="T119" i="2" l="1"/>
  <c r="T118" i="2" s="1"/>
  <c r="R119" i="2"/>
  <c r="R118" i="2" s="1"/>
  <c r="P119" i="2"/>
  <c r="P118" i="2" s="1"/>
  <c r="AU95" i="1" s="1"/>
  <c r="AU94" i="1" s="1"/>
  <c r="BK119" i="2"/>
  <c r="J119" i="2" s="1"/>
  <c r="J95" i="2" s="1"/>
  <c r="AX94" i="1"/>
  <c r="W29" i="1"/>
  <c r="W32" i="1"/>
  <c r="F32" i="2"/>
  <c r="BA95" i="1" s="1"/>
  <c r="BA94" i="1" s="1"/>
  <c r="AW94" i="1" s="1"/>
  <c r="AK30" i="1" s="1"/>
  <c r="J32" i="2"/>
  <c r="AW95" i="1" s="1"/>
  <c r="AT95" i="1" s="1"/>
  <c r="BK118" i="2" l="1"/>
  <c r="J118" i="2" s="1"/>
  <c r="J94" i="2" s="1"/>
  <c r="AT94" i="1"/>
  <c r="W30" i="1"/>
  <c r="J28" i="2" l="1"/>
  <c r="AG95" i="1" s="1"/>
  <c r="AG94" i="1" s="1"/>
  <c r="AK26" i="1" s="1"/>
  <c r="AK35" i="1" s="1"/>
  <c r="AN94" i="1" l="1"/>
  <c r="AN95" i="1"/>
  <c r="J37" i="2"/>
</calcChain>
</file>

<file path=xl/sharedStrings.xml><?xml version="1.0" encoding="utf-8"?>
<sst xmlns="http://schemas.openxmlformats.org/spreadsheetml/2006/main" count="542" uniqueCount="196">
  <si>
    <t>Export Komplet</t>
  </si>
  <si>
    <t/>
  </si>
  <si>
    <t>2.0</t>
  </si>
  <si>
    <t>False</t>
  </si>
  <si>
    <t>{89e817bd-d5a9-4f36-94ce-42ea42548029}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</si>
  <si>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</si>
  <si>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</si>
  <si>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</si>
  <si>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</si>
  <si>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</si>
  <si>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</si>
  <si>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</si>
  <si>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</si>
  <si>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</si>
  <si>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 Rázusova od MŠ - po Vansovej   197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</si>
  <si>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</si>
  <si>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</si>
  <si>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</si>
  <si>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</si>
  <si>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</si>
  <si>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</si>
  <si>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</si>
  <si>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</si>
  <si>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</si>
  <si>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</si>
  <si>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</si>
  <si>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</si>
  <si>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</si>
  <si>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</si>
  <si>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</si>
  <si>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</si>
  <si>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</si>
  <si>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</si>
  <si>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</si>
  <si>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</si>
  <si>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</si>
  <si>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</si>
  <si>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</si>
  <si>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</si>
  <si>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</si>
  <si>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</si>
  <si>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</si>
  <si>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</si>
  <si>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</si>
  <si>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</si>
  <si>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</si>
  <si>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</si>
  <si>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</si>
  <si>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</si>
  <si>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</si>
  <si>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</si>
  <si>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</si>
  <si>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</si>
  <si>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</si>
  <si>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</si>
  <si>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</si>
  <si>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</si>
  <si>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</si>
  <si>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</si>
  <si>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</si>
  <si>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</si>
  <si>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</si>
  <si>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</si>
  <si>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</si>
  <si>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</si>
  <si>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</si>
  <si>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</si>
  <si>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</si>
  <si>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</si>
  <si>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</si>
  <si>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</si>
  <si>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</si>
  <si>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</si>
  <si>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</si>
  <si>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</si>
  <si>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</si>
  <si>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</si>
  <si>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</si>
  <si>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</si>
  <si>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</si>
  <si>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</si>
  <si>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</si>
  <si>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</si>
  <si>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</si>
  <si>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</si>
  <si>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</si>
  <si>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</si>
  <si>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</si>
  <si>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</si>
  <si>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</si>
  <si>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</si>
  <si>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</si>
  <si>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</si>
  <si>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</si>
  <si>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</si>
  <si>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</si>
  <si>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</si>
  <si>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</si>
  <si>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</si>
  <si>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</si>
  <si>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</si>
  <si>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</si>
  <si>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</si>
  <si>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</si>
  <si>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</si>
  <si>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</si>
  <si>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</si>
  <si>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</si>
  <si>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</si>
  <si>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</si>
  <si>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</si>
  <si>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</si>
  <si>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21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</si>
  <si>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</si>
  <si>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</si>
  <si>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</si>
  <si>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</si>
  <si>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</si>
  <si>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</si>
  <si>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2051004561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</si>
  <si>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</si>
  <si>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</si>
  <si>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</si>
  <si>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</si>
  <si>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</si>
  <si>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</si>
  <si>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</si>
  <si>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</si>
  <si>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</si>
  <si>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</si>
  <si>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</si>
  <si>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</si>
  <si>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</si>
  <si>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</si>
  <si>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</si>
  <si>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</si>
  <si>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</si>
  <si>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</si>
  <si>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</si>
  <si>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</si>
  <si>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</si>
  <si>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</si>
  <si>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</si>
  <si>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</si>
  <si>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50 mm- strojná pokládka</t>
  </si>
  <si>
    <t>2139197647</t>
  </si>
  <si>
    <t>18</t>
  </si>
  <si>
    <t>577144111.S-1</t>
  </si>
  <si>
    <t>Asfaltový betón vrstva obrusná AC 8 O v pruhu š. do 3 m z nemodifik. asfaltu tr. II, po zhutnení hr. 50 mm- časť napojenia s cestou š 500 mm  ručná pokládka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</si>
  <si>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</si>
  <si>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</si>
  <si>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</si>
  <si>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</si>
  <si>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</si>
  <si>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</si>
  <si>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</si>
  <si>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</si>
  <si>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</si>
  <si>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</t>
  </si>
  <si>
    <t>-1114890051</t>
  </si>
  <si>
    <t>3</t>
  </si>
  <si>
    <t>919735112.S</t>
  </si>
  <si>
    <t>Rezanie existujúceho asfaltového krytu alebo podkladu hĺbky nad 50 do 100 mm</t>
  </si>
  <si>
    <t>304431211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</si>
  <si>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</si>
  <si>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</si>
  <si>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</si>
  <si>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</si>
  <si>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</si>
  <si>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</si>
  <si>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</si>
  <si>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</si>
  <si>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</si>
  <si>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</si>
  <si>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</si>
  <si>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</si>
  <si>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</si>
  <si>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</si>
  <si>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</si>
  <si>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</si>
  <si>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</si>
  <si>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</si>
  <si>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</si>
  <si>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</si>
  <si>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</si>
  <si>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</si>
  <si>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</si>
  <si>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</si>
  <si>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</si>
  <si>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</si>
  <si>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</si>
  <si>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</si>
  <si>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</si>
  <si>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</si>
  <si>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</si>
  <si>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Výkaz výmer - oprava chodníka na Ul. Rázusova od MŠ po Ul. Vansovej - 205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</si>
</sst>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64</xdr:row>
      <xdr:rowOff>133350</xdr:rowOff>
    </xdr:from>
    <xdr:to>
      <xdr:col>5</xdr:col>
      <xdr:colOff>1711833</xdr:colOff>
      <xdr:row>72</xdr:row>
      <xdr:rowOff>129540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0458450"/>
          <a:ext cx="1816608" cy="1158240"/>
        </a:xfrm>
        <a:prstGeom prst="rect">
          <a:avLst/>
        </a:prstGeom>
      </xdr:spPr>
    </xdr:pic>
    <xdr:clientData/>
  </xdr:twoCellAnchor>
  <xdr:twoCellAnchor editAs="oneCell">
    <xdr:from>
      <xdr:col>5</xdr:col>
      <xdr:colOff>2847975</xdr:colOff>
      <xdr:row>50</xdr:row>
      <xdr:rowOff>28575</xdr:rowOff>
    </xdr:from>
    <xdr:to>
      <xdr:col>9</xdr:col>
      <xdr:colOff>1047750</xdr:colOff>
      <xdr:row>58</xdr:row>
      <xdr:rowOff>104775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8334375"/>
          <a:ext cx="32385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8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3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5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56" t="s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7">
        <f>ROUND(AG94,2)</f>
        <v>0</v>
      </c>
      <c r="AL26" s="158"/>
      <c r="AM26" s="158"/>
      <c r="AN26" s="158"/>
      <c r="AO26" s="15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59" t="s">
        <v>38</v>
      </c>
      <c r="M28" s="159"/>
      <c r="N28" s="159"/>
      <c r="O28" s="159"/>
      <c r="P28" s="159"/>
      <c r="Q28" s="26"/>
      <c r="R28" s="26"/>
      <c r="S28" s="26"/>
      <c r="T28" s="26"/>
      <c r="U28" s="26"/>
      <c r="V28" s="26"/>
      <c r="W28" s="159" t="s">
        <v>39</v>
      </c>
      <c r="X28" s="159"/>
      <c r="Y28" s="159"/>
      <c r="Z28" s="159"/>
      <c r="AA28" s="159"/>
      <c r="AB28" s="159"/>
      <c r="AC28" s="159"/>
      <c r="AD28" s="159"/>
      <c r="AE28" s="159"/>
      <c r="AF28" s="26"/>
      <c r="AG28" s="26"/>
      <c r="AH28" s="26"/>
      <c r="AI28" s="26"/>
      <c r="AJ28" s="26"/>
      <c r="AK28" s="159" t="s">
        <v>40</v>
      </c>
      <c r="AL28" s="159"/>
      <c r="AM28" s="159"/>
      <c r="AN28" s="159"/>
      <c r="AO28" s="15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2">
        <v>0.2</v>
      </c>
      <c r="M29" s="161"/>
      <c r="N29" s="161"/>
      <c r="O29" s="161"/>
      <c r="P29" s="161"/>
      <c r="W29" s="160">
        <f>ROUND(AZ94, 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 2)</f>
        <v>0</v>
      </c>
      <c r="AL29" s="161"/>
      <c r="AM29" s="161"/>
      <c r="AN29" s="161"/>
      <c r="AO29" s="161"/>
      <c r="AR29" s="31"/>
    </row>
    <row r="30" spans="1:71" s="3" customFormat="1" ht="14.45" customHeight="1">
      <c r="B30" s="31"/>
      <c r="F30" s="23" t="s">
        <v>43</v>
      </c>
      <c r="L30" s="162">
        <v>0.2</v>
      </c>
      <c r="M30" s="161"/>
      <c r="N30" s="161"/>
      <c r="O30" s="161"/>
      <c r="P30" s="161"/>
      <c r="W30" s="160">
        <f>ROUND(BA94, 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 2)</f>
        <v>0</v>
      </c>
      <c r="AL30" s="161"/>
      <c r="AM30" s="161"/>
      <c r="AN30" s="161"/>
      <c r="AO30" s="161"/>
      <c r="AR30" s="31"/>
    </row>
    <row r="31" spans="1:71" s="3" customFormat="1" ht="14.45" hidden="1" customHeight="1">
      <c r="B31" s="31"/>
      <c r="F31" s="23" t="s">
        <v>44</v>
      </c>
      <c r="L31" s="162">
        <v>0.2</v>
      </c>
      <c r="M31" s="161"/>
      <c r="N31" s="161"/>
      <c r="O31" s="161"/>
      <c r="P31" s="161"/>
      <c r="W31" s="160">
        <f>ROUND(BB94, 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31"/>
    </row>
    <row r="32" spans="1:71" s="3" customFormat="1" ht="14.45" hidden="1" customHeight="1">
      <c r="B32" s="31"/>
      <c r="F32" s="23" t="s">
        <v>45</v>
      </c>
      <c r="L32" s="162">
        <v>0.2</v>
      </c>
      <c r="M32" s="161"/>
      <c r="N32" s="161"/>
      <c r="O32" s="161"/>
      <c r="P32" s="161"/>
      <c r="W32" s="160">
        <f>ROUND(BC94, 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31"/>
    </row>
    <row r="33" spans="1:57" s="3" customFormat="1" ht="14.45" hidden="1" customHeight="1">
      <c r="B33" s="31"/>
      <c r="F33" s="23" t="s">
        <v>46</v>
      </c>
      <c r="L33" s="162">
        <v>0</v>
      </c>
      <c r="M33" s="161"/>
      <c r="N33" s="161"/>
      <c r="O33" s="161"/>
      <c r="P33" s="161"/>
      <c r="W33" s="160">
        <f>ROUND(BD94, 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3" t="s">
        <v>49</v>
      </c>
      <c r="Y35" s="184"/>
      <c r="Z35" s="184"/>
      <c r="AA35" s="184"/>
      <c r="AB35" s="184"/>
      <c r="AC35" s="34"/>
      <c r="AD35" s="34"/>
      <c r="AE35" s="34"/>
      <c r="AF35" s="34"/>
      <c r="AG35" s="34"/>
      <c r="AH35" s="34"/>
      <c r="AI35" s="34"/>
      <c r="AJ35" s="34"/>
      <c r="AK35" s="185">
        <f>SUM(AK26:AK33)</f>
        <v>0</v>
      </c>
      <c r="AL35" s="184"/>
      <c r="AM35" s="184"/>
      <c r="AN35" s="184"/>
      <c r="AO35" s="18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74" t="str">
        <f>K6</f>
        <v>Rekonštrukcia chodníka  Rázusova od MŠ - po Vansovej   197 m2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6" t="str">
        <f>IF(AN8= "","",AN8)</f>
        <v>1. 6. 2021</v>
      </c>
      <c r="AN87" s="17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77" t="str">
        <f>IF(E17="","",E17)</f>
        <v>geodetické zameranie</v>
      </c>
      <c r="AN89" s="178"/>
      <c r="AO89" s="178"/>
      <c r="AP89" s="178"/>
      <c r="AQ89" s="26"/>
      <c r="AR89" s="27"/>
      <c r="AS89" s="179" t="s">
        <v>57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77" t="str">
        <f>IF(E20="","",E20)</f>
        <v>TECHNICKÉ SLUŽBY Žiar nad Hronom, spol. s.r.o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9" t="s">
        <v>58</v>
      </c>
      <c r="D92" s="170"/>
      <c r="E92" s="170"/>
      <c r="F92" s="170"/>
      <c r="G92" s="170"/>
      <c r="H92" s="54"/>
      <c r="I92" s="171" t="s">
        <v>59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60</v>
      </c>
      <c r="AH92" s="170"/>
      <c r="AI92" s="170"/>
      <c r="AJ92" s="170"/>
      <c r="AK92" s="170"/>
      <c r="AL92" s="170"/>
      <c r="AM92" s="170"/>
      <c r="AN92" s="171" t="s">
        <v>61</v>
      </c>
      <c r="AO92" s="170"/>
      <c r="AP92" s="17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134.71111999999999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5" t="s">
        <v>12</v>
      </c>
      <c r="E95" s="165"/>
      <c r="F95" s="165"/>
      <c r="G95" s="165"/>
      <c r="H95" s="165"/>
      <c r="I95" s="75"/>
      <c r="J95" s="165" t="s">
        <v>14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'MILO-06-2021 - Rekonštruk...'!J28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134.71112399999998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3"/>
  <sheetViews>
    <sheetView showGridLines="0" tabSelected="1" workbookViewId="0">
      <selection activeCell="I23" sqref="I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68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87" t="s">
        <v>195</v>
      </c>
      <c r="F7" s="187"/>
      <c r="G7" s="187"/>
      <c r="H7" s="187"/>
      <c r="I7" s="18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3" t="str">
        <f>'Rekapitulácia stavby'!E14</f>
        <v xml:space="preserve"> </v>
      </c>
      <c r="F16" s="153"/>
      <c r="G16" s="153"/>
      <c r="H16" s="15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6" t="s">
        <v>1</v>
      </c>
      <c r="F25" s="156"/>
      <c r="G25" s="156"/>
      <c r="H25" s="15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ROUND((SUM(BE118:BE142)),  2)</f>
        <v>0</v>
      </c>
      <c r="G31" s="26"/>
      <c r="H31" s="26"/>
      <c r="I31" s="90">
        <v>0.2</v>
      </c>
      <c r="J31" s="89">
        <f>ROUND(((SUM(BE118:BE142))*I31),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ROUND((SUM(BF118:BF142)),  2)</f>
        <v>0</v>
      </c>
      <c r="G32" s="26"/>
      <c r="H32" s="26"/>
      <c r="I32" s="90">
        <v>0.2</v>
      </c>
      <c r="J32" s="89">
        <f>ROUND(((SUM(BF118:BF142))*I32),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ROUND((SUM(BG118:BG142)),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ROUND((SUM(BH118:BH142)),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ROUND((SUM(BI118:BI142)),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I60" s="151">
        <v>44348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2">
        <v>44357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74" t="str">
        <f>E7</f>
        <v>Výkaz výmer - oprava chodníka na Ul. Rázusova od MŠ po Ul. Vansovej - 205 m2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J140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87" t="str">
        <f>E7</f>
        <v>Výkaz výmer - oprava chodníka na Ul. Rázusova od MŠ po Ul. Vansovej - 205 m2</v>
      </c>
      <c r="F110" s="187"/>
      <c r="G110" s="187"/>
      <c r="H110" s="187"/>
      <c r="I110" s="187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134.71112399999998</v>
      </c>
      <c r="Q118" s="60"/>
      <c r="R118" s="118">
        <f>R119</f>
        <v>31.489981</v>
      </c>
      <c r="S118" s="60"/>
      <c r="T118" s="119">
        <f>T119</f>
        <v>20.09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P120+P125+P130+P132+P140</f>
        <v>134.71112399999998</v>
      </c>
      <c r="Q119" s="126"/>
      <c r="R119" s="127">
        <f>R120+R125+R130+R132+R140</f>
        <v>31.489981</v>
      </c>
      <c r="S119" s="126"/>
      <c r="T119" s="128">
        <f>T120+T125+T130+T132+T140</f>
        <v>20.09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BK120+BK125+BK130+BK132+BK140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38.950000000000003</v>
      </c>
      <c r="Q120" s="126"/>
      <c r="R120" s="127">
        <f>SUM(R121:R124)</f>
        <v>0</v>
      </c>
      <c r="S120" s="126"/>
      <c r="T120" s="128">
        <f>SUM(T121:T124)</f>
        <v>20.09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205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0.19</v>
      </c>
      <c r="P121" s="143">
        <f>O121*H121</f>
        <v>38.950000000000003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20.09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hidden="1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0</v>
      </c>
      <c r="I122" s="139">
        <v>3.73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0</v>
      </c>
      <c r="Q122" s="143">
        <v>0</v>
      </c>
      <c r="R122" s="143">
        <f>Q122*H122</f>
        <v>0</v>
      </c>
      <c r="S122" s="143">
        <v>0.23</v>
      </c>
      <c r="T122" s="144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hidden="1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0</v>
      </c>
      <c r="I123" s="139">
        <v>3.73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</v>
      </c>
      <c r="Q123" s="143">
        <v>0</v>
      </c>
      <c r="R123" s="143">
        <f>Q123*H123</f>
        <v>0</v>
      </c>
      <c r="S123" s="143">
        <v>0.23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20.09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SUM(P126:P129)</f>
        <v>22.203099999999996</v>
      </c>
      <c r="Q125" s="126"/>
      <c r="R125" s="127">
        <f>SUM(R126:R129)</f>
        <v>31.489981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19.7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7.0919999999999996</v>
      </c>
      <c r="Q126" s="143">
        <v>0.22763</v>
      </c>
      <c r="R126" s="143">
        <f>Q126*H126</f>
        <v>4.4843109999999999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205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0.41410000000000002</v>
      </c>
      <c r="Q127" s="143">
        <v>8.0999999999999996E-4</v>
      </c>
      <c r="R127" s="143">
        <f>Q127*H127</f>
        <v>0.16605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37.9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205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14.554999999999998</v>
      </c>
      <c r="Q128" s="143">
        <v>0.12966</v>
      </c>
      <c r="R128" s="143">
        <f>Q128*H128</f>
        <v>26.580300000000001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2" customFormat="1" ht="37.9" customHeight="1">
      <c r="A129" s="26"/>
      <c r="B129" s="133"/>
      <c r="C129" s="134" t="s">
        <v>146</v>
      </c>
      <c r="D129" s="134" t="s">
        <v>113</v>
      </c>
      <c r="E129" s="135" t="s">
        <v>147</v>
      </c>
      <c r="F129" s="136" t="s">
        <v>148</v>
      </c>
      <c r="G129" s="137" t="s">
        <v>116</v>
      </c>
      <c r="H129" s="138">
        <v>2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0.14199999999999999</v>
      </c>
      <c r="Q129" s="143">
        <v>0.12966</v>
      </c>
      <c r="R129" s="143">
        <f>Q129*H129</f>
        <v>0.25931999999999999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149</v>
      </c>
    </row>
    <row r="130" spans="1:65" s="12" customFormat="1" ht="22.9" hidden="1" customHeight="1">
      <c r="B130" s="121"/>
      <c r="D130" s="122" t="s">
        <v>76</v>
      </c>
      <c r="E130" s="131" t="s">
        <v>134</v>
      </c>
      <c r="F130" s="131" t="s">
        <v>150</v>
      </c>
      <c r="J130" s="132">
        <f>BK130</f>
        <v>0</v>
      </c>
      <c r="L130" s="121"/>
      <c r="M130" s="125"/>
      <c r="N130" s="126"/>
      <c r="O130" s="126"/>
      <c r="P130" s="127">
        <f>P131</f>
        <v>0</v>
      </c>
      <c r="Q130" s="126"/>
      <c r="R130" s="127">
        <f>R131</f>
        <v>0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hidden="1" customHeight="1">
      <c r="A131" s="26"/>
      <c r="B131" s="133"/>
      <c r="C131" s="134" t="s">
        <v>151</v>
      </c>
      <c r="D131" s="134" t="s">
        <v>113</v>
      </c>
      <c r="E131" s="135" t="s">
        <v>152</v>
      </c>
      <c r="F131" s="136" t="s">
        <v>153</v>
      </c>
      <c r="G131" s="137" t="s">
        <v>154</v>
      </c>
      <c r="H131" s="138">
        <v>0</v>
      </c>
      <c r="I131" s="139">
        <v>81.48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0</v>
      </c>
      <c r="Q131" s="143">
        <v>0.41064000000000001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155</v>
      </c>
    </row>
    <row r="132" spans="1:65" s="12" customFormat="1" ht="22.9" customHeight="1">
      <c r="B132" s="121"/>
      <c r="D132" s="122" t="s">
        <v>76</v>
      </c>
      <c r="E132" s="131" t="s">
        <v>138</v>
      </c>
      <c r="F132" s="131" t="s">
        <v>156</v>
      </c>
      <c r="J132" s="132">
        <f>BK132</f>
        <v>0</v>
      </c>
      <c r="L132" s="121"/>
      <c r="M132" s="125"/>
      <c r="N132" s="126"/>
      <c r="O132" s="126"/>
      <c r="P132" s="127">
        <f>SUM(P133:P139)</f>
        <v>67.82419999999999</v>
      </c>
      <c r="Q132" s="126"/>
      <c r="R132" s="127">
        <f>SUM(R133:R139)</f>
        <v>0</v>
      </c>
      <c r="S132" s="126"/>
      <c r="T132" s="128">
        <f>SUM(T133:T139)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SUM(BK133:BK139)</f>
        <v>0</v>
      </c>
    </row>
    <row r="133" spans="1:65" s="2" customFormat="1" ht="24.2" customHeight="1">
      <c r="A133" s="26"/>
      <c r="B133" s="133"/>
      <c r="C133" s="134" t="s">
        <v>117</v>
      </c>
      <c r="D133" s="134" t="s">
        <v>113</v>
      </c>
      <c r="E133" s="135" t="s">
        <v>157</v>
      </c>
      <c r="F133" s="136" t="s">
        <v>158</v>
      </c>
      <c r="G133" s="137" t="s">
        <v>122</v>
      </c>
      <c r="H133" s="138">
        <v>4</v>
      </c>
      <c r="I133" s="139">
        <v>0</v>
      </c>
      <c r="J133" s="139">
        <f t="shared" ref="J133:J139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39" si="1">O133*H133</f>
        <v>0.252</v>
      </c>
      <c r="Q133" s="143">
        <v>0</v>
      </c>
      <c r="R133" s="143">
        <f t="shared" ref="R133:R139" si="2">Q133*H133</f>
        <v>0</v>
      </c>
      <c r="S133" s="143">
        <v>0</v>
      </c>
      <c r="T133" s="144">
        <f t="shared" ref="T133:T139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39" si="4">IF(N133="základná",J133,0)</f>
        <v>0</v>
      </c>
      <c r="BF133" s="146">
        <f t="shared" ref="BF133:BF139" si="5">IF(N133="znížená",J133,0)</f>
        <v>0</v>
      </c>
      <c r="BG133" s="146">
        <f t="shared" ref="BG133:BG139" si="6">IF(N133="zákl. prenesená",J133,0)</f>
        <v>0</v>
      </c>
      <c r="BH133" s="146">
        <f t="shared" ref="BH133:BH139" si="7">IF(N133="zníž. prenesená",J133,0)</f>
        <v>0</v>
      </c>
      <c r="BI133" s="146">
        <f t="shared" ref="BI133:BI139" si="8">IF(N133="nulová",J133,0)</f>
        <v>0</v>
      </c>
      <c r="BJ133" s="14" t="s">
        <v>118</v>
      </c>
      <c r="BK133" s="146">
        <f t="shared" ref="BK133:BK139" si="9">ROUND(I133*H133,2)</f>
        <v>0</v>
      </c>
      <c r="BL133" s="14" t="s">
        <v>117</v>
      </c>
      <c r="BM133" s="145" t="s">
        <v>159</v>
      </c>
    </row>
    <row r="134" spans="1:65" s="2" customFormat="1" ht="24.2" customHeight="1">
      <c r="A134" s="26"/>
      <c r="B134" s="133"/>
      <c r="C134" s="134" t="s">
        <v>160</v>
      </c>
      <c r="D134" s="134" t="s">
        <v>113</v>
      </c>
      <c r="E134" s="135" t="s">
        <v>161</v>
      </c>
      <c r="F134" s="136" t="s">
        <v>162</v>
      </c>
      <c r="G134" s="137" t="s">
        <v>122</v>
      </c>
      <c r="H134" s="138">
        <v>4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0.74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163</v>
      </c>
    </row>
    <row r="135" spans="1:65" s="2" customFormat="1" ht="24.2" customHeight="1">
      <c r="A135" s="26"/>
      <c r="B135" s="133"/>
      <c r="C135" s="134" t="s">
        <v>164</v>
      </c>
      <c r="D135" s="134" t="s">
        <v>113</v>
      </c>
      <c r="E135" s="135" t="s">
        <v>165</v>
      </c>
      <c r="F135" s="136" t="s">
        <v>166</v>
      </c>
      <c r="G135" s="137" t="s">
        <v>116</v>
      </c>
      <c r="H135" s="138">
        <v>5197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1.2E-2</v>
      </c>
      <c r="P135" s="143">
        <f t="shared" si="1"/>
        <v>62.364000000000004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167</v>
      </c>
    </row>
    <row r="136" spans="1:65" s="2" customFormat="1" ht="37.9" customHeight="1">
      <c r="A136" s="26"/>
      <c r="B136" s="133"/>
      <c r="C136" s="134" t="s">
        <v>168</v>
      </c>
      <c r="D136" s="134" t="s">
        <v>113</v>
      </c>
      <c r="E136" s="135" t="s">
        <v>169</v>
      </c>
      <c r="F136" s="136" t="s">
        <v>170</v>
      </c>
      <c r="G136" s="137" t="s">
        <v>116</v>
      </c>
      <c r="H136" s="138">
        <v>205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2.3999999999999998E-3</v>
      </c>
      <c r="P136" s="143">
        <f t="shared" si="1"/>
        <v>0.49199999999999994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171</v>
      </c>
    </row>
    <row r="137" spans="1:65" s="2" customFormat="1" ht="24.2" customHeight="1">
      <c r="A137" s="26"/>
      <c r="B137" s="133"/>
      <c r="C137" s="134" t="s">
        <v>172</v>
      </c>
      <c r="D137" s="134" t="s">
        <v>113</v>
      </c>
      <c r="E137" s="135" t="s">
        <v>173</v>
      </c>
      <c r="F137" s="136" t="s">
        <v>174</v>
      </c>
      <c r="G137" s="137" t="s">
        <v>130</v>
      </c>
      <c r="H137" s="138">
        <v>20.09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3.1E-2</v>
      </c>
      <c r="P137" s="143">
        <f t="shared" si="1"/>
        <v>0.62278999999999995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175</v>
      </c>
    </row>
    <row r="138" spans="1:65" s="2" customFormat="1" ht="24.2" customHeight="1">
      <c r="A138" s="26"/>
      <c r="B138" s="133"/>
      <c r="C138" s="134" t="s">
        <v>176</v>
      </c>
      <c r="D138" s="134" t="s">
        <v>113</v>
      </c>
      <c r="E138" s="135" t="s">
        <v>177</v>
      </c>
      <c r="F138" s="136" t="s">
        <v>178</v>
      </c>
      <c r="G138" s="137" t="s">
        <v>130</v>
      </c>
      <c r="H138" s="138">
        <v>60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6.0000000000000001E-3</v>
      </c>
      <c r="P138" s="143">
        <f t="shared" si="1"/>
        <v>0.36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179</v>
      </c>
    </row>
    <row r="139" spans="1:65" s="2" customFormat="1" ht="24.2" customHeight="1">
      <c r="A139" s="26"/>
      <c r="B139" s="133"/>
      <c r="C139" s="134" t="s">
        <v>180</v>
      </c>
      <c r="D139" s="134" t="s">
        <v>113</v>
      </c>
      <c r="E139" s="135" t="s">
        <v>181</v>
      </c>
      <c r="F139" s="136" t="s">
        <v>182</v>
      </c>
      <c r="G139" s="137" t="s">
        <v>130</v>
      </c>
      <c r="H139" s="138">
        <v>20.09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0.14899999999999999</v>
      </c>
      <c r="P139" s="143">
        <f t="shared" si="1"/>
        <v>2.9934099999999999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183</v>
      </c>
    </row>
    <row r="140" spans="1:65" s="12" customFormat="1" ht="22.9" customHeight="1">
      <c r="B140" s="121"/>
      <c r="D140" s="122" t="s">
        <v>76</v>
      </c>
      <c r="E140" s="131" t="s">
        <v>184</v>
      </c>
      <c r="F140" s="131" t="s">
        <v>185</v>
      </c>
      <c r="J140" s="132">
        <f>BK140</f>
        <v>0</v>
      </c>
      <c r="L140" s="121"/>
      <c r="M140" s="125"/>
      <c r="N140" s="126"/>
      <c r="O140" s="126"/>
      <c r="P140" s="127">
        <f>SUM(P141:P142)</f>
        <v>5.7338239999999994</v>
      </c>
      <c r="Q140" s="126"/>
      <c r="R140" s="127">
        <f>SUM(R141:R142)</f>
        <v>0</v>
      </c>
      <c r="S140" s="126"/>
      <c r="T140" s="128">
        <f>SUM(T141:T142)</f>
        <v>0</v>
      </c>
      <c r="AR140" s="122" t="s">
        <v>82</v>
      </c>
      <c r="AT140" s="129" t="s">
        <v>76</v>
      </c>
      <c r="AU140" s="129" t="s">
        <v>82</v>
      </c>
      <c r="AY140" s="122" t="s">
        <v>110</v>
      </c>
      <c r="BK140" s="130">
        <f>SUM(BK141:BK142)</f>
        <v>0</v>
      </c>
    </row>
    <row r="141" spans="1:65" s="2" customFormat="1" ht="24.2" customHeight="1">
      <c r="A141" s="26"/>
      <c r="B141" s="133"/>
      <c r="C141" s="134" t="s">
        <v>186</v>
      </c>
      <c r="D141" s="134" t="s">
        <v>113</v>
      </c>
      <c r="E141" s="135" t="s">
        <v>187</v>
      </c>
      <c r="F141" s="136" t="s">
        <v>188</v>
      </c>
      <c r="G141" s="137" t="s">
        <v>130</v>
      </c>
      <c r="H141" s="138">
        <v>31.49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43</v>
      </c>
      <c r="O141" s="143">
        <v>0.04</v>
      </c>
      <c r="P141" s="143">
        <f>O141*H141</f>
        <v>1.2596000000000001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117</v>
      </c>
      <c r="AT141" s="145" t="s">
        <v>113</v>
      </c>
      <c r="AU141" s="145" t="s">
        <v>118</v>
      </c>
      <c r="AY141" s="14" t="s">
        <v>110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118</v>
      </c>
      <c r="BK141" s="146">
        <f>ROUND(I141*H141,2)</f>
        <v>0</v>
      </c>
      <c r="BL141" s="14" t="s">
        <v>117</v>
      </c>
      <c r="BM141" s="145" t="s">
        <v>189</v>
      </c>
    </row>
    <row r="142" spans="1:65" s="2" customFormat="1" ht="37.9" customHeight="1">
      <c r="A142" s="26"/>
      <c r="B142" s="133"/>
      <c r="C142" s="134" t="s">
        <v>190</v>
      </c>
      <c r="D142" s="134" t="s">
        <v>113</v>
      </c>
      <c r="E142" s="135" t="s">
        <v>191</v>
      </c>
      <c r="F142" s="136" t="s">
        <v>192</v>
      </c>
      <c r="G142" s="137" t="s">
        <v>130</v>
      </c>
      <c r="H142" s="138">
        <v>248.56800000000001</v>
      </c>
      <c r="I142" s="139">
        <v>0</v>
      </c>
      <c r="J142" s="139">
        <f>ROUND(I142*H142,2)</f>
        <v>0</v>
      </c>
      <c r="K142" s="140"/>
      <c r="L142" s="27"/>
      <c r="M142" s="147" t="s">
        <v>1</v>
      </c>
      <c r="N142" s="148" t="s">
        <v>43</v>
      </c>
      <c r="O142" s="149">
        <v>1.7999999999999999E-2</v>
      </c>
      <c r="P142" s="149">
        <f>O142*H142</f>
        <v>4.4742239999999995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193</v>
      </c>
    </row>
    <row r="143" spans="1:65" s="2" customFormat="1" ht="6.95" customHeight="1">
      <c r="A143" s="26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27"/>
      <c r="M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</sheetData>
  <autoFilter ref="C117:K142" xr:uid="{00000000-0009-0000-0000-000001000000}"/>
  <mergeCells count="6">
    <mergeCell ref="E7:I7"/>
    <mergeCell ref="E110:I110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2021-06-05T06:26:01Z</dcterms:created>
  <dcterms:modified xsi:type="dcterms:W3CDTF">2021-06-19T09:54:22Z</dcterms:modified>
</cp:coreProperties>
</file>