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elena\Documents\CHROMÝ\LUNÍK IX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LUNIK_IX - Prípravná stav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'LUNIK_IX - Prípravná stav...'!$C$120:$K$230</definedName>
    <definedName name="_xlnm.Print_Area" localSheetId="1">'LUNIK_IX - Prípravná stav...'!$C$4:$J$76,'LUNIK_IX - Prípravná stav...'!$C$110:$J$230</definedName>
    <definedName name="_xlnm.Print_Titles" localSheetId="1">'LUNIK_IX - Prípravná stav...'!$120:$120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30"/>
  <c r="BH230"/>
  <c r="BG230"/>
  <c r="BE230"/>
  <c r="T230"/>
  <c r="T229"/>
  <c r="R230"/>
  <c r="R229"/>
  <c r="P230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R200"/>
  <c r="P200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T168"/>
  <c r="R169"/>
  <c r="R168"/>
  <c r="P169"/>
  <c r="P168"/>
  <c r="BI164"/>
  <c r="BH164"/>
  <c r="BG164"/>
  <c r="BE164"/>
  <c r="T164"/>
  <c r="T163"/>
  <c r="R164"/>
  <c r="R163"/>
  <c r="P164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J118"/>
  <c r="J117"/>
  <c r="F117"/>
  <c r="F115"/>
  <c r="E113"/>
  <c r="J90"/>
  <c r="J89"/>
  <c r="F89"/>
  <c r="F87"/>
  <c r="E85"/>
  <c r="J16"/>
  <c r="E16"/>
  <c r="F90"/>
  <c r="J15"/>
  <c r="J10"/>
  <c r="J115"/>
  <c i="1" r="L90"/>
  <c r="AM90"/>
  <c r="AM89"/>
  <c r="L89"/>
  <c r="AM87"/>
  <c r="L87"/>
  <c r="L85"/>
  <c r="L84"/>
  <c i="2" r="J230"/>
  <c r="J224"/>
  <c r="BK219"/>
  <c r="J215"/>
  <c r="J211"/>
  <c r="BK209"/>
  <c r="BK203"/>
  <c r="BK202"/>
  <c r="BK196"/>
  <c r="J193"/>
  <c r="J189"/>
  <c r="J186"/>
  <c r="J185"/>
  <c r="J181"/>
  <c r="BK177"/>
  <c r="J173"/>
  <c r="J169"/>
  <c r="BK161"/>
  <c r="BK157"/>
  <c r="J153"/>
  <c r="J148"/>
  <c r="BK144"/>
  <c r="BK140"/>
  <c r="BK134"/>
  <c r="BK131"/>
  <c r="BK128"/>
  <c r="BK124"/>
  <c r="BK230"/>
  <c r="BK227"/>
  <c r="BK226"/>
  <c r="BK223"/>
  <c r="J219"/>
  <c r="BK215"/>
  <c r="BK210"/>
  <c r="J207"/>
  <c r="J202"/>
  <c r="J198"/>
  <c r="J195"/>
  <c r="BK191"/>
  <c r="BK186"/>
  <c r="J183"/>
  <c r="BK179"/>
  <c r="J177"/>
  <c r="BK173"/>
  <c r="BK169"/>
  <c r="J161"/>
  <c r="J157"/>
  <c r="BK151"/>
  <c r="J146"/>
  <c r="BK142"/>
  <c r="J136"/>
  <c r="J133"/>
  <c r="BK130"/>
  <c r="BK126"/>
  <c i="1" r="AS94"/>
  <c i="2" r="J228"/>
  <c r="J226"/>
  <c r="J223"/>
  <c r="BK221"/>
  <c r="J217"/>
  <c r="J210"/>
  <c r="BK207"/>
  <c r="BK200"/>
  <c r="BK198"/>
  <c r="BK195"/>
  <c r="J191"/>
  <c r="BK187"/>
  <c r="BK183"/>
  <c r="J179"/>
  <c r="J175"/>
  <c r="J171"/>
  <c r="J164"/>
  <c r="J159"/>
  <c r="BK155"/>
  <c r="J151"/>
  <c r="BK146"/>
  <c r="J142"/>
  <c r="BK136"/>
  <c r="BK133"/>
  <c r="J130"/>
  <c r="J126"/>
  <c r="BK228"/>
  <c r="J227"/>
  <c r="BK224"/>
  <c r="J221"/>
  <c r="BK217"/>
  <c r="BK211"/>
  <c r="J209"/>
  <c r="J203"/>
  <c r="J200"/>
  <c r="J196"/>
  <c r="BK193"/>
  <c r="BK189"/>
  <c r="J187"/>
  <c r="BK185"/>
  <c r="BK181"/>
  <c r="BK175"/>
  <c r="BK171"/>
  <c r="BK164"/>
  <c r="BK159"/>
  <c r="J155"/>
  <c r="BK153"/>
  <c r="BK148"/>
  <c r="J144"/>
  <c r="J140"/>
  <c r="J134"/>
  <c r="J131"/>
  <c r="J128"/>
  <c r="J124"/>
  <c l="1" r="P123"/>
  <c r="T123"/>
  <c r="R135"/>
  <c r="BK141"/>
  <c r="J141"/>
  <c r="J98"/>
  <c r="T141"/>
  <c r="BK123"/>
  <c r="J123"/>
  <c r="J96"/>
  <c r="R123"/>
  <c r="BK135"/>
  <c r="J135"/>
  <c r="J97"/>
  <c r="P135"/>
  <c r="T135"/>
  <c r="P141"/>
  <c r="R141"/>
  <c r="BK150"/>
  <c r="J150"/>
  <c r="J99"/>
  <c r="P150"/>
  <c r="R150"/>
  <c r="T150"/>
  <c r="BK170"/>
  <c r="J170"/>
  <c r="J102"/>
  <c r="P170"/>
  <c r="R170"/>
  <c r="T170"/>
  <c r="BK163"/>
  <c r="J163"/>
  <c r="J100"/>
  <c r="BK168"/>
  <c r="J168"/>
  <c r="J101"/>
  <c r="BK229"/>
  <c r="J229"/>
  <c r="J103"/>
  <c r="J87"/>
  <c r="F118"/>
  <c r="BF130"/>
  <c r="BF131"/>
  <c r="BF133"/>
  <c r="BF136"/>
  <c r="BF140"/>
  <c r="BF142"/>
  <c r="BF144"/>
  <c r="BF153"/>
  <c r="BF155"/>
  <c r="BF159"/>
  <c r="BF161"/>
  <c r="BF164"/>
  <c r="BF169"/>
  <c r="BF175"/>
  <c r="BF181"/>
  <c r="BF186"/>
  <c r="BF193"/>
  <c r="BF195"/>
  <c r="BF196"/>
  <c r="BF198"/>
  <c r="BF202"/>
  <c r="BF203"/>
  <c r="BF207"/>
  <c r="BF219"/>
  <c r="BF226"/>
  <c r="BF230"/>
  <c r="BF124"/>
  <c r="BF126"/>
  <c r="BF128"/>
  <c r="BF134"/>
  <c r="BF146"/>
  <c r="BF148"/>
  <c r="BF151"/>
  <c r="BF157"/>
  <c r="BF171"/>
  <c r="BF173"/>
  <c r="BF177"/>
  <c r="BF179"/>
  <c r="BF183"/>
  <c r="BF185"/>
  <c r="BF187"/>
  <c r="BF189"/>
  <c r="BF191"/>
  <c r="BF200"/>
  <c r="BF209"/>
  <c r="BF210"/>
  <c r="BF211"/>
  <c r="BF215"/>
  <c r="BF217"/>
  <c r="BF221"/>
  <c r="BF223"/>
  <c r="BF224"/>
  <c r="BF227"/>
  <c r="BF228"/>
  <c r="J31"/>
  <c i="1" r="AV95"/>
  <c i="2" r="F33"/>
  <c i="1" r="BB95"/>
  <c r="BB94"/>
  <c r="W31"/>
  <c i="2" r="F35"/>
  <c i="1" r="BD95"/>
  <c r="BD94"/>
  <c r="W33"/>
  <c i="2" r="F31"/>
  <c i="1" r="AZ95"/>
  <c r="AZ94"/>
  <c r="W29"/>
  <c i="2" r="F34"/>
  <c i="1" r="BC95"/>
  <c r="BC94"/>
  <c r="W32"/>
  <c i="2" l="1" r="T122"/>
  <c r="T121"/>
  <c r="R122"/>
  <c r="R121"/>
  <c r="P122"/>
  <c r="P121"/>
  <c i="1" r="AU95"/>
  <c i="2" r="BK122"/>
  <c r="BK121"/>
  <c r="J121"/>
  <c r="J94"/>
  <c i="1" r="AX94"/>
  <c i="2" r="J32"/>
  <c i="1" r="AW95"/>
  <c r="AT95"/>
  <c r="AU94"/>
  <c r="AV94"/>
  <c r="AK29"/>
  <c r="AY94"/>
  <c i="2" r="F32"/>
  <c i="1" r="BA95"/>
  <c r="BA94"/>
  <c r="W30"/>
  <c i="2" l="1" r="J122"/>
  <c r="J95"/>
  <c r="J28"/>
  <c i="1" r="AG95"/>
  <c r="AG94"/>
  <c r="AK26"/>
  <c r="AW94"/>
  <c r="AK30"/>
  <c r="AK35"/>
  <c i="2" l="1" r="J37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<sst xmlns="http://schemas.openxmlformats.org/spreadsheetml/2006/main">
  <si>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</si>
  <si>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</si>
  <si>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</si>
  <si>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</si>
  <si>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</si>
  <si>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{089790d7-d61b-48d1-a0d9-bb10c62834d1}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</si>
  <si>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</si>
  <si>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</si>
  <si>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</si>
  <si>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</si>
  <si>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</si>
  <si>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</si>
  <si>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LUNIK_IX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</si>
  <si>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</si>
  <si>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</si>
  <si>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Prípravná stavebná dokumentácia pre stavby - Návšteva pápeža 14.09.2021 - Luník IX</t>
  </si>
  <si>
    <t>JKSO:</t>
  </si>
  <si>
    <t>KS:</t>
  </si>
  <si>
    <t>Miesto:</t>
  </si>
  <si>
    <t>mesto Košice</t>
  </si>
  <si>
    <t>Dátum:</t>
  </si>
  <si>
    <t>1. 8. 2021</t>
  </si>
  <si>
    <t>Objednávateľ:</t>
  </si>
  <si>
    <t>IČO:</t>
  </si>
  <si>
    <t>IČ DPH:</t>
  </si>
  <si>
    <t>Zhotoviteľ:</t>
  </si>
  <si>
    <t>Vyplň údaj</t>
  </si>
  <si>
    <t>Projektant:</t>
  </si>
  <si>
    <t>SUDOP a.s.Košice</t>
  </si>
  <si>
    <t>True</t>
  </si>
  <si>
    <t>0,01</t>
  </si>
  <si>
    <t>Spracovateľ:</t>
  </si>
  <si>
    <t>SUDOP a.s. Košice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</si>
  <si>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</si>
  <si>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</si>
  <si>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</si>
  <si>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</si>
  <si>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</si>
  <si>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</si>
  <si>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</si>
  <si>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</si>
  <si>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</si>
  <si>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</si>
  <si>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</si>
  <si>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</si>
  <si>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</si>
  <si>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</si>
  <si>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</si>
  <si>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</si>
  <si>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</si>
  <si>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</si>
  <si>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</si>
  <si>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</si>
  <si>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</si>
  <si>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</si>
  <si>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</si>
  <si>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</si>
  <si>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</si>
  <si>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</si>
  <si>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</si>
  <si>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</si>
  <si>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</si>
  <si>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</si>
  <si>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</si>
  <si>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</si>
  <si>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</si>
  <si>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</si>
  <si>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</si>
  <si>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</si>
  <si>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</si>
  <si>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</si>
  <si>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</si>
  <si>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</si>
  <si>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</si>
  <si>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</si>
  <si>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</si>
  <si>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</si>
  <si>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</si>
  <si>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</si>
  <si>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</si>
  <si>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</si>
  <si>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</si>
  <si>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</si>
  <si>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</si>
  <si>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</si>
  <si>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</si>
  <si>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</si>
  <si>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</si>
  <si>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</si>
  <si>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</si>
  <si>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</si>
  <si>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</si>
  <si>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</si>
  <si>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</si>
  <si>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</si>
  <si>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</si>
  <si>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</si>
  <si>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</si>
  <si>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</si>
  <si>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</si>
  <si>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</si>
  <si>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</si>
  <si>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</si>
  <si>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</si>
  <si>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</si>
  <si>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</si>
  <si>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</si>
  <si>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</si>
  <si>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</si>
  <si>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</si>
  <si>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</si>
  <si>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</si>
  <si>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</si>
  <si>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</t>
  </si>
  <si>
    <t>Odstránenie krovín a stromov s koreňom s priemerom kmeňa do 100 mm, do 1000 m2</t>
  </si>
  <si>
    <t>m2</t>
  </si>
  <si>
    <t>4</t>
  </si>
  <si>
    <t>2</t>
  </si>
  <si>
    <t>-1995769970</t>
  </si>
  <si>
    <t>VV</t>
  </si>
  <si>
    <t xml:space="preserve">15,0   "vyčistenie plochy okolo lávky</t>
  </si>
  <si>
    <t>113107241.S</t>
  </si>
  <si>
    <t xml:space="preserve">Odstránenie krytu v ploche nad 200 m2 asfaltového, hr. vrstvy do 50 mm,  -0,09800t</t>
  </si>
  <si>
    <t>571788622</t>
  </si>
  <si>
    <t xml:space="preserve">1430,0  "asfalt.kryt chodníkov na príjazd.ceste  hr.30 mm</t>
  </si>
  <si>
    <t>3</t>
  </si>
  <si>
    <t>113152520.S</t>
  </si>
  <si>
    <t xml:space="preserve">Frézovanie asf. podkladu alebo krytu bez prek., plochy cez 1000 do 10000 m2, pruh š. do 1 m, hr. 40 mm  0,102 t</t>
  </si>
  <si>
    <t>590703072</t>
  </si>
  <si>
    <t xml:space="preserve">4250,0   "asfalt.kryt na príjazd.ceste hr.40 mm</t>
  </si>
  <si>
    <t>113202111.S</t>
  </si>
  <si>
    <t xml:space="preserve">Vytrhanie obrúb kamenných, s vybúraním lôžka, z krajníkov alebo obrubníkov stojatých,  -0,14500t</t>
  </si>
  <si>
    <t>m</t>
  </si>
  <si>
    <t>-439649713</t>
  </si>
  <si>
    <t>5</t>
  </si>
  <si>
    <t>122201101.S</t>
  </si>
  <si>
    <t>Odkopávka a prekopávka nezapažená v hornine 3, do 100 m3</t>
  </si>
  <si>
    <t>m3</t>
  </si>
  <si>
    <t>-816474879</t>
  </si>
  <si>
    <t xml:space="preserve">13,0  "odkopávka pre uloženie žľabovky</t>
  </si>
  <si>
    <t>6</t>
  </si>
  <si>
    <t>171101101.S</t>
  </si>
  <si>
    <t>Uloženie sypaniny do násypu súdržnej horniny s mierou zhutnenia podľa Proctor-Standard na 95 %</t>
  </si>
  <si>
    <t>888570582</t>
  </si>
  <si>
    <t>7</t>
  </si>
  <si>
    <t>171151101.S</t>
  </si>
  <si>
    <t>Hutnenie bokov násypov z hornín súdržných a sypkých</t>
  </si>
  <si>
    <t>956427806</t>
  </si>
  <si>
    <t>Zvislé a kompletné konštrukcie</t>
  </si>
  <si>
    <t>8</t>
  </si>
  <si>
    <t>348171121.S</t>
  </si>
  <si>
    <t>Osadenie mostného oceľového zábradlia trvalého do betónu ríms priamo</t>
  </si>
  <si>
    <t>1121124004</t>
  </si>
  <si>
    <t xml:space="preserve">14,0*2   "most cez Myslavský potok</t>
  </si>
  <si>
    <t xml:space="preserve">11,6*2    "most cez vodný tok</t>
  </si>
  <si>
    <t>Súčet</t>
  </si>
  <si>
    <t>9</t>
  </si>
  <si>
    <t>M</t>
  </si>
  <si>
    <t>553110300</t>
  </si>
  <si>
    <t xml:space="preserve">Zábradlie oceľové  mostné v.1,1 m - vr.povrch.úpravy podľa PD</t>
  </si>
  <si>
    <t>-1621010273</t>
  </si>
  <si>
    <t>Vodorovné konštrukcie</t>
  </si>
  <si>
    <t>10</t>
  </si>
  <si>
    <t>451475121.S</t>
  </si>
  <si>
    <t>Podkladová vrstva plastbetónová samonivelačná - prvá vrstva hr. 10 mm</t>
  </si>
  <si>
    <t>-1433610470</t>
  </si>
  <si>
    <t xml:space="preserve">0,025*28*2   "plastmalta pod kotevnú dosku zábradlia</t>
  </si>
  <si>
    <t>11</t>
  </si>
  <si>
    <t>452318510.S</t>
  </si>
  <si>
    <t>Zaisťovací prah z betónu prostého vodostavebného melioračných kanálov s pätkami alebo bez pätiek</t>
  </si>
  <si>
    <t>1022956056</t>
  </si>
  <si>
    <t xml:space="preserve">0,75*0,6*0,8  "zaistenie odvodňov.tvárnic</t>
  </si>
  <si>
    <t>12</t>
  </si>
  <si>
    <t>462512270.S</t>
  </si>
  <si>
    <t>Zahádzka z lomového kameňa s preštrkovaním z terénu, hmotnosti jednotlivých kameňov do 200 kg</t>
  </si>
  <si>
    <t>1168618037</t>
  </si>
  <si>
    <t xml:space="preserve">4,5*3,6*1,0*2   "pri Myslavskom potoku</t>
  </si>
  <si>
    <t>13</t>
  </si>
  <si>
    <t>465513156.S</t>
  </si>
  <si>
    <t>Dlažba svahu pri oporách z upraveného lomového žulového kameňa LK 20 do lôžka C 25/30 plochy do 10 m2</t>
  </si>
  <si>
    <t>-1964077564</t>
  </si>
  <si>
    <t xml:space="preserve">1,5*4,2+1,0*0,8*2   "06-úprava lávky</t>
  </si>
  <si>
    <t>Komunikácie</t>
  </si>
  <si>
    <t>14</t>
  </si>
  <si>
    <t>573211111.S</t>
  </si>
  <si>
    <t>Postrek asfaltový spojovací bez posypu kamenivom z asfaltu cestného v množstve 0,70 kg/m2</t>
  </si>
  <si>
    <t>-1370164337</t>
  </si>
  <si>
    <t xml:space="preserve">2,5*5   "pod spádový živičný kryt</t>
  </si>
  <si>
    <t>15</t>
  </si>
  <si>
    <t>573231107.S</t>
  </si>
  <si>
    <t>Postrek asfaltový spojovací bez posypu kamenivom z cestnej emulzie v množstve 0,50 kg/m2</t>
  </si>
  <si>
    <t>-1363373137</t>
  </si>
  <si>
    <t>4250+1430</t>
  </si>
  <si>
    <t>16</t>
  </si>
  <si>
    <t>577124111.S</t>
  </si>
  <si>
    <t>Asfaltový betón vrstva obrusná AC 8 O v pruhu š. do 3 m z nemodifik. asfaltu tr. II, po zhutnení hr. 30 mm</t>
  </si>
  <si>
    <t>68956594</t>
  </si>
  <si>
    <t xml:space="preserve">1430,0  "kryt chodníkov</t>
  </si>
  <si>
    <t>17</t>
  </si>
  <si>
    <t>577144211.S</t>
  </si>
  <si>
    <t>Asfaltový betón vrstva obrusná AC 11 O v pruhu š. do 3 m z nemodifik. asfaltu tr. I, po zhutnení hr. 50 mm</t>
  </si>
  <si>
    <t>-1187206803</t>
  </si>
  <si>
    <t xml:space="preserve">4250,0  "kryt vozovky</t>
  </si>
  <si>
    <t>18</t>
  </si>
  <si>
    <t>577144311.S</t>
  </si>
  <si>
    <t>Asfaltový betón vrstva obrusná alebo ložná AC 16 v pruhu š. do 3 m z nemodifik. asfaltu tr. I, po zhutnení hr. 50 mm</t>
  </si>
  <si>
    <t>171588250</t>
  </si>
  <si>
    <t xml:space="preserve">12,500*2   "spádová asfalt. vrstva priem. hr.100 mm 06-lávka</t>
  </si>
  <si>
    <t>19</t>
  </si>
  <si>
    <t>581114110.S</t>
  </si>
  <si>
    <t>Kryt alebo podklad z betónu prostého C 25/30 komunikácií pre peších hr. 40 mm</t>
  </si>
  <si>
    <t>-665197191</t>
  </si>
  <si>
    <t xml:space="preserve">286,0   "podklad.vrstva chodníka </t>
  </si>
  <si>
    <t>Úpravy povrchov, podlahy, osadenie</t>
  </si>
  <si>
    <t>622661335.S</t>
  </si>
  <si>
    <t>Zjednocujúci náter betónových konštrukcií</t>
  </si>
  <si>
    <t>199651653</t>
  </si>
  <si>
    <t xml:space="preserve">(0,5+0,2+0,8)*14,2*2   "náter rímsy most cez Myslavský potok</t>
  </si>
  <si>
    <t xml:space="preserve">(0,5+0,2+0,8)*11,6*2   "náter rímsy most cez vodný tok</t>
  </si>
  <si>
    <t>Rúrové vedenie</t>
  </si>
  <si>
    <t>21</t>
  </si>
  <si>
    <t>899231111.S</t>
  </si>
  <si>
    <t>Výšková úprava uličného vstupu alebo vpuste do 200 mm zvýšením mreže</t>
  </si>
  <si>
    <t>ks</t>
  </si>
  <si>
    <t>1861190144</t>
  </si>
  <si>
    <t>Ostatné konštrukcie a práce-búranie</t>
  </si>
  <si>
    <t>22</t>
  </si>
  <si>
    <t>914811000.S</t>
  </si>
  <si>
    <t>Dočasné dopravné značenie - montáž, demontáž, nájom</t>
  </si>
  <si>
    <t>kpl</t>
  </si>
  <si>
    <t>-1114937312</t>
  </si>
  <si>
    <t xml:space="preserve">4   " pre 4 etapy výstavby, podľa PD</t>
  </si>
  <si>
    <t>23</t>
  </si>
  <si>
    <t>915711212.S</t>
  </si>
  <si>
    <t>Vodorovné dopravné značenie striekané farbou deliacich čiar súvislých šírky 125 mm biela retroreflexná</t>
  </si>
  <si>
    <t>283309796</t>
  </si>
  <si>
    <t xml:space="preserve">278,0    "VDZ 601</t>
  </si>
  <si>
    <t>24</t>
  </si>
  <si>
    <t>915711312.S</t>
  </si>
  <si>
    <t>Vodorovné dopravné značenie striekané farbou deliacich čiar prerušovaných šírky 125 mm biela retroreflexná</t>
  </si>
  <si>
    <t>-1817157156</t>
  </si>
  <si>
    <t xml:space="preserve">126+70   "VDZ 602+611</t>
  </si>
  <si>
    <t>25</t>
  </si>
  <si>
    <t>915711412.S</t>
  </si>
  <si>
    <t>Vodorovné dopravné značenie striekané farbou vodiacich čiar súvislých šírky 250 mm biela retroreflexná</t>
  </si>
  <si>
    <t>1072942187</t>
  </si>
  <si>
    <t xml:space="preserve">25   "VDZ 601</t>
  </si>
  <si>
    <t>26</t>
  </si>
  <si>
    <t>915711512.S</t>
  </si>
  <si>
    <t>Vodorovné dopravné značenie striekané farbou vodiacich čiar prerušovaných šírky 250 mm biela retroreflexná</t>
  </si>
  <si>
    <t>-86728827</t>
  </si>
  <si>
    <t xml:space="preserve">87  "VDZ 602</t>
  </si>
  <si>
    <t>27</t>
  </si>
  <si>
    <t>915721222.S</t>
  </si>
  <si>
    <t>Vodorovné dopravné značenie striekané farbou prechodov pre chodcov, šípky, symboly a pod., žltá retroreflexná</t>
  </si>
  <si>
    <t>-1737517585</t>
  </si>
  <si>
    <t xml:space="preserve">50,0*3       "VDZ BUS 3x</t>
  </si>
  <si>
    <t>28</t>
  </si>
  <si>
    <t>915791111.S</t>
  </si>
  <si>
    <t>Predznačenie pre značenie striekané farbou z náterových hmôt deliace čiary, vodiace prúžky</t>
  </si>
  <si>
    <t>-963538322</t>
  </si>
  <si>
    <t>278+126+70+25+87</t>
  </si>
  <si>
    <t>29</t>
  </si>
  <si>
    <t>915791112.S</t>
  </si>
  <si>
    <t>Predznačenie pre vodorovné značenie striekané farbou alebo vykonávané z náterových hmôt</t>
  </si>
  <si>
    <t>164758109</t>
  </si>
  <si>
    <t>30</t>
  </si>
  <si>
    <t>916362112.S</t>
  </si>
  <si>
    <t>Osadenie cestného obrubníka betónového stojatého do lôžka z betónu prostého tr. C 16/20 s bočnou oporou</t>
  </si>
  <si>
    <t>-2134273063</t>
  </si>
  <si>
    <t>31</t>
  </si>
  <si>
    <t>592170001000.S</t>
  </si>
  <si>
    <t>Obrubník cestný, lxšxv 1000x150x260 mm</t>
  </si>
  <si>
    <t>1983516142</t>
  </si>
  <si>
    <t>470*1,01 'Prepočítané koeficientom množstva</t>
  </si>
  <si>
    <t>32</t>
  </si>
  <si>
    <t>917461112.S</t>
  </si>
  <si>
    <t>Osadenie chodník. obrubníka kamenného stojatého do lôžka z betónu prostého C 16/20 s bočnou oporou</t>
  </si>
  <si>
    <t>1384006483</t>
  </si>
  <si>
    <t xml:space="preserve">120,0      "spätné osadenie vybúraných obrubníkov</t>
  </si>
  <si>
    <t>33</t>
  </si>
  <si>
    <t>917831512.S</t>
  </si>
  <si>
    <t>Osadenie palisád hranatých betónových do betónu dĺžky 60 cm - do radu</t>
  </si>
  <si>
    <t>-1707995601</t>
  </si>
  <si>
    <t xml:space="preserve">2,24*2+4,12   "06-úprava lávky</t>
  </si>
  <si>
    <t>34</t>
  </si>
  <si>
    <t>592170005400.S</t>
  </si>
  <si>
    <t>Palisáda betónová, rozmer 120x165x600 mm, prírodná</t>
  </si>
  <si>
    <t>-361273040</t>
  </si>
  <si>
    <t>8,6*6,12 'Prepočítané koeficientom množstva</t>
  </si>
  <si>
    <t>35</t>
  </si>
  <si>
    <t>935112213.S</t>
  </si>
  <si>
    <t>Osadenie priekop. žľabu z betón. priekopových tvárnic šírky 500- 800 mm do betónu C 16/20</t>
  </si>
  <si>
    <t>638663799</t>
  </si>
  <si>
    <t>36</t>
  </si>
  <si>
    <t>592270001800.S</t>
  </si>
  <si>
    <t>Tvárnica priekopová TBM 1-60, lxšxv 620x300x154,5(75) mm</t>
  </si>
  <si>
    <t>1428506791</t>
  </si>
  <si>
    <t>71*4,04 'Prepočítané koeficientom množstva</t>
  </si>
  <si>
    <t>37</t>
  </si>
  <si>
    <t>936124122.S</t>
  </si>
  <si>
    <t>Osadenie parkovej lavičky kotevnými skrutkami bez zabetónovania nôh na pevný podklad</t>
  </si>
  <si>
    <t>-922188966</t>
  </si>
  <si>
    <t xml:space="preserve">2,0  "znovu osadenie demontovanej lavičky</t>
  </si>
  <si>
    <t>38</t>
  </si>
  <si>
    <t>936172121.S</t>
  </si>
  <si>
    <t>Osadenie kovových doplnkov mostného vybavenia - kotevných stoličiek zábradlia alebo zvodidiel do 20 kg</t>
  </si>
  <si>
    <t>468763299</t>
  </si>
  <si>
    <t>28+28</t>
  </si>
  <si>
    <t>39</t>
  </si>
  <si>
    <t>553100010</t>
  </si>
  <si>
    <t>Kotevná doska zábradlia 175 x 140/12, vr. povrch.úpravy</t>
  </si>
  <si>
    <t>-1180565892</t>
  </si>
  <si>
    <t>40</t>
  </si>
  <si>
    <t>938902301.S</t>
  </si>
  <si>
    <t>Čistenie betónového podkladu vysokotlakovým vodným lúčom do hrúbky 1 mm - stropov</t>
  </si>
  <si>
    <t>1942092582</t>
  </si>
  <si>
    <t>41</t>
  </si>
  <si>
    <t>938906150.S</t>
  </si>
  <si>
    <t>Prečistenie kanalizačného potrubia DN nad 200 do 300</t>
  </si>
  <si>
    <t>207347715</t>
  </si>
  <si>
    <t xml:space="preserve">12*(2+6)    "12 ulič.vpustí s potrubím v dl.6,0m</t>
  </si>
  <si>
    <t>42</t>
  </si>
  <si>
    <t>959941123.S</t>
  </si>
  <si>
    <t>Chemická kotva s kotevným svorníkom tesnená chemickou ampulkou do betónu, ŽB, kameňa, s vyvŕtaním otvoru M12/95/220 mm</t>
  </si>
  <si>
    <t>1731411573</t>
  </si>
  <si>
    <t>43</t>
  </si>
  <si>
    <t>966001121.S</t>
  </si>
  <si>
    <t xml:space="preserve">Demontáž parkovej lavičky s betónovou pätkou,  -0,03400 t</t>
  </si>
  <si>
    <t>-600571028</t>
  </si>
  <si>
    <t>44</t>
  </si>
  <si>
    <t>966075141.S</t>
  </si>
  <si>
    <t xml:space="preserve">Odstránenie konštrukcií na mostoch kamenných alebo betónových kovového zábradlia v celku,  -0,01800t</t>
  </si>
  <si>
    <t>-1360891293</t>
  </si>
  <si>
    <t xml:space="preserve">11,6*2  "most cez vodný tok</t>
  </si>
  <si>
    <t>45</t>
  </si>
  <si>
    <t>977141123.S</t>
  </si>
  <si>
    <t>Vrty pre kotvy do betónu priemeru 16 mm hĺbky 160 mm s vyplnením epoxidovým tmelom</t>
  </si>
  <si>
    <t>-1735137141</t>
  </si>
  <si>
    <t>88+88</t>
  </si>
  <si>
    <t>46</t>
  </si>
  <si>
    <t>979024441.S</t>
  </si>
  <si>
    <t>Očistenie vybúraných obrubníkov, krajníkov, dosiek alebo panelov z akéhokoľvek lôžka</t>
  </si>
  <si>
    <t>-124697747</t>
  </si>
  <si>
    <t xml:space="preserve">120,0    "kamenný obrubník z výzisku</t>
  </si>
  <si>
    <t>47</t>
  </si>
  <si>
    <t>979082213.S</t>
  </si>
  <si>
    <t>Vodorovná doprava sutiny so zložením a hrubým urovnaním na vzdialenosť do 1 km</t>
  </si>
  <si>
    <t>t</t>
  </si>
  <si>
    <t>-1340745346</t>
  </si>
  <si>
    <t xml:space="preserve">140,14+85,55-17,4   "odpočet vyzískaných obrubníkov pre znovuosadenie</t>
  </si>
  <si>
    <t>48</t>
  </si>
  <si>
    <t>979082219.S</t>
  </si>
  <si>
    <t>Príplatok k cene za každý ďalší aj začatý 1 km nad 1 km pre vodorovnú dopravu sutiny</t>
  </si>
  <si>
    <t>-565432447</t>
  </si>
  <si>
    <t xml:space="preserve">208,29*19,0    "odvoz sute na skládku do 20 km</t>
  </si>
  <si>
    <t>49</t>
  </si>
  <si>
    <t>979084216.S</t>
  </si>
  <si>
    <t>Vodorovná doprava vybúraných hmôt po suchu bez naloženia, ale so zložením na vzdialenosť do 5 km</t>
  </si>
  <si>
    <t>-1013435767</t>
  </si>
  <si>
    <t>50</t>
  </si>
  <si>
    <t>979084219.S</t>
  </si>
  <si>
    <t>Príplatok k cene za každých ďalších aj začatých 5 km nad 5 km</t>
  </si>
  <si>
    <t>-673515108</t>
  </si>
  <si>
    <t xml:space="preserve">434,422*3   "frézovaný asfalt a oceľ.zábradlie na skládku správcu odhad 20 km</t>
  </si>
  <si>
    <t>51</t>
  </si>
  <si>
    <t>979087212.S</t>
  </si>
  <si>
    <t>Nakladanie na dopravné prostriedky pre vodorovnú dopravu sutiny</t>
  </si>
  <si>
    <t>-432116872</t>
  </si>
  <si>
    <t>52</t>
  </si>
  <si>
    <t>979087213.S</t>
  </si>
  <si>
    <t>Nakladanie na dopravné prostriedky pre vodorovnú dopravu vybúraných hmôt</t>
  </si>
  <si>
    <t>480523300</t>
  </si>
  <si>
    <t>53</t>
  </si>
  <si>
    <t>979089212.S</t>
  </si>
  <si>
    <t>Poplatok za skladovanie - bitúmenové zmesi, uholný decht, dechtové výrobky (17 03 ), ostatné</t>
  </si>
  <si>
    <t>1857643823</t>
  </si>
  <si>
    <t>99</t>
  </si>
  <si>
    <t>Presun hmôt HSV</t>
  </si>
  <si>
    <t>54</t>
  </si>
  <si>
    <t>998225111.S</t>
  </si>
  <si>
    <t>Presun hmôt pre pozemnú komunikáciu a letisko s krytom asfaltovým akejkoľvek dĺžky objektu</t>
  </si>
  <si>
    <t>-481693765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</si>
</sst>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6</v>
      </c>
    </row>
    <row r="5" s="1" customFormat="1" ht="12" customHeight="1">
      <c r="B5" s="20"/>
      <c r="C5" s="21"/>
      <c r="D5" s="25" t="s">
        <v>11</v>
      </c>
      <c r="E5" s="21"/>
      <c r="F5" s="21"/>
      <c r="G5" s="21"/>
      <c r="H5" s="21"/>
      <c r="I5" s="21"/>
      <c r="J5" s="21"/>
      <c r="K5" s="26" t="s">
        <v>12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13</v>
      </c>
      <c r="BS5" s="16" t="s">
        <v>6</v>
      </c>
    </row>
    <row r="6" s="1" customFormat="1" ht="36.96" customHeight="1">
      <c r="B6" s="20"/>
      <c r="C6" s="21"/>
      <c r="D6" s="28" t="s">
        <v>14</v>
      </c>
      <c r="E6" s="21"/>
      <c r="F6" s="21"/>
      <c r="G6" s="21"/>
      <c r="H6" s="21"/>
      <c r="I6" s="21"/>
      <c r="J6" s="21"/>
      <c r="K6" s="29" t="s">
        <v>15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16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17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18</v>
      </c>
      <c r="E8" s="21"/>
      <c r="F8" s="21"/>
      <c r="G8" s="21"/>
      <c r="H8" s="21"/>
      <c r="I8" s="21"/>
      <c r="J8" s="21"/>
      <c r="K8" s="26" t="s">
        <v>19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20</v>
      </c>
      <c r="AL8" s="21"/>
      <c r="AM8" s="21"/>
      <c r="AN8" s="32" t="s">
        <v>21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23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19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24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25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23</v>
      </c>
      <c r="AL13" s="21"/>
      <c r="AM13" s="21"/>
      <c r="AN13" s="33" t="s">
        <v>26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26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24</v>
      </c>
      <c r="AL14" s="21"/>
      <c r="AM14" s="21"/>
      <c r="AN14" s="33" t="s">
        <v>26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27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23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28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24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29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30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23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30</v>
      </c>
    </row>
    <row r="20" s="1" customFormat="1" ht="18.48" customHeight="1">
      <c r="B20" s="20"/>
      <c r="C20" s="21"/>
      <c r="D20" s="21"/>
      <c r="E20" s="26" t="s">
        <v>32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24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29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35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36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37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38</v>
      </c>
      <c r="E29" s="46"/>
      <c r="F29" s="47" t="s">
        <v>39</v>
      </c>
      <c r="G29" s="46"/>
      <c r="H29" s="46"/>
      <c r="I29" s="46"/>
      <c r="J29" s="46"/>
      <c r="K29" s="46"/>
      <c r="L29" s="48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9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9">
        <f>ROUND(AV94, 2)</f>
        <v>0</v>
      </c>
      <c r="AL29" s="46"/>
      <c r="AM29" s="46"/>
      <c r="AN29" s="46"/>
      <c r="AO29" s="46"/>
      <c r="AP29" s="46"/>
      <c r="AQ29" s="46"/>
      <c r="AR29" s="50"/>
      <c r="BE29" s="51"/>
    </row>
    <row r="30" s="3" customFormat="1" ht="14.4" customHeight="1">
      <c r="A30" s="3"/>
      <c r="B30" s="45"/>
      <c r="C30" s="46"/>
      <c r="D30" s="46"/>
      <c r="E30" s="46"/>
      <c r="F30" s="47" t="s">
        <v>40</v>
      </c>
      <c r="G30" s="46"/>
      <c r="H30" s="46"/>
      <c r="I30" s="46"/>
      <c r="J30" s="46"/>
      <c r="K30" s="46"/>
      <c r="L30" s="48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9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9">
        <f>ROUND(AW94, 2)</f>
        <v>0</v>
      </c>
      <c r="AL30" s="46"/>
      <c r="AM30" s="46"/>
      <c r="AN30" s="46"/>
      <c r="AO30" s="46"/>
      <c r="AP30" s="46"/>
      <c r="AQ30" s="46"/>
      <c r="AR30" s="50"/>
      <c r="BE30" s="51"/>
    </row>
    <row r="31" hidden="1" s="3" customFormat="1" ht="14.4" customHeight="1">
      <c r="A31" s="3"/>
      <c r="B31" s="45"/>
      <c r="C31" s="46"/>
      <c r="D31" s="46"/>
      <c r="E31" s="46"/>
      <c r="F31" s="31" t="s">
        <v>41</v>
      </c>
      <c r="G31" s="46"/>
      <c r="H31" s="46"/>
      <c r="I31" s="46"/>
      <c r="J31" s="46"/>
      <c r="K31" s="46"/>
      <c r="L31" s="48">
        <v>0.20000000000000001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9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9">
        <v>0</v>
      </c>
      <c r="AL31" s="46"/>
      <c r="AM31" s="46"/>
      <c r="AN31" s="46"/>
      <c r="AO31" s="46"/>
      <c r="AP31" s="46"/>
      <c r="AQ31" s="46"/>
      <c r="AR31" s="50"/>
      <c r="BE31" s="51"/>
    </row>
    <row r="32" hidden="1" s="3" customFormat="1" ht="14.4" customHeight="1">
      <c r="A32" s="3"/>
      <c r="B32" s="45"/>
      <c r="C32" s="46"/>
      <c r="D32" s="46"/>
      <c r="E32" s="46"/>
      <c r="F32" s="31" t="s">
        <v>42</v>
      </c>
      <c r="G32" s="46"/>
      <c r="H32" s="46"/>
      <c r="I32" s="46"/>
      <c r="J32" s="46"/>
      <c r="K32" s="46"/>
      <c r="L32" s="48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9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9">
        <v>0</v>
      </c>
      <c r="AL32" s="46"/>
      <c r="AM32" s="46"/>
      <c r="AN32" s="46"/>
      <c r="AO32" s="46"/>
      <c r="AP32" s="46"/>
      <c r="AQ32" s="46"/>
      <c r="AR32" s="50"/>
      <c r="BE32" s="51"/>
    </row>
    <row r="33" hidden="1" s="3" customFormat="1" ht="14.4" customHeight="1">
      <c r="A33" s="3"/>
      <c r="B33" s="45"/>
      <c r="C33" s="46"/>
      <c r="D33" s="46"/>
      <c r="E33" s="46"/>
      <c r="F33" s="47" t="s">
        <v>43</v>
      </c>
      <c r="G33" s="46"/>
      <c r="H33" s="46"/>
      <c r="I33" s="46"/>
      <c r="J33" s="46"/>
      <c r="K33" s="46"/>
      <c r="L33" s="48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9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9">
        <v>0</v>
      </c>
      <c r="AL33" s="46"/>
      <c r="AM33" s="46"/>
      <c r="AN33" s="46"/>
      <c r="AO33" s="46"/>
      <c r="AP33" s="46"/>
      <c r="AQ33" s="46"/>
      <c r="AR33" s="50"/>
      <c r="BE33" s="51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4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4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4" t="s">
        <v>49</v>
      </c>
      <c r="AI60" s="41"/>
      <c r="AJ60" s="41"/>
      <c r="AK60" s="41"/>
      <c r="AL60" s="41"/>
      <c r="AM60" s="64" t="s">
        <v>50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4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4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4" t="s">
        <v>49</v>
      </c>
      <c r="AI75" s="41"/>
      <c r="AJ75" s="41"/>
      <c r="AK75" s="41"/>
      <c r="AL75" s="41"/>
      <c r="AM75" s="64" t="s">
        <v>50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3"/>
      <c r="BE77" s="37"/>
    </row>
    <row r="81" s="2" customFormat="1" ht="6.96" customHeight="1">
      <c r="A81" s="37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3"/>
      <c r="BE81" s="37"/>
    </row>
    <row r="82" s="2" customFormat="1" ht="24.96" customHeight="1">
      <c r="A82" s="37"/>
      <c r="B82" s="38"/>
      <c r="C82" s="22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70"/>
      <c r="C84" s="31" t="s">
        <v>11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LUNIK_IX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14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Prípravná stavebná dokumentácia pre stavby - Návšteva pápeža 14.09.2021 - Luník IX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18</v>
      </c>
      <c r="D87" s="39"/>
      <c r="E87" s="39"/>
      <c r="F87" s="39"/>
      <c r="G87" s="39"/>
      <c r="H87" s="39"/>
      <c r="I87" s="39"/>
      <c r="J87" s="39"/>
      <c r="K87" s="39"/>
      <c r="L87" s="78" t="str">
        <f>IF(K8="","",K8)</f>
        <v>mesto Košice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20</v>
      </c>
      <c r="AJ87" s="39"/>
      <c r="AK87" s="39"/>
      <c r="AL87" s="39"/>
      <c r="AM87" s="79" t="str">
        <f>IF(AN8= "","",AN8)</f>
        <v>1. 8. 2021</v>
      </c>
      <c r="AN87" s="79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22</v>
      </c>
      <c r="D89" s="39"/>
      <c r="E89" s="39"/>
      <c r="F89" s="39"/>
      <c r="G89" s="39"/>
      <c r="H89" s="39"/>
      <c r="I89" s="39"/>
      <c r="J89" s="39"/>
      <c r="K89" s="39"/>
      <c r="L89" s="71" t="str">
        <f>IF(E11= "","",E11)</f>
        <v>mesto Košice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27</v>
      </c>
      <c r="AJ89" s="39"/>
      <c r="AK89" s="39"/>
      <c r="AL89" s="39"/>
      <c r="AM89" s="80" t="str">
        <f>IF(E17="","",E17)</f>
        <v>SUDOP a.s.Košice</v>
      </c>
      <c r="AN89" s="71"/>
      <c r="AO89" s="71"/>
      <c r="AP89" s="71"/>
      <c r="AQ89" s="39"/>
      <c r="AR89" s="43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7"/>
    </row>
    <row r="90" s="2" customFormat="1" ht="15.15" customHeight="1">
      <c r="A90" s="37"/>
      <c r="B90" s="38"/>
      <c r="C90" s="31" t="s">
        <v>25</v>
      </c>
      <c r="D90" s="39"/>
      <c r="E90" s="39"/>
      <c r="F90" s="39"/>
      <c r="G90" s="39"/>
      <c r="H90" s="39"/>
      <c r="I90" s="39"/>
      <c r="J90" s="39"/>
      <c r="K90" s="39"/>
      <c r="L90" s="71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80" t="str">
        <f>IF(E20="","",E20)</f>
        <v>SUDOP a.s. Košice</v>
      </c>
      <c r="AN90" s="71"/>
      <c r="AO90" s="71"/>
      <c r="AP90" s="71"/>
      <c r="AQ90" s="39"/>
      <c r="AR90" s="43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7"/>
    </row>
    <row r="92" s="2" customFormat="1" ht="29.28" customHeight="1">
      <c r="A92" s="37"/>
      <c r="B92" s="38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3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7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73</v>
      </c>
      <c r="BT94" s="117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37.5" customHeight="1">
      <c r="A95" s="118" t="s">
        <v>77</v>
      </c>
      <c r="B95" s="119"/>
      <c r="C95" s="120"/>
      <c r="D95" s="121" t="s">
        <v>12</v>
      </c>
      <c r="E95" s="121"/>
      <c r="F95" s="121"/>
      <c r="G95" s="121"/>
      <c r="H95" s="121"/>
      <c r="I95" s="122"/>
      <c r="J95" s="121" t="s">
        <v>15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'LUNIK_IX - Prípravná stav...'!J28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78</v>
      </c>
      <c r="AR95" s="125"/>
      <c r="AS95" s="126">
        <v>0</v>
      </c>
      <c r="AT95" s="127">
        <f>ROUND(SUM(AV95:AW95),2)</f>
        <v>0</v>
      </c>
      <c r="AU95" s="128">
        <f>'LUNIK_IX - Prípravná stav...'!P121</f>
        <v>0</v>
      </c>
      <c r="AV95" s="127">
        <f>'LUNIK_IX - Prípravná stav...'!J31</f>
        <v>0</v>
      </c>
      <c r="AW95" s="127">
        <f>'LUNIK_IX - Prípravná stav...'!J32</f>
        <v>0</v>
      </c>
      <c r="AX95" s="127">
        <f>'LUNIK_IX - Prípravná stav...'!J33</f>
        <v>0</v>
      </c>
      <c r="AY95" s="127">
        <f>'LUNIK_IX - Prípravná stav...'!J34</f>
        <v>0</v>
      </c>
      <c r="AZ95" s="127">
        <f>'LUNIK_IX - Prípravná stav...'!F31</f>
        <v>0</v>
      </c>
      <c r="BA95" s="127">
        <f>'LUNIK_IX - Prípravná stav...'!F32</f>
        <v>0</v>
      </c>
      <c r="BB95" s="127">
        <f>'LUNIK_IX - Prípravná stav...'!F33</f>
        <v>0</v>
      </c>
      <c r="BC95" s="127">
        <f>'LUNIK_IX - Prípravná stav...'!F34</f>
        <v>0</v>
      </c>
      <c r="BD95" s="129">
        <f>'LUNIK_IX - Prípravná stav...'!F35</f>
        <v>0</v>
      </c>
      <c r="BE95" s="7"/>
      <c r="BT95" s="130" t="s">
        <v>79</v>
      </c>
      <c r="BU95" s="130" t="s">
        <v>80</v>
      </c>
      <c r="BV95" s="130" t="s">
        <v>75</v>
      </c>
      <c r="BW95" s="130" t="s">
        <v>5</v>
      </c>
      <c r="BX95" s="130" t="s">
        <v>76</v>
      </c>
      <c r="CL95" s="130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KT9IVpcZvj0/vZif61zHMtkwFhlRDhrYeUBW3QYbqqxlu/bxJ1/tXeCr7uJUUxGHc1exKnJz0LqEHDF7B5zUkQ==" hashValue="3o5A/fqE3nZgMuAnmVie2FoKva03We0lnyI7hsI8Qh1EtzKxIUkijFqnb4owdKTED/He4qbNjPchxmmpjxrH9Q==" algorithmName="SHA-512" password="ED67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LUNIK_IX - Prípravná sta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74</v>
      </c>
    </row>
    <row r="4" s="1" customFormat="1" ht="24.96" customHeight="1">
      <c r="B4" s="19"/>
      <c r="D4" s="133" t="s">
        <v>81</v>
      </c>
      <c r="L4" s="19"/>
      <c r="M4" s="134" t="s">
        <v>9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35" t="s">
        <v>14</v>
      </c>
      <c r="E6" s="37"/>
      <c r="F6" s="37"/>
      <c r="G6" s="37"/>
      <c r="H6" s="37"/>
      <c r="I6" s="37"/>
      <c r="J6" s="37"/>
      <c r="K6" s="37"/>
      <c r="L6" s="63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30" customHeight="1">
      <c r="A7" s="37"/>
      <c r="B7" s="43"/>
      <c r="C7" s="37"/>
      <c r="D7" s="37"/>
      <c r="E7" s="136" t="s">
        <v>15</v>
      </c>
      <c r="F7" s="37"/>
      <c r="G7" s="37"/>
      <c r="H7" s="37"/>
      <c r="I7" s="37"/>
      <c r="J7" s="37"/>
      <c r="K7" s="37"/>
      <c r="L7" s="63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5" t="s">
        <v>16</v>
      </c>
      <c r="E9" s="37"/>
      <c r="F9" s="137" t="s">
        <v>1</v>
      </c>
      <c r="G9" s="37"/>
      <c r="H9" s="37"/>
      <c r="I9" s="135" t="s">
        <v>17</v>
      </c>
      <c r="J9" s="137" t="s">
        <v>1</v>
      </c>
      <c r="K9" s="37"/>
      <c r="L9" s="6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5" t="s">
        <v>18</v>
      </c>
      <c r="E10" s="37"/>
      <c r="F10" s="137" t="s">
        <v>19</v>
      </c>
      <c r="G10" s="37"/>
      <c r="H10" s="37"/>
      <c r="I10" s="135" t="s">
        <v>20</v>
      </c>
      <c r="J10" s="138" t="str">
        <f>'Rekapitulácia stavby'!AN8</f>
        <v>1. 8. 2021</v>
      </c>
      <c r="K10" s="37"/>
      <c r="L10" s="6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22</v>
      </c>
      <c r="E12" s="37"/>
      <c r="F12" s="37"/>
      <c r="G12" s="37"/>
      <c r="H12" s="37"/>
      <c r="I12" s="135" t="s">
        <v>23</v>
      </c>
      <c r="J12" s="137" t="s">
        <v>1</v>
      </c>
      <c r="K12" s="37"/>
      <c r="L12" s="6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7" t="s">
        <v>19</v>
      </c>
      <c r="F13" s="37"/>
      <c r="G13" s="37"/>
      <c r="H13" s="37"/>
      <c r="I13" s="135" t="s">
        <v>24</v>
      </c>
      <c r="J13" s="137" t="s">
        <v>1</v>
      </c>
      <c r="K13" s="37"/>
      <c r="L13" s="6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5" t="s">
        <v>25</v>
      </c>
      <c r="E15" s="37"/>
      <c r="F15" s="37"/>
      <c r="G15" s="37"/>
      <c r="H15" s="37"/>
      <c r="I15" s="135" t="s">
        <v>23</v>
      </c>
      <c r="J15" s="32" t="str">
        <f>'Rekapitulácia stavby'!AN13</f>
        <v>Vyplň údaj</v>
      </c>
      <c r="K15" s="37"/>
      <c r="L15" s="6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'Rekapitulácia stavby'!E14</f>
        <v>Vyplň údaj</v>
      </c>
      <c r="F16" s="137"/>
      <c r="G16" s="137"/>
      <c r="H16" s="137"/>
      <c r="I16" s="135" t="s">
        <v>24</v>
      </c>
      <c r="J16" s="32" t="str">
        <f>'Rekapitulácia stavby'!AN14</f>
        <v>Vyplň údaj</v>
      </c>
      <c r="K16" s="37"/>
      <c r="L16" s="6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5" t="s">
        <v>27</v>
      </c>
      <c r="E18" s="37"/>
      <c r="F18" s="37"/>
      <c r="G18" s="37"/>
      <c r="H18" s="37"/>
      <c r="I18" s="135" t="s">
        <v>23</v>
      </c>
      <c r="J18" s="137" t="s">
        <v>1</v>
      </c>
      <c r="K18" s="37"/>
      <c r="L18" s="6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7" t="s">
        <v>28</v>
      </c>
      <c r="F19" s="37"/>
      <c r="G19" s="37"/>
      <c r="H19" s="37"/>
      <c r="I19" s="135" t="s">
        <v>24</v>
      </c>
      <c r="J19" s="137" t="s">
        <v>1</v>
      </c>
      <c r="K19" s="37"/>
      <c r="L19" s="6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5" t="s">
        <v>31</v>
      </c>
      <c r="E21" s="37"/>
      <c r="F21" s="37"/>
      <c r="G21" s="37"/>
      <c r="H21" s="37"/>
      <c r="I21" s="135" t="s">
        <v>23</v>
      </c>
      <c r="J21" s="137" t="s">
        <v>1</v>
      </c>
      <c r="K21" s="37"/>
      <c r="L21" s="6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7" t="s">
        <v>32</v>
      </c>
      <c r="F22" s="37"/>
      <c r="G22" s="37"/>
      <c r="H22" s="37"/>
      <c r="I22" s="135" t="s">
        <v>24</v>
      </c>
      <c r="J22" s="137" t="s">
        <v>1</v>
      </c>
      <c r="K22" s="37"/>
      <c r="L22" s="6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5" t="s">
        <v>33</v>
      </c>
      <c r="E24" s="37"/>
      <c r="F24" s="37"/>
      <c r="G24" s="37"/>
      <c r="H24" s="37"/>
      <c r="I24" s="37"/>
      <c r="J24" s="37"/>
      <c r="K24" s="37"/>
      <c r="L24" s="6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3"/>
      <c r="E27" s="143"/>
      <c r="F27" s="143"/>
      <c r="G27" s="143"/>
      <c r="H27" s="143"/>
      <c r="I27" s="143"/>
      <c r="J27" s="143"/>
      <c r="K27" s="143"/>
      <c r="L27" s="6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4" t="s">
        <v>34</v>
      </c>
      <c r="E28" s="37"/>
      <c r="F28" s="37"/>
      <c r="G28" s="37"/>
      <c r="H28" s="37"/>
      <c r="I28" s="37"/>
      <c r="J28" s="145">
        <f>ROUND(J121, 2)</f>
        <v>0</v>
      </c>
      <c r="K28" s="37"/>
      <c r="L28" s="6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3"/>
      <c r="E29" s="143"/>
      <c r="F29" s="143"/>
      <c r="G29" s="143"/>
      <c r="H29" s="143"/>
      <c r="I29" s="143"/>
      <c r="J29" s="143"/>
      <c r="K29" s="143"/>
      <c r="L29" s="146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</row>
    <row r="30" s="2" customFormat="1" ht="14.4" customHeight="1">
      <c r="A30" s="37"/>
      <c r="B30" s="43"/>
      <c r="C30" s="37"/>
      <c r="D30" s="37"/>
      <c r="E30" s="37"/>
      <c r="F30" s="148" t="s">
        <v>36</v>
      </c>
      <c r="G30" s="37"/>
      <c r="H30" s="37"/>
      <c r="I30" s="148" t="s">
        <v>35</v>
      </c>
      <c r="J30" s="148" t="s">
        <v>37</v>
      </c>
      <c r="K30" s="37"/>
      <c r="L30" s="146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</row>
    <row r="31" s="2" customFormat="1" ht="14.4" customHeight="1">
      <c r="A31" s="37"/>
      <c r="B31" s="43"/>
      <c r="C31" s="37"/>
      <c r="D31" s="149" t="s">
        <v>38</v>
      </c>
      <c r="E31" s="150" t="s">
        <v>39</v>
      </c>
      <c r="F31" s="151">
        <f>ROUND((SUM(BE121:BE230)),  2)</f>
        <v>0</v>
      </c>
      <c r="G31" s="147"/>
      <c r="H31" s="147"/>
      <c r="I31" s="152">
        <v>0.20000000000000001</v>
      </c>
      <c r="J31" s="151">
        <f>ROUND(((SUM(BE121:BE230))*I31),  2)</f>
        <v>0</v>
      </c>
      <c r="K31" s="37"/>
      <c r="L31" s="6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50" t="s">
        <v>40</v>
      </c>
      <c r="F32" s="151">
        <f>ROUND((SUM(BF121:BF230)),  2)</f>
        <v>0</v>
      </c>
      <c r="G32" s="147"/>
      <c r="H32" s="147"/>
      <c r="I32" s="152">
        <v>0.20000000000000001</v>
      </c>
      <c r="J32" s="151">
        <f>ROUND(((SUM(BF121:BF230))*I32),  2)</f>
        <v>0</v>
      </c>
      <c r="K32" s="37"/>
      <c r="L32" s="6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5" t="s">
        <v>41</v>
      </c>
      <c r="F33" s="153">
        <f>ROUND((SUM(BG121:BG230)),  2)</f>
        <v>0</v>
      </c>
      <c r="G33" s="37"/>
      <c r="H33" s="37"/>
      <c r="I33" s="154">
        <v>0.20000000000000001</v>
      </c>
      <c r="J33" s="153">
        <f>0</f>
        <v>0</v>
      </c>
      <c r="K33" s="37"/>
      <c r="L33" s="146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</row>
    <row r="34" hidden="1" s="2" customFormat="1" ht="14.4" customHeight="1">
      <c r="A34" s="37"/>
      <c r="B34" s="43"/>
      <c r="C34" s="37"/>
      <c r="D34" s="37"/>
      <c r="E34" s="135" t="s">
        <v>42</v>
      </c>
      <c r="F34" s="153">
        <f>ROUND((SUM(BH121:BH230)),  2)</f>
        <v>0</v>
      </c>
      <c r="G34" s="37"/>
      <c r="H34" s="37"/>
      <c r="I34" s="154">
        <v>0.20000000000000001</v>
      </c>
      <c r="J34" s="153">
        <f>0</f>
        <v>0</v>
      </c>
      <c r="K34" s="37"/>
      <c r="L34" s="6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50" t="s">
        <v>43</v>
      </c>
      <c r="F35" s="151">
        <f>ROUND((SUM(BI121:BI230)),  2)</f>
        <v>0</v>
      </c>
      <c r="G35" s="147"/>
      <c r="H35" s="147"/>
      <c r="I35" s="152">
        <v>0</v>
      </c>
      <c r="J35" s="151">
        <f>0</f>
        <v>0</v>
      </c>
      <c r="K35" s="37"/>
      <c r="L35" s="6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55"/>
      <c r="D37" s="156" t="s">
        <v>44</v>
      </c>
      <c r="E37" s="157"/>
      <c r="F37" s="157"/>
      <c r="G37" s="158" t="s">
        <v>45</v>
      </c>
      <c r="H37" s="159" t="s">
        <v>46</v>
      </c>
      <c r="I37" s="157"/>
      <c r="J37" s="160">
        <f>SUM(J28:J35)</f>
        <v>0</v>
      </c>
      <c r="K37" s="161"/>
      <c r="L37" s="6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3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3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82</v>
      </c>
      <c r="D82" s="39"/>
      <c r="E82" s="39"/>
      <c r="F82" s="39"/>
      <c r="G82" s="39"/>
      <c r="H82" s="39"/>
      <c r="I82" s="39"/>
      <c r="J82" s="39"/>
      <c r="K82" s="39"/>
      <c r="L82" s="6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14</v>
      </c>
      <c r="D84" s="39"/>
      <c r="E84" s="39"/>
      <c r="F84" s="39"/>
      <c r="G84" s="39"/>
      <c r="H84" s="39"/>
      <c r="I84" s="39"/>
      <c r="J84" s="39"/>
      <c r="K84" s="39"/>
      <c r="L84" s="6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30" customHeight="1">
      <c r="A85" s="37"/>
      <c r="B85" s="38"/>
      <c r="C85" s="39"/>
      <c r="D85" s="39"/>
      <c r="E85" s="76" t="str">
        <f>E7</f>
        <v>Prípravná stavebná dokumentácia pre stavby - Návšteva pápeža 14.09.2021 - Luník IX</v>
      </c>
      <c r="F85" s="39"/>
      <c r="G85" s="39"/>
      <c r="H85" s="39"/>
      <c r="I85" s="39"/>
      <c r="J85" s="39"/>
      <c r="K85" s="39"/>
      <c r="L85" s="6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2" customHeight="1">
      <c r="A87" s="37"/>
      <c r="B87" s="38"/>
      <c r="C87" s="31" t="s">
        <v>18</v>
      </c>
      <c r="D87" s="39"/>
      <c r="E87" s="39"/>
      <c r="F87" s="26" t="str">
        <f>F10</f>
        <v>mesto Košice</v>
      </c>
      <c r="G87" s="39"/>
      <c r="H87" s="39"/>
      <c r="I87" s="31" t="s">
        <v>20</v>
      </c>
      <c r="J87" s="79" t="str">
        <f>IF(J10="","",J10)</f>
        <v>1. 8. 2021</v>
      </c>
      <c r="K87" s="39"/>
      <c r="L87" s="6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5.15" customHeight="1">
      <c r="A89" s="37"/>
      <c r="B89" s="38"/>
      <c r="C89" s="31" t="s">
        <v>22</v>
      </c>
      <c r="D89" s="39"/>
      <c r="E89" s="39"/>
      <c r="F89" s="26" t="str">
        <f>E13</f>
        <v>mesto Košice</v>
      </c>
      <c r="G89" s="39"/>
      <c r="H89" s="39"/>
      <c r="I89" s="31" t="s">
        <v>27</v>
      </c>
      <c r="J89" s="35" t="str">
        <f>E19</f>
        <v>SUDOP a.s.Košice</v>
      </c>
      <c r="K89" s="39"/>
      <c r="L89" s="6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15.15" customHeight="1">
      <c r="A90" s="37"/>
      <c r="B90" s="38"/>
      <c r="C90" s="31" t="s">
        <v>25</v>
      </c>
      <c r="D90" s="39"/>
      <c r="E90" s="39"/>
      <c r="F90" s="26" t="str">
        <f>IF(E16="","",E16)</f>
        <v>Vyplň údaj</v>
      </c>
      <c r="G90" s="39"/>
      <c r="H90" s="39"/>
      <c r="I90" s="31" t="s">
        <v>31</v>
      </c>
      <c r="J90" s="35" t="str">
        <f>E22</f>
        <v>SUDOP a.s. Košice</v>
      </c>
      <c r="K90" s="39"/>
      <c r="L90" s="6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29.28" customHeight="1">
      <c r="A92" s="37"/>
      <c r="B92" s="38"/>
      <c r="C92" s="173" t="s">
        <v>83</v>
      </c>
      <c r="D92" s="174"/>
      <c r="E92" s="174"/>
      <c r="F92" s="174"/>
      <c r="G92" s="174"/>
      <c r="H92" s="174"/>
      <c r="I92" s="174"/>
      <c r="J92" s="175" t="s">
        <v>84</v>
      </c>
      <c r="K92" s="174"/>
      <c r="L92" s="63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3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2.8" customHeight="1">
      <c r="A94" s="37"/>
      <c r="B94" s="38"/>
      <c r="C94" s="176" t="s">
        <v>85</v>
      </c>
      <c r="D94" s="39"/>
      <c r="E94" s="39"/>
      <c r="F94" s="39"/>
      <c r="G94" s="39"/>
      <c r="H94" s="39"/>
      <c r="I94" s="39"/>
      <c r="J94" s="110">
        <f>J121</f>
        <v>0</v>
      </c>
      <c r="K94" s="39"/>
      <c r="L94" s="63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86</v>
      </c>
    </row>
    <row r="95" hidden="1" s="9" customFormat="1" ht="24.96" customHeight="1">
      <c r="A95" s="9"/>
      <c r="B95" s="177"/>
      <c r="C95" s="178"/>
      <c r="D95" s="179" t="s">
        <v>87</v>
      </c>
      <c r="E95" s="180"/>
      <c r="F95" s="180"/>
      <c r="G95" s="180"/>
      <c r="H95" s="180"/>
      <c r="I95" s="180"/>
      <c r="J95" s="181">
        <f>J122</f>
        <v>0</v>
      </c>
      <c r="K95" s="178"/>
      <c r="L95" s="18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3"/>
      <c r="C96" s="184"/>
      <c r="D96" s="185" t="s">
        <v>88</v>
      </c>
      <c r="E96" s="186"/>
      <c r="F96" s="186"/>
      <c r="G96" s="186"/>
      <c r="H96" s="186"/>
      <c r="I96" s="186"/>
      <c r="J96" s="187">
        <f>J123</f>
        <v>0</v>
      </c>
      <c r="K96" s="184"/>
      <c r="L96" s="18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3"/>
      <c r="C97" s="184"/>
      <c r="D97" s="185" t="s">
        <v>89</v>
      </c>
      <c r="E97" s="186"/>
      <c r="F97" s="186"/>
      <c r="G97" s="186"/>
      <c r="H97" s="186"/>
      <c r="I97" s="186"/>
      <c r="J97" s="187">
        <f>J135</f>
        <v>0</v>
      </c>
      <c r="K97" s="184"/>
      <c r="L97" s="18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3"/>
      <c r="C98" s="184"/>
      <c r="D98" s="185" t="s">
        <v>90</v>
      </c>
      <c r="E98" s="186"/>
      <c r="F98" s="186"/>
      <c r="G98" s="186"/>
      <c r="H98" s="186"/>
      <c r="I98" s="186"/>
      <c r="J98" s="187">
        <f>J141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3"/>
      <c r="C99" s="184"/>
      <c r="D99" s="185" t="s">
        <v>91</v>
      </c>
      <c r="E99" s="186"/>
      <c r="F99" s="186"/>
      <c r="G99" s="186"/>
      <c r="H99" s="186"/>
      <c r="I99" s="186"/>
      <c r="J99" s="187">
        <f>J150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3"/>
      <c r="C100" s="184"/>
      <c r="D100" s="185" t="s">
        <v>92</v>
      </c>
      <c r="E100" s="186"/>
      <c r="F100" s="186"/>
      <c r="G100" s="186"/>
      <c r="H100" s="186"/>
      <c r="I100" s="186"/>
      <c r="J100" s="187">
        <f>J163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3"/>
      <c r="C101" s="184"/>
      <c r="D101" s="185" t="s">
        <v>93</v>
      </c>
      <c r="E101" s="186"/>
      <c r="F101" s="186"/>
      <c r="G101" s="186"/>
      <c r="H101" s="186"/>
      <c r="I101" s="186"/>
      <c r="J101" s="187">
        <f>J168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3"/>
      <c r="C102" s="184"/>
      <c r="D102" s="185" t="s">
        <v>94</v>
      </c>
      <c r="E102" s="186"/>
      <c r="F102" s="186"/>
      <c r="G102" s="186"/>
      <c r="H102" s="186"/>
      <c r="I102" s="186"/>
      <c r="J102" s="187">
        <f>J170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3"/>
      <c r="C103" s="184"/>
      <c r="D103" s="185" t="s">
        <v>95</v>
      </c>
      <c r="E103" s="186"/>
      <c r="F103" s="186"/>
      <c r="G103" s="186"/>
      <c r="H103" s="186"/>
      <c r="I103" s="186"/>
      <c r="J103" s="187">
        <f>J229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3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 s="2" customFormat="1" ht="6.96" customHeight="1">
      <c r="A105" s="37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/>
    <row r="107" hidden="1"/>
    <row r="108" hidden="1"/>
    <row r="109" s="2" customFormat="1" ht="6.96" customHeight="1">
      <c r="A109" s="37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96</v>
      </c>
      <c r="D110" s="39"/>
      <c r="E110" s="39"/>
      <c r="F110" s="39"/>
      <c r="G110" s="39"/>
      <c r="H110" s="39"/>
      <c r="I110" s="39"/>
      <c r="J110" s="39"/>
      <c r="K110" s="39"/>
      <c r="L110" s="63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3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14</v>
      </c>
      <c r="D112" s="39"/>
      <c r="E112" s="39"/>
      <c r="F112" s="39"/>
      <c r="G112" s="39"/>
      <c r="H112" s="39"/>
      <c r="I112" s="39"/>
      <c r="J112" s="39"/>
      <c r="K112" s="39"/>
      <c r="L112" s="63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30" customHeight="1">
      <c r="A113" s="37"/>
      <c r="B113" s="38"/>
      <c r="C113" s="39"/>
      <c r="D113" s="39"/>
      <c r="E113" s="76" t="str">
        <f>E7</f>
        <v>Prípravná stavebná dokumentácia pre stavby - Návšteva pápeža 14.09.2021 - Luník IX</v>
      </c>
      <c r="F113" s="39"/>
      <c r="G113" s="39"/>
      <c r="H113" s="39"/>
      <c r="I113" s="39"/>
      <c r="J113" s="39"/>
      <c r="K113" s="39"/>
      <c r="L113" s="63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3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18</v>
      </c>
      <c r="D115" s="39"/>
      <c r="E115" s="39"/>
      <c r="F115" s="26" t="str">
        <f>F10</f>
        <v>mesto Košice</v>
      </c>
      <c r="G115" s="39"/>
      <c r="H115" s="39"/>
      <c r="I115" s="31" t="s">
        <v>20</v>
      </c>
      <c r="J115" s="79" t="str">
        <f>IF(J10="","",J10)</f>
        <v>1. 8. 2021</v>
      </c>
      <c r="K115" s="39"/>
      <c r="L115" s="63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3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22</v>
      </c>
      <c r="D117" s="39"/>
      <c r="E117" s="39"/>
      <c r="F117" s="26" t="str">
        <f>E13</f>
        <v>mesto Košice</v>
      </c>
      <c r="G117" s="39"/>
      <c r="H117" s="39"/>
      <c r="I117" s="31" t="s">
        <v>27</v>
      </c>
      <c r="J117" s="35" t="str">
        <f>E19</f>
        <v>SUDOP a.s.Košice</v>
      </c>
      <c r="K117" s="39"/>
      <c r="L117" s="63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25</v>
      </c>
      <c r="D118" s="39"/>
      <c r="E118" s="39"/>
      <c r="F118" s="26" t="str">
        <f>IF(E16="","",E16)</f>
        <v>Vyplň údaj</v>
      </c>
      <c r="G118" s="39"/>
      <c r="H118" s="39"/>
      <c r="I118" s="31" t="s">
        <v>31</v>
      </c>
      <c r="J118" s="35" t="str">
        <f>E22</f>
        <v>SUDOP a.s. Košice</v>
      </c>
      <c r="K118" s="39"/>
      <c r="L118" s="63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3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89"/>
      <c r="B120" s="190"/>
      <c r="C120" s="191" t="s">
        <v>97</v>
      </c>
      <c r="D120" s="192" t="s">
        <v>59</v>
      </c>
      <c r="E120" s="192" t="s">
        <v>55</v>
      </c>
      <c r="F120" s="192" t="s">
        <v>56</v>
      </c>
      <c r="G120" s="192" t="s">
        <v>98</v>
      </c>
      <c r="H120" s="192" t="s">
        <v>99</v>
      </c>
      <c r="I120" s="192" t="s">
        <v>100</v>
      </c>
      <c r="J120" s="193" t="s">
        <v>84</v>
      </c>
      <c r="K120" s="194" t="s">
        <v>101</v>
      </c>
      <c r="L120" s="195"/>
      <c r="M120" s="100" t="s">
        <v>1</v>
      </c>
      <c r="N120" s="101" t="s">
        <v>38</v>
      </c>
      <c r="O120" s="101" t="s">
        <v>102</v>
      </c>
      <c r="P120" s="101" t="s">
        <v>103</v>
      </c>
      <c r="Q120" s="101" t="s">
        <v>104</v>
      </c>
      <c r="R120" s="101" t="s">
        <v>105</v>
      </c>
      <c r="S120" s="101" t="s">
        <v>106</v>
      </c>
      <c r="T120" s="102" t="s">
        <v>107</v>
      </c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</row>
    <row r="121" s="2" customFormat="1" ht="22.8" customHeight="1">
      <c r="A121" s="37"/>
      <c r="B121" s="38"/>
      <c r="C121" s="107" t="s">
        <v>85</v>
      </c>
      <c r="D121" s="39"/>
      <c r="E121" s="39"/>
      <c r="F121" s="39"/>
      <c r="G121" s="39"/>
      <c r="H121" s="39"/>
      <c r="I121" s="39"/>
      <c r="J121" s="196">
        <f>BK121</f>
        <v>0</v>
      </c>
      <c r="K121" s="39"/>
      <c r="L121" s="43"/>
      <c r="M121" s="103"/>
      <c r="N121" s="197"/>
      <c r="O121" s="104"/>
      <c r="P121" s="198">
        <f>P122</f>
        <v>0</v>
      </c>
      <c r="Q121" s="104"/>
      <c r="R121" s="198">
        <f>R122</f>
        <v>941.98221549999982</v>
      </c>
      <c r="S121" s="104"/>
      <c r="T121" s="199">
        <f>T122</f>
        <v>660.11159999999995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73</v>
      </c>
      <c r="AU121" s="16" t="s">
        <v>86</v>
      </c>
      <c r="BK121" s="200">
        <f>BK122</f>
        <v>0</v>
      </c>
    </row>
    <row r="122" s="12" customFormat="1" ht="25.92" customHeight="1">
      <c r="A122" s="12"/>
      <c r="B122" s="201"/>
      <c r="C122" s="202"/>
      <c r="D122" s="203" t="s">
        <v>73</v>
      </c>
      <c r="E122" s="204" t="s">
        <v>108</v>
      </c>
      <c r="F122" s="204" t="s">
        <v>109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P123+P135+P141+P150+P163+P168+P170+P229</f>
        <v>0</v>
      </c>
      <c r="Q122" s="209"/>
      <c r="R122" s="210">
        <f>R123+R135+R141+R150+R163+R168+R170+R229</f>
        <v>941.98221549999982</v>
      </c>
      <c r="S122" s="209"/>
      <c r="T122" s="211">
        <f>T123+T135+T141+T150+T163+T168+T170+T229</f>
        <v>660.11159999999995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79</v>
      </c>
      <c r="AT122" s="213" t="s">
        <v>73</v>
      </c>
      <c r="AU122" s="213" t="s">
        <v>74</v>
      </c>
      <c r="AY122" s="212" t="s">
        <v>110</v>
      </c>
      <c r="BK122" s="214">
        <f>BK123+BK135+BK141+BK150+BK163+BK168+BK170+BK229</f>
        <v>0</v>
      </c>
    </row>
    <row r="123" s="12" customFormat="1" ht="22.8" customHeight="1">
      <c r="A123" s="12"/>
      <c r="B123" s="201"/>
      <c r="C123" s="202"/>
      <c r="D123" s="203" t="s">
        <v>73</v>
      </c>
      <c r="E123" s="215" t="s">
        <v>79</v>
      </c>
      <c r="F123" s="215" t="s">
        <v>111</v>
      </c>
      <c r="G123" s="202"/>
      <c r="H123" s="202"/>
      <c r="I123" s="205"/>
      <c r="J123" s="216">
        <f>BK123</f>
        <v>0</v>
      </c>
      <c r="K123" s="202"/>
      <c r="L123" s="207"/>
      <c r="M123" s="208"/>
      <c r="N123" s="209"/>
      <c r="O123" s="209"/>
      <c r="P123" s="210">
        <f>SUM(P124:P134)</f>
        <v>0</v>
      </c>
      <c r="Q123" s="209"/>
      <c r="R123" s="210">
        <f>SUM(R124:R134)</f>
        <v>0.34000000000000002</v>
      </c>
      <c r="S123" s="209"/>
      <c r="T123" s="211">
        <f>SUM(T124:T134)</f>
        <v>659.18999999999994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79</v>
      </c>
      <c r="AT123" s="213" t="s">
        <v>73</v>
      </c>
      <c r="AU123" s="213" t="s">
        <v>79</v>
      </c>
      <c r="AY123" s="212" t="s">
        <v>110</v>
      </c>
      <c r="BK123" s="214">
        <f>SUM(BK124:BK134)</f>
        <v>0</v>
      </c>
    </row>
    <row r="124" s="2" customFormat="1" ht="24.15" customHeight="1">
      <c r="A124" s="37"/>
      <c r="B124" s="38"/>
      <c r="C124" s="217" t="s">
        <v>79</v>
      </c>
      <c r="D124" s="217" t="s">
        <v>112</v>
      </c>
      <c r="E124" s="218" t="s">
        <v>113</v>
      </c>
      <c r="F124" s="219" t="s">
        <v>114</v>
      </c>
      <c r="G124" s="220" t="s">
        <v>115</v>
      </c>
      <c r="H124" s="221">
        <v>15</v>
      </c>
      <c r="I124" s="222"/>
      <c r="J124" s="221">
        <f>ROUND(I124*H124,3)</f>
        <v>0</v>
      </c>
      <c r="K124" s="223"/>
      <c r="L124" s="43"/>
      <c r="M124" s="224" t="s">
        <v>1</v>
      </c>
      <c r="N124" s="225" t="s">
        <v>40</v>
      </c>
      <c r="O124" s="91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116</v>
      </c>
      <c r="AT124" s="228" t="s">
        <v>112</v>
      </c>
      <c r="AU124" s="228" t="s">
        <v>117</v>
      </c>
      <c r="AY124" s="16" t="s">
        <v>110</v>
      </c>
      <c r="BE124" s="229">
        <f>IF(N124="základná",J124,0)</f>
        <v>0</v>
      </c>
      <c r="BF124" s="229">
        <f>IF(N124="znížená",J124,0)</f>
        <v>0</v>
      </c>
      <c r="BG124" s="229">
        <f>IF(N124="zákl. prenesená",J124,0)</f>
        <v>0</v>
      </c>
      <c r="BH124" s="229">
        <f>IF(N124="zníž. prenesená",J124,0)</f>
        <v>0</v>
      </c>
      <c r="BI124" s="229">
        <f>IF(N124="nulová",J124,0)</f>
        <v>0</v>
      </c>
      <c r="BJ124" s="16" t="s">
        <v>117</v>
      </c>
      <c r="BK124" s="230">
        <f>ROUND(I124*H124,3)</f>
        <v>0</v>
      </c>
      <c r="BL124" s="16" t="s">
        <v>116</v>
      </c>
      <c r="BM124" s="228" t="s">
        <v>118</v>
      </c>
    </row>
    <row r="125" s="13" customFormat="1">
      <c r="A125" s="13"/>
      <c r="B125" s="231"/>
      <c r="C125" s="232"/>
      <c r="D125" s="233" t="s">
        <v>119</v>
      </c>
      <c r="E125" s="234" t="s">
        <v>1</v>
      </c>
      <c r="F125" s="235" t="s">
        <v>120</v>
      </c>
      <c r="G125" s="232"/>
      <c r="H125" s="236">
        <v>15</v>
      </c>
      <c r="I125" s="237"/>
      <c r="J125" s="232"/>
      <c r="K125" s="232"/>
      <c r="L125" s="238"/>
      <c r="M125" s="239"/>
      <c r="N125" s="240"/>
      <c r="O125" s="240"/>
      <c r="P125" s="240"/>
      <c r="Q125" s="240"/>
      <c r="R125" s="240"/>
      <c r="S125" s="240"/>
      <c r="T125" s="24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2" t="s">
        <v>119</v>
      </c>
      <c r="AU125" s="242" t="s">
        <v>117</v>
      </c>
      <c r="AV125" s="13" t="s">
        <v>117</v>
      </c>
      <c r="AW125" s="13" t="s">
        <v>29</v>
      </c>
      <c r="AX125" s="13" t="s">
        <v>79</v>
      </c>
      <c r="AY125" s="242" t="s">
        <v>110</v>
      </c>
    </row>
    <row r="126" s="2" customFormat="1" ht="24.15" customHeight="1">
      <c r="A126" s="37"/>
      <c r="B126" s="38"/>
      <c r="C126" s="217" t="s">
        <v>117</v>
      </c>
      <c r="D126" s="217" t="s">
        <v>112</v>
      </c>
      <c r="E126" s="218" t="s">
        <v>121</v>
      </c>
      <c r="F126" s="219" t="s">
        <v>122</v>
      </c>
      <c r="G126" s="220" t="s">
        <v>115</v>
      </c>
      <c r="H126" s="221">
        <v>1430</v>
      </c>
      <c r="I126" s="222"/>
      <c r="J126" s="221">
        <f>ROUND(I126*H126,3)</f>
        <v>0</v>
      </c>
      <c r="K126" s="223"/>
      <c r="L126" s="43"/>
      <c r="M126" s="224" t="s">
        <v>1</v>
      </c>
      <c r="N126" s="225" t="s">
        <v>40</v>
      </c>
      <c r="O126" s="91"/>
      <c r="P126" s="226">
        <f>O126*H126</f>
        <v>0</v>
      </c>
      <c r="Q126" s="226">
        <v>0</v>
      </c>
      <c r="R126" s="226">
        <f>Q126*H126</f>
        <v>0</v>
      </c>
      <c r="S126" s="226">
        <v>0.098000000000000004</v>
      </c>
      <c r="T126" s="227">
        <f>S126*H126</f>
        <v>140.14000000000002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116</v>
      </c>
      <c r="AT126" s="228" t="s">
        <v>112</v>
      </c>
      <c r="AU126" s="228" t="s">
        <v>117</v>
      </c>
      <c r="AY126" s="16" t="s">
        <v>110</v>
      </c>
      <c r="BE126" s="229">
        <f>IF(N126="základná",J126,0)</f>
        <v>0</v>
      </c>
      <c r="BF126" s="229">
        <f>IF(N126="znížená",J126,0)</f>
        <v>0</v>
      </c>
      <c r="BG126" s="229">
        <f>IF(N126="zákl. prenesená",J126,0)</f>
        <v>0</v>
      </c>
      <c r="BH126" s="229">
        <f>IF(N126="zníž. prenesená",J126,0)</f>
        <v>0</v>
      </c>
      <c r="BI126" s="229">
        <f>IF(N126="nulová",J126,0)</f>
        <v>0</v>
      </c>
      <c r="BJ126" s="16" t="s">
        <v>117</v>
      </c>
      <c r="BK126" s="230">
        <f>ROUND(I126*H126,3)</f>
        <v>0</v>
      </c>
      <c r="BL126" s="16" t="s">
        <v>116</v>
      </c>
      <c r="BM126" s="228" t="s">
        <v>123</v>
      </c>
    </row>
    <row r="127" s="13" customFormat="1">
      <c r="A127" s="13"/>
      <c r="B127" s="231"/>
      <c r="C127" s="232"/>
      <c r="D127" s="233" t="s">
        <v>119</v>
      </c>
      <c r="E127" s="234" t="s">
        <v>1</v>
      </c>
      <c r="F127" s="235" t="s">
        <v>124</v>
      </c>
      <c r="G127" s="232"/>
      <c r="H127" s="236">
        <v>1430</v>
      </c>
      <c r="I127" s="237"/>
      <c r="J127" s="232"/>
      <c r="K127" s="232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119</v>
      </c>
      <c r="AU127" s="242" t="s">
        <v>117</v>
      </c>
      <c r="AV127" s="13" t="s">
        <v>117</v>
      </c>
      <c r="AW127" s="13" t="s">
        <v>29</v>
      </c>
      <c r="AX127" s="13" t="s">
        <v>79</v>
      </c>
      <c r="AY127" s="242" t="s">
        <v>110</v>
      </c>
    </row>
    <row r="128" s="2" customFormat="1" ht="37.8" customHeight="1">
      <c r="A128" s="37"/>
      <c r="B128" s="38"/>
      <c r="C128" s="217" t="s">
        <v>125</v>
      </c>
      <c r="D128" s="217" t="s">
        <v>112</v>
      </c>
      <c r="E128" s="218" t="s">
        <v>126</v>
      </c>
      <c r="F128" s="219" t="s">
        <v>127</v>
      </c>
      <c r="G128" s="220" t="s">
        <v>115</v>
      </c>
      <c r="H128" s="221">
        <v>4250</v>
      </c>
      <c r="I128" s="222"/>
      <c r="J128" s="221">
        <f>ROUND(I128*H128,3)</f>
        <v>0</v>
      </c>
      <c r="K128" s="223"/>
      <c r="L128" s="43"/>
      <c r="M128" s="224" t="s">
        <v>1</v>
      </c>
      <c r="N128" s="225" t="s">
        <v>40</v>
      </c>
      <c r="O128" s="91"/>
      <c r="P128" s="226">
        <f>O128*H128</f>
        <v>0</v>
      </c>
      <c r="Q128" s="226">
        <v>8.0000000000000007E-05</v>
      </c>
      <c r="R128" s="226">
        <f>Q128*H128</f>
        <v>0.34000000000000002</v>
      </c>
      <c r="S128" s="226">
        <v>0.10199999999999999</v>
      </c>
      <c r="T128" s="227">
        <f>S128*H128</f>
        <v>433.5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116</v>
      </c>
      <c r="AT128" s="228" t="s">
        <v>112</v>
      </c>
      <c r="AU128" s="228" t="s">
        <v>117</v>
      </c>
      <c r="AY128" s="16" t="s">
        <v>110</v>
      </c>
      <c r="BE128" s="229">
        <f>IF(N128="základná",J128,0)</f>
        <v>0</v>
      </c>
      <c r="BF128" s="229">
        <f>IF(N128="znížená",J128,0)</f>
        <v>0</v>
      </c>
      <c r="BG128" s="229">
        <f>IF(N128="zákl. prenesená",J128,0)</f>
        <v>0</v>
      </c>
      <c r="BH128" s="229">
        <f>IF(N128="zníž. prenesená",J128,0)</f>
        <v>0</v>
      </c>
      <c r="BI128" s="229">
        <f>IF(N128="nulová",J128,0)</f>
        <v>0</v>
      </c>
      <c r="BJ128" s="16" t="s">
        <v>117</v>
      </c>
      <c r="BK128" s="230">
        <f>ROUND(I128*H128,3)</f>
        <v>0</v>
      </c>
      <c r="BL128" s="16" t="s">
        <v>116</v>
      </c>
      <c r="BM128" s="228" t="s">
        <v>128</v>
      </c>
    </row>
    <row r="129" s="13" customFormat="1">
      <c r="A129" s="13"/>
      <c r="B129" s="231"/>
      <c r="C129" s="232"/>
      <c r="D129" s="233" t="s">
        <v>119</v>
      </c>
      <c r="E129" s="234" t="s">
        <v>1</v>
      </c>
      <c r="F129" s="235" t="s">
        <v>129</v>
      </c>
      <c r="G129" s="232"/>
      <c r="H129" s="236">
        <v>4250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119</v>
      </c>
      <c r="AU129" s="242" t="s">
        <v>117</v>
      </c>
      <c r="AV129" s="13" t="s">
        <v>117</v>
      </c>
      <c r="AW129" s="13" t="s">
        <v>29</v>
      </c>
      <c r="AX129" s="13" t="s">
        <v>79</v>
      </c>
      <c r="AY129" s="242" t="s">
        <v>110</v>
      </c>
    </row>
    <row r="130" s="2" customFormat="1" ht="33" customHeight="1">
      <c r="A130" s="37"/>
      <c r="B130" s="38"/>
      <c r="C130" s="217" t="s">
        <v>116</v>
      </c>
      <c r="D130" s="217" t="s">
        <v>112</v>
      </c>
      <c r="E130" s="218" t="s">
        <v>130</v>
      </c>
      <c r="F130" s="219" t="s">
        <v>131</v>
      </c>
      <c r="G130" s="220" t="s">
        <v>132</v>
      </c>
      <c r="H130" s="221">
        <v>590</v>
      </c>
      <c r="I130" s="222"/>
      <c r="J130" s="221">
        <f>ROUND(I130*H130,3)</f>
        <v>0</v>
      </c>
      <c r="K130" s="223"/>
      <c r="L130" s="43"/>
      <c r="M130" s="224" t="s">
        <v>1</v>
      </c>
      <c r="N130" s="225" t="s">
        <v>40</v>
      </c>
      <c r="O130" s="91"/>
      <c r="P130" s="226">
        <f>O130*H130</f>
        <v>0</v>
      </c>
      <c r="Q130" s="226">
        <v>0</v>
      </c>
      <c r="R130" s="226">
        <f>Q130*H130</f>
        <v>0</v>
      </c>
      <c r="S130" s="226">
        <v>0.14499999999999999</v>
      </c>
      <c r="T130" s="227">
        <f>S130*H130</f>
        <v>85.549999999999997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116</v>
      </c>
      <c r="AT130" s="228" t="s">
        <v>112</v>
      </c>
      <c r="AU130" s="228" t="s">
        <v>117</v>
      </c>
      <c r="AY130" s="16" t="s">
        <v>110</v>
      </c>
      <c r="BE130" s="229">
        <f>IF(N130="základná",J130,0)</f>
        <v>0</v>
      </c>
      <c r="BF130" s="229">
        <f>IF(N130="znížená",J130,0)</f>
        <v>0</v>
      </c>
      <c r="BG130" s="229">
        <f>IF(N130="zákl. prenesená",J130,0)</f>
        <v>0</v>
      </c>
      <c r="BH130" s="229">
        <f>IF(N130="zníž. prenesená",J130,0)</f>
        <v>0</v>
      </c>
      <c r="BI130" s="229">
        <f>IF(N130="nulová",J130,0)</f>
        <v>0</v>
      </c>
      <c r="BJ130" s="16" t="s">
        <v>117</v>
      </c>
      <c r="BK130" s="230">
        <f>ROUND(I130*H130,3)</f>
        <v>0</v>
      </c>
      <c r="BL130" s="16" t="s">
        <v>116</v>
      </c>
      <c r="BM130" s="228" t="s">
        <v>133</v>
      </c>
    </row>
    <row r="131" s="2" customFormat="1" ht="24.15" customHeight="1">
      <c r="A131" s="37"/>
      <c r="B131" s="38"/>
      <c r="C131" s="217" t="s">
        <v>134</v>
      </c>
      <c r="D131" s="217" t="s">
        <v>112</v>
      </c>
      <c r="E131" s="218" t="s">
        <v>135</v>
      </c>
      <c r="F131" s="219" t="s">
        <v>136</v>
      </c>
      <c r="G131" s="220" t="s">
        <v>137</v>
      </c>
      <c r="H131" s="221">
        <v>13</v>
      </c>
      <c r="I131" s="222"/>
      <c r="J131" s="221">
        <f>ROUND(I131*H131,3)</f>
        <v>0</v>
      </c>
      <c r="K131" s="223"/>
      <c r="L131" s="43"/>
      <c r="M131" s="224" t="s">
        <v>1</v>
      </c>
      <c r="N131" s="225" t="s">
        <v>40</v>
      </c>
      <c r="O131" s="91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116</v>
      </c>
      <c r="AT131" s="228" t="s">
        <v>112</v>
      </c>
      <c r="AU131" s="228" t="s">
        <v>117</v>
      </c>
      <c r="AY131" s="16" t="s">
        <v>110</v>
      </c>
      <c r="BE131" s="229">
        <f>IF(N131="základná",J131,0)</f>
        <v>0</v>
      </c>
      <c r="BF131" s="229">
        <f>IF(N131="znížená",J131,0)</f>
        <v>0</v>
      </c>
      <c r="BG131" s="229">
        <f>IF(N131="zákl. prenesená",J131,0)</f>
        <v>0</v>
      </c>
      <c r="BH131" s="229">
        <f>IF(N131="zníž. prenesená",J131,0)</f>
        <v>0</v>
      </c>
      <c r="BI131" s="229">
        <f>IF(N131="nulová",J131,0)</f>
        <v>0</v>
      </c>
      <c r="BJ131" s="16" t="s">
        <v>117</v>
      </c>
      <c r="BK131" s="230">
        <f>ROUND(I131*H131,3)</f>
        <v>0</v>
      </c>
      <c r="BL131" s="16" t="s">
        <v>116</v>
      </c>
      <c r="BM131" s="228" t="s">
        <v>138</v>
      </c>
    </row>
    <row r="132" s="13" customFormat="1">
      <c r="A132" s="13"/>
      <c r="B132" s="231"/>
      <c r="C132" s="232"/>
      <c r="D132" s="233" t="s">
        <v>119</v>
      </c>
      <c r="E132" s="234" t="s">
        <v>1</v>
      </c>
      <c r="F132" s="235" t="s">
        <v>139</v>
      </c>
      <c r="G132" s="232"/>
      <c r="H132" s="236">
        <v>13</v>
      </c>
      <c r="I132" s="237"/>
      <c r="J132" s="232"/>
      <c r="K132" s="232"/>
      <c r="L132" s="238"/>
      <c r="M132" s="239"/>
      <c r="N132" s="240"/>
      <c r="O132" s="240"/>
      <c r="P132" s="240"/>
      <c r="Q132" s="240"/>
      <c r="R132" s="240"/>
      <c r="S132" s="240"/>
      <c r="T132" s="24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2" t="s">
        <v>119</v>
      </c>
      <c r="AU132" s="242" t="s">
        <v>117</v>
      </c>
      <c r="AV132" s="13" t="s">
        <v>117</v>
      </c>
      <c r="AW132" s="13" t="s">
        <v>29</v>
      </c>
      <c r="AX132" s="13" t="s">
        <v>79</v>
      </c>
      <c r="AY132" s="242" t="s">
        <v>110</v>
      </c>
    </row>
    <row r="133" s="2" customFormat="1" ht="33" customHeight="1">
      <c r="A133" s="37"/>
      <c r="B133" s="38"/>
      <c r="C133" s="217" t="s">
        <v>140</v>
      </c>
      <c r="D133" s="217" t="s">
        <v>112</v>
      </c>
      <c r="E133" s="218" t="s">
        <v>141</v>
      </c>
      <c r="F133" s="219" t="s">
        <v>142</v>
      </c>
      <c r="G133" s="220" t="s">
        <v>137</v>
      </c>
      <c r="H133" s="221">
        <v>13</v>
      </c>
      <c r="I133" s="222"/>
      <c r="J133" s="221">
        <f>ROUND(I133*H133,3)</f>
        <v>0</v>
      </c>
      <c r="K133" s="223"/>
      <c r="L133" s="43"/>
      <c r="M133" s="224" t="s">
        <v>1</v>
      </c>
      <c r="N133" s="225" t="s">
        <v>40</v>
      </c>
      <c r="O133" s="91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116</v>
      </c>
      <c r="AT133" s="228" t="s">
        <v>112</v>
      </c>
      <c r="AU133" s="228" t="s">
        <v>117</v>
      </c>
      <c r="AY133" s="16" t="s">
        <v>110</v>
      </c>
      <c r="BE133" s="229">
        <f>IF(N133="základná",J133,0)</f>
        <v>0</v>
      </c>
      <c r="BF133" s="229">
        <f>IF(N133="znížená",J133,0)</f>
        <v>0</v>
      </c>
      <c r="BG133" s="229">
        <f>IF(N133="zákl. prenesená",J133,0)</f>
        <v>0</v>
      </c>
      <c r="BH133" s="229">
        <f>IF(N133="zníž. prenesená",J133,0)</f>
        <v>0</v>
      </c>
      <c r="BI133" s="229">
        <f>IF(N133="nulová",J133,0)</f>
        <v>0</v>
      </c>
      <c r="BJ133" s="16" t="s">
        <v>117</v>
      </c>
      <c r="BK133" s="230">
        <f>ROUND(I133*H133,3)</f>
        <v>0</v>
      </c>
      <c r="BL133" s="16" t="s">
        <v>116</v>
      </c>
      <c r="BM133" s="228" t="s">
        <v>143</v>
      </c>
    </row>
    <row r="134" s="2" customFormat="1" ht="21.75" customHeight="1">
      <c r="A134" s="37"/>
      <c r="B134" s="38"/>
      <c r="C134" s="217" t="s">
        <v>144</v>
      </c>
      <c r="D134" s="217" t="s">
        <v>112</v>
      </c>
      <c r="E134" s="218" t="s">
        <v>145</v>
      </c>
      <c r="F134" s="219" t="s">
        <v>146</v>
      </c>
      <c r="G134" s="220" t="s">
        <v>115</v>
      </c>
      <c r="H134" s="221">
        <v>64</v>
      </c>
      <c r="I134" s="222"/>
      <c r="J134" s="221">
        <f>ROUND(I134*H134,3)</f>
        <v>0</v>
      </c>
      <c r="K134" s="223"/>
      <c r="L134" s="43"/>
      <c r="M134" s="224" t="s">
        <v>1</v>
      </c>
      <c r="N134" s="225" t="s">
        <v>40</v>
      </c>
      <c r="O134" s="91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116</v>
      </c>
      <c r="AT134" s="228" t="s">
        <v>112</v>
      </c>
      <c r="AU134" s="228" t="s">
        <v>117</v>
      </c>
      <c r="AY134" s="16" t="s">
        <v>110</v>
      </c>
      <c r="BE134" s="229">
        <f>IF(N134="základná",J134,0)</f>
        <v>0</v>
      </c>
      <c r="BF134" s="229">
        <f>IF(N134="znížená",J134,0)</f>
        <v>0</v>
      </c>
      <c r="BG134" s="229">
        <f>IF(N134="zákl. prenesená",J134,0)</f>
        <v>0</v>
      </c>
      <c r="BH134" s="229">
        <f>IF(N134="zníž. prenesená",J134,0)</f>
        <v>0</v>
      </c>
      <c r="BI134" s="229">
        <f>IF(N134="nulová",J134,0)</f>
        <v>0</v>
      </c>
      <c r="BJ134" s="16" t="s">
        <v>117</v>
      </c>
      <c r="BK134" s="230">
        <f>ROUND(I134*H134,3)</f>
        <v>0</v>
      </c>
      <c r="BL134" s="16" t="s">
        <v>116</v>
      </c>
      <c r="BM134" s="228" t="s">
        <v>147</v>
      </c>
    </row>
    <row r="135" s="12" customFormat="1" ht="22.8" customHeight="1">
      <c r="A135" s="12"/>
      <c r="B135" s="201"/>
      <c r="C135" s="202"/>
      <c r="D135" s="203" t="s">
        <v>73</v>
      </c>
      <c r="E135" s="215" t="s">
        <v>125</v>
      </c>
      <c r="F135" s="215" t="s">
        <v>148</v>
      </c>
      <c r="G135" s="202"/>
      <c r="H135" s="202"/>
      <c r="I135" s="205"/>
      <c r="J135" s="216">
        <f>BK135</f>
        <v>0</v>
      </c>
      <c r="K135" s="202"/>
      <c r="L135" s="207"/>
      <c r="M135" s="208"/>
      <c r="N135" s="209"/>
      <c r="O135" s="209"/>
      <c r="P135" s="210">
        <f>SUM(P136:P140)</f>
        <v>0</v>
      </c>
      <c r="Q135" s="209"/>
      <c r="R135" s="210">
        <f>SUM(R136:R140)</f>
        <v>2.3208959999999998</v>
      </c>
      <c r="S135" s="209"/>
      <c r="T135" s="211">
        <f>SUM(T136:T140)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2" t="s">
        <v>79</v>
      </c>
      <c r="AT135" s="213" t="s">
        <v>73</v>
      </c>
      <c r="AU135" s="213" t="s">
        <v>79</v>
      </c>
      <c r="AY135" s="212" t="s">
        <v>110</v>
      </c>
      <c r="BK135" s="214">
        <f>SUM(BK136:BK140)</f>
        <v>0</v>
      </c>
    </row>
    <row r="136" s="2" customFormat="1" ht="24.15" customHeight="1">
      <c r="A136" s="37"/>
      <c r="B136" s="38"/>
      <c r="C136" s="217" t="s">
        <v>149</v>
      </c>
      <c r="D136" s="217" t="s">
        <v>112</v>
      </c>
      <c r="E136" s="218" t="s">
        <v>150</v>
      </c>
      <c r="F136" s="219" t="s">
        <v>151</v>
      </c>
      <c r="G136" s="220" t="s">
        <v>132</v>
      </c>
      <c r="H136" s="221">
        <v>51.200000000000003</v>
      </c>
      <c r="I136" s="222"/>
      <c r="J136" s="221">
        <f>ROUND(I136*H136,3)</f>
        <v>0</v>
      </c>
      <c r="K136" s="223"/>
      <c r="L136" s="43"/>
      <c r="M136" s="224" t="s">
        <v>1</v>
      </c>
      <c r="N136" s="225" t="s">
        <v>40</v>
      </c>
      <c r="O136" s="91"/>
      <c r="P136" s="226">
        <f>O136*H136</f>
        <v>0</v>
      </c>
      <c r="Q136" s="226">
        <v>0.00033</v>
      </c>
      <c r="R136" s="226">
        <f>Q136*H136</f>
        <v>0.016896000000000001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116</v>
      </c>
      <c r="AT136" s="228" t="s">
        <v>112</v>
      </c>
      <c r="AU136" s="228" t="s">
        <v>117</v>
      </c>
      <c r="AY136" s="16" t="s">
        <v>110</v>
      </c>
      <c r="BE136" s="229">
        <f>IF(N136="základná",J136,0)</f>
        <v>0</v>
      </c>
      <c r="BF136" s="229">
        <f>IF(N136="znížená",J136,0)</f>
        <v>0</v>
      </c>
      <c r="BG136" s="229">
        <f>IF(N136="zákl. prenesená",J136,0)</f>
        <v>0</v>
      </c>
      <c r="BH136" s="229">
        <f>IF(N136="zníž. prenesená",J136,0)</f>
        <v>0</v>
      </c>
      <c r="BI136" s="229">
        <f>IF(N136="nulová",J136,0)</f>
        <v>0</v>
      </c>
      <c r="BJ136" s="16" t="s">
        <v>117</v>
      </c>
      <c r="BK136" s="230">
        <f>ROUND(I136*H136,3)</f>
        <v>0</v>
      </c>
      <c r="BL136" s="16" t="s">
        <v>116</v>
      </c>
      <c r="BM136" s="228" t="s">
        <v>152</v>
      </c>
    </row>
    <row r="137" s="13" customFormat="1">
      <c r="A137" s="13"/>
      <c r="B137" s="231"/>
      <c r="C137" s="232"/>
      <c r="D137" s="233" t="s">
        <v>119</v>
      </c>
      <c r="E137" s="234" t="s">
        <v>1</v>
      </c>
      <c r="F137" s="235" t="s">
        <v>153</v>
      </c>
      <c r="G137" s="232"/>
      <c r="H137" s="236">
        <v>28</v>
      </c>
      <c r="I137" s="237"/>
      <c r="J137" s="232"/>
      <c r="K137" s="232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119</v>
      </c>
      <c r="AU137" s="242" t="s">
        <v>117</v>
      </c>
      <c r="AV137" s="13" t="s">
        <v>117</v>
      </c>
      <c r="AW137" s="13" t="s">
        <v>29</v>
      </c>
      <c r="AX137" s="13" t="s">
        <v>74</v>
      </c>
      <c r="AY137" s="242" t="s">
        <v>110</v>
      </c>
    </row>
    <row r="138" s="13" customFormat="1">
      <c r="A138" s="13"/>
      <c r="B138" s="231"/>
      <c r="C138" s="232"/>
      <c r="D138" s="233" t="s">
        <v>119</v>
      </c>
      <c r="E138" s="234" t="s">
        <v>1</v>
      </c>
      <c r="F138" s="235" t="s">
        <v>154</v>
      </c>
      <c r="G138" s="232"/>
      <c r="H138" s="236">
        <v>23.199999999999999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119</v>
      </c>
      <c r="AU138" s="242" t="s">
        <v>117</v>
      </c>
      <c r="AV138" s="13" t="s">
        <v>117</v>
      </c>
      <c r="AW138" s="13" t="s">
        <v>29</v>
      </c>
      <c r="AX138" s="13" t="s">
        <v>74</v>
      </c>
      <c r="AY138" s="242" t="s">
        <v>110</v>
      </c>
    </row>
    <row r="139" s="14" customFormat="1">
      <c r="A139" s="14"/>
      <c r="B139" s="243"/>
      <c r="C139" s="244"/>
      <c r="D139" s="233" t="s">
        <v>119</v>
      </c>
      <c r="E139" s="245" t="s">
        <v>1</v>
      </c>
      <c r="F139" s="246" t="s">
        <v>155</v>
      </c>
      <c r="G139" s="244"/>
      <c r="H139" s="247">
        <v>51.200000000000003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119</v>
      </c>
      <c r="AU139" s="253" t="s">
        <v>117</v>
      </c>
      <c r="AV139" s="14" t="s">
        <v>116</v>
      </c>
      <c r="AW139" s="14" t="s">
        <v>29</v>
      </c>
      <c r="AX139" s="14" t="s">
        <v>79</v>
      </c>
      <c r="AY139" s="253" t="s">
        <v>110</v>
      </c>
    </row>
    <row r="140" s="2" customFormat="1" ht="24.15" customHeight="1">
      <c r="A140" s="37"/>
      <c r="B140" s="38"/>
      <c r="C140" s="254" t="s">
        <v>156</v>
      </c>
      <c r="D140" s="254" t="s">
        <v>157</v>
      </c>
      <c r="E140" s="255" t="s">
        <v>158</v>
      </c>
      <c r="F140" s="256" t="s">
        <v>159</v>
      </c>
      <c r="G140" s="257" t="s">
        <v>132</v>
      </c>
      <c r="H140" s="258">
        <v>51.200000000000003</v>
      </c>
      <c r="I140" s="259"/>
      <c r="J140" s="258">
        <f>ROUND(I140*H140,3)</f>
        <v>0</v>
      </c>
      <c r="K140" s="260"/>
      <c r="L140" s="261"/>
      <c r="M140" s="262" t="s">
        <v>1</v>
      </c>
      <c r="N140" s="263" t="s">
        <v>40</v>
      </c>
      <c r="O140" s="91"/>
      <c r="P140" s="226">
        <f>O140*H140</f>
        <v>0</v>
      </c>
      <c r="Q140" s="226">
        <v>0.044999999999999998</v>
      </c>
      <c r="R140" s="226">
        <f>Q140*H140</f>
        <v>2.3039999999999998</v>
      </c>
      <c r="S140" s="226">
        <v>0</v>
      </c>
      <c r="T140" s="22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8" t="s">
        <v>149</v>
      </c>
      <c r="AT140" s="228" t="s">
        <v>157</v>
      </c>
      <c r="AU140" s="228" t="s">
        <v>117</v>
      </c>
      <c r="AY140" s="16" t="s">
        <v>110</v>
      </c>
      <c r="BE140" s="229">
        <f>IF(N140="základná",J140,0)</f>
        <v>0</v>
      </c>
      <c r="BF140" s="229">
        <f>IF(N140="znížená",J140,0)</f>
        <v>0</v>
      </c>
      <c r="BG140" s="229">
        <f>IF(N140="zákl. prenesená",J140,0)</f>
        <v>0</v>
      </c>
      <c r="BH140" s="229">
        <f>IF(N140="zníž. prenesená",J140,0)</f>
        <v>0</v>
      </c>
      <c r="BI140" s="229">
        <f>IF(N140="nulová",J140,0)</f>
        <v>0</v>
      </c>
      <c r="BJ140" s="16" t="s">
        <v>117</v>
      </c>
      <c r="BK140" s="230">
        <f>ROUND(I140*H140,3)</f>
        <v>0</v>
      </c>
      <c r="BL140" s="16" t="s">
        <v>116</v>
      </c>
      <c r="BM140" s="228" t="s">
        <v>160</v>
      </c>
    </row>
    <row r="141" s="12" customFormat="1" ht="22.8" customHeight="1">
      <c r="A141" s="12"/>
      <c r="B141" s="201"/>
      <c r="C141" s="202"/>
      <c r="D141" s="203" t="s">
        <v>73</v>
      </c>
      <c r="E141" s="215" t="s">
        <v>116</v>
      </c>
      <c r="F141" s="215" t="s">
        <v>161</v>
      </c>
      <c r="G141" s="202"/>
      <c r="H141" s="202"/>
      <c r="I141" s="205"/>
      <c r="J141" s="216">
        <f>BK141</f>
        <v>0</v>
      </c>
      <c r="K141" s="202"/>
      <c r="L141" s="207"/>
      <c r="M141" s="208"/>
      <c r="N141" s="209"/>
      <c r="O141" s="209"/>
      <c r="P141" s="210">
        <f>SUM(P142:P149)</f>
        <v>0</v>
      </c>
      <c r="Q141" s="209"/>
      <c r="R141" s="210">
        <f>SUM(R142:R149)</f>
        <v>86.180025400000005</v>
      </c>
      <c r="S141" s="209"/>
      <c r="T141" s="211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79</v>
      </c>
      <c r="AT141" s="213" t="s">
        <v>73</v>
      </c>
      <c r="AU141" s="213" t="s">
        <v>79</v>
      </c>
      <c r="AY141" s="212" t="s">
        <v>110</v>
      </c>
      <c r="BK141" s="214">
        <f>SUM(BK142:BK149)</f>
        <v>0</v>
      </c>
    </row>
    <row r="142" s="2" customFormat="1" ht="24.15" customHeight="1">
      <c r="A142" s="37"/>
      <c r="B142" s="38"/>
      <c r="C142" s="217" t="s">
        <v>162</v>
      </c>
      <c r="D142" s="217" t="s">
        <v>112</v>
      </c>
      <c r="E142" s="218" t="s">
        <v>163</v>
      </c>
      <c r="F142" s="219" t="s">
        <v>164</v>
      </c>
      <c r="G142" s="220" t="s">
        <v>115</v>
      </c>
      <c r="H142" s="221">
        <v>1.3999999999999999</v>
      </c>
      <c r="I142" s="222"/>
      <c r="J142" s="221">
        <f>ROUND(I142*H142,3)</f>
        <v>0</v>
      </c>
      <c r="K142" s="223"/>
      <c r="L142" s="43"/>
      <c r="M142" s="224" t="s">
        <v>1</v>
      </c>
      <c r="N142" s="225" t="s">
        <v>40</v>
      </c>
      <c r="O142" s="91"/>
      <c r="P142" s="226">
        <f>O142*H142</f>
        <v>0</v>
      </c>
      <c r="Q142" s="226">
        <v>0.02102</v>
      </c>
      <c r="R142" s="226">
        <f>Q142*H142</f>
        <v>0.029427999999999999</v>
      </c>
      <c r="S142" s="226">
        <v>0</v>
      </c>
      <c r="T142" s="22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116</v>
      </c>
      <c r="AT142" s="228" t="s">
        <v>112</v>
      </c>
      <c r="AU142" s="228" t="s">
        <v>117</v>
      </c>
      <c r="AY142" s="16" t="s">
        <v>110</v>
      </c>
      <c r="BE142" s="229">
        <f>IF(N142="základná",J142,0)</f>
        <v>0</v>
      </c>
      <c r="BF142" s="229">
        <f>IF(N142="znížená",J142,0)</f>
        <v>0</v>
      </c>
      <c r="BG142" s="229">
        <f>IF(N142="zákl. prenesená",J142,0)</f>
        <v>0</v>
      </c>
      <c r="BH142" s="229">
        <f>IF(N142="zníž. prenesená",J142,0)</f>
        <v>0</v>
      </c>
      <c r="BI142" s="229">
        <f>IF(N142="nulová",J142,0)</f>
        <v>0</v>
      </c>
      <c r="BJ142" s="16" t="s">
        <v>117</v>
      </c>
      <c r="BK142" s="230">
        <f>ROUND(I142*H142,3)</f>
        <v>0</v>
      </c>
      <c r="BL142" s="16" t="s">
        <v>116</v>
      </c>
      <c r="BM142" s="228" t="s">
        <v>165</v>
      </c>
    </row>
    <row r="143" s="13" customFormat="1">
      <c r="A143" s="13"/>
      <c r="B143" s="231"/>
      <c r="C143" s="232"/>
      <c r="D143" s="233" t="s">
        <v>119</v>
      </c>
      <c r="E143" s="234" t="s">
        <v>1</v>
      </c>
      <c r="F143" s="235" t="s">
        <v>166</v>
      </c>
      <c r="G143" s="232"/>
      <c r="H143" s="236">
        <v>1.3999999999999999</v>
      </c>
      <c r="I143" s="237"/>
      <c r="J143" s="232"/>
      <c r="K143" s="232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119</v>
      </c>
      <c r="AU143" s="242" t="s">
        <v>117</v>
      </c>
      <c r="AV143" s="13" t="s">
        <v>117</v>
      </c>
      <c r="AW143" s="13" t="s">
        <v>29</v>
      </c>
      <c r="AX143" s="13" t="s">
        <v>79</v>
      </c>
      <c r="AY143" s="242" t="s">
        <v>110</v>
      </c>
    </row>
    <row r="144" s="2" customFormat="1" ht="33" customHeight="1">
      <c r="A144" s="37"/>
      <c r="B144" s="38"/>
      <c r="C144" s="217" t="s">
        <v>167</v>
      </c>
      <c r="D144" s="217" t="s">
        <v>112</v>
      </c>
      <c r="E144" s="218" t="s">
        <v>168</v>
      </c>
      <c r="F144" s="219" t="s">
        <v>169</v>
      </c>
      <c r="G144" s="220" t="s">
        <v>137</v>
      </c>
      <c r="H144" s="221">
        <v>0.35999999999999999</v>
      </c>
      <c r="I144" s="222"/>
      <c r="J144" s="221">
        <f>ROUND(I144*H144,3)</f>
        <v>0</v>
      </c>
      <c r="K144" s="223"/>
      <c r="L144" s="43"/>
      <c r="M144" s="224" t="s">
        <v>1</v>
      </c>
      <c r="N144" s="225" t="s">
        <v>40</v>
      </c>
      <c r="O144" s="91"/>
      <c r="P144" s="226">
        <f>O144*H144</f>
        <v>0</v>
      </c>
      <c r="Q144" s="226">
        <v>2.2632400000000001</v>
      </c>
      <c r="R144" s="226">
        <f>Q144*H144</f>
        <v>0.8147664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116</v>
      </c>
      <c r="AT144" s="228" t="s">
        <v>112</v>
      </c>
      <c r="AU144" s="228" t="s">
        <v>117</v>
      </c>
      <c r="AY144" s="16" t="s">
        <v>110</v>
      </c>
      <c r="BE144" s="229">
        <f>IF(N144="základná",J144,0)</f>
        <v>0</v>
      </c>
      <c r="BF144" s="229">
        <f>IF(N144="znížená",J144,0)</f>
        <v>0</v>
      </c>
      <c r="BG144" s="229">
        <f>IF(N144="zákl. prenesená",J144,0)</f>
        <v>0</v>
      </c>
      <c r="BH144" s="229">
        <f>IF(N144="zníž. prenesená",J144,0)</f>
        <v>0</v>
      </c>
      <c r="BI144" s="229">
        <f>IF(N144="nulová",J144,0)</f>
        <v>0</v>
      </c>
      <c r="BJ144" s="16" t="s">
        <v>117</v>
      </c>
      <c r="BK144" s="230">
        <f>ROUND(I144*H144,3)</f>
        <v>0</v>
      </c>
      <c r="BL144" s="16" t="s">
        <v>116</v>
      </c>
      <c r="BM144" s="228" t="s">
        <v>170</v>
      </c>
    </row>
    <row r="145" s="13" customFormat="1">
      <c r="A145" s="13"/>
      <c r="B145" s="231"/>
      <c r="C145" s="232"/>
      <c r="D145" s="233" t="s">
        <v>119</v>
      </c>
      <c r="E145" s="234" t="s">
        <v>1</v>
      </c>
      <c r="F145" s="235" t="s">
        <v>171</v>
      </c>
      <c r="G145" s="232"/>
      <c r="H145" s="236">
        <v>0.35999999999999999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119</v>
      </c>
      <c r="AU145" s="242" t="s">
        <v>117</v>
      </c>
      <c r="AV145" s="13" t="s">
        <v>117</v>
      </c>
      <c r="AW145" s="13" t="s">
        <v>29</v>
      </c>
      <c r="AX145" s="13" t="s">
        <v>79</v>
      </c>
      <c r="AY145" s="242" t="s">
        <v>110</v>
      </c>
    </row>
    <row r="146" s="2" customFormat="1" ht="33" customHeight="1">
      <c r="A146" s="37"/>
      <c r="B146" s="38"/>
      <c r="C146" s="217" t="s">
        <v>172</v>
      </c>
      <c r="D146" s="217" t="s">
        <v>112</v>
      </c>
      <c r="E146" s="218" t="s">
        <v>173</v>
      </c>
      <c r="F146" s="219" t="s">
        <v>174</v>
      </c>
      <c r="G146" s="220" t="s">
        <v>137</v>
      </c>
      <c r="H146" s="221">
        <v>32.399999999999999</v>
      </c>
      <c r="I146" s="222"/>
      <c r="J146" s="221">
        <f>ROUND(I146*H146,3)</f>
        <v>0</v>
      </c>
      <c r="K146" s="223"/>
      <c r="L146" s="43"/>
      <c r="M146" s="224" t="s">
        <v>1</v>
      </c>
      <c r="N146" s="225" t="s">
        <v>40</v>
      </c>
      <c r="O146" s="91"/>
      <c r="P146" s="226">
        <f>O146*H146</f>
        <v>0</v>
      </c>
      <c r="Q146" s="226">
        <v>2.3841600000000001</v>
      </c>
      <c r="R146" s="226">
        <f>Q146*H146</f>
        <v>77.246784000000005</v>
      </c>
      <c r="S146" s="226">
        <v>0</v>
      </c>
      <c r="T146" s="22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116</v>
      </c>
      <c r="AT146" s="228" t="s">
        <v>112</v>
      </c>
      <c r="AU146" s="228" t="s">
        <v>117</v>
      </c>
      <c r="AY146" s="16" t="s">
        <v>110</v>
      </c>
      <c r="BE146" s="229">
        <f>IF(N146="základná",J146,0)</f>
        <v>0</v>
      </c>
      <c r="BF146" s="229">
        <f>IF(N146="znížená",J146,0)</f>
        <v>0</v>
      </c>
      <c r="BG146" s="229">
        <f>IF(N146="zákl. prenesená",J146,0)</f>
        <v>0</v>
      </c>
      <c r="BH146" s="229">
        <f>IF(N146="zníž. prenesená",J146,0)</f>
        <v>0</v>
      </c>
      <c r="BI146" s="229">
        <f>IF(N146="nulová",J146,0)</f>
        <v>0</v>
      </c>
      <c r="BJ146" s="16" t="s">
        <v>117</v>
      </c>
      <c r="BK146" s="230">
        <f>ROUND(I146*H146,3)</f>
        <v>0</v>
      </c>
      <c r="BL146" s="16" t="s">
        <v>116</v>
      </c>
      <c r="BM146" s="228" t="s">
        <v>175</v>
      </c>
    </row>
    <row r="147" s="13" customFormat="1">
      <c r="A147" s="13"/>
      <c r="B147" s="231"/>
      <c r="C147" s="232"/>
      <c r="D147" s="233" t="s">
        <v>119</v>
      </c>
      <c r="E147" s="234" t="s">
        <v>1</v>
      </c>
      <c r="F147" s="235" t="s">
        <v>176</v>
      </c>
      <c r="G147" s="232"/>
      <c r="H147" s="236">
        <v>32.399999999999999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119</v>
      </c>
      <c r="AU147" s="242" t="s">
        <v>117</v>
      </c>
      <c r="AV147" s="13" t="s">
        <v>117</v>
      </c>
      <c r="AW147" s="13" t="s">
        <v>29</v>
      </c>
      <c r="AX147" s="13" t="s">
        <v>79</v>
      </c>
      <c r="AY147" s="242" t="s">
        <v>110</v>
      </c>
    </row>
    <row r="148" s="2" customFormat="1" ht="37.8" customHeight="1">
      <c r="A148" s="37"/>
      <c r="B148" s="38"/>
      <c r="C148" s="217" t="s">
        <v>177</v>
      </c>
      <c r="D148" s="217" t="s">
        <v>112</v>
      </c>
      <c r="E148" s="218" t="s">
        <v>178</v>
      </c>
      <c r="F148" s="219" t="s">
        <v>179</v>
      </c>
      <c r="G148" s="220" t="s">
        <v>115</v>
      </c>
      <c r="H148" s="221">
        <v>7.9000000000000004</v>
      </c>
      <c r="I148" s="222"/>
      <c r="J148" s="221">
        <f>ROUND(I148*H148,3)</f>
        <v>0</v>
      </c>
      <c r="K148" s="223"/>
      <c r="L148" s="43"/>
      <c r="M148" s="224" t="s">
        <v>1</v>
      </c>
      <c r="N148" s="225" t="s">
        <v>40</v>
      </c>
      <c r="O148" s="91"/>
      <c r="P148" s="226">
        <f>O148*H148</f>
        <v>0</v>
      </c>
      <c r="Q148" s="226">
        <v>1.02393</v>
      </c>
      <c r="R148" s="226">
        <f>Q148*H148</f>
        <v>8.0890470000000008</v>
      </c>
      <c r="S148" s="226">
        <v>0</v>
      </c>
      <c r="T148" s="22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116</v>
      </c>
      <c r="AT148" s="228" t="s">
        <v>112</v>
      </c>
      <c r="AU148" s="228" t="s">
        <v>117</v>
      </c>
      <c r="AY148" s="16" t="s">
        <v>110</v>
      </c>
      <c r="BE148" s="229">
        <f>IF(N148="základná",J148,0)</f>
        <v>0</v>
      </c>
      <c r="BF148" s="229">
        <f>IF(N148="znížená",J148,0)</f>
        <v>0</v>
      </c>
      <c r="BG148" s="229">
        <f>IF(N148="zákl. prenesená",J148,0)</f>
        <v>0</v>
      </c>
      <c r="BH148" s="229">
        <f>IF(N148="zníž. prenesená",J148,0)</f>
        <v>0</v>
      </c>
      <c r="BI148" s="229">
        <f>IF(N148="nulová",J148,0)</f>
        <v>0</v>
      </c>
      <c r="BJ148" s="16" t="s">
        <v>117</v>
      </c>
      <c r="BK148" s="230">
        <f>ROUND(I148*H148,3)</f>
        <v>0</v>
      </c>
      <c r="BL148" s="16" t="s">
        <v>116</v>
      </c>
      <c r="BM148" s="228" t="s">
        <v>180</v>
      </c>
    </row>
    <row r="149" s="13" customFormat="1">
      <c r="A149" s="13"/>
      <c r="B149" s="231"/>
      <c r="C149" s="232"/>
      <c r="D149" s="233" t="s">
        <v>119</v>
      </c>
      <c r="E149" s="234" t="s">
        <v>1</v>
      </c>
      <c r="F149" s="235" t="s">
        <v>181</v>
      </c>
      <c r="G149" s="232"/>
      <c r="H149" s="236">
        <v>7.9000000000000004</v>
      </c>
      <c r="I149" s="237"/>
      <c r="J149" s="232"/>
      <c r="K149" s="232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119</v>
      </c>
      <c r="AU149" s="242" t="s">
        <v>117</v>
      </c>
      <c r="AV149" s="13" t="s">
        <v>117</v>
      </c>
      <c r="AW149" s="13" t="s">
        <v>29</v>
      </c>
      <c r="AX149" s="13" t="s">
        <v>79</v>
      </c>
      <c r="AY149" s="242" t="s">
        <v>110</v>
      </c>
    </row>
    <row r="150" s="12" customFormat="1" ht="22.8" customHeight="1">
      <c r="A150" s="12"/>
      <c r="B150" s="201"/>
      <c r="C150" s="202"/>
      <c r="D150" s="203" t="s">
        <v>73</v>
      </c>
      <c r="E150" s="215" t="s">
        <v>134</v>
      </c>
      <c r="F150" s="215" t="s">
        <v>182</v>
      </c>
      <c r="G150" s="202"/>
      <c r="H150" s="202"/>
      <c r="I150" s="205"/>
      <c r="J150" s="216">
        <f>BK150</f>
        <v>0</v>
      </c>
      <c r="K150" s="202"/>
      <c r="L150" s="207"/>
      <c r="M150" s="208"/>
      <c r="N150" s="209"/>
      <c r="O150" s="209"/>
      <c r="P150" s="210">
        <f>SUM(P151:P162)</f>
        <v>0</v>
      </c>
      <c r="Q150" s="209"/>
      <c r="R150" s="210">
        <f>SUM(R151:R162)</f>
        <v>696.09424259999992</v>
      </c>
      <c r="S150" s="209"/>
      <c r="T150" s="211">
        <f>SUM(T151:T162)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2" t="s">
        <v>79</v>
      </c>
      <c r="AT150" s="213" t="s">
        <v>73</v>
      </c>
      <c r="AU150" s="213" t="s">
        <v>79</v>
      </c>
      <c r="AY150" s="212" t="s">
        <v>110</v>
      </c>
      <c r="BK150" s="214">
        <f>SUM(BK151:BK162)</f>
        <v>0</v>
      </c>
    </row>
    <row r="151" s="2" customFormat="1" ht="33" customHeight="1">
      <c r="A151" s="37"/>
      <c r="B151" s="38"/>
      <c r="C151" s="217" t="s">
        <v>183</v>
      </c>
      <c r="D151" s="217" t="s">
        <v>112</v>
      </c>
      <c r="E151" s="218" t="s">
        <v>184</v>
      </c>
      <c r="F151" s="219" t="s">
        <v>185</v>
      </c>
      <c r="G151" s="220" t="s">
        <v>115</v>
      </c>
      <c r="H151" s="221">
        <v>12.5</v>
      </c>
      <c r="I151" s="222"/>
      <c r="J151" s="221">
        <f>ROUND(I151*H151,3)</f>
        <v>0</v>
      </c>
      <c r="K151" s="223"/>
      <c r="L151" s="43"/>
      <c r="M151" s="224" t="s">
        <v>1</v>
      </c>
      <c r="N151" s="225" t="s">
        <v>40</v>
      </c>
      <c r="O151" s="91"/>
      <c r="P151" s="226">
        <f>O151*H151</f>
        <v>0</v>
      </c>
      <c r="Q151" s="226">
        <v>0.00071000000000000002</v>
      </c>
      <c r="R151" s="226">
        <f>Q151*H151</f>
        <v>0.0088750000000000009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116</v>
      </c>
      <c r="AT151" s="228" t="s">
        <v>112</v>
      </c>
      <c r="AU151" s="228" t="s">
        <v>117</v>
      </c>
      <c r="AY151" s="16" t="s">
        <v>110</v>
      </c>
      <c r="BE151" s="229">
        <f>IF(N151="základná",J151,0)</f>
        <v>0</v>
      </c>
      <c r="BF151" s="229">
        <f>IF(N151="znížená",J151,0)</f>
        <v>0</v>
      </c>
      <c r="BG151" s="229">
        <f>IF(N151="zákl. prenesená",J151,0)</f>
        <v>0</v>
      </c>
      <c r="BH151" s="229">
        <f>IF(N151="zníž. prenesená",J151,0)</f>
        <v>0</v>
      </c>
      <c r="BI151" s="229">
        <f>IF(N151="nulová",J151,0)</f>
        <v>0</v>
      </c>
      <c r="BJ151" s="16" t="s">
        <v>117</v>
      </c>
      <c r="BK151" s="230">
        <f>ROUND(I151*H151,3)</f>
        <v>0</v>
      </c>
      <c r="BL151" s="16" t="s">
        <v>116</v>
      </c>
      <c r="BM151" s="228" t="s">
        <v>186</v>
      </c>
    </row>
    <row r="152" s="13" customFormat="1">
      <c r="A152" s="13"/>
      <c r="B152" s="231"/>
      <c r="C152" s="232"/>
      <c r="D152" s="233" t="s">
        <v>119</v>
      </c>
      <c r="E152" s="234" t="s">
        <v>1</v>
      </c>
      <c r="F152" s="235" t="s">
        <v>187</v>
      </c>
      <c r="G152" s="232"/>
      <c r="H152" s="236">
        <v>12.5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119</v>
      </c>
      <c r="AU152" s="242" t="s">
        <v>117</v>
      </c>
      <c r="AV152" s="13" t="s">
        <v>117</v>
      </c>
      <c r="AW152" s="13" t="s">
        <v>29</v>
      </c>
      <c r="AX152" s="13" t="s">
        <v>79</v>
      </c>
      <c r="AY152" s="242" t="s">
        <v>110</v>
      </c>
    </row>
    <row r="153" s="2" customFormat="1" ht="33" customHeight="1">
      <c r="A153" s="37"/>
      <c r="B153" s="38"/>
      <c r="C153" s="217" t="s">
        <v>188</v>
      </c>
      <c r="D153" s="217" t="s">
        <v>112</v>
      </c>
      <c r="E153" s="218" t="s">
        <v>189</v>
      </c>
      <c r="F153" s="219" t="s">
        <v>190</v>
      </c>
      <c r="G153" s="220" t="s">
        <v>115</v>
      </c>
      <c r="H153" s="221">
        <v>5680</v>
      </c>
      <c r="I153" s="222"/>
      <c r="J153" s="221">
        <f>ROUND(I153*H153,3)</f>
        <v>0</v>
      </c>
      <c r="K153" s="223"/>
      <c r="L153" s="43"/>
      <c r="M153" s="224" t="s">
        <v>1</v>
      </c>
      <c r="N153" s="225" t="s">
        <v>40</v>
      </c>
      <c r="O153" s="91"/>
      <c r="P153" s="226">
        <f>O153*H153</f>
        <v>0</v>
      </c>
      <c r="Q153" s="226">
        <v>0.00051000000000000004</v>
      </c>
      <c r="R153" s="226">
        <f>Q153*H153</f>
        <v>2.8968000000000003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116</v>
      </c>
      <c r="AT153" s="228" t="s">
        <v>112</v>
      </c>
      <c r="AU153" s="228" t="s">
        <v>117</v>
      </c>
      <c r="AY153" s="16" t="s">
        <v>110</v>
      </c>
      <c r="BE153" s="229">
        <f>IF(N153="základná",J153,0)</f>
        <v>0</v>
      </c>
      <c r="BF153" s="229">
        <f>IF(N153="znížená",J153,0)</f>
        <v>0</v>
      </c>
      <c r="BG153" s="229">
        <f>IF(N153="zákl. prenesená",J153,0)</f>
        <v>0</v>
      </c>
      <c r="BH153" s="229">
        <f>IF(N153="zníž. prenesená",J153,0)</f>
        <v>0</v>
      </c>
      <c r="BI153" s="229">
        <f>IF(N153="nulová",J153,0)</f>
        <v>0</v>
      </c>
      <c r="BJ153" s="16" t="s">
        <v>117</v>
      </c>
      <c r="BK153" s="230">
        <f>ROUND(I153*H153,3)</f>
        <v>0</v>
      </c>
      <c r="BL153" s="16" t="s">
        <v>116</v>
      </c>
      <c r="BM153" s="228" t="s">
        <v>191</v>
      </c>
    </row>
    <row r="154" s="13" customFormat="1">
      <c r="A154" s="13"/>
      <c r="B154" s="231"/>
      <c r="C154" s="232"/>
      <c r="D154" s="233" t="s">
        <v>119</v>
      </c>
      <c r="E154" s="234" t="s">
        <v>1</v>
      </c>
      <c r="F154" s="235" t="s">
        <v>192</v>
      </c>
      <c r="G154" s="232"/>
      <c r="H154" s="236">
        <v>5680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119</v>
      </c>
      <c r="AU154" s="242" t="s">
        <v>117</v>
      </c>
      <c r="AV154" s="13" t="s">
        <v>117</v>
      </c>
      <c r="AW154" s="13" t="s">
        <v>29</v>
      </c>
      <c r="AX154" s="13" t="s">
        <v>79</v>
      </c>
      <c r="AY154" s="242" t="s">
        <v>110</v>
      </c>
    </row>
    <row r="155" s="2" customFormat="1" ht="33" customHeight="1">
      <c r="A155" s="37"/>
      <c r="B155" s="38"/>
      <c r="C155" s="217" t="s">
        <v>193</v>
      </c>
      <c r="D155" s="217" t="s">
        <v>112</v>
      </c>
      <c r="E155" s="218" t="s">
        <v>194</v>
      </c>
      <c r="F155" s="219" t="s">
        <v>195</v>
      </c>
      <c r="G155" s="220" t="s">
        <v>115</v>
      </c>
      <c r="H155" s="221">
        <v>1430</v>
      </c>
      <c r="I155" s="222"/>
      <c r="J155" s="221">
        <f>ROUND(I155*H155,3)</f>
        <v>0</v>
      </c>
      <c r="K155" s="223"/>
      <c r="L155" s="43"/>
      <c r="M155" s="224" t="s">
        <v>1</v>
      </c>
      <c r="N155" s="225" t="s">
        <v>40</v>
      </c>
      <c r="O155" s="91"/>
      <c r="P155" s="226">
        <f>O155*H155</f>
        <v>0</v>
      </c>
      <c r="Q155" s="226">
        <v>0.077799999999999994</v>
      </c>
      <c r="R155" s="226">
        <f>Q155*H155</f>
        <v>111.25399999999999</v>
      </c>
      <c r="S155" s="226">
        <v>0</v>
      </c>
      <c r="T155" s="22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116</v>
      </c>
      <c r="AT155" s="228" t="s">
        <v>112</v>
      </c>
      <c r="AU155" s="228" t="s">
        <v>117</v>
      </c>
      <c r="AY155" s="16" t="s">
        <v>110</v>
      </c>
      <c r="BE155" s="229">
        <f>IF(N155="základná",J155,0)</f>
        <v>0</v>
      </c>
      <c r="BF155" s="229">
        <f>IF(N155="znížená",J155,0)</f>
        <v>0</v>
      </c>
      <c r="BG155" s="229">
        <f>IF(N155="zákl. prenesená",J155,0)</f>
        <v>0</v>
      </c>
      <c r="BH155" s="229">
        <f>IF(N155="zníž. prenesená",J155,0)</f>
        <v>0</v>
      </c>
      <c r="BI155" s="229">
        <f>IF(N155="nulová",J155,0)</f>
        <v>0</v>
      </c>
      <c r="BJ155" s="16" t="s">
        <v>117</v>
      </c>
      <c r="BK155" s="230">
        <f>ROUND(I155*H155,3)</f>
        <v>0</v>
      </c>
      <c r="BL155" s="16" t="s">
        <v>116</v>
      </c>
      <c r="BM155" s="228" t="s">
        <v>196</v>
      </c>
    </row>
    <row r="156" s="13" customFormat="1">
      <c r="A156" s="13"/>
      <c r="B156" s="231"/>
      <c r="C156" s="232"/>
      <c r="D156" s="233" t="s">
        <v>119</v>
      </c>
      <c r="E156" s="234" t="s">
        <v>1</v>
      </c>
      <c r="F156" s="235" t="s">
        <v>197</v>
      </c>
      <c r="G156" s="232"/>
      <c r="H156" s="236">
        <v>1430</v>
      </c>
      <c r="I156" s="237"/>
      <c r="J156" s="232"/>
      <c r="K156" s="232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119</v>
      </c>
      <c r="AU156" s="242" t="s">
        <v>117</v>
      </c>
      <c r="AV156" s="13" t="s">
        <v>117</v>
      </c>
      <c r="AW156" s="13" t="s">
        <v>29</v>
      </c>
      <c r="AX156" s="13" t="s">
        <v>79</v>
      </c>
      <c r="AY156" s="242" t="s">
        <v>110</v>
      </c>
    </row>
    <row r="157" s="2" customFormat="1" ht="33" customHeight="1">
      <c r="A157" s="37"/>
      <c r="B157" s="38"/>
      <c r="C157" s="217" t="s">
        <v>198</v>
      </c>
      <c r="D157" s="217" t="s">
        <v>112</v>
      </c>
      <c r="E157" s="218" t="s">
        <v>199</v>
      </c>
      <c r="F157" s="219" t="s">
        <v>200</v>
      </c>
      <c r="G157" s="220" t="s">
        <v>115</v>
      </c>
      <c r="H157" s="221">
        <v>4250</v>
      </c>
      <c r="I157" s="222"/>
      <c r="J157" s="221">
        <f>ROUND(I157*H157,3)</f>
        <v>0</v>
      </c>
      <c r="K157" s="223"/>
      <c r="L157" s="43"/>
      <c r="M157" s="224" t="s">
        <v>1</v>
      </c>
      <c r="N157" s="225" t="s">
        <v>40</v>
      </c>
      <c r="O157" s="91"/>
      <c r="P157" s="226">
        <f>O157*H157</f>
        <v>0</v>
      </c>
      <c r="Q157" s="226">
        <v>0.12966</v>
      </c>
      <c r="R157" s="226">
        <f>Q157*H157</f>
        <v>551.05499999999995</v>
      </c>
      <c r="S157" s="226">
        <v>0</v>
      </c>
      <c r="T157" s="22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116</v>
      </c>
      <c r="AT157" s="228" t="s">
        <v>112</v>
      </c>
      <c r="AU157" s="228" t="s">
        <v>117</v>
      </c>
      <c r="AY157" s="16" t="s">
        <v>110</v>
      </c>
      <c r="BE157" s="229">
        <f>IF(N157="základná",J157,0)</f>
        <v>0</v>
      </c>
      <c r="BF157" s="229">
        <f>IF(N157="znížená",J157,0)</f>
        <v>0</v>
      </c>
      <c r="BG157" s="229">
        <f>IF(N157="zákl. prenesená",J157,0)</f>
        <v>0</v>
      </c>
      <c r="BH157" s="229">
        <f>IF(N157="zníž. prenesená",J157,0)</f>
        <v>0</v>
      </c>
      <c r="BI157" s="229">
        <f>IF(N157="nulová",J157,0)</f>
        <v>0</v>
      </c>
      <c r="BJ157" s="16" t="s">
        <v>117</v>
      </c>
      <c r="BK157" s="230">
        <f>ROUND(I157*H157,3)</f>
        <v>0</v>
      </c>
      <c r="BL157" s="16" t="s">
        <v>116</v>
      </c>
      <c r="BM157" s="228" t="s">
        <v>201</v>
      </c>
    </row>
    <row r="158" s="13" customFormat="1">
      <c r="A158" s="13"/>
      <c r="B158" s="231"/>
      <c r="C158" s="232"/>
      <c r="D158" s="233" t="s">
        <v>119</v>
      </c>
      <c r="E158" s="234" t="s">
        <v>1</v>
      </c>
      <c r="F158" s="235" t="s">
        <v>202</v>
      </c>
      <c r="G158" s="232"/>
      <c r="H158" s="236">
        <v>4250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119</v>
      </c>
      <c r="AU158" s="242" t="s">
        <v>117</v>
      </c>
      <c r="AV158" s="13" t="s">
        <v>117</v>
      </c>
      <c r="AW158" s="13" t="s">
        <v>29</v>
      </c>
      <c r="AX158" s="13" t="s">
        <v>79</v>
      </c>
      <c r="AY158" s="242" t="s">
        <v>110</v>
      </c>
    </row>
    <row r="159" s="2" customFormat="1" ht="37.8" customHeight="1">
      <c r="A159" s="37"/>
      <c r="B159" s="38"/>
      <c r="C159" s="217" t="s">
        <v>203</v>
      </c>
      <c r="D159" s="217" t="s">
        <v>112</v>
      </c>
      <c r="E159" s="218" t="s">
        <v>204</v>
      </c>
      <c r="F159" s="219" t="s">
        <v>205</v>
      </c>
      <c r="G159" s="220" t="s">
        <v>115</v>
      </c>
      <c r="H159" s="221">
        <v>25</v>
      </c>
      <c r="I159" s="222"/>
      <c r="J159" s="221">
        <f>ROUND(I159*H159,3)</f>
        <v>0</v>
      </c>
      <c r="K159" s="223"/>
      <c r="L159" s="43"/>
      <c r="M159" s="224" t="s">
        <v>1</v>
      </c>
      <c r="N159" s="225" t="s">
        <v>40</v>
      </c>
      <c r="O159" s="91"/>
      <c r="P159" s="226">
        <f>O159*H159</f>
        <v>0</v>
      </c>
      <c r="Q159" s="226">
        <v>0.12966</v>
      </c>
      <c r="R159" s="226">
        <f>Q159*H159</f>
        <v>3.2414999999999998</v>
      </c>
      <c r="S159" s="226">
        <v>0</v>
      </c>
      <c r="T159" s="22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8" t="s">
        <v>116</v>
      </c>
      <c r="AT159" s="228" t="s">
        <v>112</v>
      </c>
      <c r="AU159" s="228" t="s">
        <v>117</v>
      </c>
      <c r="AY159" s="16" t="s">
        <v>110</v>
      </c>
      <c r="BE159" s="229">
        <f>IF(N159="základná",J159,0)</f>
        <v>0</v>
      </c>
      <c r="BF159" s="229">
        <f>IF(N159="znížená",J159,0)</f>
        <v>0</v>
      </c>
      <c r="BG159" s="229">
        <f>IF(N159="zákl. prenesená",J159,0)</f>
        <v>0</v>
      </c>
      <c r="BH159" s="229">
        <f>IF(N159="zníž. prenesená",J159,0)</f>
        <v>0</v>
      </c>
      <c r="BI159" s="229">
        <f>IF(N159="nulová",J159,0)</f>
        <v>0</v>
      </c>
      <c r="BJ159" s="16" t="s">
        <v>117</v>
      </c>
      <c r="BK159" s="230">
        <f>ROUND(I159*H159,3)</f>
        <v>0</v>
      </c>
      <c r="BL159" s="16" t="s">
        <v>116</v>
      </c>
      <c r="BM159" s="228" t="s">
        <v>206</v>
      </c>
    </row>
    <row r="160" s="13" customFormat="1">
      <c r="A160" s="13"/>
      <c r="B160" s="231"/>
      <c r="C160" s="232"/>
      <c r="D160" s="233" t="s">
        <v>119</v>
      </c>
      <c r="E160" s="234" t="s">
        <v>1</v>
      </c>
      <c r="F160" s="235" t="s">
        <v>207</v>
      </c>
      <c r="G160" s="232"/>
      <c r="H160" s="236">
        <v>25</v>
      </c>
      <c r="I160" s="237"/>
      <c r="J160" s="232"/>
      <c r="K160" s="232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119</v>
      </c>
      <c r="AU160" s="242" t="s">
        <v>117</v>
      </c>
      <c r="AV160" s="13" t="s">
        <v>117</v>
      </c>
      <c r="AW160" s="13" t="s">
        <v>29</v>
      </c>
      <c r="AX160" s="13" t="s">
        <v>79</v>
      </c>
      <c r="AY160" s="242" t="s">
        <v>110</v>
      </c>
    </row>
    <row r="161" s="2" customFormat="1" ht="24.15" customHeight="1">
      <c r="A161" s="37"/>
      <c r="B161" s="38"/>
      <c r="C161" s="217" t="s">
        <v>208</v>
      </c>
      <c r="D161" s="217" t="s">
        <v>112</v>
      </c>
      <c r="E161" s="218" t="s">
        <v>209</v>
      </c>
      <c r="F161" s="219" t="s">
        <v>210</v>
      </c>
      <c r="G161" s="220" t="s">
        <v>115</v>
      </c>
      <c r="H161" s="221">
        <v>286</v>
      </c>
      <c r="I161" s="222"/>
      <c r="J161" s="221">
        <f>ROUND(I161*H161,3)</f>
        <v>0</v>
      </c>
      <c r="K161" s="223"/>
      <c r="L161" s="43"/>
      <c r="M161" s="224" t="s">
        <v>1</v>
      </c>
      <c r="N161" s="225" t="s">
        <v>40</v>
      </c>
      <c r="O161" s="91"/>
      <c r="P161" s="226">
        <f>O161*H161</f>
        <v>0</v>
      </c>
      <c r="Q161" s="226">
        <v>0.096636600000000003</v>
      </c>
      <c r="R161" s="226">
        <f>Q161*H161</f>
        <v>27.638067599999999</v>
      </c>
      <c r="S161" s="226">
        <v>0</v>
      </c>
      <c r="T161" s="22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116</v>
      </c>
      <c r="AT161" s="228" t="s">
        <v>112</v>
      </c>
      <c r="AU161" s="228" t="s">
        <v>117</v>
      </c>
      <c r="AY161" s="16" t="s">
        <v>110</v>
      </c>
      <c r="BE161" s="229">
        <f>IF(N161="základná",J161,0)</f>
        <v>0</v>
      </c>
      <c r="BF161" s="229">
        <f>IF(N161="znížená",J161,0)</f>
        <v>0</v>
      </c>
      <c r="BG161" s="229">
        <f>IF(N161="zákl. prenesená",J161,0)</f>
        <v>0</v>
      </c>
      <c r="BH161" s="229">
        <f>IF(N161="zníž. prenesená",J161,0)</f>
        <v>0</v>
      </c>
      <c r="BI161" s="229">
        <f>IF(N161="nulová",J161,0)</f>
        <v>0</v>
      </c>
      <c r="BJ161" s="16" t="s">
        <v>117</v>
      </c>
      <c r="BK161" s="230">
        <f>ROUND(I161*H161,3)</f>
        <v>0</v>
      </c>
      <c r="BL161" s="16" t="s">
        <v>116</v>
      </c>
      <c r="BM161" s="228" t="s">
        <v>211</v>
      </c>
    </row>
    <row r="162" s="13" customFormat="1">
      <c r="A162" s="13"/>
      <c r="B162" s="231"/>
      <c r="C162" s="232"/>
      <c r="D162" s="233" t="s">
        <v>119</v>
      </c>
      <c r="E162" s="234" t="s">
        <v>1</v>
      </c>
      <c r="F162" s="235" t="s">
        <v>212</v>
      </c>
      <c r="G162" s="232"/>
      <c r="H162" s="236">
        <v>286</v>
      </c>
      <c r="I162" s="237"/>
      <c r="J162" s="232"/>
      <c r="K162" s="232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119</v>
      </c>
      <c r="AU162" s="242" t="s">
        <v>117</v>
      </c>
      <c r="AV162" s="13" t="s">
        <v>117</v>
      </c>
      <c r="AW162" s="13" t="s">
        <v>29</v>
      </c>
      <c r="AX162" s="13" t="s">
        <v>79</v>
      </c>
      <c r="AY162" s="242" t="s">
        <v>110</v>
      </c>
    </row>
    <row r="163" s="12" customFormat="1" ht="22.8" customHeight="1">
      <c r="A163" s="12"/>
      <c r="B163" s="201"/>
      <c r="C163" s="202"/>
      <c r="D163" s="203" t="s">
        <v>73</v>
      </c>
      <c r="E163" s="215" t="s">
        <v>140</v>
      </c>
      <c r="F163" s="215" t="s">
        <v>213</v>
      </c>
      <c r="G163" s="202"/>
      <c r="H163" s="202"/>
      <c r="I163" s="205"/>
      <c r="J163" s="216">
        <f>BK163</f>
        <v>0</v>
      </c>
      <c r="K163" s="202"/>
      <c r="L163" s="207"/>
      <c r="M163" s="208"/>
      <c r="N163" s="209"/>
      <c r="O163" s="209"/>
      <c r="P163" s="210">
        <f>SUM(P164:P167)</f>
        <v>0</v>
      </c>
      <c r="Q163" s="209"/>
      <c r="R163" s="210">
        <f>SUM(R164:R167)</f>
        <v>0.017028000000000001</v>
      </c>
      <c r="S163" s="209"/>
      <c r="T163" s="211">
        <f>SUM(T164:T167)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2" t="s">
        <v>79</v>
      </c>
      <c r="AT163" s="213" t="s">
        <v>73</v>
      </c>
      <c r="AU163" s="213" t="s">
        <v>79</v>
      </c>
      <c r="AY163" s="212" t="s">
        <v>110</v>
      </c>
      <c r="BK163" s="214">
        <f>SUM(BK164:BK167)</f>
        <v>0</v>
      </c>
    </row>
    <row r="164" s="2" customFormat="1" ht="16.5" customHeight="1">
      <c r="A164" s="37"/>
      <c r="B164" s="38"/>
      <c r="C164" s="217" t="s">
        <v>7</v>
      </c>
      <c r="D164" s="217" t="s">
        <v>112</v>
      </c>
      <c r="E164" s="218" t="s">
        <v>214</v>
      </c>
      <c r="F164" s="219" t="s">
        <v>215</v>
      </c>
      <c r="G164" s="220" t="s">
        <v>115</v>
      </c>
      <c r="H164" s="221">
        <v>77.400000000000006</v>
      </c>
      <c r="I164" s="222"/>
      <c r="J164" s="221">
        <f>ROUND(I164*H164,3)</f>
        <v>0</v>
      </c>
      <c r="K164" s="223"/>
      <c r="L164" s="43"/>
      <c r="M164" s="224" t="s">
        <v>1</v>
      </c>
      <c r="N164" s="225" t="s">
        <v>40</v>
      </c>
      <c r="O164" s="91"/>
      <c r="P164" s="226">
        <f>O164*H164</f>
        <v>0</v>
      </c>
      <c r="Q164" s="226">
        <v>0.00022000000000000001</v>
      </c>
      <c r="R164" s="226">
        <f>Q164*H164</f>
        <v>0.017028000000000001</v>
      </c>
      <c r="S164" s="226">
        <v>0</v>
      </c>
      <c r="T164" s="22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8" t="s">
        <v>116</v>
      </c>
      <c r="AT164" s="228" t="s">
        <v>112</v>
      </c>
      <c r="AU164" s="228" t="s">
        <v>117</v>
      </c>
      <c r="AY164" s="16" t="s">
        <v>110</v>
      </c>
      <c r="BE164" s="229">
        <f>IF(N164="základná",J164,0)</f>
        <v>0</v>
      </c>
      <c r="BF164" s="229">
        <f>IF(N164="znížená",J164,0)</f>
        <v>0</v>
      </c>
      <c r="BG164" s="229">
        <f>IF(N164="zákl. prenesená",J164,0)</f>
        <v>0</v>
      </c>
      <c r="BH164" s="229">
        <f>IF(N164="zníž. prenesená",J164,0)</f>
        <v>0</v>
      </c>
      <c r="BI164" s="229">
        <f>IF(N164="nulová",J164,0)</f>
        <v>0</v>
      </c>
      <c r="BJ164" s="16" t="s">
        <v>117</v>
      </c>
      <c r="BK164" s="230">
        <f>ROUND(I164*H164,3)</f>
        <v>0</v>
      </c>
      <c r="BL164" s="16" t="s">
        <v>116</v>
      </c>
      <c r="BM164" s="228" t="s">
        <v>216</v>
      </c>
    </row>
    <row r="165" s="13" customFormat="1">
      <c r="A165" s="13"/>
      <c r="B165" s="231"/>
      <c r="C165" s="232"/>
      <c r="D165" s="233" t="s">
        <v>119</v>
      </c>
      <c r="E165" s="234" t="s">
        <v>1</v>
      </c>
      <c r="F165" s="235" t="s">
        <v>217</v>
      </c>
      <c r="G165" s="232"/>
      <c r="H165" s="236">
        <v>42.600000000000001</v>
      </c>
      <c r="I165" s="237"/>
      <c r="J165" s="232"/>
      <c r="K165" s="232"/>
      <c r="L165" s="238"/>
      <c r="M165" s="239"/>
      <c r="N165" s="240"/>
      <c r="O165" s="240"/>
      <c r="P165" s="240"/>
      <c r="Q165" s="240"/>
      <c r="R165" s="240"/>
      <c r="S165" s="240"/>
      <c r="T165" s="24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2" t="s">
        <v>119</v>
      </c>
      <c r="AU165" s="242" t="s">
        <v>117</v>
      </c>
      <c r="AV165" s="13" t="s">
        <v>117</v>
      </c>
      <c r="AW165" s="13" t="s">
        <v>29</v>
      </c>
      <c r="AX165" s="13" t="s">
        <v>74</v>
      </c>
      <c r="AY165" s="242" t="s">
        <v>110</v>
      </c>
    </row>
    <row r="166" s="13" customFormat="1">
      <c r="A166" s="13"/>
      <c r="B166" s="231"/>
      <c r="C166" s="232"/>
      <c r="D166" s="233" t="s">
        <v>119</v>
      </c>
      <c r="E166" s="234" t="s">
        <v>1</v>
      </c>
      <c r="F166" s="235" t="s">
        <v>218</v>
      </c>
      <c r="G166" s="232"/>
      <c r="H166" s="236">
        <v>34.799999999999997</v>
      </c>
      <c r="I166" s="237"/>
      <c r="J166" s="232"/>
      <c r="K166" s="232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119</v>
      </c>
      <c r="AU166" s="242" t="s">
        <v>117</v>
      </c>
      <c r="AV166" s="13" t="s">
        <v>117</v>
      </c>
      <c r="AW166" s="13" t="s">
        <v>29</v>
      </c>
      <c r="AX166" s="13" t="s">
        <v>74</v>
      </c>
      <c r="AY166" s="242" t="s">
        <v>110</v>
      </c>
    </row>
    <row r="167" s="14" customFormat="1">
      <c r="A167" s="14"/>
      <c r="B167" s="243"/>
      <c r="C167" s="244"/>
      <c r="D167" s="233" t="s">
        <v>119</v>
      </c>
      <c r="E167" s="245" t="s">
        <v>1</v>
      </c>
      <c r="F167" s="246" t="s">
        <v>155</v>
      </c>
      <c r="G167" s="244"/>
      <c r="H167" s="247">
        <v>77.400000000000006</v>
      </c>
      <c r="I167" s="248"/>
      <c r="J167" s="244"/>
      <c r="K167" s="244"/>
      <c r="L167" s="249"/>
      <c r="M167" s="250"/>
      <c r="N167" s="251"/>
      <c r="O167" s="251"/>
      <c r="P167" s="251"/>
      <c r="Q167" s="251"/>
      <c r="R167" s="251"/>
      <c r="S167" s="251"/>
      <c r="T167" s="25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3" t="s">
        <v>119</v>
      </c>
      <c r="AU167" s="253" t="s">
        <v>117</v>
      </c>
      <c r="AV167" s="14" t="s">
        <v>116</v>
      </c>
      <c r="AW167" s="14" t="s">
        <v>29</v>
      </c>
      <c r="AX167" s="14" t="s">
        <v>79</v>
      </c>
      <c r="AY167" s="253" t="s">
        <v>110</v>
      </c>
    </row>
    <row r="168" s="12" customFormat="1" ht="22.8" customHeight="1">
      <c r="A168" s="12"/>
      <c r="B168" s="201"/>
      <c r="C168" s="202"/>
      <c r="D168" s="203" t="s">
        <v>73</v>
      </c>
      <c r="E168" s="215" t="s">
        <v>149</v>
      </c>
      <c r="F168" s="215" t="s">
        <v>219</v>
      </c>
      <c r="G168" s="202"/>
      <c r="H168" s="202"/>
      <c r="I168" s="205"/>
      <c r="J168" s="216">
        <f>BK168</f>
        <v>0</v>
      </c>
      <c r="K168" s="202"/>
      <c r="L168" s="207"/>
      <c r="M168" s="208"/>
      <c r="N168" s="209"/>
      <c r="O168" s="209"/>
      <c r="P168" s="210">
        <f>P169</f>
        <v>0</v>
      </c>
      <c r="Q168" s="209"/>
      <c r="R168" s="210">
        <f>R169</f>
        <v>4.9708800000000002</v>
      </c>
      <c r="S168" s="209"/>
      <c r="T168" s="211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2" t="s">
        <v>79</v>
      </c>
      <c r="AT168" s="213" t="s">
        <v>73</v>
      </c>
      <c r="AU168" s="213" t="s">
        <v>79</v>
      </c>
      <c r="AY168" s="212" t="s">
        <v>110</v>
      </c>
      <c r="BK168" s="214">
        <f>BK169</f>
        <v>0</v>
      </c>
    </row>
    <row r="169" s="2" customFormat="1" ht="24.15" customHeight="1">
      <c r="A169" s="37"/>
      <c r="B169" s="38"/>
      <c r="C169" s="217" t="s">
        <v>220</v>
      </c>
      <c r="D169" s="217" t="s">
        <v>112</v>
      </c>
      <c r="E169" s="218" t="s">
        <v>221</v>
      </c>
      <c r="F169" s="219" t="s">
        <v>222</v>
      </c>
      <c r="G169" s="220" t="s">
        <v>223</v>
      </c>
      <c r="H169" s="221">
        <v>12</v>
      </c>
      <c r="I169" s="222"/>
      <c r="J169" s="221">
        <f>ROUND(I169*H169,3)</f>
        <v>0</v>
      </c>
      <c r="K169" s="223"/>
      <c r="L169" s="43"/>
      <c r="M169" s="224" t="s">
        <v>1</v>
      </c>
      <c r="N169" s="225" t="s">
        <v>40</v>
      </c>
      <c r="O169" s="91"/>
      <c r="P169" s="226">
        <f>O169*H169</f>
        <v>0</v>
      </c>
      <c r="Q169" s="226">
        <v>0.41424</v>
      </c>
      <c r="R169" s="226">
        <f>Q169*H169</f>
        <v>4.9708800000000002</v>
      </c>
      <c r="S169" s="226">
        <v>0</v>
      </c>
      <c r="T169" s="22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8" t="s">
        <v>116</v>
      </c>
      <c r="AT169" s="228" t="s">
        <v>112</v>
      </c>
      <c r="AU169" s="228" t="s">
        <v>117</v>
      </c>
      <c r="AY169" s="16" t="s">
        <v>110</v>
      </c>
      <c r="BE169" s="229">
        <f>IF(N169="základná",J169,0)</f>
        <v>0</v>
      </c>
      <c r="BF169" s="229">
        <f>IF(N169="znížená",J169,0)</f>
        <v>0</v>
      </c>
      <c r="BG169" s="229">
        <f>IF(N169="zákl. prenesená",J169,0)</f>
        <v>0</v>
      </c>
      <c r="BH169" s="229">
        <f>IF(N169="zníž. prenesená",J169,0)</f>
        <v>0</v>
      </c>
      <c r="BI169" s="229">
        <f>IF(N169="nulová",J169,0)</f>
        <v>0</v>
      </c>
      <c r="BJ169" s="16" t="s">
        <v>117</v>
      </c>
      <c r="BK169" s="230">
        <f>ROUND(I169*H169,3)</f>
        <v>0</v>
      </c>
      <c r="BL169" s="16" t="s">
        <v>116</v>
      </c>
      <c r="BM169" s="228" t="s">
        <v>224</v>
      </c>
    </row>
    <row r="170" s="12" customFormat="1" ht="22.8" customHeight="1">
      <c r="A170" s="12"/>
      <c r="B170" s="201"/>
      <c r="C170" s="202"/>
      <c r="D170" s="203" t="s">
        <v>73</v>
      </c>
      <c r="E170" s="215" t="s">
        <v>156</v>
      </c>
      <c r="F170" s="215" t="s">
        <v>225</v>
      </c>
      <c r="G170" s="202"/>
      <c r="H170" s="202"/>
      <c r="I170" s="205"/>
      <c r="J170" s="216">
        <f>BK170</f>
        <v>0</v>
      </c>
      <c r="K170" s="202"/>
      <c r="L170" s="207"/>
      <c r="M170" s="208"/>
      <c r="N170" s="209"/>
      <c r="O170" s="209"/>
      <c r="P170" s="210">
        <f>SUM(P171:P228)</f>
        <v>0</v>
      </c>
      <c r="Q170" s="209"/>
      <c r="R170" s="210">
        <f>SUM(R171:R228)</f>
        <v>152.05914349999998</v>
      </c>
      <c r="S170" s="209"/>
      <c r="T170" s="211">
        <f>SUM(T171:T228)</f>
        <v>0.92159999999999997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2" t="s">
        <v>79</v>
      </c>
      <c r="AT170" s="213" t="s">
        <v>73</v>
      </c>
      <c r="AU170" s="213" t="s">
        <v>79</v>
      </c>
      <c r="AY170" s="212" t="s">
        <v>110</v>
      </c>
      <c r="BK170" s="214">
        <f>SUM(BK171:BK228)</f>
        <v>0</v>
      </c>
    </row>
    <row r="171" s="2" customFormat="1" ht="24.15" customHeight="1">
      <c r="A171" s="37"/>
      <c r="B171" s="38"/>
      <c r="C171" s="217" t="s">
        <v>226</v>
      </c>
      <c r="D171" s="217" t="s">
        <v>112</v>
      </c>
      <c r="E171" s="218" t="s">
        <v>227</v>
      </c>
      <c r="F171" s="219" t="s">
        <v>228</v>
      </c>
      <c r="G171" s="220" t="s">
        <v>229</v>
      </c>
      <c r="H171" s="221">
        <v>4</v>
      </c>
      <c r="I171" s="222"/>
      <c r="J171" s="221">
        <f>ROUND(I171*H171,3)</f>
        <v>0</v>
      </c>
      <c r="K171" s="223"/>
      <c r="L171" s="43"/>
      <c r="M171" s="224" t="s">
        <v>1</v>
      </c>
      <c r="N171" s="225" t="s">
        <v>40</v>
      </c>
      <c r="O171" s="91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8" t="s">
        <v>116</v>
      </c>
      <c r="AT171" s="228" t="s">
        <v>112</v>
      </c>
      <c r="AU171" s="228" t="s">
        <v>117</v>
      </c>
      <c r="AY171" s="16" t="s">
        <v>110</v>
      </c>
      <c r="BE171" s="229">
        <f>IF(N171="základná",J171,0)</f>
        <v>0</v>
      </c>
      <c r="BF171" s="229">
        <f>IF(N171="znížená",J171,0)</f>
        <v>0</v>
      </c>
      <c r="BG171" s="229">
        <f>IF(N171="zákl. prenesená",J171,0)</f>
        <v>0</v>
      </c>
      <c r="BH171" s="229">
        <f>IF(N171="zníž. prenesená",J171,0)</f>
        <v>0</v>
      </c>
      <c r="BI171" s="229">
        <f>IF(N171="nulová",J171,0)</f>
        <v>0</v>
      </c>
      <c r="BJ171" s="16" t="s">
        <v>117</v>
      </c>
      <c r="BK171" s="230">
        <f>ROUND(I171*H171,3)</f>
        <v>0</v>
      </c>
      <c r="BL171" s="16" t="s">
        <v>116</v>
      </c>
      <c r="BM171" s="228" t="s">
        <v>230</v>
      </c>
    </row>
    <row r="172" s="13" customFormat="1">
      <c r="A172" s="13"/>
      <c r="B172" s="231"/>
      <c r="C172" s="232"/>
      <c r="D172" s="233" t="s">
        <v>119</v>
      </c>
      <c r="E172" s="234" t="s">
        <v>1</v>
      </c>
      <c r="F172" s="235" t="s">
        <v>231</v>
      </c>
      <c r="G172" s="232"/>
      <c r="H172" s="236">
        <v>4</v>
      </c>
      <c r="I172" s="237"/>
      <c r="J172" s="232"/>
      <c r="K172" s="232"/>
      <c r="L172" s="238"/>
      <c r="M172" s="239"/>
      <c r="N172" s="240"/>
      <c r="O172" s="240"/>
      <c r="P172" s="240"/>
      <c r="Q172" s="240"/>
      <c r="R172" s="240"/>
      <c r="S172" s="240"/>
      <c r="T172" s="24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2" t="s">
        <v>119</v>
      </c>
      <c r="AU172" s="242" t="s">
        <v>117</v>
      </c>
      <c r="AV172" s="13" t="s">
        <v>117</v>
      </c>
      <c r="AW172" s="13" t="s">
        <v>29</v>
      </c>
      <c r="AX172" s="13" t="s">
        <v>79</v>
      </c>
      <c r="AY172" s="242" t="s">
        <v>110</v>
      </c>
    </row>
    <row r="173" s="2" customFormat="1" ht="37.8" customHeight="1">
      <c r="A173" s="37"/>
      <c r="B173" s="38"/>
      <c r="C173" s="217" t="s">
        <v>232</v>
      </c>
      <c r="D173" s="217" t="s">
        <v>112</v>
      </c>
      <c r="E173" s="218" t="s">
        <v>233</v>
      </c>
      <c r="F173" s="219" t="s">
        <v>234</v>
      </c>
      <c r="G173" s="220" t="s">
        <v>132</v>
      </c>
      <c r="H173" s="221">
        <v>278</v>
      </c>
      <c r="I173" s="222"/>
      <c r="J173" s="221">
        <f>ROUND(I173*H173,3)</f>
        <v>0</v>
      </c>
      <c r="K173" s="223"/>
      <c r="L173" s="43"/>
      <c r="M173" s="224" t="s">
        <v>1</v>
      </c>
      <c r="N173" s="225" t="s">
        <v>40</v>
      </c>
      <c r="O173" s="91"/>
      <c r="P173" s="226">
        <f>O173*H173</f>
        <v>0</v>
      </c>
      <c r="Q173" s="226">
        <v>0.00011</v>
      </c>
      <c r="R173" s="226">
        <f>Q173*H173</f>
        <v>0.03058</v>
      </c>
      <c r="S173" s="226">
        <v>0</v>
      </c>
      <c r="T173" s="22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8" t="s">
        <v>116</v>
      </c>
      <c r="AT173" s="228" t="s">
        <v>112</v>
      </c>
      <c r="AU173" s="228" t="s">
        <v>117</v>
      </c>
      <c r="AY173" s="16" t="s">
        <v>110</v>
      </c>
      <c r="BE173" s="229">
        <f>IF(N173="základná",J173,0)</f>
        <v>0</v>
      </c>
      <c r="BF173" s="229">
        <f>IF(N173="znížená",J173,0)</f>
        <v>0</v>
      </c>
      <c r="BG173" s="229">
        <f>IF(N173="zákl. prenesená",J173,0)</f>
        <v>0</v>
      </c>
      <c r="BH173" s="229">
        <f>IF(N173="zníž. prenesená",J173,0)</f>
        <v>0</v>
      </c>
      <c r="BI173" s="229">
        <f>IF(N173="nulová",J173,0)</f>
        <v>0</v>
      </c>
      <c r="BJ173" s="16" t="s">
        <v>117</v>
      </c>
      <c r="BK173" s="230">
        <f>ROUND(I173*H173,3)</f>
        <v>0</v>
      </c>
      <c r="BL173" s="16" t="s">
        <v>116</v>
      </c>
      <c r="BM173" s="228" t="s">
        <v>235</v>
      </c>
    </row>
    <row r="174" s="13" customFormat="1">
      <c r="A174" s="13"/>
      <c r="B174" s="231"/>
      <c r="C174" s="232"/>
      <c r="D174" s="233" t="s">
        <v>119</v>
      </c>
      <c r="E174" s="234" t="s">
        <v>1</v>
      </c>
      <c r="F174" s="235" t="s">
        <v>236</v>
      </c>
      <c r="G174" s="232"/>
      <c r="H174" s="236">
        <v>278</v>
      </c>
      <c r="I174" s="237"/>
      <c r="J174" s="232"/>
      <c r="K174" s="232"/>
      <c r="L174" s="238"/>
      <c r="M174" s="239"/>
      <c r="N174" s="240"/>
      <c r="O174" s="240"/>
      <c r="P174" s="240"/>
      <c r="Q174" s="240"/>
      <c r="R174" s="240"/>
      <c r="S174" s="240"/>
      <c r="T174" s="24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2" t="s">
        <v>119</v>
      </c>
      <c r="AU174" s="242" t="s">
        <v>117</v>
      </c>
      <c r="AV174" s="13" t="s">
        <v>117</v>
      </c>
      <c r="AW174" s="13" t="s">
        <v>29</v>
      </c>
      <c r="AX174" s="13" t="s">
        <v>79</v>
      </c>
      <c r="AY174" s="242" t="s">
        <v>110</v>
      </c>
    </row>
    <row r="175" s="2" customFormat="1" ht="37.8" customHeight="1">
      <c r="A175" s="37"/>
      <c r="B175" s="38"/>
      <c r="C175" s="217" t="s">
        <v>237</v>
      </c>
      <c r="D175" s="217" t="s">
        <v>112</v>
      </c>
      <c r="E175" s="218" t="s">
        <v>238</v>
      </c>
      <c r="F175" s="219" t="s">
        <v>239</v>
      </c>
      <c r="G175" s="220" t="s">
        <v>132</v>
      </c>
      <c r="H175" s="221">
        <v>196</v>
      </c>
      <c r="I175" s="222"/>
      <c r="J175" s="221">
        <f>ROUND(I175*H175,3)</f>
        <v>0</v>
      </c>
      <c r="K175" s="223"/>
      <c r="L175" s="43"/>
      <c r="M175" s="224" t="s">
        <v>1</v>
      </c>
      <c r="N175" s="225" t="s">
        <v>40</v>
      </c>
      <c r="O175" s="91"/>
      <c r="P175" s="226">
        <f>O175*H175</f>
        <v>0</v>
      </c>
      <c r="Q175" s="226">
        <v>4.0000000000000003E-05</v>
      </c>
      <c r="R175" s="226">
        <f>Q175*H175</f>
        <v>0.0078400000000000015</v>
      </c>
      <c r="S175" s="226">
        <v>0</v>
      </c>
      <c r="T175" s="227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8" t="s">
        <v>116</v>
      </c>
      <c r="AT175" s="228" t="s">
        <v>112</v>
      </c>
      <c r="AU175" s="228" t="s">
        <v>117</v>
      </c>
      <c r="AY175" s="16" t="s">
        <v>110</v>
      </c>
      <c r="BE175" s="229">
        <f>IF(N175="základná",J175,0)</f>
        <v>0</v>
      </c>
      <c r="BF175" s="229">
        <f>IF(N175="znížená",J175,0)</f>
        <v>0</v>
      </c>
      <c r="BG175" s="229">
        <f>IF(N175="zákl. prenesená",J175,0)</f>
        <v>0</v>
      </c>
      <c r="BH175" s="229">
        <f>IF(N175="zníž. prenesená",J175,0)</f>
        <v>0</v>
      </c>
      <c r="BI175" s="229">
        <f>IF(N175="nulová",J175,0)</f>
        <v>0</v>
      </c>
      <c r="BJ175" s="16" t="s">
        <v>117</v>
      </c>
      <c r="BK175" s="230">
        <f>ROUND(I175*H175,3)</f>
        <v>0</v>
      </c>
      <c r="BL175" s="16" t="s">
        <v>116</v>
      </c>
      <c r="BM175" s="228" t="s">
        <v>240</v>
      </c>
    </row>
    <row r="176" s="13" customFormat="1">
      <c r="A176" s="13"/>
      <c r="B176" s="231"/>
      <c r="C176" s="232"/>
      <c r="D176" s="233" t="s">
        <v>119</v>
      </c>
      <c r="E176" s="234" t="s">
        <v>1</v>
      </c>
      <c r="F176" s="235" t="s">
        <v>241</v>
      </c>
      <c r="G176" s="232"/>
      <c r="H176" s="236">
        <v>196</v>
      </c>
      <c r="I176" s="237"/>
      <c r="J176" s="232"/>
      <c r="K176" s="232"/>
      <c r="L176" s="238"/>
      <c r="M176" s="239"/>
      <c r="N176" s="240"/>
      <c r="O176" s="240"/>
      <c r="P176" s="240"/>
      <c r="Q176" s="240"/>
      <c r="R176" s="240"/>
      <c r="S176" s="240"/>
      <c r="T176" s="24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2" t="s">
        <v>119</v>
      </c>
      <c r="AU176" s="242" t="s">
        <v>117</v>
      </c>
      <c r="AV176" s="13" t="s">
        <v>117</v>
      </c>
      <c r="AW176" s="13" t="s">
        <v>29</v>
      </c>
      <c r="AX176" s="13" t="s">
        <v>79</v>
      </c>
      <c r="AY176" s="242" t="s">
        <v>110</v>
      </c>
    </row>
    <row r="177" s="2" customFormat="1" ht="37.8" customHeight="1">
      <c r="A177" s="37"/>
      <c r="B177" s="38"/>
      <c r="C177" s="217" t="s">
        <v>242</v>
      </c>
      <c r="D177" s="217" t="s">
        <v>112</v>
      </c>
      <c r="E177" s="218" t="s">
        <v>243</v>
      </c>
      <c r="F177" s="219" t="s">
        <v>244</v>
      </c>
      <c r="G177" s="220" t="s">
        <v>132</v>
      </c>
      <c r="H177" s="221">
        <v>25</v>
      </c>
      <c r="I177" s="222"/>
      <c r="J177" s="221">
        <f>ROUND(I177*H177,3)</f>
        <v>0</v>
      </c>
      <c r="K177" s="223"/>
      <c r="L177" s="43"/>
      <c r="M177" s="224" t="s">
        <v>1</v>
      </c>
      <c r="N177" s="225" t="s">
        <v>40</v>
      </c>
      <c r="O177" s="91"/>
      <c r="P177" s="226">
        <f>O177*H177</f>
        <v>0</v>
      </c>
      <c r="Q177" s="226">
        <v>0.00022000000000000001</v>
      </c>
      <c r="R177" s="226">
        <f>Q177*H177</f>
        <v>0.0055000000000000005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116</v>
      </c>
      <c r="AT177" s="228" t="s">
        <v>112</v>
      </c>
      <c r="AU177" s="228" t="s">
        <v>117</v>
      </c>
      <c r="AY177" s="16" t="s">
        <v>110</v>
      </c>
      <c r="BE177" s="229">
        <f>IF(N177="základná",J177,0)</f>
        <v>0</v>
      </c>
      <c r="BF177" s="229">
        <f>IF(N177="znížená",J177,0)</f>
        <v>0</v>
      </c>
      <c r="BG177" s="229">
        <f>IF(N177="zákl. prenesená",J177,0)</f>
        <v>0</v>
      </c>
      <c r="BH177" s="229">
        <f>IF(N177="zníž. prenesená",J177,0)</f>
        <v>0</v>
      </c>
      <c r="BI177" s="229">
        <f>IF(N177="nulová",J177,0)</f>
        <v>0</v>
      </c>
      <c r="BJ177" s="16" t="s">
        <v>117</v>
      </c>
      <c r="BK177" s="230">
        <f>ROUND(I177*H177,3)</f>
        <v>0</v>
      </c>
      <c r="BL177" s="16" t="s">
        <v>116</v>
      </c>
      <c r="BM177" s="228" t="s">
        <v>245</v>
      </c>
    </row>
    <row r="178" s="13" customFormat="1">
      <c r="A178" s="13"/>
      <c r="B178" s="231"/>
      <c r="C178" s="232"/>
      <c r="D178" s="233" t="s">
        <v>119</v>
      </c>
      <c r="E178" s="234" t="s">
        <v>1</v>
      </c>
      <c r="F178" s="235" t="s">
        <v>246</v>
      </c>
      <c r="G178" s="232"/>
      <c r="H178" s="236">
        <v>25</v>
      </c>
      <c r="I178" s="237"/>
      <c r="J178" s="232"/>
      <c r="K178" s="232"/>
      <c r="L178" s="238"/>
      <c r="M178" s="239"/>
      <c r="N178" s="240"/>
      <c r="O178" s="240"/>
      <c r="P178" s="240"/>
      <c r="Q178" s="240"/>
      <c r="R178" s="240"/>
      <c r="S178" s="240"/>
      <c r="T178" s="24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2" t="s">
        <v>119</v>
      </c>
      <c r="AU178" s="242" t="s">
        <v>117</v>
      </c>
      <c r="AV178" s="13" t="s">
        <v>117</v>
      </c>
      <c r="AW178" s="13" t="s">
        <v>29</v>
      </c>
      <c r="AX178" s="13" t="s">
        <v>79</v>
      </c>
      <c r="AY178" s="242" t="s">
        <v>110</v>
      </c>
    </row>
    <row r="179" s="2" customFormat="1" ht="37.8" customHeight="1">
      <c r="A179" s="37"/>
      <c r="B179" s="38"/>
      <c r="C179" s="217" t="s">
        <v>247</v>
      </c>
      <c r="D179" s="217" t="s">
        <v>112</v>
      </c>
      <c r="E179" s="218" t="s">
        <v>248</v>
      </c>
      <c r="F179" s="219" t="s">
        <v>249</v>
      </c>
      <c r="G179" s="220" t="s">
        <v>132</v>
      </c>
      <c r="H179" s="221">
        <v>87</v>
      </c>
      <c r="I179" s="222"/>
      <c r="J179" s="221">
        <f>ROUND(I179*H179,3)</f>
        <v>0</v>
      </c>
      <c r="K179" s="223"/>
      <c r="L179" s="43"/>
      <c r="M179" s="224" t="s">
        <v>1</v>
      </c>
      <c r="N179" s="225" t="s">
        <v>40</v>
      </c>
      <c r="O179" s="91"/>
      <c r="P179" s="226">
        <f>O179*H179</f>
        <v>0</v>
      </c>
      <c r="Q179" s="226">
        <v>8.0000000000000007E-05</v>
      </c>
      <c r="R179" s="226">
        <f>Q179*H179</f>
        <v>0.0069600000000000009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116</v>
      </c>
      <c r="AT179" s="228" t="s">
        <v>112</v>
      </c>
      <c r="AU179" s="228" t="s">
        <v>117</v>
      </c>
      <c r="AY179" s="16" t="s">
        <v>110</v>
      </c>
      <c r="BE179" s="229">
        <f>IF(N179="základná",J179,0)</f>
        <v>0</v>
      </c>
      <c r="BF179" s="229">
        <f>IF(N179="znížená",J179,0)</f>
        <v>0</v>
      </c>
      <c r="BG179" s="229">
        <f>IF(N179="zákl. prenesená",J179,0)</f>
        <v>0</v>
      </c>
      <c r="BH179" s="229">
        <f>IF(N179="zníž. prenesená",J179,0)</f>
        <v>0</v>
      </c>
      <c r="BI179" s="229">
        <f>IF(N179="nulová",J179,0)</f>
        <v>0</v>
      </c>
      <c r="BJ179" s="16" t="s">
        <v>117</v>
      </c>
      <c r="BK179" s="230">
        <f>ROUND(I179*H179,3)</f>
        <v>0</v>
      </c>
      <c r="BL179" s="16" t="s">
        <v>116</v>
      </c>
      <c r="BM179" s="228" t="s">
        <v>250</v>
      </c>
    </row>
    <row r="180" s="13" customFormat="1">
      <c r="A180" s="13"/>
      <c r="B180" s="231"/>
      <c r="C180" s="232"/>
      <c r="D180" s="233" t="s">
        <v>119</v>
      </c>
      <c r="E180" s="234" t="s">
        <v>1</v>
      </c>
      <c r="F180" s="235" t="s">
        <v>251</v>
      </c>
      <c r="G180" s="232"/>
      <c r="H180" s="236">
        <v>87</v>
      </c>
      <c r="I180" s="237"/>
      <c r="J180" s="232"/>
      <c r="K180" s="232"/>
      <c r="L180" s="238"/>
      <c r="M180" s="239"/>
      <c r="N180" s="240"/>
      <c r="O180" s="240"/>
      <c r="P180" s="240"/>
      <c r="Q180" s="240"/>
      <c r="R180" s="240"/>
      <c r="S180" s="240"/>
      <c r="T180" s="24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2" t="s">
        <v>119</v>
      </c>
      <c r="AU180" s="242" t="s">
        <v>117</v>
      </c>
      <c r="AV180" s="13" t="s">
        <v>117</v>
      </c>
      <c r="AW180" s="13" t="s">
        <v>29</v>
      </c>
      <c r="AX180" s="13" t="s">
        <v>79</v>
      </c>
      <c r="AY180" s="242" t="s">
        <v>110</v>
      </c>
    </row>
    <row r="181" s="2" customFormat="1" ht="37.8" customHeight="1">
      <c r="A181" s="37"/>
      <c r="B181" s="38"/>
      <c r="C181" s="217" t="s">
        <v>252</v>
      </c>
      <c r="D181" s="217" t="s">
        <v>112</v>
      </c>
      <c r="E181" s="218" t="s">
        <v>253</v>
      </c>
      <c r="F181" s="219" t="s">
        <v>254</v>
      </c>
      <c r="G181" s="220" t="s">
        <v>115</v>
      </c>
      <c r="H181" s="221">
        <v>150</v>
      </c>
      <c r="I181" s="222"/>
      <c r="J181" s="221">
        <f>ROUND(I181*H181,3)</f>
        <v>0</v>
      </c>
      <c r="K181" s="223"/>
      <c r="L181" s="43"/>
      <c r="M181" s="224" t="s">
        <v>1</v>
      </c>
      <c r="N181" s="225" t="s">
        <v>40</v>
      </c>
      <c r="O181" s="91"/>
      <c r="P181" s="226">
        <f>O181*H181</f>
        <v>0</v>
      </c>
      <c r="Q181" s="226">
        <v>0.00089999999999999998</v>
      </c>
      <c r="R181" s="226">
        <f>Q181*H181</f>
        <v>0.13500000000000001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116</v>
      </c>
      <c r="AT181" s="228" t="s">
        <v>112</v>
      </c>
      <c r="AU181" s="228" t="s">
        <v>117</v>
      </c>
      <c r="AY181" s="16" t="s">
        <v>110</v>
      </c>
      <c r="BE181" s="229">
        <f>IF(N181="základná",J181,0)</f>
        <v>0</v>
      </c>
      <c r="BF181" s="229">
        <f>IF(N181="znížená",J181,0)</f>
        <v>0</v>
      </c>
      <c r="BG181" s="229">
        <f>IF(N181="zákl. prenesená",J181,0)</f>
        <v>0</v>
      </c>
      <c r="BH181" s="229">
        <f>IF(N181="zníž. prenesená",J181,0)</f>
        <v>0</v>
      </c>
      <c r="BI181" s="229">
        <f>IF(N181="nulová",J181,0)</f>
        <v>0</v>
      </c>
      <c r="BJ181" s="16" t="s">
        <v>117</v>
      </c>
      <c r="BK181" s="230">
        <f>ROUND(I181*H181,3)</f>
        <v>0</v>
      </c>
      <c r="BL181" s="16" t="s">
        <v>116</v>
      </c>
      <c r="BM181" s="228" t="s">
        <v>255</v>
      </c>
    </row>
    <row r="182" s="13" customFormat="1">
      <c r="A182" s="13"/>
      <c r="B182" s="231"/>
      <c r="C182" s="232"/>
      <c r="D182" s="233" t="s">
        <v>119</v>
      </c>
      <c r="E182" s="234" t="s">
        <v>1</v>
      </c>
      <c r="F182" s="235" t="s">
        <v>256</v>
      </c>
      <c r="G182" s="232"/>
      <c r="H182" s="236">
        <v>150</v>
      </c>
      <c r="I182" s="237"/>
      <c r="J182" s="232"/>
      <c r="K182" s="232"/>
      <c r="L182" s="238"/>
      <c r="M182" s="239"/>
      <c r="N182" s="240"/>
      <c r="O182" s="240"/>
      <c r="P182" s="240"/>
      <c r="Q182" s="240"/>
      <c r="R182" s="240"/>
      <c r="S182" s="240"/>
      <c r="T182" s="24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2" t="s">
        <v>119</v>
      </c>
      <c r="AU182" s="242" t="s">
        <v>117</v>
      </c>
      <c r="AV182" s="13" t="s">
        <v>117</v>
      </c>
      <c r="AW182" s="13" t="s">
        <v>29</v>
      </c>
      <c r="AX182" s="13" t="s">
        <v>79</v>
      </c>
      <c r="AY182" s="242" t="s">
        <v>110</v>
      </c>
    </row>
    <row r="183" s="2" customFormat="1" ht="24.15" customHeight="1">
      <c r="A183" s="37"/>
      <c r="B183" s="38"/>
      <c r="C183" s="217" t="s">
        <v>257</v>
      </c>
      <c r="D183" s="217" t="s">
        <v>112</v>
      </c>
      <c r="E183" s="218" t="s">
        <v>258</v>
      </c>
      <c r="F183" s="219" t="s">
        <v>259</v>
      </c>
      <c r="G183" s="220" t="s">
        <v>132</v>
      </c>
      <c r="H183" s="221">
        <v>586</v>
      </c>
      <c r="I183" s="222"/>
      <c r="J183" s="221">
        <f>ROUND(I183*H183,3)</f>
        <v>0</v>
      </c>
      <c r="K183" s="223"/>
      <c r="L183" s="43"/>
      <c r="M183" s="224" t="s">
        <v>1</v>
      </c>
      <c r="N183" s="225" t="s">
        <v>40</v>
      </c>
      <c r="O183" s="91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116</v>
      </c>
      <c r="AT183" s="228" t="s">
        <v>112</v>
      </c>
      <c r="AU183" s="228" t="s">
        <v>117</v>
      </c>
      <c r="AY183" s="16" t="s">
        <v>110</v>
      </c>
      <c r="BE183" s="229">
        <f>IF(N183="základná",J183,0)</f>
        <v>0</v>
      </c>
      <c r="BF183" s="229">
        <f>IF(N183="znížená",J183,0)</f>
        <v>0</v>
      </c>
      <c r="BG183" s="229">
        <f>IF(N183="zákl. prenesená",J183,0)</f>
        <v>0</v>
      </c>
      <c r="BH183" s="229">
        <f>IF(N183="zníž. prenesená",J183,0)</f>
        <v>0</v>
      </c>
      <c r="BI183" s="229">
        <f>IF(N183="nulová",J183,0)</f>
        <v>0</v>
      </c>
      <c r="BJ183" s="16" t="s">
        <v>117</v>
      </c>
      <c r="BK183" s="230">
        <f>ROUND(I183*H183,3)</f>
        <v>0</v>
      </c>
      <c r="BL183" s="16" t="s">
        <v>116</v>
      </c>
      <c r="BM183" s="228" t="s">
        <v>260</v>
      </c>
    </row>
    <row r="184" s="13" customFormat="1">
      <c r="A184" s="13"/>
      <c r="B184" s="231"/>
      <c r="C184" s="232"/>
      <c r="D184" s="233" t="s">
        <v>119</v>
      </c>
      <c r="E184" s="234" t="s">
        <v>1</v>
      </c>
      <c r="F184" s="235" t="s">
        <v>261</v>
      </c>
      <c r="G184" s="232"/>
      <c r="H184" s="236">
        <v>586</v>
      </c>
      <c r="I184" s="237"/>
      <c r="J184" s="232"/>
      <c r="K184" s="232"/>
      <c r="L184" s="238"/>
      <c r="M184" s="239"/>
      <c r="N184" s="240"/>
      <c r="O184" s="240"/>
      <c r="P184" s="240"/>
      <c r="Q184" s="240"/>
      <c r="R184" s="240"/>
      <c r="S184" s="240"/>
      <c r="T184" s="241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2" t="s">
        <v>119</v>
      </c>
      <c r="AU184" s="242" t="s">
        <v>117</v>
      </c>
      <c r="AV184" s="13" t="s">
        <v>117</v>
      </c>
      <c r="AW184" s="13" t="s">
        <v>29</v>
      </c>
      <c r="AX184" s="13" t="s">
        <v>79</v>
      </c>
      <c r="AY184" s="242" t="s">
        <v>110</v>
      </c>
    </row>
    <row r="185" s="2" customFormat="1" ht="24.15" customHeight="1">
      <c r="A185" s="37"/>
      <c r="B185" s="38"/>
      <c r="C185" s="217" t="s">
        <v>262</v>
      </c>
      <c r="D185" s="217" t="s">
        <v>112</v>
      </c>
      <c r="E185" s="218" t="s">
        <v>263</v>
      </c>
      <c r="F185" s="219" t="s">
        <v>264</v>
      </c>
      <c r="G185" s="220" t="s">
        <v>115</v>
      </c>
      <c r="H185" s="221">
        <v>150</v>
      </c>
      <c r="I185" s="222"/>
      <c r="J185" s="221">
        <f>ROUND(I185*H185,3)</f>
        <v>0</v>
      </c>
      <c r="K185" s="223"/>
      <c r="L185" s="43"/>
      <c r="M185" s="224" t="s">
        <v>1</v>
      </c>
      <c r="N185" s="225" t="s">
        <v>40</v>
      </c>
      <c r="O185" s="91"/>
      <c r="P185" s="226">
        <f>O185*H185</f>
        <v>0</v>
      </c>
      <c r="Q185" s="226">
        <v>1.0000000000000001E-05</v>
      </c>
      <c r="R185" s="226">
        <f>Q185*H185</f>
        <v>0.0015</v>
      </c>
      <c r="S185" s="226">
        <v>0</v>
      </c>
      <c r="T185" s="22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8" t="s">
        <v>116</v>
      </c>
      <c r="AT185" s="228" t="s">
        <v>112</v>
      </c>
      <c r="AU185" s="228" t="s">
        <v>117</v>
      </c>
      <c r="AY185" s="16" t="s">
        <v>110</v>
      </c>
      <c r="BE185" s="229">
        <f>IF(N185="základná",J185,0)</f>
        <v>0</v>
      </c>
      <c r="BF185" s="229">
        <f>IF(N185="znížená",J185,0)</f>
        <v>0</v>
      </c>
      <c r="BG185" s="229">
        <f>IF(N185="zákl. prenesená",J185,0)</f>
        <v>0</v>
      </c>
      <c r="BH185" s="229">
        <f>IF(N185="zníž. prenesená",J185,0)</f>
        <v>0</v>
      </c>
      <c r="BI185" s="229">
        <f>IF(N185="nulová",J185,0)</f>
        <v>0</v>
      </c>
      <c r="BJ185" s="16" t="s">
        <v>117</v>
      </c>
      <c r="BK185" s="230">
        <f>ROUND(I185*H185,3)</f>
        <v>0</v>
      </c>
      <c r="BL185" s="16" t="s">
        <v>116</v>
      </c>
      <c r="BM185" s="228" t="s">
        <v>265</v>
      </c>
    </row>
    <row r="186" s="2" customFormat="1" ht="33" customHeight="1">
      <c r="A186" s="37"/>
      <c r="B186" s="38"/>
      <c r="C186" s="217" t="s">
        <v>266</v>
      </c>
      <c r="D186" s="217" t="s">
        <v>112</v>
      </c>
      <c r="E186" s="218" t="s">
        <v>267</v>
      </c>
      <c r="F186" s="219" t="s">
        <v>268</v>
      </c>
      <c r="G186" s="220" t="s">
        <v>132</v>
      </c>
      <c r="H186" s="221">
        <v>470</v>
      </c>
      <c r="I186" s="222"/>
      <c r="J186" s="221">
        <f>ROUND(I186*H186,3)</f>
        <v>0</v>
      </c>
      <c r="K186" s="223"/>
      <c r="L186" s="43"/>
      <c r="M186" s="224" t="s">
        <v>1</v>
      </c>
      <c r="N186" s="225" t="s">
        <v>40</v>
      </c>
      <c r="O186" s="91"/>
      <c r="P186" s="226">
        <f>O186*H186</f>
        <v>0</v>
      </c>
      <c r="Q186" s="226">
        <v>0.15112999999999999</v>
      </c>
      <c r="R186" s="226">
        <f>Q186*H186</f>
        <v>71.031099999999995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116</v>
      </c>
      <c r="AT186" s="228" t="s">
        <v>112</v>
      </c>
      <c r="AU186" s="228" t="s">
        <v>117</v>
      </c>
      <c r="AY186" s="16" t="s">
        <v>110</v>
      </c>
      <c r="BE186" s="229">
        <f>IF(N186="základná",J186,0)</f>
        <v>0</v>
      </c>
      <c r="BF186" s="229">
        <f>IF(N186="znížená",J186,0)</f>
        <v>0</v>
      </c>
      <c r="BG186" s="229">
        <f>IF(N186="zákl. prenesená",J186,0)</f>
        <v>0</v>
      </c>
      <c r="BH186" s="229">
        <f>IF(N186="zníž. prenesená",J186,0)</f>
        <v>0</v>
      </c>
      <c r="BI186" s="229">
        <f>IF(N186="nulová",J186,0)</f>
        <v>0</v>
      </c>
      <c r="BJ186" s="16" t="s">
        <v>117</v>
      </c>
      <c r="BK186" s="230">
        <f>ROUND(I186*H186,3)</f>
        <v>0</v>
      </c>
      <c r="BL186" s="16" t="s">
        <v>116</v>
      </c>
      <c r="BM186" s="228" t="s">
        <v>269</v>
      </c>
    </row>
    <row r="187" s="2" customFormat="1" ht="16.5" customHeight="1">
      <c r="A187" s="37"/>
      <c r="B187" s="38"/>
      <c r="C187" s="254" t="s">
        <v>270</v>
      </c>
      <c r="D187" s="254" t="s">
        <v>157</v>
      </c>
      <c r="E187" s="255" t="s">
        <v>271</v>
      </c>
      <c r="F187" s="256" t="s">
        <v>272</v>
      </c>
      <c r="G187" s="257" t="s">
        <v>223</v>
      </c>
      <c r="H187" s="258">
        <v>474.69999999999999</v>
      </c>
      <c r="I187" s="259"/>
      <c r="J187" s="258">
        <f>ROUND(I187*H187,3)</f>
        <v>0</v>
      </c>
      <c r="K187" s="260"/>
      <c r="L187" s="261"/>
      <c r="M187" s="262" t="s">
        <v>1</v>
      </c>
      <c r="N187" s="263" t="s">
        <v>40</v>
      </c>
      <c r="O187" s="91"/>
      <c r="P187" s="226">
        <f>O187*H187</f>
        <v>0</v>
      </c>
      <c r="Q187" s="226">
        <v>0.085000000000000006</v>
      </c>
      <c r="R187" s="226">
        <f>Q187*H187</f>
        <v>40.349499999999999</v>
      </c>
      <c r="S187" s="226">
        <v>0</v>
      </c>
      <c r="T187" s="227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8" t="s">
        <v>149</v>
      </c>
      <c r="AT187" s="228" t="s">
        <v>157</v>
      </c>
      <c r="AU187" s="228" t="s">
        <v>117</v>
      </c>
      <c r="AY187" s="16" t="s">
        <v>110</v>
      </c>
      <c r="BE187" s="229">
        <f>IF(N187="základná",J187,0)</f>
        <v>0</v>
      </c>
      <c r="BF187" s="229">
        <f>IF(N187="znížená",J187,0)</f>
        <v>0</v>
      </c>
      <c r="BG187" s="229">
        <f>IF(N187="zákl. prenesená",J187,0)</f>
        <v>0</v>
      </c>
      <c r="BH187" s="229">
        <f>IF(N187="zníž. prenesená",J187,0)</f>
        <v>0</v>
      </c>
      <c r="BI187" s="229">
        <f>IF(N187="nulová",J187,0)</f>
        <v>0</v>
      </c>
      <c r="BJ187" s="16" t="s">
        <v>117</v>
      </c>
      <c r="BK187" s="230">
        <f>ROUND(I187*H187,3)</f>
        <v>0</v>
      </c>
      <c r="BL187" s="16" t="s">
        <v>116</v>
      </c>
      <c r="BM187" s="228" t="s">
        <v>273</v>
      </c>
    </row>
    <row r="188" s="13" customFormat="1">
      <c r="A188" s="13"/>
      <c r="B188" s="231"/>
      <c r="C188" s="232"/>
      <c r="D188" s="233" t="s">
        <v>119</v>
      </c>
      <c r="E188" s="232"/>
      <c r="F188" s="235" t="s">
        <v>274</v>
      </c>
      <c r="G188" s="232"/>
      <c r="H188" s="236">
        <v>474.69999999999999</v>
      </c>
      <c r="I188" s="237"/>
      <c r="J188" s="232"/>
      <c r="K188" s="232"/>
      <c r="L188" s="238"/>
      <c r="M188" s="239"/>
      <c r="N188" s="240"/>
      <c r="O188" s="240"/>
      <c r="P188" s="240"/>
      <c r="Q188" s="240"/>
      <c r="R188" s="240"/>
      <c r="S188" s="240"/>
      <c r="T188" s="24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2" t="s">
        <v>119</v>
      </c>
      <c r="AU188" s="242" t="s">
        <v>117</v>
      </c>
      <c r="AV188" s="13" t="s">
        <v>117</v>
      </c>
      <c r="AW188" s="13" t="s">
        <v>4</v>
      </c>
      <c r="AX188" s="13" t="s">
        <v>79</v>
      </c>
      <c r="AY188" s="242" t="s">
        <v>110</v>
      </c>
    </row>
    <row r="189" s="2" customFormat="1" ht="33" customHeight="1">
      <c r="A189" s="37"/>
      <c r="B189" s="38"/>
      <c r="C189" s="217" t="s">
        <v>275</v>
      </c>
      <c r="D189" s="217" t="s">
        <v>112</v>
      </c>
      <c r="E189" s="218" t="s">
        <v>276</v>
      </c>
      <c r="F189" s="219" t="s">
        <v>277</v>
      </c>
      <c r="G189" s="220" t="s">
        <v>132</v>
      </c>
      <c r="H189" s="221">
        <v>120</v>
      </c>
      <c r="I189" s="222"/>
      <c r="J189" s="221">
        <f>ROUND(I189*H189,3)</f>
        <v>0</v>
      </c>
      <c r="K189" s="223"/>
      <c r="L189" s="43"/>
      <c r="M189" s="224" t="s">
        <v>1</v>
      </c>
      <c r="N189" s="225" t="s">
        <v>40</v>
      </c>
      <c r="O189" s="91"/>
      <c r="P189" s="226">
        <f>O189*H189</f>
        <v>0</v>
      </c>
      <c r="Q189" s="226">
        <v>0.13758999999999999</v>
      </c>
      <c r="R189" s="226">
        <f>Q189*H189</f>
        <v>16.5108</v>
      </c>
      <c r="S189" s="226">
        <v>0</v>
      </c>
      <c r="T189" s="227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8" t="s">
        <v>116</v>
      </c>
      <c r="AT189" s="228" t="s">
        <v>112</v>
      </c>
      <c r="AU189" s="228" t="s">
        <v>117</v>
      </c>
      <c r="AY189" s="16" t="s">
        <v>110</v>
      </c>
      <c r="BE189" s="229">
        <f>IF(N189="základná",J189,0)</f>
        <v>0</v>
      </c>
      <c r="BF189" s="229">
        <f>IF(N189="znížená",J189,0)</f>
        <v>0</v>
      </c>
      <c r="BG189" s="229">
        <f>IF(N189="zákl. prenesená",J189,0)</f>
        <v>0</v>
      </c>
      <c r="BH189" s="229">
        <f>IF(N189="zníž. prenesená",J189,0)</f>
        <v>0</v>
      </c>
      <c r="BI189" s="229">
        <f>IF(N189="nulová",J189,0)</f>
        <v>0</v>
      </c>
      <c r="BJ189" s="16" t="s">
        <v>117</v>
      </c>
      <c r="BK189" s="230">
        <f>ROUND(I189*H189,3)</f>
        <v>0</v>
      </c>
      <c r="BL189" s="16" t="s">
        <v>116</v>
      </c>
      <c r="BM189" s="228" t="s">
        <v>278</v>
      </c>
    </row>
    <row r="190" s="13" customFormat="1">
      <c r="A190" s="13"/>
      <c r="B190" s="231"/>
      <c r="C190" s="232"/>
      <c r="D190" s="233" t="s">
        <v>119</v>
      </c>
      <c r="E190" s="234" t="s">
        <v>1</v>
      </c>
      <c r="F190" s="235" t="s">
        <v>279</v>
      </c>
      <c r="G190" s="232"/>
      <c r="H190" s="236">
        <v>120</v>
      </c>
      <c r="I190" s="237"/>
      <c r="J190" s="232"/>
      <c r="K190" s="232"/>
      <c r="L190" s="238"/>
      <c r="M190" s="239"/>
      <c r="N190" s="240"/>
      <c r="O190" s="240"/>
      <c r="P190" s="240"/>
      <c r="Q190" s="240"/>
      <c r="R190" s="240"/>
      <c r="S190" s="240"/>
      <c r="T190" s="24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2" t="s">
        <v>119</v>
      </c>
      <c r="AU190" s="242" t="s">
        <v>117</v>
      </c>
      <c r="AV190" s="13" t="s">
        <v>117</v>
      </c>
      <c r="AW190" s="13" t="s">
        <v>29</v>
      </c>
      <c r="AX190" s="13" t="s">
        <v>79</v>
      </c>
      <c r="AY190" s="242" t="s">
        <v>110</v>
      </c>
    </row>
    <row r="191" s="2" customFormat="1" ht="24.15" customHeight="1">
      <c r="A191" s="37"/>
      <c r="B191" s="38"/>
      <c r="C191" s="217" t="s">
        <v>280</v>
      </c>
      <c r="D191" s="217" t="s">
        <v>112</v>
      </c>
      <c r="E191" s="218" t="s">
        <v>281</v>
      </c>
      <c r="F191" s="219" t="s">
        <v>282</v>
      </c>
      <c r="G191" s="220" t="s">
        <v>132</v>
      </c>
      <c r="H191" s="221">
        <v>8.5999999999999996</v>
      </c>
      <c r="I191" s="222"/>
      <c r="J191" s="221">
        <f>ROUND(I191*H191,3)</f>
        <v>0</v>
      </c>
      <c r="K191" s="223"/>
      <c r="L191" s="43"/>
      <c r="M191" s="224" t="s">
        <v>1</v>
      </c>
      <c r="N191" s="225" t="s">
        <v>40</v>
      </c>
      <c r="O191" s="91"/>
      <c r="P191" s="226">
        <f>O191*H191</f>
        <v>0</v>
      </c>
      <c r="Q191" s="226">
        <v>0.16331999999999999</v>
      </c>
      <c r="R191" s="226">
        <f>Q191*H191</f>
        <v>1.4045519999999998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116</v>
      </c>
      <c r="AT191" s="228" t="s">
        <v>112</v>
      </c>
      <c r="AU191" s="228" t="s">
        <v>117</v>
      </c>
      <c r="AY191" s="16" t="s">
        <v>110</v>
      </c>
      <c r="BE191" s="229">
        <f>IF(N191="základná",J191,0)</f>
        <v>0</v>
      </c>
      <c r="BF191" s="229">
        <f>IF(N191="znížená",J191,0)</f>
        <v>0</v>
      </c>
      <c r="BG191" s="229">
        <f>IF(N191="zákl. prenesená",J191,0)</f>
        <v>0</v>
      </c>
      <c r="BH191" s="229">
        <f>IF(N191="zníž. prenesená",J191,0)</f>
        <v>0</v>
      </c>
      <c r="BI191" s="229">
        <f>IF(N191="nulová",J191,0)</f>
        <v>0</v>
      </c>
      <c r="BJ191" s="16" t="s">
        <v>117</v>
      </c>
      <c r="BK191" s="230">
        <f>ROUND(I191*H191,3)</f>
        <v>0</v>
      </c>
      <c r="BL191" s="16" t="s">
        <v>116</v>
      </c>
      <c r="BM191" s="228" t="s">
        <v>283</v>
      </c>
    </row>
    <row r="192" s="13" customFormat="1">
      <c r="A192" s="13"/>
      <c r="B192" s="231"/>
      <c r="C192" s="232"/>
      <c r="D192" s="233" t="s">
        <v>119</v>
      </c>
      <c r="E192" s="234" t="s">
        <v>1</v>
      </c>
      <c r="F192" s="235" t="s">
        <v>284</v>
      </c>
      <c r="G192" s="232"/>
      <c r="H192" s="236">
        <v>8.5999999999999996</v>
      </c>
      <c r="I192" s="237"/>
      <c r="J192" s="232"/>
      <c r="K192" s="232"/>
      <c r="L192" s="238"/>
      <c r="M192" s="239"/>
      <c r="N192" s="240"/>
      <c r="O192" s="240"/>
      <c r="P192" s="240"/>
      <c r="Q192" s="240"/>
      <c r="R192" s="240"/>
      <c r="S192" s="240"/>
      <c r="T192" s="24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2" t="s">
        <v>119</v>
      </c>
      <c r="AU192" s="242" t="s">
        <v>117</v>
      </c>
      <c r="AV192" s="13" t="s">
        <v>117</v>
      </c>
      <c r="AW192" s="13" t="s">
        <v>29</v>
      </c>
      <c r="AX192" s="13" t="s">
        <v>79</v>
      </c>
      <c r="AY192" s="242" t="s">
        <v>110</v>
      </c>
    </row>
    <row r="193" s="2" customFormat="1" ht="21.75" customHeight="1">
      <c r="A193" s="37"/>
      <c r="B193" s="38"/>
      <c r="C193" s="254" t="s">
        <v>285</v>
      </c>
      <c r="D193" s="254" t="s">
        <v>157</v>
      </c>
      <c r="E193" s="255" t="s">
        <v>286</v>
      </c>
      <c r="F193" s="256" t="s">
        <v>287</v>
      </c>
      <c r="G193" s="257" t="s">
        <v>223</v>
      </c>
      <c r="H193" s="258">
        <v>52.631999999999998</v>
      </c>
      <c r="I193" s="259"/>
      <c r="J193" s="258">
        <f>ROUND(I193*H193,3)</f>
        <v>0</v>
      </c>
      <c r="K193" s="260"/>
      <c r="L193" s="261"/>
      <c r="M193" s="262" t="s">
        <v>1</v>
      </c>
      <c r="N193" s="263" t="s">
        <v>40</v>
      </c>
      <c r="O193" s="91"/>
      <c r="P193" s="226">
        <f>O193*H193</f>
        <v>0</v>
      </c>
      <c r="Q193" s="226">
        <v>0.021299999999999999</v>
      </c>
      <c r="R193" s="226">
        <f>Q193*H193</f>
        <v>1.1210616</v>
      </c>
      <c r="S193" s="226">
        <v>0</v>
      </c>
      <c r="T193" s="227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8" t="s">
        <v>149</v>
      </c>
      <c r="AT193" s="228" t="s">
        <v>157</v>
      </c>
      <c r="AU193" s="228" t="s">
        <v>117</v>
      </c>
      <c r="AY193" s="16" t="s">
        <v>110</v>
      </c>
      <c r="BE193" s="229">
        <f>IF(N193="základná",J193,0)</f>
        <v>0</v>
      </c>
      <c r="BF193" s="229">
        <f>IF(N193="znížená",J193,0)</f>
        <v>0</v>
      </c>
      <c r="BG193" s="229">
        <f>IF(N193="zákl. prenesená",J193,0)</f>
        <v>0</v>
      </c>
      <c r="BH193" s="229">
        <f>IF(N193="zníž. prenesená",J193,0)</f>
        <v>0</v>
      </c>
      <c r="BI193" s="229">
        <f>IF(N193="nulová",J193,0)</f>
        <v>0</v>
      </c>
      <c r="BJ193" s="16" t="s">
        <v>117</v>
      </c>
      <c r="BK193" s="230">
        <f>ROUND(I193*H193,3)</f>
        <v>0</v>
      </c>
      <c r="BL193" s="16" t="s">
        <v>116</v>
      </c>
      <c r="BM193" s="228" t="s">
        <v>288</v>
      </c>
    </row>
    <row r="194" s="13" customFormat="1">
      <c r="A194" s="13"/>
      <c r="B194" s="231"/>
      <c r="C194" s="232"/>
      <c r="D194" s="233" t="s">
        <v>119</v>
      </c>
      <c r="E194" s="232"/>
      <c r="F194" s="235" t="s">
        <v>289</v>
      </c>
      <c r="G194" s="232"/>
      <c r="H194" s="236">
        <v>52.631999999999998</v>
      </c>
      <c r="I194" s="237"/>
      <c r="J194" s="232"/>
      <c r="K194" s="232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119</v>
      </c>
      <c r="AU194" s="242" t="s">
        <v>117</v>
      </c>
      <c r="AV194" s="13" t="s">
        <v>117</v>
      </c>
      <c r="AW194" s="13" t="s">
        <v>4</v>
      </c>
      <c r="AX194" s="13" t="s">
        <v>79</v>
      </c>
      <c r="AY194" s="242" t="s">
        <v>110</v>
      </c>
    </row>
    <row r="195" s="2" customFormat="1" ht="24.15" customHeight="1">
      <c r="A195" s="37"/>
      <c r="B195" s="38"/>
      <c r="C195" s="217" t="s">
        <v>290</v>
      </c>
      <c r="D195" s="217" t="s">
        <v>112</v>
      </c>
      <c r="E195" s="218" t="s">
        <v>291</v>
      </c>
      <c r="F195" s="219" t="s">
        <v>292</v>
      </c>
      <c r="G195" s="220" t="s">
        <v>132</v>
      </c>
      <c r="H195" s="221">
        <v>71</v>
      </c>
      <c r="I195" s="222"/>
      <c r="J195" s="221">
        <f>ROUND(I195*H195,3)</f>
        <v>0</v>
      </c>
      <c r="K195" s="223"/>
      <c r="L195" s="43"/>
      <c r="M195" s="224" t="s">
        <v>1</v>
      </c>
      <c r="N195" s="225" t="s">
        <v>40</v>
      </c>
      <c r="O195" s="91"/>
      <c r="P195" s="226">
        <f>O195*H195</f>
        <v>0</v>
      </c>
      <c r="Q195" s="226">
        <v>0.15987090000000001</v>
      </c>
      <c r="R195" s="226">
        <f>Q195*H195</f>
        <v>11.350833900000001</v>
      </c>
      <c r="S195" s="226">
        <v>0</v>
      </c>
      <c r="T195" s="22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8" t="s">
        <v>116</v>
      </c>
      <c r="AT195" s="228" t="s">
        <v>112</v>
      </c>
      <c r="AU195" s="228" t="s">
        <v>117</v>
      </c>
      <c r="AY195" s="16" t="s">
        <v>110</v>
      </c>
      <c r="BE195" s="229">
        <f>IF(N195="základná",J195,0)</f>
        <v>0</v>
      </c>
      <c r="BF195" s="229">
        <f>IF(N195="znížená",J195,0)</f>
        <v>0</v>
      </c>
      <c r="BG195" s="229">
        <f>IF(N195="zákl. prenesená",J195,0)</f>
        <v>0</v>
      </c>
      <c r="BH195" s="229">
        <f>IF(N195="zníž. prenesená",J195,0)</f>
        <v>0</v>
      </c>
      <c r="BI195" s="229">
        <f>IF(N195="nulová",J195,0)</f>
        <v>0</v>
      </c>
      <c r="BJ195" s="16" t="s">
        <v>117</v>
      </c>
      <c r="BK195" s="230">
        <f>ROUND(I195*H195,3)</f>
        <v>0</v>
      </c>
      <c r="BL195" s="16" t="s">
        <v>116</v>
      </c>
      <c r="BM195" s="228" t="s">
        <v>293</v>
      </c>
    </row>
    <row r="196" s="2" customFormat="1" ht="24.15" customHeight="1">
      <c r="A196" s="37"/>
      <c r="B196" s="38"/>
      <c r="C196" s="254" t="s">
        <v>294</v>
      </c>
      <c r="D196" s="254" t="s">
        <v>157</v>
      </c>
      <c r="E196" s="255" t="s">
        <v>295</v>
      </c>
      <c r="F196" s="256" t="s">
        <v>296</v>
      </c>
      <c r="G196" s="257" t="s">
        <v>223</v>
      </c>
      <c r="H196" s="258">
        <v>286.83999999999997</v>
      </c>
      <c r="I196" s="259"/>
      <c r="J196" s="258">
        <f>ROUND(I196*H196,3)</f>
        <v>0</v>
      </c>
      <c r="K196" s="260"/>
      <c r="L196" s="261"/>
      <c r="M196" s="262" t="s">
        <v>1</v>
      </c>
      <c r="N196" s="263" t="s">
        <v>40</v>
      </c>
      <c r="O196" s="91"/>
      <c r="P196" s="226">
        <f>O196*H196</f>
        <v>0</v>
      </c>
      <c r="Q196" s="226">
        <v>0.034000000000000002</v>
      </c>
      <c r="R196" s="226">
        <f>Q196*H196</f>
        <v>9.752559999999999</v>
      </c>
      <c r="S196" s="226">
        <v>0</v>
      </c>
      <c r="T196" s="227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8" t="s">
        <v>149</v>
      </c>
      <c r="AT196" s="228" t="s">
        <v>157</v>
      </c>
      <c r="AU196" s="228" t="s">
        <v>117</v>
      </c>
      <c r="AY196" s="16" t="s">
        <v>110</v>
      </c>
      <c r="BE196" s="229">
        <f>IF(N196="základná",J196,0)</f>
        <v>0</v>
      </c>
      <c r="BF196" s="229">
        <f>IF(N196="znížená",J196,0)</f>
        <v>0</v>
      </c>
      <c r="BG196" s="229">
        <f>IF(N196="zákl. prenesená",J196,0)</f>
        <v>0</v>
      </c>
      <c r="BH196" s="229">
        <f>IF(N196="zníž. prenesená",J196,0)</f>
        <v>0</v>
      </c>
      <c r="BI196" s="229">
        <f>IF(N196="nulová",J196,0)</f>
        <v>0</v>
      </c>
      <c r="BJ196" s="16" t="s">
        <v>117</v>
      </c>
      <c r="BK196" s="230">
        <f>ROUND(I196*H196,3)</f>
        <v>0</v>
      </c>
      <c r="BL196" s="16" t="s">
        <v>116</v>
      </c>
      <c r="BM196" s="228" t="s">
        <v>297</v>
      </c>
    </row>
    <row r="197" s="13" customFormat="1">
      <c r="A197" s="13"/>
      <c r="B197" s="231"/>
      <c r="C197" s="232"/>
      <c r="D197" s="233" t="s">
        <v>119</v>
      </c>
      <c r="E197" s="232"/>
      <c r="F197" s="235" t="s">
        <v>298</v>
      </c>
      <c r="G197" s="232"/>
      <c r="H197" s="236">
        <v>286.83999999999997</v>
      </c>
      <c r="I197" s="237"/>
      <c r="J197" s="232"/>
      <c r="K197" s="232"/>
      <c r="L197" s="238"/>
      <c r="M197" s="239"/>
      <c r="N197" s="240"/>
      <c r="O197" s="240"/>
      <c r="P197" s="240"/>
      <c r="Q197" s="240"/>
      <c r="R197" s="240"/>
      <c r="S197" s="240"/>
      <c r="T197" s="24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2" t="s">
        <v>119</v>
      </c>
      <c r="AU197" s="242" t="s">
        <v>117</v>
      </c>
      <c r="AV197" s="13" t="s">
        <v>117</v>
      </c>
      <c r="AW197" s="13" t="s">
        <v>4</v>
      </c>
      <c r="AX197" s="13" t="s">
        <v>79</v>
      </c>
      <c r="AY197" s="242" t="s">
        <v>110</v>
      </c>
    </row>
    <row r="198" s="2" customFormat="1" ht="24.15" customHeight="1">
      <c r="A198" s="37"/>
      <c r="B198" s="38"/>
      <c r="C198" s="217" t="s">
        <v>299</v>
      </c>
      <c r="D198" s="217" t="s">
        <v>112</v>
      </c>
      <c r="E198" s="218" t="s">
        <v>300</v>
      </c>
      <c r="F198" s="219" t="s">
        <v>301</v>
      </c>
      <c r="G198" s="220" t="s">
        <v>223</v>
      </c>
      <c r="H198" s="221">
        <v>2</v>
      </c>
      <c r="I198" s="222"/>
      <c r="J198" s="221">
        <f>ROUND(I198*H198,3)</f>
        <v>0</v>
      </c>
      <c r="K198" s="223"/>
      <c r="L198" s="43"/>
      <c r="M198" s="224" t="s">
        <v>1</v>
      </c>
      <c r="N198" s="225" t="s">
        <v>40</v>
      </c>
      <c r="O198" s="91"/>
      <c r="P198" s="226">
        <f>O198*H198</f>
        <v>0</v>
      </c>
      <c r="Q198" s="226">
        <v>0.00046999999999999999</v>
      </c>
      <c r="R198" s="226">
        <f>Q198*H198</f>
        <v>0.00093999999999999997</v>
      </c>
      <c r="S198" s="226">
        <v>0</v>
      </c>
      <c r="T198" s="227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8" t="s">
        <v>116</v>
      </c>
      <c r="AT198" s="228" t="s">
        <v>112</v>
      </c>
      <c r="AU198" s="228" t="s">
        <v>117</v>
      </c>
      <c r="AY198" s="16" t="s">
        <v>110</v>
      </c>
      <c r="BE198" s="229">
        <f>IF(N198="základná",J198,0)</f>
        <v>0</v>
      </c>
      <c r="BF198" s="229">
        <f>IF(N198="znížená",J198,0)</f>
        <v>0</v>
      </c>
      <c r="BG198" s="229">
        <f>IF(N198="zákl. prenesená",J198,0)</f>
        <v>0</v>
      </c>
      <c r="BH198" s="229">
        <f>IF(N198="zníž. prenesená",J198,0)</f>
        <v>0</v>
      </c>
      <c r="BI198" s="229">
        <f>IF(N198="nulová",J198,0)</f>
        <v>0</v>
      </c>
      <c r="BJ198" s="16" t="s">
        <v>117</v>
      </c>
      <c r="BK198" s="230">
        <f>ROUND(I198*H198,3)</f>
        <v>0</v>
      </c>
      <c r="BL198" s="16" t="s">
        <v>116</v>
      </c>
      <c r="BM198" s="228" t="s">
        <v>302</v>
      </c>
    </row>
    <row r="199" s="13" customFormat="1">
      <c r="A199" s="13"/>
      <c r="B199" s="231"/>
      <c r="C199" s="232"/>
      <c r="D199" s="233" t="s">
        <v>119</v>
      </c>
      <c r="E199" s="234" t="s">
        <v>1</v>
      </c>
      <c r="F199" s="235" t="s">
        <v>303</v>
      </c>
      <c r="G199" s="232"/>
      <c r="H199" s="236">
        <v>2</v>
      </c>
      <c r="I199" s="237"/>
      <c r="J199" s="232"/>
      <c r="K199" s="232"/>
      <c r="L199" s="238"/>
      <c r="M199" s="239"/>
      <c r="N199" s="240"/>
      <c r="O199" s="240"/>
      <c r="P199" s="240"/>
      <c r="Q199" s="240"/>
      <c r="R199" s="240"/>
      <c r="S199" s="240"/>
      <c r="T199" s="24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2" t="s">
        <v>119</v>
      </c>
      <c r="AU199" s="242" t="s">
        <v>117</v>
      </c>
      <c r="AV199" s="13" t="s">
        <v>117</v>
      </c>
      <c r="AW199" s="13" t="s">
        <v>29</v>
      </c>
      <c r="AX199" s="13" t="s">
        <v>79</v>
      </c>
      <c r="AY199" s="242" t="s">
        <v>110</v>
      </c>
    </row>
    <row r="200" s="2" customFormat="1" ht="33" customHeight="1">
      <c r="A200" s="37"/>
      <c r="B200" s="38"/>
      <c r="C200" s="217" t="s">
        <v>304</v>
      </c>
      <c r="D200" s="217" t="s">
        <v>112</v>
      </c>
      <c r="E200" s="218" t="s">
        <v>305</v>
      </c>
      <c r="F200" s="219" t="s">
        <v>306</v>
      </c>
      <c r="G200" s="220" t="s">
        <v>223</v>
      </c>
      <c r="H200" s="221">
        <v>56</v>
      </c>
      <c r="I200" s="222"/>
      <c r="J200" s="221">
        <f>ROUND(I200*H200,3)</f>
        <v>0</v>
      </c>
      <c r="K200" s="223"/>
      <c r="L200" s="43"/>
      <c r="M200" s="224" t="s">
        <v>1</v>
      </c>
      <c r="N200" s="225" t="s">
        <v>40</v>
      </c>
      <c r="O200" s="91"/>
      <c r="P200" s="226">
        <f>O200*H200</f>
        <v>0</v>
      </c>
      <c r="Q200" s="226">
        <v>6.0000000000000002E-05</v>
      </c>
      <c r="R200" s="226">
        <f>Q200*H200</f>
        <v>0.0033600000000000001</v>
      </c>
      <c r="S200" s="226">
        <v>0</v>
      </c>
      <c r="T200" s="227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8" t="s">
        <v>116</v>
      </c>
      <c r="AT200" s="228" t="s">
        <v>112</v>
      </c>
      <c r="AU200" s="228" t="s">
        <v>117</v>
      </c>
      <c r="AY200" s="16" t="s">
        <v>110</v>
      </c>
      <c r="BE200" s="229">
        <f>IF(N200="základná",J200,0)</f>
        <v>0</v>
      </c>
      <c r="BF200" s="229">
        <f>IF(N200="znížená",J200,0)</f>
        <v>0</v>
      </c>
      <c r="BG200" s="229">
        <f>IF(N200="zákl. prenesená",J200,0)</f>
        <v>0</v>
      </c>
      <c r="BH200" s="229">
        <f>IF(N200="zníž. prenesená",J200,0)</f>
        <v>0</v>
      </c>
      <c r="BI200" s="229">
        <f>IF(N200="nulová",J200,0)</f>
        <v>0</v>
      </c>
      <c r="BJ200" s="16" t="s">
        <v>117</v>
      </c>
      <c r="BK200" s="230">
        <f>ROUND(I200*H200,3)</f>
        <v>0</v>
      </c>
      <c r="BL200" s="16" t="s">
        <v>116</v>
      </c>
      <c r="BM200" s="228" t="s">
        <v>307</v>
      </c>
    </row>
    <row r="201" s="13" customFormat="1">
      <c r="A201" s="13"/>
      <c r="B201" s="231"/>
      <c r="C201" s="232"/>
      <c r="D201" s="233" t="s">
        <v>119</v>
      </c>
      <c r="E201" s="234" t="s">
        <v>1</v>
      </c>
      <c r="F201" s="235" t="s">
        <v>308</v>
      </c>
      <c r="G201" s="232"/>
      <c r="H201" s="236">
        <v>56</v>
      </c>
      <c r="I201" s="237"/>
      <c r="J201" s="232"/>
      <c r="K201" s="232"/>
      <c r="L201" s="238"/>
      <c r="M201" s="239"/>
      <c r="N201" s="240"/>
      <c r="O201" s="240"/>
      <c r="P201" s="240"/>
      <c r="Q201" s="240"/>
      <c r="R201" s="240"/>
      <c r="S201" s="240"/>
      <c r="T201" s="241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2" t="s">
        <v>119</v>
      </c>
      <c r="AU201" s="242" t="s">
        <v>117</v>
      </c>
      <c r="AV201" s="13" t="s">
        <v>117</v>
      </c>
      <c r="AW201" s="13" t="s">
        <v>29</v>
      </c>
      <c r="AX201" s="13" t="s">
        <v>79</v>
      </c>
      <c r="AY201" s="242" t="s">
        <v>110</v>
      </c>
    </row>
    <row r="202" s="2" customFormat="1" ht="24.15" customHeight="1">
      <c r="A202" s="37"/>
      <c r="B202" s="38"/>
      <c r="C202" s="254" t="s">
        <v>309</v>
      </c>
      <c r="D202" s="254" t="s">
        <v>157</v>
      </c>
      <c r="E202" s="255" t="s">
        <v>310</v>
      </c>
      <c r="F202" s="256" t="s">
        <v>311</v>
      </c>
      <c r="G202" s="257" t="s">
        <v>223</v>
      </c>
      <c r="H202" s="258">
        <v>56</v>
      </c>
      <c r="I202" s="259"/>
      <c r="J202" s="258">
        <f>ROUND(I202*H202,3)</f>
        <v>0</v>
      </c>
      <c r="K202" s="260"/>
      <c r="L202" s="261"/>
      <c r="M202" s="262" t="s">
        <v>1</v>
      </c>
      <c r="N202" s="263" t="s">
        <v>40</v>
      </c>
      <c r="O202" s="91"/>
      <c r="P202" s="226">
        <f>O202*H202</f>
        <v>0</v>
      </c>
      <c r="Q202" s="226">
        <v>0.0023500000000000001</v>
      </c>
      <c r="R202" s="226">
        <f>Q202*H202</f>
        <v>0.1316</v>
      </c>
      <c r="S202" s="226">
        <v>0</v>
      </c>
      <c r="T202" s="227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8" t="s">
        <v>149</v>
      </c>
      <c r="AT202" s="228" t="s">
        <v>157</v>
      </c>
      <c r="AU202" s="228" t="s">
        <v>117</v>
      </c>
      <c r="AY202" s="16" t="s">
        <v>110</v>
      </c>
      <c r="BE202" s="229">
        <f>IF(N202="základná",J202,0)</f>
        <v>0</v>
      </c>
      <c r="BF202" s="229">
        <f>IF(N202="znížená",J202,0)</f>
        <v>0</v>
      </c>
      <c r="BG202" s="229">
        <f>IF(N202="zákl. prenesená",J202,0)</f>
        <v>0</v>
      </c>
      <c r="BH202" s="229">
        <f>IF(N202="zníž. prenesená",J202,0)</f>
        <v>0</v>
      </c>
      <c r="BI202" s="229">
        <f>IF(N202="nulová",J202,0)</f>
        <v>0</v>
      </c>
      <c r="BJ202" s="16" t="s">
        <v>117</v>
      </c>
      <c r="BK202" s="230">
        <f>ROUND(I202*H202,3)</f>
        <v>0</v>
      </c>
      <c r="BL202" s="16" t="s">
        <v>116</v>
      </c>
      <c r="BM202" s="228" t="s">
        <v>312</v>
      </c>
    </row>
    <row r="203" s="2" customFormat="1" ht="24.15" customHeight="1">
      <c r="A203" s="37"/>
      <c r="B203" s="38"/>
      <c r="C203" s="217" t="s">
        <v>313</v>
      </c>
      <c r="D203" s="217" t="s">
        <v>112</v>
      </c>
      <c r="E203" s="218" t="s">
        <v>314</v>
      </c>
      <c r="F203" s="219" t="s">
        <v>315</v>
      </c>
      <c r="G203" s="220" t="s">
        <v>115</v>
      </c>
      <c r="H203" s="221">
        <v>77.400000000000006</v>
      </c>
      <c r="I203" s="222"/>
      <c r="J203" s="221">
        <f>ROUND(I203*H203,3)</f>
        <v>0</v>
      </c>
      <c r="K203" s="223"/>
      <c r="L203" s="43"/>
      <c r="M203" s="224" t="s">
        <v>1</v>
      </c>
      <c r="N203" s="225" t="s">
        <v>40</v>
      </c>
      <c r="O203" s="91"/>
      <c r="P203" s="226">
        <f>O203*H203</f>
        <v>0</v>
      </c>
      <c r="Q203" s="226">
        <v>0</v>
      </c>
      <c r="R203" s="226">
        <f>Q203*H203</f>
        <v>0</v>
      </c>
      <c r="S203" s="226">
        <v>0</v>
      </c>
      <c r="T203" s="227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8" t="s">
        <v>116</v>
      </c>
      <c r="AT203" s="228" t="s">
        <v>112</v>
      </c>
      <c r="AU203" s="228" t="s">
        <v>117</v>
      </c>
      <c r="AY203" s="16" t="s">
        <v>110</v>
      </c>
      <c r="BE203" s="229">
        <f>IF(N203="základná",J203,0)</f>
        <v>0</v>
      </c>
      <c r="BF203" s="229">
        <f>IF(N203="znížená",J203,0)</f>
        <v>0</v>
      </c>
      <c r="BG203" s="229">
        <f>IF(N203="zákl. prenesená",J203,0)</f>
        <v>0</v>
      </c>
      <c r="BH203" s="229">
        <f>IF(N203="zníž. prenesená",J203,0)</f>
        <v>0</v>
      </c>
      <c r="BI203" s="229">
        <f>IF(N203="nulová",J203,0)</f>
        <v>0</v>
      </c>
      <c r="BJ203" s="16" t="s">
        <v>117</v>
      </c>
      <c r="BK203" s="230">
        <f>ROUND(I203*H203,3)</f>
        <v>0</v>
      </c>
      <c r="BL203" s="16" t="s">
        <v>116</v>
      </c>
      <c r="BM203" s="228" t="s">
        <v>316</v>
      </c>
    </row>
    <row r="204" s="13" customFormat="1">
      <c r="A204" s="13"/>
      <c r="B204" s="231"/>
      <c r="C204" s="232"/>
      <c r="D204" s="233" t="s">
        <v>119</v>
      </c>
      <c r="E204" s="234" t="s">
        <v>1</v>
      </c>
      <c r="F204" s="235" t="s">
        <v>217</v>
      </c>
      <c r="G204" s="232"/>
      <c r="H204" s="236">
        <v>42.600000000000001</v>
      </c>
      <c r="I204" s="237"/>
      <c r="J204" s="232"/>
      <c r="K204" s="232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119</v>
      </c>
      <c r="AU204" s="242" t="s">
        <v>117</v>
      </c>
      <c r="AV204" s="13" t="s">
        <v>117</v>
      </c>
      <c r="AW204" s="13" t="s">
        <v>29</v>
      </c>
      <c r="AX204" s="13" t="s">
        <v>74</v>
      </c>
      <c r="AY204" s="242" t="s">
        <v>110</v>
      </c>
    </row>
    <row r="205" s="13" customFormat="1">
      <c r="A205" s="13"/>
      <c r="B205" s="231"/>
      <c r="C205" s="232"/>
      <c r="D205" s="233" t="s">
        <v>119</v>
      </c>
      <c r="E205" s="234" t="s">
        <v>1</v>
      </c>
      <c r="F205" s="235" t="s">
        <v>218</v>
      </c>
      <c r="G205" s="232"/>
      <c r="H205" s="236">
        <v>34.799999999999997</v>
      </c>
      <c r="I205" s="237"/>
      <c r="J205" s="232"/>
      <c r="K205" s="232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119</v>
      </c>
      <c r="AU205" s="242" t="s">
        <v>117</v>
      </c>
      <c r="AV205" s="13" t="s">
        <v>117</v>
      </c>
      <c r="AW205" s="13" t="s">
        <v>29</v>
      </c>
      <c r="AX205" s="13" t="s">
        <v>74</v>
      </c>
      <c r="AY205" s="242" t="s">
        <v>110</v>
      </c>
    </row>
    <row r="206" s="14" customFormat="1">
      <c r="A206" s="14"/>
      <c r="B206" s="243"/>
      <c r="C206" s="244"/>
      <c r="D206" s="233" t="s">
        <v>119</v>
      </c>
      <c r="E206" s="245" t="s">
        <v>1</v>
      </c>
      <c r="F206" s="246" t="s">
        <v>155</v>
      </c>
      <c r="G206" s="244"/>
      <c r="H206" s="247">
        <v>77.400000000000006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119</v>
      </c>
      <c r="AU206" s="253" t="s">
        <v>117</v>
      </c>
      <c r="AV206" s="14" t="s">
        <v>116</v>
      </c>
      <c r="AW206" s="14" t="s">
        <v>29</v>
      </c>
      <c r="AX206" s="14" t="s">
        <v>79</v>
      </c>
      <c r="AY206" s="253" t="s">
        <v>110</v>
      </c>
    </row>
    <row r="207" s="2" customFormat="1" ht="24.15" customHeight="1">
      <c r="A207" s="37"/>
      <c r="B207" s="38"/>
      <c r="C207" s="217" t="s">
        <v>317</v>
      </c>
      <c r="D207" s="217" t="s">
        <v>112</v>
      </c>
      <c r="E207" s="218" t="s">
        <v>318</v>
      </c>
      <c r="F207" s="219" t="s">
        <v>319</v>
      </c>
      <c r="G207" s="220" t="s">
        <v>132</v>
      </c>
      <c r="H207" s="221">
        <v>96</v>
      </c>
      <c r="I207" s="222"/>
      <c r="J207" s="221">
        <f>ROUND(I207*H207,3)</f>
        <v>0</v>
      </c>
      <c r="K207" s="223"/>
      <c r="L207" s="43"/>
      <c r="M207" s="224" t="s">
        <v>1</v>
      </c>
      <c r="N207" s="225" t="s">
        <v>40</v>
      </c>
      <c r="O207" s="91"/>
      <c r="P207" s="226">
        <f>O207*H207</f>
        <v>0</v>
      </c>
      <c r="Q207" s="226">
        <v>0.0017799999999999999</v>
      </c>
      <c r="R207" s="226">
        <f>Q207*H207</f>
        <v>0.17087999999999998</v>
      </c>
      <c r="S207" s="226">
        <v>0</v>
      </c>
      <c r="T207" s="227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8" t="s">
        <v>116</v>
      </c>
      <c r="AT207" s="228" t="s">
        <v>112</v>
      </c>
      <c r="AU207" s="228" t="s">
        <v>117</v>
      </c>
      <c r="AY207" s="16" t="s">
        <v>110</v>
      </c>
      <c r="BE207" s="229">
        <f>IF(N207="základná",J207,0)</f>
        <v>0</v>
      </c>
      <c r="BF207" s="229">
        <f>IF(N207="znížená",J207,0)</f>
        <v>0</v>
      </c>
      <c r="BG207" s="229">
        <f>IF(N207="zákl. prenesená",J207,0)</f>
        <v>0</v>
      </c>
      <c r="BH207" s="229">
        <f>IF(N207="zníž. prenesená",J207,0)</f>
        <v>0</v>
      </c>
      <c r="BI207" s="229">
        <f>IF(N207="nulová",J207,0)</f>
        <v>0</v>
      </c>
      <c r="BJ207" s="16" t="s">
        <v>117</v>
      </c>
      <c r="BK207" s="230">
        <f>ROUND(I207*H207,3)</f>
        <v>0</v>
      </c>
      <c r="BL207" s="16" t="s">
        <v>116</v>
      </c>
      <c r="BM207" s="228" t="s">
        <v>320</v>
      </c>
    </row>
    <row r="208" s="13" customFormat="1">
      <c r="A208" s="13"/>
      <c r="B208" s="231"/>
      <c r="C208" s="232"/>
      <c r="D208" s="233" t="s">
        <v>119</v>
      </c>
      <c r="E208" s="234" t="s">
        <v>1</v>
      </c>
      <c r="F208" s="235" t="s">
        <v>321</v>
      </c>
      <c r="G208" s="232"/>
      <c r="H208" s="236">
        <v>96</v>
      </c>
      <c r="I208" s="237"/>
      <c r="J208" s="232"/>
      <c r="K208" s="232"/>
      <c r="L208" s="238"/>
      <c r="M208" s="239"/>
      <c r="N208" s="240"/>
      <c r="O208" s="240"/>
      <c r="P208" s="240"/>
      <c r="Q208" s="240"/>
      <c r="R208" s="240"/>
      <c r="S208" s="240"/>
      <c r="T208" s="24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2" t="s">
        <v>119</v>
      </c>
      <c r="AU208" s="242" t="s">
        <v>117</v>
      </c>
      <c r="AV208" s="13" t="s">
        <v>117</v>
      </c>
      <c r="AW208" s="13" t="s">
        <v>29</v>
      </c>
      <c r="AX208" s="13" t="s">
        <v>79</v>
      </c>
      <c r="AY208" s="242" t="s">
        <v>110</v>
      </c>
    </row>
    <row r="209" s="2" customFormat="1" ht="37.8" customHeight="1">
      <c r="A209" s="37"/>
      <c r="B209" s="38"/>
      <c r="C209" s="217" t="s">
        <v>322</v>
      </c>
      <c r="D209" s="217" t="s">
        <v>112</v>
      </c>
      <c r="E209" s="218" t="s">
        <v>323</v>
      </c>
      <c r="F209" s="219" t="s">
        <v>324</v>
      </c>
      <c r="G209" s="220" t="s">
        <v>223</v>
      </c>
      <c r="H209" s="221">
        <v>176</v>
      </c>
      <c r="I209" s="222"/>
      <c r="J209" s="221">
        <f>ROUND(I209*H209,3)</f>
        <v>0</v>
      </c>
      <c r="K209" s="223"/>
      <c r="L209" s="43"/>
      <c r="M209" s="224" t="s">
        <v>1</v>
      </c>
      <c r="N209" s="225" t="s">
        <v>40</v>
      </c>
      <c r="O209" s="91"/>
      <c r="P209" s="226">
        <f>O209*H209</f>
        <v>0</v>
      </c>
      <c r="Q209" s="226">
        <v>0.00020000000000000001</v>
      </c>
      <c r="R209" s="226">
        <f>Q209*H209</f>
        <v>0.035200000000000002</v>
      </c>
      <c r="S209" s="226">
        <v>0</v>
      </c>
      <c r="T209" s="227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8" t="s">
        <v>116</v>
      </c>
      <c r="AT209" s="228" t="s">
        <v>112</v>
      </c>
      <c r="AU209" s="228" t="s">
        <v>117</v>
      </c>
      <c r="AY209" s="16" t="s">
        <v>110</v>
      </c>
      <c r="BE209" s="229">
        <f>IF(N209="základná",J209,0)</f>
        <v>0</v>
      </c>
      <c r="BF209" s="229">
        <f>IF(N209="znížená",J209,0)</f>
        <v>0</v>
      </c>
      <c r="BG209" s="229">
        <f>IF(N209="zákl. prenesená",J209,0)</f>
        <v>0</v>
      </c>
      <c r="BH209" s="229">
        <f>IF(N209="zníž. prenesená",J209,0)</f>
        <v>0</v>
      </c>
      <c r="BI209" s="229">
        <f>IF(N209="nulová",J209,0)</f>
        <v>0</v>
      </c>
      <c r="BJ209" s="16" t="s">
        <v>117</v>
      </c>
      <c r="BK209" s="230">
        <f>ROUND(I209*H209,3)</f>
        <v>0</v>
      </c>
      <c r="BL209" s="16" t="s">
        <v>116</v>
      </c>
      <c r="BM209" s="228" t="s">
        <v>325</v>
      </c>
    </row>
    <row r="210" s="2" customFormat="1" ht="24.15" customHeight="1">
      <c r="A210" s="37"/>
      <c r="B210" s="38"/>
      <c r="C210" s="217" t="s">
        <v>326</v>
      </c>
      <c r="D210" s="217" t="s">
        <v>112</v>
      </c>
      <c r="E210" s="218" t="s">
        <v>327</v>
      </c>
      <c r="F210" s="219" t="s">
        <v>328</v>
      </c>
      <c r="G210" s="220" t="s">
        <v>223</v>
      </c>
      <c r="H210" s="221">
        <v>2</v>
      </c>
      <c r="I210" s="222"/>
      <c r="J210" s="221">
        <f>ROUND(I210*H210,3)</f>
        <v>0</v>
      </c>
      <c r="K210" s="223"/>
      <c r="L210" s="43"/>
      <c r="M210" s="224" t="s">
        <v>1</v>
      </c>
      <c r="N210" s="225" t="s">
        <v>40</v>
      </c>
      <c r="O210" s="91"/>
      <c r="P210" s="226">
        <f>O210*H210</f>
        <v>0</v>
      </c>
      <c r="Q210" s="226">
        <v>0</v>
      </c>
      <c r="R210" s="226">
        <f>Q210*H210</f>
        <v>0</v>
      </c>
      <c r="S210" s="226">
        <v>0</v>
      </c>
      <c r="T210" s="227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8" t="s">
        <v>116</v>
      </c>
      <c r="AT210" s="228" t="s">
        <v>112</v>
      </c>
      <c r="AU210" s="228" t="s">
        <v>117</v>
      </c>
      <c r="AY210" s="16" t="s">
        <v>110</v>
      </c>
      <c r="BE210" s="229">
        <f>IF(N210="základná",J210,0)</f>
        <v>0</v>
      </c>
      <c r="BF210" s="229">
        <f>IF(N210="znížená",J210,0)</f>
        <v>0</v>
      </c>
      <c r="BG210" s="229">
        <f>IF(N210="zákl. prenesená",J210,0)</f>
        <v>0</v>
      </c>
      <c r="BH210" s="229">
        <f>IF(N210="zníž. prenesená",J210,0)</f>
        <v>0</v>
      </c>
      <c r="BI210" s="229">
        <f>IF(N210="nulová",J210,0)</f>
        <v>0</v>
      </c>
      <c r="BJ210" s="16" t="s">
        <v>117</v>
      </c>
      <c r="BK210" s="230">
        <f>ROUND(I210*H210,3)</f>
        <v>0</v>
      </c>
      <c r="BL210" s="16" t="s">
        <v>116</v>
      </c>
      <c r="BM210" s="228" t="s">
        <v>329</v>
      </c>
    </row>
    <row r="211" s="2" customFormat="1" ht="33" customHeight="1">
      <c r="A211" s="37"/>
      <c r="B211" s="38"/>
      <c r="C211" s="217" t="s">
        <v>330</v>
      </c>
      <c r="D211" s="217" t="s">
        <v>112</v>
      </c>
      <c r="E211" s="218" t="s">
        <v>331</v>
      </c>
      <c r="F211" s="219" t="s">
        <v>332</v>
      </c>
      <c r="G211" s="220" t="s">
        <v>132</v>
      </c>
      <c r="H211" s="221">
        <v>51.200000000000003</v>
      </c>
      <c r="I211" s="222"/>
      <c r="J211" s="221">
        <f>ROUND(I211*H211,3)</f>
        <v>0</v>
      </c>
      <c r="K211" s="223"/>
      <c r="L211" s="43"/>
      <c r="M211" s="224" t="s">
        <v>1</v>
      </c>
      <c r="N211" s="225" t="s">
        <v>40</v>
      </c>
      <c r="O211" s="91"/>
      <c r="P211" s="226">
        <f>O211*H211</f>
        <v>0</v>
      </c>
      <c r="Q211" s="226">
        <v>8.0000000000000007E-05</v>
      </c>
      <c r="R211" s="226">
        <f>Q211*H211</f>
        <v>0.0040960000000000007</v>
      </c>
      <c r="S211" s="226">
        <v>0.017999999999999999</v>
      </c>
      <c r="T211" s="227">
        <f>S211*H211</f>
        <v>0.92159999999999997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8" t="s">
        <v>116</v>
      </c>
      <c r="AT211" s="228" t="s">
        <v>112</v>
      </c>
      <c r="AU211" s="228" t="s">
        <v>117</v>
      </c>
      <c r="AY211" s="16" t="s">
        <v>110</v>
      </c>
      <c r="BE211" s="229">
        <f>IF(N211="základná",J211,0)</f>
        <v>0</v>
      </c>
      <c r="BF211" s="229">
        <f>IF(N211="znížená",J211,0)</f>
        <v>0</v>
      </c>
      <c r="BG211" s="229">
        <f>IF(N211="zákl. prenesená",J211,0)</f>
        <v>0</v>
      </c>
      <c r="BH211" s="229">
        <f>IF(N211="zníž. prenesená",J211,0)</f>
        <v>0</v>
      </c>
      <c r="BI211" s="229">
        <f>IF(N211="nulová",J211,0)</f>
        <v>0</v>
      </c>
      <c r="BJ211" s="16" t="s">
        <v>117</v>
      </c>
      <c r="BK211" s="230">
        <f>ROUND(I211*H211,3)</f>
        <v>0</v>
      </c>
      <c r="BL211" s="16" t="s">
        <v>116</v>
      </c>
      <c r="BM211" s="228" t="s">
        <v>333</v>
      </c>
    </row>
    <row r="212" s="13" customFormat="1">
      <c r="A212" s="13"/>
      <c r="B212" s="231"/>
      <c r="C212" s="232"/>
      <c r="D212" s="233" t="s">
        <v>119</v>
      </c>
      <c r="E212" s="234" t="s">
        <v>1</v>
      </c>
      <c r="F212" s="235" t="s">
        <v>153</v>
      </c>
      <c r="G212" s="232"/>
      <c r="H212" s="236">
        <v>28</v>
      </c>
      <c r="I212" s="237"/>
      <c r="J212" s="232"/>
      <c r="K212" s="232"/>
      <c r="L212" s="238"/>
      <c r="M212" s="239"/>
      <c r="N212" s="240"/>
      <c r="O212" s="240"/>
      <c r="P212" s="240"/>
      <c r="Q212" s="240"/>
      <c r="R212" s="240"/>
      <c r="S212" s="240"/>
      <c r="T212" s="24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2" t="s">
        <v>119</v>
      </c>
      <c r="AU212" s="242" t="s">
        <v>117</v>
      </c>
      <c r="AV212" s="13" t="s">
        <v>117</v>
      </c>
      <c r="AW212" s="13" t="s">
        <v>29</v>
      </c>
      <c r="AX212" s="13" t="s">
        <v>74</v>
      </c>
      <c r="AY212" s="242" t="s">
        <v>110</v>
      </c>
    </row>
    <row r="213" s="13" customFormat="1">
      <c r="A213" s="13"/>
      <c r="B213" s="231"/>
      <c r="C213" s="232"/>
      <c r="D213" s="233" t="s">
        <v>119</v>
      </c>
      <c r="E213" s="234" t="s">
        <v>1</v>
      </c>
      <c r="F213" s="235" t="s">
        <v>334</v>
      </c>
      <c r="G213" s="232"/>
      <c r="H213" s="236">
        <v>23.199999999999999</v>
      </c>
      <c r="I213" s="237"/>
      <c r="J213" s="232"/>
      <c r="K213" s="232"/>
      <c r="L213" s="238"/>
      <c r="M213" s="239"/>
      <c r="N213" s="240"/>
      <c r="O213" s="240"/>
      <c r="P213" s="240"/>
      <c r="Q213" s="240"/>
      <c r="R213" s="240"/>
      <c r="S213" s="240"/>
      <c r="T213" s="24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2" t="s">
        <v>119</v>
      </c>
      <c r="AU213" s="242" t="s">
        <v>117</v>
      </c>
      <c r="AV213" s="13" t="s">
        <v>117</v>
      </c>
      <c r="AW213" s="13" t="s">
        <v>29</v>
      </c>
      <c r="AX213" s="13" t="s">
        <v>74</v>
      </c>
      <c r="AY213" s="242" t="s">
        <v>110</v>
      </c>
    </row>
    <row r="214" s="14" customFormat="1">
      <c r="A214" s="14"/>
      <c r="B214" s="243"/>
      <c r="C214" s="244"/>
      <c r="D214" s="233" t="s">
        <v>119</v>
      </c>
      <c r="E214" s="245" t="s">
        <v>1</v>
      </c>
      <c r="F214" s="246" t="s">
        <v>155</v>
      </c>
      <c r="G214" s="244"/>
      <c r="H214" s="247">
        <v>51.200000000000003</v>
      </c>
      <c r="I214" s="248"/>
      <c r="J214" s="244"/>
      <c r="K214" s="244"/>
      <c r="L214" s="249"/>
      <c r="M214" s="250"/>
      <c r="N214" s="251"/>
      <c r="O214" s="251"/>
      <c r="P214" s="251"/>
      <c r="Q214" s="251"/>
      <c r="R214" s="251"/>
      <c r="S214" s="251"/>
      <c r="T214" s="252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3" t="s">
        <v>119</v>
      </c>
      <c r="AU214" s="253" t="s">
        <v>117</v>
      </c>
      <c r="AV214" s="14" t="s">
        <v>116</v>
      </c>
      <c r="AW214" s="14" t="s">
        <v>29</v>
      </c>
      <c r="AX214" s="14" t="s">
        <v>79</v>
      </c>
      <c r="AY214" s="253" t="s">
        <v>110</v>
      </c>
    </row>
    <row r="215" s="2" customFormat="1" ht="24.15" customHeight="1">
      <c r="A215" s="37"/>
      <c r="B215" s="38"/>
      <c r="C215" s="217" t="s">
        <v>335</v>
      </c>
      <c r="D215" s="217" t="s">
        <v>112</v>
      </c>
      <c r="E215" s="218" t="s">
        <v>336</v>
      </c>
      <c r="F215" s="219" t="s">
        <v>337</v>
      </c>
      <c r="G215" s="220" t="s">
        <v>223</v>
      </c>
      <c r="H215" s="221">
        <v>176</v>
      </c>
      <c r="I215" s="222"/>
      <c r="J215" s="221">
        <f>ROUND(I215*H215,3)</f>
        <v>0</v>
      </c>
      <c r="K215" s="223"/>
      <c r="L215" s="43"/>
      <c r="M215" s="224" t="s">
        <v>1</v>
      </c>
      <c r="N215" s="225" t="s">
        <v>40</v>
      </c>
      <c r="O215" s="91"/>
      <c r="P215" s="226">
        <f>O215*H215</f>
        <v>0</v>
      </c>
      <c r="Q215" s="226">
        <v>3.0000000000000001E-05</v>
      </c>
      <c r="R215" s="226">
        <f>Q215*H215</f>
        <v>0.00528</v>
      </c>
      <c r="S215" s="226">
        <v>0</v>
      </c>
      <c r="T215" s="227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8" t="s">
        <v>116</v>
      </c>
      <c r="AT215" s="228" t="s">
        <v>112</v>
      </c>
      <c r="AU215" s="228" t="s">
        <v>117</v>
      </c>
      <c r="AY215" s="16" t="s">
        <v>110</v>
      </c>
      <c r="BE215" s="229">
        <f>IF(N215="základná",J215,0)</f>
        <v>0</v>
      </c>
      <c r="BF215" s="229">
        <f>IF(N215="znížená",J215,0)</f>
        <v>0</v>
      </c>
      <c r="BG215" s="229">
        <f>IF(N215="zákl. prenesená",J215,0)</f>
        <v>0</v>
      </c>
      <c r="BH215" s="229">
        <f>IF(N215="zníž. prenesená",J215,0)</f>
        <v>0</v>
      </c>
      <c r="BI215" s="229">
        <f>IF(N215="nulová",J215,0)</f>
        <v>0</v>
      </c>
      <c r="BJ215" s="16" t="s">
        <v>117</v>
      </c>
      <c r="BK215" s="230">
        <f>ROUND(I215*H215,3)</f>
        <v>0</v>
      </c>
      <c r="BL215" s="16" t="s">
        <v>116</v>
      </c>
      <c r="BM215" s="228" t="s">
        <v>338</v>
      </c>
    </row>
    <row r="216" s="13" customFormat="1">
      <c r="A216" s="13"/>
      <c r="B216" s="231"/>
      <c r="C216" s="232"/>
      <c r="D216" s="233" t="s">
        <v>119</v>
      </c>
      <c r="E216" s="234" t="s">
        <v>1</v>
      </c>
      <c r="F216" s="235" t="s">
        <v>339</v>
      </c>
      <c r="G216" s="232"/>
      <c r="H216" s="236">
        <v>176</v>
      </c>
      <c r="I216" s="237"/>
      <c r="J216" s="232"/>
      <c r="K216" s="232"/>
      <c r="L216" s="238"/>
      <c r="M216" s="239"/>
      <c r="N216" s="240"/>
      <c r="O216" s="240"/>
      <c r="P216" s="240"/>
      <c r="Q216" s="240"/>
      <c r="R216" s="240"/>
      <c r="S216" s="240"/>
      <c r="T216" s="24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2" t="s">
        <v>119</v>
      </c>
      <c r="AU216" s="242" t="s">
        <v>117</v>
      </c>
      <c r="AV216" s="13" t="s">
        <v>117</v>
      </c>
      <c r="AW216" s="13" t="s">
        <v>29</v>
      </c>
      <c r="AX216" s="13" t="s">
        <v>79</v>
      </c>
      <c r="AY216" s="242" t="s">
        <v>110</v>
      </c>
    </row>
    <row r="217" s="2" customFormat="1" ht="24.15" customHeight="1">
      <c r="A217" s="37"/>
      <c r="B217" s="38"/>
      <c r="C217" s="217" t="s">
        <v>340</v>
      </c>
      <c r="D217" s="217" t="s">
        <v>112</v>
      </c>
      <c r="E217" s="218" t="s">
        <v>341</v>
      </c>
      <c r="F217" s="219" t="s">
        <v>342</v>
      </c>
      <c r="G217" s="220" t="s">
        <v>132</v>
      </c>
      <c r="H217" s="221">
        <v>120</v>
      </c>
      <c r="I217" s="222"/>
      <c r="J217" s="221">
        <f>ROUND(I217*H217,3)</f>
        <v>0</v>
      </c>
      <c r="K217" s="223"/>
      <c r="L217" s="43"/>
      <c r="M217" s="224" t="s">
        <v>1</v>
      </c>
      <c r="N217" s="225" t="s">
        <v>40</v>
      </c>
      <c r="O217" s="91"/>
      <c r="P217" s="226">
        <f>O217*H217</f>
        <v>0</v>
      </c>
      <c r="Q217" s="226">
        <v>0</v>
      </c>
      <c r="R217" s="226">
        <f>Q217*H217</f>
        <v>0</v>
      </c>
      <c r="S217" s="226">
        <v>0</v>
      </c>
      <c r="T217" s="227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8" t="s">
        <v>116</v>
      </c>
      <c r="AT217" s="228" t="s">
        <v>112</v>
      </c>
      <c r="AU217" s="228" t="s">
        <v>117</v>
      </c>
      <c r="AY217" s="16" t="s">
        <v>110</v>
      </c>
      <c r="BE217" s="229">
        <f>IF(N217="základná",J217,0)</f>
        <v>0</v>
      </c>
      <c r="BF217" s="229">
        <f>IF(N217="znížená",J217,0)</f>
        <v>0</v>
      </c>
      <c r="BG217" s="229">
        <f>IF(N217="zákl. prenesená",J217,0)</f>
        <v>0</v>
      </c>
      <c r="BH217" s="229">
        <f>IF(N217="zníž. prenesená",J217,0)</f>
        <v>0</v>
      </c>
      <c r="BI217" s="229">
        <f>IF(N217="nulová",J217,0)</f>
        <v>0</v>
      </c>
      <c r="BJ217" s="16" t="s">
        <v>117</v>
      </c>
      <c r="BK217" s="230">
        <f>ROUND(I217*H217,3)</f>
        <v>0</v>
      </c>
      <c r="BL217" s="16" t="s">
        <v>116</v>
      </c>
      <c r="BM217" s="228" t="s">
        <v>343</v>
      </c>
    </row>
    <row r="218" s="13" customFormat="1">
      <c r="A218" s="13"/>
      <c r="B218" s="231"/>
      <c r="C218" s="232"/>
      <c r="D218" s="233" t="s">
        <v>119</v>
      </c>
      <c r="E218" s="234" t="s">
        <v>1</v>
      </c>
      <c r="F218" s="235" t="s">
        <v>344</v>
      </c>
      <c r="G218" s="232"/>
      <c r="H218" s="236">
        <v>120</v>
      </c>
      <c r="I218" s="237"/>
      <c r="J218" s="232"/>
      <c r="K218" s="232"/>
      <c r="L218" s="238"/>
      <c r="M218" s="239"/>
      <c r="N218" s="240"/>
      <c r="O218" s="240"/>
      <c r="P218" s="240"/>
      <c r="Q218" s="240"/>
      <c r="R218" s="240"/>
      <c r="S218" s="240"/>
      <c r="T218" s="24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2" t="s">
        <v>119</v>
      </c>
      <c r="AU218" s="242" t="s">
        <v>117</v>
      </c>
      <c r="AV218" s="13" t="s">
        <v>117</v>
      </c>
      <c r="AW218" s="13" t="s">
        <v>29</v>
      </c>
      <c r="AX218" s="13" t="s">
        <v>79</v>
      </c>
      <c r="AY218" s="242" t="s">
        <v>110</v>
      </c>
    </row>
    <row r="219" s="2" customFormat="1" ht="24.15" customHeight="1">
      <c r="A219" s="37"/>
      <c r="B219" s="38"/>
      <c r="C219" s="217" t="s">
        <v>345</v>
      </c>
      <c r="D219" s="217" t="s">
        <v>112</v>
      </c>
      <c r="E219" s="218" t="s">
        <v>346</v>
      </c>
      <c r="F219" s="219" t="s">
        <v>347</v>
      </c>
      <c r="G219" s="220" t="s">
        <v>348</v>
      </c>
      <c r="H219" s="221">
        <v>208.28999999999999</v>
      </c>
      <c r="I219" s="222"/>
      <c r="J219" s="221">
        <f>ROUND(I219*H219,3)</f>
        <v>0</v>
      </c>
      <c r="K219" s="223"/>
      <c r="L219" s="43"/>
      <c r="M219" s="224" t="s">
        <v>1</v>
      </c>
      <c r="N219" s="225" t="s">
        <v>40</v>
      </c>
      <c r="O219" s="91"/>
      <c r="P219" s="226">
        <f>O219*H219</f>
        <v>0</v>
      </c>
      <c r="Q219" s="226">
        <v>0</v>
      </c>
      <c r="R219" s="226">
        <f>Q219*H219</f>
        <v>0</v>
      </c>
      <c r="S219" s="226">
        <v>0</v>
      </c>
      <c r="T219" s="227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8" t="s">
        <v>116</v>
      </c>
      <c r="AT219" s="228" t="s">
        <v>112</v>
      </c>
      <c r="AU219" s="228" t="s">
        <v>117</v>
      </c>
      <c r="AY219" s="16" t="s">
        <v>110</v>
      </c>
      <c r="BE219" s="229">
        <f>IF(N219="základná",J219,0)</f>
        <v>0</v>
      </c>
      <c r="BF219" s="229">
        <f>IF(N219="znížená",J219,0)</f>
        <v>0</v>
      </c>
      <c r="BG219" s="229">
        <f>IF(N219="zákl. prenesená",J219,0)</f>
        <v>0</v>
      </c>
      <c r="BH219" s="229">
        <f>IF(N219="zníž. prenesená",J219,0)</f>
        <v>0</v>
      </c>
      <c r="BI219" s="229">
        <f>IF(N219="nulová",J219,0)</f>
        <v>0</v>
      </c>
      <c r="BJ219" s="16" t="s">
        <v>117</v>
      </c>
      <c r="BK219" s="230">
        <f>ROUND(I219*H219,3)</f>
        <v>0</v>
      </c>
      <c r="BL219" s="16" t="s">
        <v>116</v>
      </c>
      <c r="BM219" s="228" t="s">
        <v>349</v>
      </c>
    </row>
    <row r="220" s="13" customFormat="1">
      <c r="A220" s="13"/>
      <c r="B220" s="231"/>
      <c r="C220" s="232"/>
      <c r="D220" s="233" t="s">
        <v>119</v>
      </c>
      <c r="E220" s="234" t="s">
        <v>1</v>
      </c>
      <c r="F220" s="235" t="s">
        <v>350</v>
      </c>
      <c r="G220" s="232"/>
      <c r="H220" s="236">
        <v>208.28999999999999</v>
      </c>
      <c r="I220" s="237"/>
      <c r="J220" s="232"/>
      <c r="K220" s="232"/>
      <c r="L220" s="238"/>
      <c r="M220" s="239"/>
      <c r="N220" s="240"/>
      <c r="O220" s="240"/>
      <c r="P220" s="240"/>
      <c r="Q220" s="240"/>
      <c r="R220" s="240"/>
      <c r="S220" s="240"/>
      <c r="T220" s="24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2" t="s">
        <v>119</v>
      </c>
      <c r="AU220" s="242" t="s">
        <v>117</v>
      </c>
      <c r="AV220" s="13" t="s">
        <v>117</v>
      </c>
      <c r="AW220" s="13" t="s">
        <v>29</v>
      </c>
      <c r="AX220" s="13" t="s">
        <v>79</v>
      </c>
      <c r="AY220" s="242" t="s">
        <v>110</v>
      </c>
    </row>
    <row r="221" s="2" customFormat="1" ht="24.15" customHeight="1">
      <c r="A221" s="37"/>
      <c r="B221" s="38"/>
      <c r="C221" s="217" t="s">
        <v>351</v>
      </c>
      <c r="D221" s="217" t="s">
        <v>112</v>
      </c>
      <c r="E221" s="218" t="s">
        <v>352</v>
      </c>
      <c r="F221" s="219" t="s">
        <v>353</v>
      </c>
      <c r="G221" s="220" t="s">
        <v>348</v>
      </c>
      <c r="H221" s="221">
        <v>3957.5100000000002</v>
      </c>
      <c r="I221" s="222"/>
      <c r="J221" s="221">
        <f>ROUND(I221*H221,3)</f>
        <v>0</v>
      </c>
      <c r="K221" s="223"/>
      <c r="L221" s="43"/>
      <c r="M221" s="224" t="s">
        <v>1</v>
      </c>
      <c r="N221" s="225" t="s">
        <v>40</v>
      </c>
      <c r="O221" s="91"/>
      <c r="P221" s="226">
        <f>O221*H221</f>
        <v>0</v>
      </c>
      <c r="Q221" s="226">
        <v>0</v>
      </c>
      <c r="R221" s="226">
        <f>Q221*H221</f>
        <v>0</v>
      </c>
      <c r="S221" s="226">
        <v>0</v>
      </c>
      <c r="T221" s="227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8" t="s">
        <v>116</v>
      </c>
      <c r="AT221" s="228" t="s">
        <v>112</v>
      </c>
      <c r="AU221" s="228" t="s">
        <v>117</v>
      </c>
      <c r="AY221" s="16" t="s">
        <v>110</v>
      </c>
      <c r="BE221" s="229">
        <f>IF(N221="základná",J221,0)</f>
        <v>0</v>
      </c>
      <c r="BF221" s="229">
        <f>IF(N221="znížená",J221,0)</f>
        <v>0</v>
      </c>
      <c r="BG221" s="229">
        <f>IF(N221="zákl. prenesená",J221,0)</f>
        <v>0</v>
      </c>
      <c r="BH221" s="229">
        <f>IF(N221="zníž. prenesená",J221,0)</f>
        <v>0</v>
      </c>
      <c r="BI221" s="229">
        <f>IF(N221="nulová",J221,0)</f>
        <v>0</v>
      </c>
      <c r="BJ221" s="16" t="s">
        <v>117</v>
      </c>
      <c r="BK221" s="230">
        <f>ROUND(I221*H221,3)</f>
        <v>0</v>
      </c>
      <c r="BL221" s="16" t="s">
        <v>116</v>
      </c>
      <c r="BM221" s="228" t="s">
        <v>354</v>
      </c>
    </row>
    <row r="222" s="13" customFormat="1">
      <c r="A222" s="13"/>
      <c r="B222" s="231"/>
      <c r="C222" s="232"/>
      <c r="D222" s="233" t="s">
        <v>119</v>
      </c>
      <c r="E222" s="234" t="s">
        <v>1</v>
      </c>
      <c r="F222" s="235" t="s">
        <v>355</v>
      </c>
      <c r="G222" s="232"/>
      <c r="H222" s="236">
        <v>3957.5100000000002</v>
      </c>
      <c r="I222" s="237"/>
      <c r="J222" s="232"/>
      <c r="K222" s="232"/>
      <c r="L222" s="238"/>
      <c r="M222" s="239"/>
      <c r="N222" s="240"/>
      <c r="O222" s="240"/>
      <c r="P222" s="240"/>
      <c r="Q222" s="240"/>
      <c r="R222" s="240"/>
      <c r="S222" s="240"/>
      <c r="T222" s="24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2" t="s">
        <v>119</v>
      </c>
      <c r="AU222" s="242" t="s">
        <v>117</v>
      </c>
      <c r="AV222" s="13" t="s">
        <v>117</v>
      </c>
      <c r="AW222" s="13" t="s">
        <v>29</v>
      </c>
      <c r="AX222" s="13" t="s">
        <v>79</v>
      </c>
      <c r="AY222" s="242" t="s">
        <v>110</v>
      </c>
    </row>
    <row r="223" s="2" customFormat="1" ht="33" customHeight="1">
      <c r="A223" s="37"/>
      <c r="B223" s="38"/>
      <c r="C223" s="217" t="s">
        <v>356</v>
      </c>
      <c r="D223" s="217" t="s">
        <v>112</v>
      </c>
      <c r="E223" s="218" t="s">
        <v>357</v>
      </c>
      <c r="F223" s="219" t="s">
        <v>358</v>
      </c>
      <c r="G223" s="220" t="s">
        <v>348</v>
      </c>
      <c r="H223" s="221">
        <v>434.42200000000003</v>
      </c>
      <c r="I223" s="222"/>
      <c r="J223" s="221">
        <f>ROUND(I223*H223,3)</f>
        <v>0</v>
      </c>
      <c r="K223" s="223"/>
      <c r="L223" s="43"/>
      <c r="M223" s="224" t="s">
        <v>1</v>
      </c>
      <c r="N223" s="225" t="s">
        <v>40</v>
      </c>
      <c r="O223" s="91"/>
      <c r="P223" s="226">
        <f>O223*H223</f>
        <v>0</v>
      </c>
      <c r="Q223" s="226">
        <v>0</v>
      </c>
      <c r="R223" s="226">
        <f>Q223*H223</f>
        <v>0</v>
      </c>
      <c r="S223" s="226">
        <v>0</v>
      </c>
      <c r="T223" s="227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8" t="s">
        <v>116</v>
      </c>
      <c r="AT223" s="228" t="s">
        <v>112</v>
      </c>
      <c r="AU223" s="228" t="s">
        <v>117</v>
      </c>
      <c r="AY223" s="16" t="s">
        <v>110</v>
      </c>
      <c r="BE223" s="229">
        <f>IF(N223="základná",J223,0)</f>
        <v>0</v>
      </c>
      <c r="BF223" s="229">
        <f>IF(N223="znížená",J223,0)</f>
        <v>0</v>
      </c>
      <c r="BG223" s="229">
        <f>IF(N223="zákl. prenesená",J223,0)</f>
        <v>0</v>
      </c>
      <c r="BH223" s="229">
        <f>IF(N223="zníž. prenesená",J223,0)</f>
        <v>0</v>
      </c>
      <c r="BI223" s="229">
        <f>IF(N223="nulová",J223,0)</f>
        <v>0</v>
      </c>
      <c r="BJ223" s="16" t="s">
        <v>117</v>
      </c>
      <c r="BK223" s="230">
        <f>ROUND(I223*H223,3)</f>
        <v>0</v>
      </c>
      <c r="BL223" s="16" t="s">
        <v>116</v>
      </c>
      <c r="BM223" s="228" t="s">
        <v>359</v>
      </c>
    </row>
    <row r="224" s="2" customFormat="1" ht="24.15" customHeight="1">
      <c r="A224" s="37"/>
      <c r="B224" s="38"/>
      <c r="C224" s="217" t="s">
        <v>360</v>
      </c>
      <c r="D224" s="217" t="s">
        <v>112</v>
      </c>
      <c r="E224" s="218" t="s">
        <v>361</v>
      </c>
      <c r="F224" s="219" t="s">
        <v>362</v>
      </c>
      <c r="G224" s="220" t="s">
        <v>348</v>
      </c>
      <c r="H224" s="221">
        <v>1303.2660000000001</v>
      </c>
      <c r="I224" s="222"/>
      <c r="J224" s="221">
        <f>ROUND(I224*H224,3)</f>
        <v>0</v>
      </c>
      <c r="K224" s="223"/>
      <c r="L224" s="43"/>
      <c r="M224" s="224" t="s">
        <v>1</v>
      </c>
      <c r="N224" s="225" t="s">
        <v>40</v>
      </c>
      <c r="O224" s="91"/>
      <c r="P224" s="226">
        <f>O224*H224</f>
        <v>0</v>
      </c>
      <c r="Q224" s="226">
        <v>0</v>
      </c>
      <c r="R224" s="226">
        <f>Q224*H224</f>
        <v>0</v>
      </c>
      <c r="S224" s="226">
        <v>0</v>
      </c>
      <c r="T224" s="227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8" t="s">
        <v>116</v>
      </c>
      <c r="AT224" s="228" t="s">
        <v>112</v>
      </c>
      <c r="AU224" s="228" t="s">
        <v>117</v>
      </c>
      <c r="AY224" s="16" t="s">
        <v>110</v>
      </c>
      <c r="BE224" s="229">
        <f>IF(N224="základná",J224,0)</f>
        <v>0</v>
      </c>
      <c r="BF224" s="229">
        <f>IF(N224="znížená",J224,0)</f>
        <v>0</v>
      </c>
      <c r="BG224" s="229">
        <f>IF(N224="zákl. prenesená",J224,0)</f>
        <v>0</v>
      </c>
      <c r="BH224" s="229">
        <f>IF(N224="zníž. prenesená",J224,0)</f>
        <v>0</v>
      </c>
      <c r="BI224" s="229">
        <f>IF(N224="nulová",J224,0)</f>
        <v>0</v>
      </c>
      <c r="BJ224" s="16" t="s">
        <v>117</v>
      </c>
      <c r="BK224" s="230">
        <f>ROUND(I224*H224,3)</f>
        <v>0</v>
      </c>
      <c r="BL224" s="16" t="s">
        <v>116</v>
      </c>
      <c r="BM224" s="228" t="s">
        <v>363</v>
      </c>
    </row>
    <row r="225" s="13" customFormat="1">
      <c r="A225" s="13"/>
      <c r="B225" s="231"/>
      <c r="C225" s="232"/>
      <c r="D225" s="233" t="s">
        <v>119</v>
      </c>
      <c r="E225" s="234" t="s">
        <v>1</v>
      </c>
      <c r="F225" s="235" t="s">
        <v>364</v>
      </c>
      <c r="G225" s="232"/>
      <c r="H225" s="236">
        <v>1303.2660000000001</v>
      </c>
      <c r="I225" s="237"/>
      <c r="J225" s="232"/>
      <c r="K225" s="232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119</v>
      </c>
      <c r="AU225" s="242" t="s">
        <v>117</v>
      </c>
      <c r="AV225" s="13" t="s">
        <v>117</v>
      </c>
      <c r="AW225" s="13" t="s">
        <v>29</v>
      </c>
      <c r="AX225" s="13" t="s">
        <v>79</v>
      </c>
      <c r="AY225" s="242" t="s">
        <v>110</v>
      </c>
    </row>
    <row r="226" s="2" customFormat="1" ht="24.15" customHeight="1">
      <c r="A226" s="37"/>
      <c r="B226" s="38"/>
      <c r="C226" s="217" t="s">
        <v>365</v>
      </c>
      <c r="D226" s="217" t="s">
        <v>112</v>
      </c>
      <c r="E226" s="218" t="s">
        <v>366</v>
      </c>
      <c r="F226" s="219" t="s">
        <v>367</v>
      </c>
      <c r="G226" s="220" t="s">
        <v>348</v>
      </c>
      <c r="H226" s="221">
        <v>208.28999999999999</v>
      </c>
      <c r="I226" s="222"/>
      <c r="J226" s="221">
        <f>ROUND(I226*H226,3)</f>
        <v>0</v>
      </c>
      <c r="K226" s="223"/>
      <c r="L226" s="43"/>
      <c r="M226" s="224" t="s">
        <v>1</v>
      </c>
      <c r="N226" s="225" t="s">
        <v>40</v>
      </c>
      <c r="O226" s="91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8" t="s">
        <v>116</v>
      </c>
      <c r="AT226" s="228" t="s">
        <v>112</v>
      </c>
      <c r="AU226" s="228" t="s">
        <v>117</v>
      </c>
      <c r="AY226" s="16" t="s">
        <v>110</v>
      </c>
      <c r="BE226" s="229">
        <f>IF(N226="základná",J226,0)</f>
        <v>0</v>
      </c>
      <c r="BF226" s="229">
        <f>IF(N226="znížená",J226,0)</f>
        <v>0</v>
      </c>
      <c r="BG226" s="229">
        <f>IF(N226="zákl. prenesená",J226,0)</f>
        <v>0</v>
      </c>
      <c r="BH226" s="229">
        <f>IF(N226="zníž. prenesená",J226,0)</f>
        <v>0</v>
      </c>
      <c r="BI226" s="229">
        <f>IF(N226="nulová",J226,0)</f>
        <v>0</v>
      </c>
      <c r="BJ226" s="16" t="s">
        <v>117</v>
      </c>
      <c r="BK226" s="230">
        <f>ROUND(I226*H226,3)</f>
        <v>0</v>
      </c>
      <c r="BL226" s="16" t="s">
        <v>116</v>
      </c>
      <c r="BM226" s="228" t="s">
        <v>368</v>
      </c>
    </row>
    <row r="227" s="2" customFormat="1" ht="24.15" customHeight="1">
      <c r="A227" s="37"/>
      <c r="B227" s="38"/>
      <c r="C227" s="217" t="s">
        <v>369</v>
      </c>
      <c r="D227" s="217" t="s">
        <v>112</v>
      </c>
      <c r="E227" s="218" t="s">
        <v>370</v>
      </c>
      <c r="F227" s="219" t="s">
        <v>371</v>
      </c>
      <c r="G227" s="220" t="s">
        <v>348</v>
      </c>
      <c r="H227" s="221">
        <v>434.42200000000003</v>
      </c>
      <c r="I227" s="222"/>
      <c r="J227" s="221">
        <f>ROUND(I227*H227,3)</f>
        <v>0</v>
      </c>
      <c r="K227" s="223"/>
      <c r="L227" s="43"/>
      <c r="M227" s="224" t="s">
        <v>1</v>
      </c>
      <c r="N227" s="225" t="s">
        <v>40</v>
      </c>
      <c r="O227" s="91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8" t="s">
        <v>116</v>
      </c>
      <c r="AT227" s="228" t="s">
        <v>112</v>
      </c>
      <c r="AU227" s="228" t="s">
        <v>117</v>
      </c>
      <c r="AY227" s="16" t="s">
        <v>110</v>
      </c>
      <c r="BE227" s="229">
        <f>IF(N227="základná",J227,0)</f>
        <v>0</v>
      </c>
      <c r="BF227" s="229">
        <f>IF(N227="znížená",J227,0)</f>
        <v>0</v>
      </c>
      <c r="BG227" s="229">
        <f>IF(N227="zákl. prenesená",J227,0)</f>
        <v>0</v>
      </c>
      <c r="BH227" s="229">
        <f>IF(N227="zníž. prenesená",J227,0)</f>
        <v>0</v>
      </c>
      <c r="BI227" s="229">
        <f>IF(N227="nulová",J227,0)</f>
        <v>0</v>
      </c>
      <c r="BJ227" s="16" t="s">
        <v>117</v>
      </c>
      <c r="BK227" s="230">
        <f>ROUND(I227*H227,3)</f>
        <v>0</v>
      </c>
      <c r="BL227" s="16" t="s">
        <v>116</v>
      </c>
      <c r="BM227" s="228" t="s">
        <v>372</v>
      </c>
    </row>
    <row r="228" s="2" customFormat="1" ht="24.15" customHeight="1">
      <c r="A228" s="37"/>
      <c r="B228" s="38"/>
      <c r="C228" s="217" t="s">
        <v>373</v>
      </c>
      <c r="D228" s="217" t="s">
        <v>112</v>
      </c>
      <c r="E228" s="218" t="s">
        <v>374</v>
      </c>
      <c r="F228" s="219" t="s">
        <v>375</v>
      </c>
      <c r="G228" s="220" t="s">
        <v>348</v>
      </c>
      <c r="H228" s="221">
        <v>208.28999999999999</v>
      </c>
      <c r="I228" s="222"/>
      <c r="J228" s="221">
        <f>ROUND(I228*H228,3)</f>
        <v>0</v>
      </c>
      <c r="K228" s="223"/>
      <c r="L228" s="43"/>
      <c r="M228" s="224" t="s">
        <v>1</v>
      </c>
      <c r="N228" s="225" t="s">
        <v>40</v>
      </c>
      <c r="O228" s="91"/>
      <c r="P228" s="226">
        <f>O228*H228</f>
        <v>0</v>
      </c>
      <c r="Q228" s="226">
        <v>0</v>
      </c>
      <c r="R228" s="226">
        <f>Q228*H228</f>
        <v>0</v>
      </c>
      <c r="S228" s="226">
        <v>0</v>
      </c>
      <c r="T228" s="227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8" t="s">
        <v>116</v>
      </c>
      <c r="AT228" s="228" t="s">
        <v>112</v>
      </c>
      <c r="AU228" s="228" t="s">
        <v>117</v>
      </c>
      <c r="AY228" s="16" t="s">
        <v>110</v>
      </c>
      <c r="BE228" s="229">
        <f>IF(N228="základná",J228,0)</f>
        <v>0</v>
      </c>
      <c r="BF228" s="229">
        <f>IF(N228="znížená",J228,0)</f>
        <v>0</v>
      </c>
      <c r="BG228" s="229">
        <f>IF(N228="zákl. prenesená",J228,0)</f>
        <v>0</v>
      </c>
      <c r="BH228" s="229">
        <f>IF(N228="zníž. prenesená",J228,0)</f>
        <v>0</v>
      </c>
      <c r="BI228" s="229">
        <f>IF(N228="nulová",J228,0)</f>
        <v>0</v>
      </c>
      <c r="BJ228" s="16" t="s">
        <v>117</v>
      </c>
      <c r="BK228" s="230">
        <f>ROUND(I228*H228,3)</f>
        <v>0</v>
      </c>
      <c r="BL228" s="16" t="s">
        <v>116</v>
      </c>
      <c r="BM228" s="228" t="s">
        <v>376</v>
      </c>
    </row>
    <row r="229" s="12" customFormat="1" ht="22.8" customHeight="1">
      <c r="A229" s="12"/>
      <c r="B229" s="201"/>
      <c r="C229" s="202"/>
      <c r="D229" s="203" t="s">
        <v>73</v>
      </c>
      <c r="E229" s="215" t="s">
        <v>377</v>
      </c>
      <c r="F229" s="215" t="s">
        <v>378</v>
      </c>
      <c r="G229" s="202"/>
      <c r="H229" s="202"/>
      <c r="I229" s="205"/>
      <c r="J229" s="216">
        <f>BK229</f>
        <v>0</v>
      </c>
      <c r="K229" s="202"/>
      <c r="L229" s="207"/>
      <c r="M229" s="208"/>
      <c r="N229" s="209"/>
      <c r="O229" s="209"/>
      <c r="P229" s="210">
        <f>P230</f>
        <v>0</v>
      </c>
      <c r="Q229" s="209"/>
      <c r="R229" s="210">
        <f>R230</f>
        <v>0</v>
      </c>
      <c r="S229" s="209"/>
      <c r="T229" s="211">
        <f>T230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2" t="s">
        <v>79</v>
      </c>
      <c r="AT229" s="213" t="s">
        <v>73</v>
      </c>
      <c r="AU229" s="213" t="s">
        <v>79</v>
      </c>
      <c r="AY229" s="212" t="s">
        <v>110</v>
      </c>
      <c r="BK229" s="214">
        <f>BK230</f>
        <v>0</v>
      </c>
    </row>
    <row r="230" s="2" customFormat="1" ht="33" customHeight="1">
      <c r="A230" s="37"/>
      <c r="B230" s="38"/>
      <c r="C230" s="217" t="s">
        <v>379</v>
      </c>
      <c r="D230" s="217" t="s">
        <v>112</v>
      </c>
      <c r="E230" s="218" t="s">
        <v>380</v>
      </c>
      <c r="F230" s="219" t="s">
        <v>381</v>
      </c>
      <c r="G230" s="220" t="s">
        <v>348</v>
      </c>
      <c r="H230" s="221">
        <v>941.98199999999997</v>
      </c>
      <c r="I230" s="222"/>
      <c r="J230" s="221">
        <f>ROUND(I230*H230,3)</f>
        <v>0</v>
      </c>
      <c r="K230" s="223"/>
      <c r="L230" s="43"/>
      <c r="M230" s="264" t="s">
        <v>1</v>
      </c>
      <c r="N230" s="265" t="s">
        <v>40</v>
      </c>
      <c r="O230" s="266"/>
      <c r="P230" s="267">
        <f>O230*H230</f>
        <v>0</v>
      </c>
      <c r="Q230" s="267">
        <v>0</v>
      </c>
      <c r="R230" s="267">
        <f>Q230*H230</f>
        <v>0</v>
      </c>
      <c r="S230" s="267">
        <v>0</v>
      </c>
      <c r="T230" s="268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8" t="s">
        <v>116</v>
      </c>
      <c r="AT230" s="228" t="s">
        <v>112</v>
      </c>
      <c r="AU230" s="228" t="s">
        <v>117</v>
      </c>
      <c r="AY230" s="16" t="s">
        <v>110</v>
      </c>
      <c r="BE230" s="229">
        <f>IF(N230="základná",J230,0)</f>
        <v>0</v>
      </c>
      <c r="BF230" s="229">
        <f>IF(N230="znížená",J230,0)</f>
        <v>0</v>
      </c>
      <c r="BG230" s="229">
        <f>IF(N230="zákl. prenesená",J230,0)</f>
        <v>0</v>
      </c>
      <c r="BH230" s="229">
        <f>IF(N230="zníž. prenesená",J230,0)</f>
        <v>0</v>
      </c>
      <c r="BI230" s="229">
        <f>IF(N230="nulová",J230,0)</f>
        <v>0</v>
      </c>
      <c r="BJ230" s="16" t="s">
        <v>117</v>
      </c>
      <c r="BK230" s="230">
        <f>ROUND(I230*H230,3)</f>
        <v>0</v>
      </c>
      <c r="BL230" s="16" t="s">
        <v>116</v>
      </c>
      <c r="BM230" s="228" t="s">
        <v>382</v>
      </c>
    </row>
    <row r="231" s="2" customFormat="1" ht="6.96" customHeight="1">
      <c r="A231" s="37"/>
      <c r="B231" s="66"/>
      <c r="C231" s="67"/>
      <c r="D231" s="67"/>
      <c r="E231" s="67"/>
      <c r="F231" s="67"/>
      <c r="G231" s="67"/>
      <c r="H231" s="67"/>
      <c r="I231" s="67"/>
      <c r="J231" s="67"/>
      <c r="K231" s="67"/>
      <c r="L231" s="43"/>
      <c r="M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</row>
  </sheetData>
  <sheetProtection sheet="1" autoFilter="0" formatColumns="0" formatRows="0" objects="1" scenarios="1" spinCount="100000" saltValue="DU1yuS8VgUJziyYnQqXwcMRETQkNV3vyHoMS+DboJ9JRzCojNMngpUZG5CdErwfM8XVIbbPKQo74C+ogBEcTZA==" hashValue="cMQ2mQu+HXngfrVqCwU9Getfpb38omU73sG2gL/4BBskQQ3Ni75Zb7G5OUBrUDoY7e+ABSGJOUeX74QVkVK55w==" algorithmName="SHA-512" password="ED67"/>
  <autoFilter ref="C120:K230"/>
  <mergeCells count="6">
    <mergeCell ref="E7:H7"/>
    <mergeCell ref="E16:H16"/>
    <mergeCell ref="E25:H25"/>
    <mergeCell ref="E85:H85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helena-TOSH\helena</dc:creator>
  <cp:lastModifiedBy>helena-TOSH\helena</cp:lastModifiedBy>
  <dcterms:created xsi:type="dcterms:W3CDTF">2021-08-02T08:59:38Z</dcterms:created>
  <dcterms:modified xsi:type="dcterms:W3CDTF">2021-08-02T08:59:43Z</dcterms:modified>
</cp:coreProperties>
</file>