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ehlad" sheetId="1" r:id="rId1"/>
    <sheet name="Figury" sheetId="2" r:id="rId2"/>
    <sheet name="Rekapitulacia" sheetId="3" r:id="rId3"/>
    <sheet name="Kryci list" sheetId="4" r:id="rId4"/>
  </sheets>
  <definedNames>
    <definedName name="Excel_BuiltIn__FilterDatabase">#REF!</definedName>
    <definedName name="Excel_BuiltIn_Print_Area" localSheetId="1">'Figury'!$A:$D</definedName>
    <definedName name="Excel_BuiltIn_Print_Area" localSheetId="3">'Kryci list'!$A:$J</definedName>
    <definedName name="Excel_BuiltIn_Print_Area" localSheetId="0">'Prehlad'!$A:$O</definedName>
    <definedName name="Excel_BuiltIn_Print_Area" localSheetId="2">'Rekapitulacia'!$A:$G</definedName>
    <definedName name="fakt1R">#REF!</definedName>
    <definedName name="_xlnm.Print_Titles" localSheetId="1">'Figury'!$8:$10</definedName>
    <definedName name="_xlnm.Print_Titles" localSheetId="0">'Prehlad'!$8:$10</definedName>
    <definedName name="_xlnm.Print_Titles" localSheetId="2">'Rekapitulacia'!$8:$10</definedName>
  </definedNames>
  <calcPr fullCalcOnLoad="1"/>
</workbook>
</file>

<file path=xl/sharedStrings.xml><?xml version="1.0" encoding="utf-8"?>
<sst xmlns="http://schemas.openxmlformats.org/spreadsheetml/2006/main" count="914" uniqueCount="360">
  <si>
    <t>a</t>
  </si>
  <si>
    <t>Dodávateľ:</t>
  </si>
  <si>
    <t>Odberateľ:</t>
  </si>
  <si>
    <t xml:space="preserve"> </t>
  </si>
  <si>
    <t>DPH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</si>
  <si>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</si>
  <si>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</si>
  <si>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</si>
  <si>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</si>
  <si>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</si>
  <si>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</si>
  <si>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</si>
  <si>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</si>
  <si>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</si>
  <si>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</si>
  <si>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</si>
  <si>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</si>
  <si>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</si>
  <si>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</si>
  <si>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</si>
  <si>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</si>
  <si>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</si>
  <si>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</si>
  <si>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</si>
  <si>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</si>
  <si>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</si>
  <si>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</si>
  <si>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</si>
  <si>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</si>
  <si>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</si>
  <si>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</si>
  <si>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</si>
  <si>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</si>
  <si>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</si>
  <si>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</si>
  <si>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</si>
  <si>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</si>
  <si>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</si>
  <si>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</si>
  <si>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</si>
  <si>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</si>
  <si>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</si>
  <si>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</si>
  <si>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</si>
  <si>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</si>
  <si>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</si>
  <si>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</si>
  <si>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</si>
  <si>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</si>
  <si>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</si>
  <si>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</si>
  <si>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</si>
  <si>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</si>
  <si>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</si>
  <si>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</si>
  <si>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</si>
  <si>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</si>
  <si>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</si>
  <si>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</si>
  <si>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</si>
  <si>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</si>
  <si>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</si>
  <si>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</si>
  <si>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</si>
  <si>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</si>
  <si>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</si>
  <si>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</si>
  <si>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</si>
  <si>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</si>
  <si>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</si>
  <si>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</si>
  <si>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</si>
  <si>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</si>
  <si>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</si>
  <si>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</si>
  <si>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</si>
  <si>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</si>
  <si>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</si>
  <si>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</si>
  <si>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</si>
  <si>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</si>
  <si>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</si>
  <si>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</si>
  <si>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</si>
  <si>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</si>
  <si>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</si>
  <si>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</si>
  <si>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</si>
  <si>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</si>
  <si>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</si>
  <si>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</si>
  <si>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</si>
  <si>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</si>
  <si>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</si>
  <si>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</si>
  <si>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</si>
  <si>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</si>
  <si>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</si>
  <si>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</si>
  <si>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</si>
  <si>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</si>
  <si>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</si>
  <si>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</si>
  <si>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</si>
  <si>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</si>
  <si>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</si>
  <si>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</si>
  <si>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</si>
  <si>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</si>
  <si>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</si>
  <si>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</si>
  <si>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</si>
  <si>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</si>
  <si>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</si>
  <si>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</si>
  <si>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                                        </t>
  </si>
  <si>
    <t xml:space="preserve">Projektant: Stavoprojekt s.r.o.,  Prešov </t>
  </si>
  <si>
    <t>JKSO : 801</t>
  </si>
  <si>
    <t>Dátum: 06.08.2021</t>
  </si>
  <si>
    <t>Stavba :Sabinov - Rekonštrukcia budovy MŠ, ul. Švermová-r.2021</t>
  </si>
  <si>
    <t>Objekt :SO 01 Zateplenie</t>
  </si>
  <si>
    <t>Časť :Zateplenie strechy</t>
  </si>
  <si>
    <t>Stavoprojekt, s.r.o., Prešov</t>
  </si>
  <si>
    <t xml:space="preserve"> Stavoprojekt, s.r.o., Prešov</t>
  </si>
  <si>
    <t>Sabinov</t>
  </si>
  <si>
    <t>JKSO :</t>
  </si>
  <si>
    <t>Zmluva č.: 17118</t>
  </si>
  <si>
    <t>06.08.2021</t>
  </si>
  <si>
    <t xml:space="preserve">Stavoprojekt s.r.o.,  Prešov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</si>
  <si>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</si>
  <si>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</si>
  <si>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</si>
  <si>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</si>
  <si>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</si>
  <si>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</si>
  <si>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</si>
  <si>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</si>
  <si>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</si>
  <si>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</si>
  <si>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</si>
  <si>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</si>
  <si>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</si>
  <si>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</si>
  <si>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</si>
  <si>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</si>
  <si>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3 - ZVISLÉ A KOMPLETNÉ KONŠTRUKCIE</t>
  </si>
  <si>
    <t>011</t>
  </si>
  <si>
    <t>311272248</t>
  </si>
  <si>
    <t>Murivo presné porobet tvárnice hr.250mm</t>
  </si>
  <si>
    <t>m3</t>
  </si>
  <si>
    <t xml:space="preserve">                    </t>
  </si>
  <si>
    <t>31127-2248</t>
  </si>
  <si>
    <t>45.25.50</t>
  </si>
  <si>
    <t>EK</t>
  </si>
  <si>
    <t>S</t>
  </si>
  <si>
    <t>(1,30*2+8,50)*0,25*0,25*2*1,05 =   1,457</t>
  </si>
  <si>
    <t>(2,55*2+14,90)*0,25*0,25*1,05 =   1,313</t>
  </si>
  <si>
    <t>311272336</t>
  </si>
  <si>
    <t>Murivo presné porobet tvárnice PPT-hlad.Ytong, 300mm, P4-500</t>
  </si>
  <si>
    <t>31127-2336</t>
  </si>
  <si>
    <t>(9,50+13,70)*2*0,30*0,25*1,05 =   3,654</t>
  </si>
  <si>
    <t>(31,52*2+44,70+0,40*2+14,95*2)*0,30*0,25*1,05 =   10,902</t>
  </si>
  <si>
    <t>311291131</t>
  </si>
  <si>
    <t>Ukotvenie muriva</t>
  </si>
  <si>
    <t>m</t>
  </si>
  <si>
    <t>34229-1131</t>
  </si>
  <si>
    <t>210,00+12,00*2 =   234,000</t>
  </si>
  <si>
    <t xml:space="preserve">3 - ZVISLÉ A KOMPLETNÉ KONŠTRUKCIE  spolu: </t>
  </si>
  <si>
    <t>6 - ÚPRAVY POVRCHOV, PODLAHY, VÝPLNE</t>
  </si>
  <si>
    <t>014</t>
  </si>
  <si>
    <t>624601199</t>
  </si>
  <si>
    <t>Tmelenie škár silikonovým tmelom</t>
  </si>
  <si>
    <t>62460-1121</t>
  </si>
  <si>
    <t>7,90*2 =   15,800</t>
  </si>
  <si>
    <t xml:space="preserve">6 - ÚPRAVY POVRCHOV, PODLAHY, VÝPLNE  spolu: </t>
  </si>
  <si>
    <t>9 - OSTATNÉ KONŠTRUKCIE A PRÁCE</t>
  </si>
  <si>
    <t>956951115</t>
  </si>
  <si>
    <t>Drevené laty do vynechaných otvorov alebo do betónu prierez do 5x8 cm</t>
  </si>
  <si>
    <t>95695-1114</t>
  </si>
  <si>
    <t>45.45.13</t>
  </si>
  <si>
    <t>0,40*234 =   93,600</t>
  </si>
  <si>
    <t>013</t>
  </si>
  <si>
    <t>971033241</t>
  </si>
  <si>
    <t>Vybúr. otvorov do 0,0225 m2 mur. tehl. MV, MVC hr. do 30 cm</t>
  </si>
  <si>
    <t>kus</t>
  </si>
  <si>
    <t>97103-3241</t>
  </si>
  <si>
    <t>45.11.11</t>
  </si>
  <si>
    <t>979011111</t>
  </si>
  <si>
    <t>Zvislá doprava sute a vybúr. hmôt za prvé podlažie</t>
  </si>
  <si>
    <t>t</t>
  </si>
  <si>
    <t>979081111</t>
  </si>
  <si>
    <t>Odvoz sute a vybúraných hmôt na skládku do 1 km</t>
  </si>
  <si>
    <t>979081121</t>
  </si>
  <si>
    <t>Odvoz sute a vybúraných hmôt na skládku každý ďalší 1 km</t>
  </si>
  <si>
    <t>0,016*4 =   0,064</t>
  </si>
  <si>
    <t>979082111</t>
  </si>
  <si>
    <t>Vnútrostavenisková doprava sute a vybúraných hmôt do 10 m</t>
  </si>
  <si>
    <t>979082121</t>
  </si>
  <si>
    <t>Vnútrost. doprava sute a vybúraných hmôt každých ďalších 5 m</t>
  </si>
  <si>
    <t>0,016*6 =   0,096</t>
  </si>
  <si>
    <t>979131409</t>
  </si>
  <si>
    <t>Poplatok za ulož.a znešk.staveb.sute na vymedzených skládkach "O"-ostatný odpad</t>
  </si>
  <si>
    <t>998991111</t>
  </si>
  <si>
    <t>Presun hmôt pre opravy v objektoch výšky do 25 m</t>
  </si>
  <si>
    <t>45.41.10</t>
  </si>
  <si>
    <t xml:space="preserve">9 - OSTATNÉ KONŠTRUKCIE A PRÁCE  spolu: </t>
  </si>
  <si>
    <t xml:space="preserve">PRÁCE A DODÁVKY HSV  spolu: </t>
  </si>
  <si>
    <t>PRÁCE A DODÁVKY PSV</t>
  </si>
  <si>
    <t>712 - Povlakové krytiny</t>
  </si>
  <si>
    <t>712</t>
  </si>
  <si>
    <t>712300833</t>
  </si>
  <si>
    <t>Odstránenie povl. krytiny striech do 10°</t>
  </si>
  <si>
    <t>m2</t>
  </si>
  <si>
    <t>I</t>
  </si>
  <si>
    <t>71230-0833</t>
  </si>
  <si>
    <t>45.22.12</t>
  </si>
  <si>
    <t>IK</t>
  </si>
  <si>
    <t>(210,00+12,0*2)*(0,50+0,50) =   234,000</t>
  </si>
  <si>
    <t>712300841</t>
  </si>
  <si>
    <t>Odstránenie machu oškrabaním z povl. krytiny striech do 10°</t>
  </si>
  <si>
    <t>71230-0841</t>
  </si>
  <si>
    <t>8,50*1,55*2 =   26,350</t>
  </si>
  <si>
    <t>6,60*7,30*2+30,10*12,65+8,50*0,40*2+30,10*9,70+14,90*2,55+9,50*7,70*2 =   960,190</t>
  </si>
  <si>
    <t>712300845</t>
  </si>
  <si>
    <t>Odstránenie ventilačnej hlavice na plochej steche do 10°</t>
  </si>
  <si>
    <t>71230-0845</t>
  </si>
  <si>
    <t>13+6 =   19,000</t>
  </si>
  <si>
    <t>712361703</t>
  </si>
  <si>
    <t>Zhotovenie povl. krytiny striech do 10° natavovaný  na celej pl.</t>
  </si>
  <si>
    <t>71236-1703</t>
  </si>
  <si>
    <t>986,54+210,00*0,30+7,90*0,50*2 =   1057,440</t>
  </si>
  <si>
    <t>MAT</t>
  </si>
  <si>
    <t>628526360</t>
  </si>
  <si>
    <t>Pás  modifik.asfaltom s hrubozrnným posypom</t>
  </si>
  <si>
    <t>21.12.56</t>
  </si>
  <si>
    <t>IZ</t>
  </si>
  <si>
    <t>712961901</t>
  </si>
  <si>
    <t>Vykonanie údržby povl. krytiny vpustov, vent. komín. fóliou prilepenou celoploš.</t>
  </si>
  <si>
    <t>8+13+6 =   27,000</t>
  </si>
  <si>
    <t>712990812</t>
  </si>
  <si>
    <t>Odstránenie nánosu a vyčistenie povl. krytiny striech do 10°</t>
  </si>
  <si>
    <t>711</t>
  </si>
  <si>
    <t>712998206</t>
  </si>
  <si>
    <t>Zhotovenie podklad. konštrukcie z OSB dosiek na atike š. 750 - 1000 mm pre klampiarske práce</t>
  </si>
  <si>
    <t>71299-8206</t>
  </si>
  <si>
    <t xml:space="preserve">  .  .  </t>
  </si>
  <si>
    <t>210,00+2*12 =   234,000</t>
  </si>
  <si>
    <t>998712202</t>
  </si>
  <si>
    <t>Presun hmôt pre izolácie povlakové v objektoch výšky do 12 m</t>
  </si>
  <si>
    <t>45.22.20</t>
  </si>
  <si>
    <t xml:space="preserve">712 - Povlakové krytiny  spolu: </t>
  </si>
  <si>
    <t>713 - Izolácie tepelné</t>
  </si>
  <si>
    <t>713</t>
  </si>
  <si>
    <t>713131135</t>
  </si>
  <si>
    <t>Montáž tep. izolácie stien,vonkajšie kotvené rozper.kotvy</t>
  </si>
  <si>
    <t>45.32.11</t>
  </si>
  <si>
    <t>210,00*0,50 =   105,000</t>
  </si>
  <si>
    <t>7,90*0,55*2 =   8,690</t>
  </si>
  <si>
    <t>631413010</t>
  </si>
  <si>
    <t>Doska z min. vlny hr. 5 cm</t>
  </si>
  <si>
    <t>26.82.16</t>
  </si>
  <si>
    <t>2831Z0716</t>
  </si>
  <si>
    <t>Doska z extrudovaného polystyrénu XPS hr.16cm</t>
  </si>
  <si>
    <t>8,69*1,02 =   8,864</t>
  </si>
  <si>
    <t>713141111</t>
  </si>
  <si>
    <t>Montáž tep. izolácie striech, prilepenie asfaltom na plno aj medzi sebou</t>
  </si>
  <si>
    <t>8,00*1,30*2*2 =   41,600</t>
  </si>
  <si>
    <t>(7,40*6,00*2+31,80*7,90*2+13,70*12,05+14,40*11,75)*2 =   1851,050</t>
  </si>
  <si>
    <t>2831BA262</t>
  </si>
  <si>
    <t>Doska izolačná eps 200 S hr.150mm</t>
  </si>
  <si>
    <t>(925,525+20,80)*1,02 =   965,252</t>
  </si>
  <si>
    <t>2831BA399</t>
  </si>
  <si>
    <t>2831BA389</t>
  </si>
  <si>
    <t>713141211</t>
  </si>
  <si>
    <t>Montáž tep. izolácie striech rovn. volne položené atikový klin</t>
  </si>
  <si>
    <t>71314-1211</t>
  </si>
  <si>
    <t>210,00+2*7,90 =   225,800</t>
  </si>
  <si>
    <t>631402330</t>
  </si>
  <si>
    <t>Klin atikový strešný</t>
  </si>
  <si>
    <t>225,80*1,02 =   230,316</t>
  </si>
  <si>
    <t>713141233</t>
  </si>
  <si>
    <t>Montáž tepel. izolácie streš. atiky extrud. polyst. Prikotvením</t>
  </si>
  <si>
    <t>71314-1233</t>
  </si>
  <si>
    <t>210,00*0,40+12,00*0,25*2 =   90,000</t>
  </si>
  <si>
    <t>2831F1324</t>
  </si>
  <si>
    <t>Polystyrén  spádový extrudovaný XPS - hr.50 mm</t>
  </si>
  <si>
    <t>25.21.41</t>
  </si>
  <si>
    <t>90,00*1,02 =   91,800</t>
  </si>
  <si>
    <t>998713202</t>
  </si>
  <si>
    <t>Presun hmôt pre izolácie tepelné v objektoch výšky do 12 m</t>
  </si>
  <si>
    <t xml:space="preserve">713 - Izolácie tepelné  spolu: </t>
  </si>
  <si>
    <t>721 - Vnútorná kanalizácia</t>
  </si>
  <si>
    <t>721</t>
  </si>
  <si>
    <t>721170966</t>
  </si>
  <si>
    <t>Opr. PVC potrubia, prepojenie stávajúceho potrubia,kompletné</t>
  </si>
  <si>
    <t>45.33.20</t>
  </si>
  <si>
    <t>721171111</t>
  </si>
  <si>
    <t>Potrubie kanal. z PVC rúr</t>
  </si>
  <si>
    <t>(8+13)*1,00 =   21,000</t>
  </si>
  <si>
    <t>721210824</t>
  </si>
  <si>
    <t>Demontáž strešných vtokov</t>
  </si>
  <si>
    <t>721233110</t>
  </si>
  <si>
    <t>Sanačná strešná vpusť s ochran.košom,tesnením a s PVC manžetou, kompl.D+M</t>
  </si>
  <si>
    <t>721273153</t>
  </si>
  <si>
    <t>Ventilačné hlavice,kompl.D+M</t>
  </si>
  <si>
    <t>998721202</t>
  </si>
  <si>
    <t>Presun hmôt pre vnút. kanalizáciu v objektoch výšky do 12 m</t>
  </si>
  <si>
    <t>45.33.30</t>
  </si>
  <si>
    <t xml:space="preserve">721 - Vnútorná kanalizácia  spolu: </t>
  </si>
  <si>
    <t>762 - Konštrukcie tesárske</t>
  </si>
  <si>
    <t>762</t>
  </si>
  <si>
    <t>762341047</t>
  </si>
  <si>
    <t>Debnenia striech rovných z dosiek OSB,kompl.D+M</t>
  </si>
  <si>
    <t>76234-1047</t>
  </si>
  <si>
    <t>998762202</t>
  </si>
  <si>
    <t>Presun hmôt pre tesárske konštr. v objektoch  výšky do 12 m</t>
  </si>
  <si>
    <t>99876-2202</t>
  </si>
  <si>
    <t>45.42.13</t>
  </si>
  <si>
    <t xml:space="preserve">762 - Konštrukcie tesárske  spolu: </t>
  </si>
  <si>
    <t>764 - Konštrukcie klampiarske</t>
  </si>
  <si>
    <t>764</t>
  </si>
  <si>
    <t>764394940</t>
  </si>
  <si>
    <t>Klamp.  pl. príponky</t>
  </si>
  <si>
    <t>76439-4940</t>
  </si>
  <si>
    <t>45.22.13</t>
  </si>
  <si>
    <t>"K7,8" 2*12*3+ 210*4 =   912,000</t>
  </si>
  <si>
    <t>764430211</t>
  </si>
  <si>
    <t>K6 Klamp.lakoplast. pl. lemovanie múrov rš 135</t>
  </si>
  <si>
    <t>76443-0210</t>
  </si>
  <si>
    <t>2*7,90 =   15,800</t>
  </si>
  <si>
    <t>764430298</t>
  </si>
  <si>
    <t>K7 Klamp. lakoplast pl. oplechovanie atiky rš 650</t>
  </si>
  <si>
    <t>76443-0260</t>
  </si>
  <si>
    <t>764430299</t>
  </si>
  <si>
    <t>K8 Klamp. lakoplast. pl. oplechovanie atiky rš 800</t>
  </si>
  <si>
    <t>764430850</t>
  </si>
  <si>
    <t>Klamp. demont. oplechovanie atiky rš 600</t>
  </si>
  <si>
    <t>2*12,00 =   24,000</t>
  </si>
  <si>
    <t>764430870</t>
  </si>
  <si>
    <t>Klamp. demont. oplechovanie múrov rš 800</t>
  </si>
  <si>
    <t>76443-0850</t>
  </si>
  <si>
    <t>764441211</t>
  </si>
  <si>
    <t>Klamp. PVC  bezpečnostný prepad DN70</t>
  </si>
  <si>
    <t>76444-1210</t>
  </si>
  <si>
    <t>998764202</t>
  </si>
  <si>
    <t>Presun hmôt pre klampiarske konštr. v objektoch  výšky do 12 m</t>
  </si>
  <si>
    <t xml:space="preserve">764 - Konštrukcie klampiarske  spolu: </t>
  </si>
  <si>
    <t xml:space="preserve">PRÁCE A DODÁVKY PSV  spolu: </t>
  </si>
  <si>
    <t>OSTATNÉ</t>
  </si>
  <si>
    <t>OST</t>
  </si>
  <si>
    <t>9000000002</t>
  </si>
  <si>
    <t>Sonda do strechy</t>
  </si>
  <si>
    <t>hod</t>
  </si>
  <si>
    <t>U</t>
  </si>
  <si>
    <t xml:space="preserve">OSTATNÉ  spolu: </t>
  </si>
  <si>
    <t>Za rozpočet celkom</t>
  </si>
  <si>
    <t>Figura</t>
  </si>
  <si>
    <t/>
  </si>
  <si>
    <t>f</t>
  </si>
  <si>
    <t>Doska  izolačná eps 200 S hr.100mm s nakašírovaným pásom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</si>
</sst>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0.00;0;0"/>
    <numFmt numFmtId="175" formatCode="0.0%"/>
    <numFmt numFmtId="176" formatCode="#,##0.000"/>
    <numFmt numFmtId="177" formatCode="#,##0.00000"/>
    <numFmt numFmtId="178" formatCode="0.000"/>
    <numFmt numFmtId="179" formatCode="#,##0.00\ "/>
    <numFmt numFmtId="180" formatCode="0.00\ %"/>
    <numFmt numFmtId="181" formatCode="#,##0\ "/>
    <numFmt numFmtId="182" formatCode="#,##0.0000"/>
  </numFmts>
  <fonts count="28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6" fontId="1" fillId="0" borderId="1">
      <alignment/>
      <protection/>
    </xf>
    <xf numFmtId="0" fontId="0" fillId="0" borderId="1" applyFill="0">
      <alignment/>
      <protection/>
    </xf>
    <xf numFmtId="167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4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>
      <alignment/>
      <protection/>
    </xf>
    <xf numFmtId="0" fontId="18" fillId="11" borderId="0" applyNumberFormat="0" applyBorder="0" applyAlignment="0" applyProtection="0"/>
    <xf numFmtId="0" fontId="25" fillId="19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  <xf numFmtId="0" fontId="0" fillId="10" borderId="7" applyNumberFormat="0" applyFont="0" applyAlignment="0" applyProtection="0"/>
    <xf numFmtId="0" fontId="24" fillId="0" borderId="8" applyNumberFormat="0" applyFill="0" applyAlignment="0" applyProtection="0"/>
    <xf numFmtId="0" fontId="4" fillId="0" borderId="2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>
      <alignment vertical="center"/>
      <protection/>
    </xf>
    <xf numFmtId="0" fontId="21" fillId="8" borderId="10" applyNumberFormat="0" applyAlignment="0" applyProtection="0"/>
    <xf numFmtId="0" fontId="23" fillId="9" borderId="10" applyNumberFormat="0" applyAlignment="0" applyProtection="0"/>
    <xf numFmtId="0" fontId="22" fillId="9" borderId="11" applyNumberFormat="0" applyAlignment="0" applyProtection="0"/>
    <xf numFmtId="0" fontId="26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</cellStyleXfs>
  <cellXfs count="166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8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0" fontId="10" fillId="0" borderId="0" xfId="71" applyFont="1">
      <alignment/>
      <protection/>
    </xf>
    <xf numFmtId="49" fontId="8" fillId="0" borderId="0" xfId="0" applyNumberFormat="1" applyFont="1" applyAlignment="1" applyProtection="1">
      <alignment/>
      <protection/>
    </xf>
    <xf numFmtId="0" fontId="11" fillId="0" borderId="0" xfId="71" applyFont="1">
      <alignment/>
      <protection/>
    </xf>
    <xf numFmtId="49" fontId="11" fillId="0" borderId="0" xfId="71" applyNumberFormat="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NumberFormat="1" applyFont="1" applyBorder="1" applyAlignment="1" applyProtection="1">
      <alignment horizontal="center"/>
      <protection/>
    </xf>
    <xf numFmtId="0" fontId="8" fillId="0" borderId="12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NumberFormat="1" applyFont="1" applyBorder="1" applyAlignment="1" applyProtection="1">
      <alignment horizontal="center"/>
      <protection/>
    </xf>
    <xf numFmtId="0" fontId="8" fillId="0" borderId="15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76" fontId="8" fillId="0" borderId="15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76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NumberFormat="1" applyFont="1" applyBorder="1" applyAlignment="1" applyProtection="1">
      <alignment horizontal="center"/>
      <protection locked="0"/>
    </xf>
    <xf numFmtId="0" fontId="8" fillId="0" borderId="0" xfId="72" applyFont="1">
      <alignment/>
      <protection/>
    </xf>
    <xf numFmtId="0" fontId="8" fillId="0" borderId="0" xfId="72" applyFont="1" applyAlignment="1">
      <alignment horizontal="left" vertical="center"/>
      <protection/>
    </xf>
    <xf numFmtId="0" fontId="12" fillId="0" borderId="0" xfId="71" applyFont="1" applyAlignment="1">
      <alignment horizontal="left" vertical="center"/>
      <protection/>
    </xf>
    <xf numFmtId="0" fontId="8" fillId="0" borderId="17" xfId="72" applyFont="1" applyBorder="1" applyAlignment="1">
      <alignment horizontal="left" vertical="center"/>
      <protection/>
    </xf>
    <xf numFmtId="0" fontId="8" fillId="0" borderId="18" xfId="72" applyFont="1" applyBorder="1" applyAlignment="1">
      <alignment horizontal="left" vertical="center"/>
      <protection/>
    </xf>
    <xf numFmtId="0" fontId="8" fillId="0" borderId="18" xfId="72" applyFont="1" applyBorder="1" applyAlignment="1">
      <alignment horizontal="right" vertical="center"/>
      <protection/>
    </xf>
    <xf numFmtId="0" fontId="8" fillId="0" borderId="19" xfId="72" applyFont="1" applyBorder="1" applyAlignment="1">
      <alignment horizontal="left" vertical="center"/>
      <protection/>
    </xf>
    <xf numFmtId="0" fontId="8" fillId="0" borderId="20" xfId="72" applyFont="1" applyBorder="1" applyAlignment="1">
      <alignment horizontal="left" vertical="center"/>
      <protection/>
    </xf>
    <xf numFmtId="0" fontId="8" fillId="0" borderId="21" xfId="72" applyFont="1" applyBorder="1" applyAlignment="1">
      <alignment horizontal="left" vertical="center"/>
      <protection/>
    </xf>
    <xf numFmtId="0" fontId="8" fillId="0" borderId="21" xfId="72" applyFont="1" applyBorder="1" applyAlignment="1">
      <alignment horizontal="right" vertical="center"/>
      <protection/>
    </xf>
    <xf numFmtId="0" fontId="8" fillId="0" borderId="22" xfId="72" applyFont="1" applyBorder="1" applyAlignment="1">
      <alignment horizontal="left" vertical="center"/>
      <protection/>
    </xf>
    <xf numFmtId="0" fontId="8" fillId="0" borderId="23" xfId="72" applyFont="1" applyBorder="1" applyAlignment="1">
      <alignment horizontal="left" vertical="center"/>
      <protection/>
    </xf>
    <xf numFmtId="0" fontId="8" fillId="0" borderId="24" xfId="72" applyFont="1" applyBorder="1" applyAlignment="1">
      <alignment horizontal="left" vertical="center"/>
      <protection/>
    </xf>
    <xf numFmtId="0" fontId="8" fillId="0" borderId="24" xfId="72" applyFont="1" applyBorder="1" applyAlignment="1">
      <alignment horizontal="right" vertical="center"/>
      <protection/>
    </xf>
    <xf numFmtId="0" fontId="8" fillId="0" borderId="25" xfId="72" applyFont="1" applyBorder="1" applyAlignment="1">
      <alignment horizontal="left" vertical="center"/>
      <protection/>
    </xf>
    <xf numFmtId="0" fontId="8" fillId="0" borderId="26" xfId="72" applyFont="1" applyBorder="1" applyAlignment="1">
      <alignment horizontal="left" vertical="center"/>
      <protection/>
    </xf>
    <xf numFmtId="0" fontId="8" fillId="0" borderId="27" xfId="72" applyFont="1" applyBorder="1" applyAlignment="1">
      <alignment horizontal="left" vertical="center"/>
      <protection/>
    </xf>
    <xf numFmtId="0" fontId="8" fillId="0" borderId="27" xfId="72" applyFont="1" applyBorder="1" applyAlignment="1">
      <alignment horizontal="right" vertical="center"/>
      <protection/>
    </xf>
    <xf numFmtId="0" fontId="8" fillId="0" borderId="28" xfId="72" applyFont="1" applyBorder="1" applyAlignment="1">
      <alignment horizontal="left" vertical="center"/>
      <protection/>
    </xf>
    <xf numFmtId="0" fontId="8" fillId="0" borderId="29" xfId="72" applyFont="1" applyBorder="1" applyAlignment="1">
      <alignment horizontal="left" vertical="center"/>
      <protection/>
    </xf>
    <xf numFmtId="0" fontId="8" fillId="0" borderId="30" xfId="72" applyFont="1" applyBorder="1" applyAlignment="1">
      <alignment horizontal="right" vertical="center"/>
      <protection/>
    </xf>
    <xf numFmtId="0" fontId="8" fillId="0" borderId="30" xfId="72" applyFont="1" applyBorder="1" applyAlignment="1">
      <alignment horizontal="left" vertical="center"/>
      <protection/>
    </xf>
    <xf numFmtId="0" fontId="8" fillId="0" borderId="31" xfId="72" applyFont="1" applyBorder="1" applyAlignment="1">
      <alignment horizontal="left" vertical="center"/>
      <protection/>
    </xf>
    <xf numFmtId="0" fontId="8" fillId="0" borderId="32" xfId="72" applyFont="1" applyBorder="1" applyAlignment="1">
      <alignment horizontal="left" vertical="center"/>
      <protection/>
    </xf>
    <xf numFmtId="0" fontId="8" fillId="0" borderId="33" xfId="72" applyFont="1" applyBorder="1" applyAlignment="1">
      <alignment horizontal="left" vertical="center"/>
      <protection/>
    </xf>
    <xf numFmtId="0" fontId="8" fillId="0" borderId="34" xfId="72" applyFont="1" applyBorder="1" applyAlignment="1">
      <alignment horizontal="left" vertical="center"/>
      <protection/>
    </xf>
    <xf numFmtId="0" fontId="8" fillId="0" borderId="17" xfId="72" applyFont="1" applyBorder="1" applyAlignment="1">
      <alignment horizontal="right" vertical="center"/>
      <protection/>
    </xf>
    <xf numFmtId="3" fontId="8" fillId="0" borderId="35" xfId="72" applyNumberFormat="1" applyFont="1" applyBorder="1" applyAlignment="1">
      <alignment horizontal="right" vertical="center"/>
      <protection/>
    </xf>
    <xf numFmtId="3" fontId="8" fillId="0" borderId="19" xfId="72" applyNumberFormat="1" applyFont="1" applyBorder="1" applyAlignment="1">
      <alignment horizontal="right" vertical="center"/>
      <protection/>
    </xf>
    <xf numFmtId="0" fontId="8" fillId="0" borderId="29" xfId="72" applyFont="1" applyBorder="1" applyAlignment="1">
      <alignment horizontal="right" vertical="center"/>
      <protection/>
    </xf>
    <xf numFmtId="3" fontId="8" fillId="0" borderId="36" xfId="72" applyNumberFormat="1" applyFont="1" applyBorder="1" applyAlignment="1">
      <alignment horizontal="right" vertical="center"/>
      <protection/>
    </xf>
    <xf numFmtId="3" fontId="8" fillId="0" borderId="31" xfId="72" applyNumberFormat="1" applyFont="1" applyBorder="1" applyAlignment="1">
      <alignment horizontal="right" vertical="center"/>
      <protection/>
    </xf>
    <xf numFmtId="0" fontId="8" fillId="0" borderId="32" xfId="72" applyFont="1" applyBorder="1" applyAlignment="1">
      <alignment horizontal="right" vertical="center"/>
      <protection/>
    </xf>
    <xf numFmtId="3" fontId="8" fillId="0" borderId="37" xfId="72" applyNumberFormat="1" applyFont="1" applyBorder="1" applyAlignment="1">
      <alignment horizontal="right" vertical="center"/>
      <protection/>
    </xf>
    <xf numFmtId="0" fontId="8" fillId="0" borderId="33" xfId="72" applyFont="1" applyBorder="1" applyAlignment="1">
      <alignment horizontal="right" vertical="center"/>
      <protection/>
    </xf>
    <xf numFmtId="3" fontId="8" fillId="0" borderId="34" xfId="72" applyNumberFormat="1" applyFont="1" applyBorder="1" applyAlignment="1">
      <alignment horizontal="right" vertical="center"/>
      <protection/>
    </xf>
    <xf numFmtId="0" fontId="9" fillId="0" borderId="38" xfId="72" applyFont="1" applyBorder="1" applyAlignment="1">
      <alignment horizontal="center" vertical="center"/>
      <protection/>
    </xf>
    <xf numFmtId="0" fontId="8" fillId="0" borderId="39" xfId="72" applyFont="1" applyBorder="1" applyAlignment="1">
      <alignment horizontal="left" vertical="center"/>
      <protection/>
    </xf>
    <xf numFmtId="0" fontId="8" fillId="0" borderId="39" xfId="72" applyFont="1" applyBorder="1" applyAlignment="1">
      <alignment horizontal="center" vertical="center"/>
      <protection/>
    </xf>
    <xf numFmtId="0" fontId="8" fillId="0" borderId="40" xfId="72" applyFont="1" applyBorder="1" applyAlignment="1">
      <alignment horizontal="center" vertical="center"/>
      <protection/>
    </xf>
    <xf numFmtId="0" fontId="8" fillId="0" borderId="41" xfId="72" applyFont="1" applyBorder="1" applyAlignment="1">
      <alignment horizontal="center" vertical="center"/>
      <protection/>
    </xf>
    <xf numFmtId="0" fontId="8" fillId="0" borderId="42" xfId="72" applyFont="1" applyBorder="1" applyAlignment="1">
      <alignment horizontal="center" vertical="center"/>
      <protection/>
    </xf>
    <xf numFmtId="0" fontId="8" fillId="0" borderId="43" xfId="72" applyFont="1" applyBorder="1" applyAlignment="1">
      <alignment horizontal="center" vertical="center"/>
      <protection/>
    </xf>
    <xf numFmtId="0" fontId="8" fillId="0" borderId="44" xfId="72" applyFont="1" applyBorder="1" applyAlignment="1">
      <alignment horizontal="center" vertical="center"/>
      <protection/>
    </xf>
    <xf numFmtId="0" fontId="8" fillId="0" borderId="45" xfId="72" applyFont="1" applyBorder="1" applyAlignment="1">
      <alignment horizontal="left" vertical="center"/>
      <protection/>
    </xf>
    <xf numFmtId="0" fontId="8" fillId="0" borderId="46" xfId="72" applyFont="1" applyBorder="1" applyAlignment="1">
      <alignment horizontal="left" vertical="center"/>
      <protection/>
    </xf>
    <xf numFmtId="0" fontId="8" fillId="0" borderId="47" xfId="72" applyNumberFormat="1" applyFont="1" applyBorder="1" applyAlignment="1">
      <alignment horizontal="left" vertical="center"/>
      <protection/>
    </xf>
    <xf numFmtId="0" fontId="8" fillId="0" borderId="48" xfId="72" applyFont="1" applyBorder="1" applyAlignment="1">
      <alignment horizontal="center" vertical="center"/>
      <protection/>
    </xf>
    <xf numFmtId="0" fontId="8" fillId="0" borderId="9" xfId="72" applyFont="1" applyBorder="1" applyAlignment="1">
      <alignment horizontal="left" vertical="center"/>
      <protection/>
    </xf>
    <xf numFmtId="0" fontId="8" fillId="0" borderId="49" xfId="72" applyFont="1" applyBorder="1" applyAlignment="1">
      <alignment horizontal="left" vertical="center"/>
      <protection/>
    </xf>
    <xf numFmtId="0" fontId="8" fillId="0" borderId="50" xfId="72" applyFont="1" applyBorder="1" applyAlignment="1">
      <alignment horizontal="center" vertical="center"/>
      <protection/>
    </xf>
    <xf numFmtId="0" fontId="8" fillId="0" borderId="51" xfId="72" applyFont="1" applyBorder="1" applyAlignment="1">
      <alignment horizontal="left" vertical="center"/>
      <protection/>
    </xf>
    <xf numFmtId="0" fontId="8" fillId="0" borderId="52" xfId="72" applyFont="1" applyBorder="1" applyAlignment="1">
      <alignment horizontal="center" vertical="center"/>
      <protection/>
    </xf>
    <xf numFmtId="0" fontId="8" fillId="0" borderId="53" xfId="72" applyFont="1" applyBorder="1" applyAlignment="1">
      <alignment horizontal="right" vertical="center"/>
      <protection/>
    </xf>
    <xf numFmtId="0" fontId="8" fillId="0" borderId="41" xfId="72" applyFont="1" applyBorder="1" applyAlignment="1">
      <alignment horizontal="left" vertical="center"/>
      <protection/>
    </xf>
    <xf numFmtId="180" fontId="8" fillId="0" borderId="30" xfId="72" applyNumberFormat="1" applyFont="1" applyBorder="1" applyAlignment="1">
      <alignment horizontal="right" vertical="center"/>
      <protection/>
    </xf>
    <xf numFmtId="180" fontId="8" fillId="0" borderId="54" xfId="72" applyNumberFormat="1" applyFont="1" applyBorder="1" applyAlignment="1">
      <alignment horizontal="right" vertical="center"/>
      <protection/>
    </xf>
    <xf numFmtId="0" fontId="8" fillId="0" borderId="55" xfId="72" applyFont="1" applyBorder="1" applyAlignment="1">
      <alignment horizontal="left" vertical="center"/>
      <protection/>
    </xf>
    <xf numFmtId="180" fontId="8" fillId="0" borderId="21" xfId="72" applyNumberFormat="1" applyFont="1" applyBorder="1" applyAlignment="1">
      <alignment horizontal="right" vertical="center"/>
      <protection/>
    </xf>
    <xf numFmtId="180" fontId="8" fillId="0" borderId="55" xfId="72" applyNumberFormat="1" applyFont="1" applyBorder="1" applyAlignment="1">
      <alignment horizontal="right" vertical="center"/>
      <protection/>
    </xf>
    <xf numFmtId="0" fontId="8" fillId="0" borderId="53" xfId="72" applyFont="1" applyBorder="1" applyAlignment="1">
      <alignment horizontal="left" vertical="center"/>
      <protection/>
    </xf>
    <xf numFmtId="0" fontId="8" fillId="0" borderId="52" xfId="72" applyFont="1" applyBorder="1" applyAlignment="1">
      <alignment horizontal="right" vertical="center"/>
      <protection/>
    </xf>
    <xf numFmtId="0" fontId="8" fillId="0" borderId="56" xfId="72" applyFont="1" applyBorder="1" applyAlignment="1">
      <alignment horizontal="center" vertical="center"/>
      <protection/>
    </xf>
    <xf numFmtId="0" fontId="8" fillId="0" borderId="57" xfId="72" applyFont="1" applyBorder="1" applyAlignment="1">
      <alignment horizontal="left" vertical="center"/>
      <protection/>
    </xf>
    <xf numFmtId="0" fontId="8" fillId="0" borderId="57" xfId="72" applyFont="1" applyBorder="1" applyAlignment="1">
      <alignment horizontal="right" vertical="center"/>
      <protection/>
    </xf>
    <xf numFmtId="0" fontId="8" fillId="0" borderId="58" xfId="72" applyFont="1" applyBorder="1" applyAlignment="1">
      <alignment horizontal="right" vertical="center"/>
      <protection/>
    </xf>
    <xf numFmtId="3" fontId="8" fillId="0" borderId="0" xfId="72" applyNumberFormat="1" applyFont="1" applyBorder="1" applyAlignment="1">
      <alignment horizontal="right" vertical="center"/>
      <protection/>
    </xf>
    <xf numFmtId="0" fontId="8" fillId="0" borderId="56" xfId="72" applyFont="1" applyBorder="1" applyAlignment="1">
      <alignment horizontal="left" vertical="center"/>
      <protection/>
    </xf>
    <xf numFmtId="0" fontId="8" fillId="0" borderId="0" xfId="72" applyFont="1" applyBorder="1" applyAlignment="1">
      <alignment horizontal="right" vertical="center"/>
      <protection/>
    </xf>
    <xf numFmtId="0" fontId="8" fillId="0" borderId="0" xfId="72" applyFont="1" applyBorder="1" applyAlignment="1">
      <alignment horizontal="left" vertical="center"/>
      <protection/>
    </xf>
    <xf numFmtId="0" fontId="8" fillId="0" borderId="59" xfId="72" applyFont="1" applyBorder="1" applyAlignment="1">
      <alignment horizontal="right" vertical="center"/>
      <protection/>
    </xf>
    <xf numFmtId="0" fontId="8" fillId="0" borderId="36" xfId="72" applyFont="1" applyBorder="1" applyAlignment="1">
      <alignment horizontal="right" vertical="center"/>
      <protection/>
    </xf>
    <xf numFmtId="3" fontId="8" fillId="0" borderId="59" xfId="72" applyNumberFormat="1" applyFont="1" applyBorder="1" applyAlignment="1">
      <alignment horizontal="right" vertical="center"/>
      <protection/>
    </xf>
    <xf numFmtId="3" fontId="8" fillId="0" borderId="60" xfId="72" applyNumberFormat="1" applyFont="1" applyBorder="1" applyAlignment="1">
      <alignment horizontal="right" vertical="center"/>
      <protection/>
    </xf>
    <xf numFmtId="0" fontId="9" fillId="0" borderId="61" xfId="72" applyFont="1" applyBorder="1" applyAlignment="1">
      <alignment horizontal="center" vertical="center"/>
      <protection/>
    </xf>
    <xf numFmtId="0" fontId="8" fillId="0" borderId="62" xfId="72" applyFont="1" applyBorder="1" applyAlignment="1">
      <alignment horizontal="left" vertical="center"/>
      <protection/>
    </xf>
    <xf numFmtId="0" fontId="8" fillId="0" borderId="63" xfId="72" applyFont="1" applyBorder="1" applyAlignment="1">
      <alignment horizontal="left" vertical="center"/>
      <protection/>
    </xf>
    <xf numFmtId="181" fontId="8" fillId="0" borderId="64" xfId="72" applyNumberFormat="1" applyFont="1" applyBorder="1" applyAlignment="1">
      <alignment horizontal="right" vertical="center"/>
      <protection/>
    </xf>
    <xf numFmtId="0" fontId="8" fillId="0" borderId="65" xfId="72" applyFont="1" applyBorder="1" applyAlignment="1">
      <alignment horizontal="left" vertical="center"/>
      <protection/>
    </xf>
    <xf numFmtId="0" fontId="8" fillId="0" borderId="57" xfId="72" applyFont="1" applyBorder="1" applyAlignment="1">
      <alignment horizontal="center" vertical="center"/>
      <protection/>
    </xf>
    <xf numFmtId="0" fontId="8" fillId="0" borderId="66" xfId="72" applyFont="1" applyBorder="1" applyAlignment="1">
      <alignment horizontal="center" vertical="center"/>
      <protection/>
    </xf>
    <xf numFmtId="0" fontId="8" fillId="0" borderId="67" xfId="72" applyFont="1" applyBorder="1" applyAlignment="1">
      <alignment horizontal="left" vertical="center"/>
      <protection/>
    </xf>
    <xf numFmtId="4" fontId="8" fillId="0" borderId="45" xfId="72" applyNumberFormat="1" applyFont="1" applyBorder="1" applyAlignment="1">
      <alignment horizontal="right" vertical="center"/>
      <protection/>
    </xf>
    <xf numFmtId="4" fontId="8" fillId="0" borderId="68" xfId="72" applyNumberFormat="1" applyFont="1" applyBorder="1" applyAlignment="1">
      <alignment horizontal="right" vertical="center"/>
      <protection/>
    </xf>
    <xf numFmtId="4" fontId="8" fillId="0" borderId="9" xfId="72" applyNumberFormat="1" applyFont="1" applyBorder="1" applyAlignment="1">
      <alignment horizontal="right" vertical="center"/>
      <protection/>
    </xf>
    <xf numFmtId="4" fontId="8" fillId="0" borderId="69" xfId="72" applyNumberFormat="1" applyFont="1" applyBorder="1" applyAlignment="1">
      <alignment horizontal="right" vertical="center"/>
      <protection/>
    </xf>
    <xf numFmtId="4" fontId="8" fillId="0" borderId="70" xfId="72" applyNumberFormat="1" applyFont="1" applyBorder="1" applyAlignment="1">
      <alignment horizontal="right" vertical="center"/>
      <protection/>
    </xf>
    <xf numFmtId="4" fontId="8" fillId="0" borderId="51" xfId="72" applyNumberFormat="1" applyFont="1" applyBorder="1" applyAlignment="1">
      <alignment horizontal="right" vertical="center"/>
      <protection/>
    </xf>
    <xf numFmtId="4" fontId="8" fillId="0" borderId="53" xfId="72" applyNumberFormat="1" applyFont="1" applyBorder="1" applyAlignment="1">
      <alignment horizontal="right" vertical="center"/>
      <protection/>
    </xf>
    <xf numFmtId="4" fontId="8" fillId="0" borderId="71" xfId="72" applyNumberFormat="1" applyFont="1" applyBorder="1" applyAlignment="1">
      <alignment horizontal="right" vertical="center"/>
      <protection/>
    </xf>
    <xf numFmtId="4" fontId="8" fillId="0" borderId="55" xfId="72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76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77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178" fontId="13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77" fontId="9" fillId="0" borderId="0" xfId="0" applyNumberFormat="1" applyFont="1" applyAlignment="1" applyProtection="1">
      <alignment vertical="top"/>
      <protection/>
    </xf>
    <xf numFmtId="176" fontId="9" fillId="0" borderId="0" xfId="0" applyNumberFormat="1" applyFont="1" applyAlignment="1" applyProtection="1">
      <alignment vertical="top"/>
      <protection/>
    </xf>
    <xf numFmtId="49" fontId="10" fillId="0" borderId="0" xfId="71" applyNumberFormat="1" applyFont="1">
      <alignment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4" fontId="8" fillId="0" borderId="0" xfId="0" applyNumberFormat="1" applyFont="1" applyAlignment="1" applyProtection="1">
      <alignment vertical="top"/>
      <protection locked="0"/>
    </xf>
    <xf numFmtId="4" fontId="13" fillId="0" borderId="0" xfId="0" applyNumberFormat="1" applyFont="1" applyAlignment="1" applyProtection="1">
      <alignment vertical="top"/>
      <protection locked="0"/>
    </xf>
    <xf numFmtId="0" fontId="8" fillId="0" borderId="13" xfId="0" applyFont="1" applyBorder="1" applyAlignment="1" applyProtection="1">
      <alignment horizontal="center"/>
      <protection/>
    </xf>
    <xf numFmtId="0" fontId="8" fillId="0" borderId="72" xfId="0" applyFont="1" applyBorder="1" applyAlignment="1" applyProtection="1">
      <alignment horizontal="center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normálne_KLv" xfId="72"/>
    <cellStyle name="Percent" xfId="73"/>
    <cellStyle name="Poznámka" xfId="74"/>
    <cellStyle name="Prepojená bunka" xfId="75"/>
    <cellStyle name="Spolu" xfId="76"/>
    <cellStyle name="TEXT 1" xfId="77"/>
    <cellStyle name="Text upozornění" xfId="78"/>
    <cellStyle name="Text upozornenia" xfId="79"/>
    <cellStyle name="TEXT1" xfId="80"/>
    <cellStyle name="Vstup" xfId="81"/>
    <cellStyle name="Výpočet" xfId="82"/>
    <cellStyle name="Výstup" xfId="83"/>
    <cellStyle name="Vysvetľujúci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7"/>
  <sheetViews>
    <sheetView showGridLines="0" tabSelected="1" zoomScalePageLayoutView="0" workbookViewId="0" topLeftCell="A64">
      <selection activeCell="D79" sqref="D79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12.75">
      <c r="A1" s="12" t="s">
        <v>5</v>
      </c>
      <c r="B1" s="11"/>
      <c r="C1" s="11"/>
      <c r="D1" s="11"/>
      <c r="E1" s="12" t="s">
        <v>115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7</v>
      </c>
      <c r="AA1" s="160" t="s">
        <v>8</v>
      </c>
      <c r="AB1" s="16" t="s">
        <v>9</v>
      </c>
      <c r="AC1" s="16" t="s">
        <v>10</v>
      </c>
      <c r="AD1" s="16" t="s">
        <v>11</v>
      </c>
      <c r="AE1" s="11"/>
      <c r="AF1" s="11"/>
      <c r="AG1" s="11"/>
      <c r="AH1" s="11"/>
    </row>
    <row r="2" spans="1:34" ht="12.75">
      <c r="A2" s="12" t="s">
        <v>116</v>
      </c>
      <c r="B2" s="11"/>
      <c r="C2" s="11"/>
      <c r="D2" s="11"/>
      <c r="E2" s="12" t="s">
        <v>117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12</v>
      </c>
      <c r="AA2" s="18" t="s">
        <v>13</v>
      </c>
      <c r="AB2" s="18" t="s">
        <v>14</v>
      </c>
      <c r="AC2" s="18"/>
      <c r="AD2" s="19"/>
      <c r="AE2" s="11"/>
      <c r="AF2" s="11"/>
      <c r="AG2" s="11"/>
      <c r="AH2" s="11"/>
    </row>
    <row r="3" spans="1:34" ht="12.75">
      <c r="A3" s="12" t="s">
        <v>15</v>
      </c>
      <c r="B3" s="11"/>
      <c r="C3" s="11"/>
      <c r="D3" s="11"/>
      <c r="E3" s="12" t="s">
        <v>118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16</v>
      </c>
      <c r="AA3" s="18" t="s">
        <v>17</v>
      </c>
      <c r="AB3" s="18" t="s">
        <v>14</v>
      </c>
      <c r="AC3" s="18" t="s">
        <v>18</v>
      </c>
      <c r="AD3" s="19" t="s">
        <v>19</v>
      </c>
      <c r="AE3" s="11"/>
      <c r="AF3" s="11"/>
      <c r="AG3" s="11"/>
      <c r="AH3" s="11"/>
    </row>
    <row r="4" spans="1:34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20</v>
      </c>
      <c r="AA4" s="18" t="s">
        <v>21</v>
      </c>
      <c r="AB4" s="18" t="s">
        <v>14</v>
      </c>
      <c r="AC4" s="18"/>
      <c r="AD4" s="19"/>
      <c r="AE4" s="11"/>
      <c r="AF4" s="11"/>
      <c r="AG4" s="11"/>
      <c r="AH4" s="11"/>
    </row>
    <row r="5" spans="1:34" ht="12.75">
      <c r="A5" s="12" t="s">
        <v>119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22</v>
      </c>
      <c r="AA5" s="18" t="s">
        <v>17</v>
      </c>
      <c r="AB5" s="18" t="s">
        <v>14</v>
      </c>
      <c r="AC5" s="18" t="s">
        <v>18</v>
      </c>
      <c r="AD5" s="19" t="s">
        <v>19</v>
      </c>
      <c r="AE5" s="11"/>
      <c r="AF5" s="11"/>
      <c r="AG5" s="11"/>
      <c r="AH5" s="11"/>
    </row>
    <row r="6" spans="1:34" ht="12.75">
      <c r="A6" s="12" t="s">
        <v>120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12" t="s">
        <v>121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3.5">
      <c r="A8" s="11" t="s">
        <v>122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 ht="12.75">
      <c r="A9" s="23" t="s">
        <v>23</v>
      </c>
      <c r="B9" s="23" t="s">
        <v>24</v>
      </c>
      <c r="C9" s="23" t="s">
        <v>25</v>
      </c>
      <c r="D9" s="23" t="s">
        <v>26</v>
      </c>
      <c r="E9" s="23" t="s">
        <v>27</v>
      </c>
      <c r="F9" s="23" t="s">
        <v>28</v>
      </c>
      <c r="G9" s="23" t="s">
        <v>29</v>
      </c>
      <c r="H9" s="23" t="s">
        <v>30</v>
      </c>
      <c r="I9" s="23" t="s">
        <v>31</v>
      </c>
      <c r="J9" s="23" t="s">
        <v>32</v>
      </c>
      <c r="K9" s="164" t="s">
        <v>33</v>
      </c>
      <c r="L9" s="164"/>
      <c r="M9" s="165" t="s">
        <v>34</v>
      </c>
      <c r="N9" s="165"/>
      <c r="O9" s="23" t="s">
        <v>4</v>
      </c>
      <c r="P9" s="25" t="s">
        <v>35</v>
      </c>
      <c r="Q9" s="26" t="s">
        <v>27</v>
      </c>
      <c r="R9" s="26" t="s">
        <v>27</v>
      </c>
      <c r="S9" s="25" t="s">
        <v>27</v>
      </c>
      <c r="T9" s="27" t="s">
        <v>36</v>
      </c>
      <c r="U9" s="28" t="s">
        <v>37</v>
      </c>
      <c r="V9" s="29" t="s">
        <v>38</v>
      </c>
      <c r="W9" s="23" t="s">
        <v>39</v>
      </c>
      <c r="X9" s="23" t="s">
        <v>40</v>
      </c>
      <c r="Y9" s="23" t="s">
        <v>41</v>
      </c>
      <c r="Z9" s="30" t="s">
        <v>42</v>
      </c>
      <c r="AA9" s="30" t="s">
        <v>43</v>
      </c>
      <c r="AB9" s="23" t="s">
        <v>38</v>
      </c>
      <c r="AC9" s="23" t="s">
        <v>44</v>
      </c>
      <c r="AD9" s="23" t="s">
        <v>45</v>
      </c>
      <c r="AE9" s="31" t="s">
        <v>46</v>
      </c>
      <c r="AF9" s="31" t="s">
        <v>47</v>
      </c>
      <c r="AG9" s="31" t="s">
        <v>27</v>
      </c>
      <c r="AH9" s="31" t="s">
        <v>48</v>
      </c>
      <c r="AJ9" s="11" t="s">
        <v>140</v>
      </c>
      <c r="AK9" s="11" t="s">
        <v>142</v>
      </c>
    </row>
    <row r="10" spans="1:37" ht="12.75">
      <c r="A10" s="32" t="s">
        <v>49</v>
      </c>
      <c r="B10" s="32" t="s">
        <v>50</v>
      </c>
      <c r="C10" s="33"/>
      <c r="D10" s="3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/>
      <c r="K10" s="32" t="s">
        <v>29</v>
      </c>
      <c r="L10" s="32" t="s">
        <v>32</v>
      </c>
      <c r="M10" s="34" t="s">
        <v>29</v>
      </c>
      <c r="N10" s="32" t="s">
        <v>32</v>
      </c>
      <c r="O10" s="32" t="s">
        <v>57</v>
      </c>
      <c r="P10" s="35"/>
      <c r="Q10" s="36" t="s">
        <v>58</v>
      </c>
      <c r="R10" s="36" t="s">
        <v>59</v>
      </c>
      <c r="S10" s="35" t="s">
        <v>60</v>
      </c>
      <c r="T10" s="37" t="s">
        <v>61</v>
      </c>
      <c r="U10" s="38" t="s">
        <v>62</v>
      </c>
      <c r="V10" s="39" t="s">
        <v>63</v>
      </c>
      <c r="W10" s="40"/>
      <c r="X10" s="41"/>
      <c r="Y10" s="41"/>
      <c r="Z10" s="42" t="s">
        <v>64</v>
      </c>
      <c r="AA10" s="42" t="s">
        <v>49</v>
      </c>
      <c r="AB10" s="32" t="s">
        <v>65</v>
      </c>
      <c r="AC10" s="41"/>
      <c r="AD10" s="41"/>
      <c r="AE10" s="43"/>
      <c r="AF10" s="43"/>
      <c r="AG10" s="43"/>
      <c r="AH10" s="43"/>
      <c r="AJ10" s="11" t="s">
        <v>141</v>
      </c>
      <c r="AK10" s="11" t="s">
        <v>143</v>
      </c>
    </row>
    <row r="12" spans="2:7" ht="12.75">
      <c r="B12" s="148" t="s">
        <v>144</v>
      </c>
      <c r="G12" s="162"/>
    </row>
    <row r="13" spans="2:7" ht="12.75">
      <c r="B13" s="3" t="s">
        <v>145</v>
      </c>
      <c r="G13" s="162"/>
    </row>
    <row r="14" spans="1:37" ht="12.75">
      <c r="A14" s="1">
        <v>1</v>
      </c>
      <c r="B14" s="2" t="s">
        <v>146</v>
      </c>
      <c r="C14" s="3" t="s">
        <v>147</v>
      </c>
      <c r="D14" s="4" t="s">
        <v>148</v>
      </c>
      <c r="E14" s="5">
        <v>2.77</v>
      </c>
      <c r="F14" s="6" t="s">
        <v>149</v>
      </c>
      <c r="G14" s="162"/>
      <c r="H14" s="7">
        <f>ROUND(E14*G14,2)</f>
        <v>0</v>
      </c>
      <c r="J14" s="7">
        <f>ROUND(E14*G14,2)</f>
        <v>0</v>
      </c>
      <c r="K14" s="8">
        <v>0.80785</v>
      </c>
      <c r="L14" s="8">
        <f>E14*K14</f>
        <v>2.2377445</v>
      </c>
      <c r="N14" s="5">
        <f>E14*M14</f>
        <v>0</v>
      </c>
      <c r="O14" s="6">
        <v>20</v>
      </c>
      <c r="P14" s="6" t="s">
        <v>150</v>
      </c>
      <c r="V14" s="9" t="s">
        <v>106</v>
      </c>
      <c r="W14" s="10">
        <v>8.712</v>
      </c>
      <c r="X14" s="3" t="s">
        <v>151</v>
      </c>
      <c r="Y14" s="3" t="s">
        <v>147</v>
      </c>
      <c r="Z14" s="6" t="s">
        <v>152</v>
      </c>
      <c r="AB14" s="6">
        <v>1</v>
      </c>
      <c r="AJ14" s="11" t="s">
        <v>153</v>
      </c>
      <c r="AK14" s="11" t="s">
        <v>154</v>
      </c>
    </row>
    <row r="15" spans="4:24" ht="12.75">
      <c r="D15" s="149" t="s">
        <v>155</v>
      </c>
      <c r="E15" s="150"/>
      <c r="F15" s="151"/>
      <c r="G15" s="163"/>
      <c r="H15" s="152"/>
      <c r="I15" s="152"/>
      <c r="J15" s="152"/>
      <c r="K15" s="153"/>
      <c r="L15" s="153"/>
      <c r="M15" s="150"/>
      <c r="N15" s="150"/>
      <c r="O15" s="151"/>
      <c r="P15" s="151"/>
      <c r="Q15" s="150"/>
      <c r="R15" s="150"/>
      <c r="S15" s="150"/>
      <c r="T15" s="154"/>
      <c r="U15" s="154"/>
      <c r="V15" s="154" t="s">
        <v>0</v>
      </c>
      <c r="W15" s="155"/>
      <c r="X15" s="151"/>
    </row>
    <row r="16" spans="4:24" ht="12.75">
      <c r="D16" s="149" t="s">
        <v>156</v>
      </c>
      <c r="E16" s="150"/>
      <c r="F16" s="151"/>
      <c r="G16" s="163"/>
      <c r="H16" s="152"/>
      <c r="I16" s="152"/>
      <c r="J16" s="152"/>
      <c r="K16" s="153"/>
      <c r="L16" s="153"/>
      <c r="M16" s="150"/>
      <c r="N16" s="150"/>
      <c r="O16" s="151"/>
      <c r="P16" s="151"/>
      <c r="Q16" s="150"/>
      <c r="R16" s="150"/>
      <c r="S16" s="150"/>
      <c r="T16" s="154"/>
      <c r="U16" s="154"/>
      <c r="V16" s="154" t="s">
        <v>0</v>
      </c>
      <c r="W16" s="155"/>
      <c r="X16" s="151"/>
    </row>
    <row r="17" spans="1:37" ht="25.5">
      <c r="A17" s="1">
        <v>2</v>
      </c>
      <c r="B17" s="2" t="s">
        <v>146</v>
      </c>
      <c r="C17" s="3" t="s">
        <v>157</v>
      </c>
      <c r="D17" s="4" t="s">
        <v>158</v>
      </c>
      <c r="E17" s="5">
        <v>14.556</v>
      </c>
      <c r="F17" s="6" t="s">
        <v>149</v>
      </c>
      <c r="G17" s="162"/>
      <c r="H17" s="7">
        <f>ROUND(E17*G17,2)</f>
        <v>0</v>
      </c>
      <c r="J17" s="7">
        <f>ROUND(E17*G17,2)</f>
        <v>0</v>
      </c>
      <c r="K17" s="8">
        <v>0.76102</v>
      </c>
      <c r="L17" s="8">
        <f>E17*K17</f>
        <v>11.07740712</v>
      </c>
      <c r="N17" s="5">
        <f>E17*M17</f>
        <v>0</v>
      </c>
      <c r="O17" s="6">
        <v>20</v>
      </c>
      <c r="P17" s="6" t="s">
        <v>150</v>
      </c>
      <c r="V17" s="9" t="s">
        <v>106</v>
      </c>
      <c r="W17" s="10">
        <v>45.546</v>
      </c>
      <c r="X17" s="3" t="s">
        <v>159</v>
      </c>
      <c r="Y17" s="3" t="s">
        <v>157</v>
      </c>
      <c r="Z17" s="6" t="s">
        <v>152</v>
      </c>
      <c r="AB17" s="6">
        <v>1</v>
      </c>
      <c r="AJ17" s="11" t="s">
        <v>153</v>
      </c>
      <c r="AK17" s="11" t="s">
        <v>154</v>
      </c>
    </row>
    <row r="18" spans="4:24" ht="12.75">
      <c r="D18" s="149" t="s">
        <v>160</v>
      </c>
      <c r="E18" s="150"/>
      <c r="F18" s="151"/>
      <c r="G18" s="163"/>
      <c r="H18" s="152"/>
      <c r="I18" s="152"/>
      <c r="J18" s="152"/>
      <c r="K18" s="153"/>
      <c r="L18" s="153"/>
      <c r="M18" s="150"/>
      <c r="N18" s="150"/>
      <c r="O18" s="151"/>
      <c r="P18" s="151"/>
      <c r="Q18" s="150"/>
      <c r="R18" s="150"/>
      <c r="S18" s="150"/>
      <c r="T18" s="154"/>
      <c r="U18" s="154"/>
      <c r="V18" s="154" t="s">
        <v>0</v>
      </c>
      <c r="W18" s="155"/>
      <c r="X18" s="151"/>
    </row>
    <row r="19" spans="4:24" ht="25.5">
      <c r="D19" s="149" t="s">
        <v>161</v>
      </c>
      <c r="E19" s="150"/>
      <c r="F19" s="151"/>
      <c r="G19" s="163"/>
      <c r="H19" s="152"/>
      <c r="I19" s="152"/>
      <c r="J19" s="152"/>
      <c r="K19" s="153"/>
      <c r="L19" s="153"/>
      <c r="M19" s="150"/>
      <c r="N19" s="150"/>
      <c r="O19" s="151"/>
      <c r="P19" s="151"/>
      <c r="Q19" s="150"/>
      <c r="R19" s="150"/>
      <c r="S19" s="150"/>
      <c r="T19" s="154"/>
      <c r="U19" s="154"/>
      <c r="V19" s="154" t="s">
        <v>0</v>
      </c>
      <c r="W19" s="155"/>
      <c r="X19" s="151"/>
    </row>
    <row r="20" spans="1:37" ht="12.75">
      <c r="A20" s="1">
        <v>3</v>
      </c>
      <c r="B20" s="2" t="s">
        <v>146</v>
      </c>
      <c r="C20" s="3" t="s">
        <v>162</v>
      </c>
      <c r="D20" s="4" t="s">
        <v>163</v>
      </c>
      <c r="E20" s="5">
        <v>234</v>
      </c>
      <c r="F20" s="6" t="s">
        <v>164</v>
      </c>
      <c r="G20" s="162"/>
      <c r="H20" s="7">
        <f>ROUND(E20*G20,2)</f>
        <v>0</v>
      </c>
      <c r="J20" s="7">
        <f>ROUND(E20*G20,2)</f>
        <v>0</v>
      </c>
      <c r="K20" s="8">
        <v>2E-05</v>
      </c>
      <c r="L20" s="8">
        <f>E20*K20</f>
        <v>0.00468</v>
      </c>
      <c r="N20" s="5">
        <f>E20*M20</f>
        <v>0</v>
      </c>
      <c r="O20" s="6">
        <v>20</v>
      </c>
      <c r="P20" s="6" t="s">
        <v>150</v>
      </c>
      <c r="V20" s="9" t="s">
        <v>106</v>
      </c>
      <c r="W20" s="10">
        <v>42.12</v>
      </c>
      <c r="X20" s="3" t="s">
        <v>165</v>
      </c>
      <c r="Y20" s="3" t="s">
        <v>162</v>
      </c>
      <c r="Z20" s="6" t="s">
        <v>152</v>
      </c>
      <c r="AB20" s="6">
        <v>7</v>
      </c>
      <c r="AJ20" s="11" t="s">
        <v>153</v>
      </c>
      <c r="AK20" s="11" t="s">
        <v>154</v>
      </c>
    </row>
    <row r="21" spans="4:24" ht="12.75">
      <c r="D21" s="149" t="s">
        <v>166</v>
      </c>
      <c r="E21" s="150"/>
      <c r="F21" s="151"/>
      <c r="G21" s="163"/>
      <c r="H21" s="152"/>
      <c r="I21" s="152"/>
      <c r="J21" s="152"/>
      <c r="K21" s="153"/>
      <c r="L21" s="153"/>
      <c r="M21" s="150"/>
      <c r="N21" s="150"/>
      <c r="O21" s="151"/>
      <c r="P21" s="151"/>
      <c r="Q21" s="150"/>
      <c r="R21" s="150"/>
      <c r="S21" s="150"/>
      <c r="T21" s="154"/>
      <c r="U21" s="154"/>
      <c r="V21" s="154" t="s">
        <v>0</v>
      </c>
      <c r="W21" s="155"/>
      <c r="X21" s="151"/>
    </row>
    <row r="22" spans="4:23" ht="12.75">
      <c r="D22" s="156" t="s">
        <v>167</v>
      </c>
      <c r="E22" s="157">
        <f>J22</f>
        <v>0</v>
      </c>
      <c r="G22" s="162"/>
      <c r="H22" s="157">
        <f>SUM(H12:H21)</f>
        <v>0</v>
      </c>
      <c r="I22" s="157">
        <f>SUM(I12:I21)</f>
        <v>0</v>
      </c>
      <c r="J22" s="157">
        <f>SUM(J12:J21)</f>
        <v>0</v>
      </c>
      <c r="L22" s="158">
        <f>SUM(L12:L21)</f>
        <v>13.31983162</v>
      </c>
      <c r="N22" s="159">
        <f>SUM(N12:N21)</f>
        <v>0</v>
      </c>
      <c r="W22" s="10">
        <f>SUM(W12:W21)</f>
        <v>96.37799999999999</v>
      </c>
    </row>
    <row r="23" ht="12.75">
      <c r="G23" s="162"/>
    </row>
    <row r="24" spans="2:7" ht="12.75">
      <c r="B24" s="3" t="s">
        <v>168</v>
      </c>
      <c r="G24" s="162"/>
    </row>
    <row r="25" spans="1:37" ht="12.75">
      <c r="A25" s="1">
        <v>4</v>
      </c>
      <c r="B25" s="2" t="s">
        <v>169</v>
      </c>
      <c r="C25" s="3" t="s">
        <v>170</v>
      </c>
      <c r="D25" s="4" t="s">
        <v>171</v>
      </c>
      <c r="E25" s="5">
        <v>15.8</v>
      </c>
      <c r="F25" s="6" t="s">
        <v>164</v>
      </c>
      <c r="G25" s="162"/>
      <c r="H25" s="7">
        <f>ROUND(E25*G25,2)</f>
        <v>0</v>
      </c>
      <c r="J25" s="7">
        <f>ROUND(E25*G25,2)</f>
        <v>0</v>
      </c>
      <c r="K25" s="8">
        <v>0.00107</v>
      </c>
      <c r="L25" s="8">
        <f>E25*K25</f>
        <v>0.016906</v>
      </c>
      <c r="N25" s="5">
        <f>E25*M25</f>
        <v>0</v>
      </c>
      <c r="O25" s="6">
        <v>20</v>
      </c>
      <c r="P25" s="6" t="s">
        <v>150</v>
      </c>
      <c r="V25" s="9" t="s">
        <v>106</v>
      </c>
      <c r="W25" s="10">
        <v>6.446</v>
      </c>
      <c r="X25" s="3" t="s">
        <v>172</v>
      </c>
      <c r="Y25" s="3" t="s">
        <v>170</v>
      </c>
      <c r="Z25" s="6" t="s">
        <v>152</v>
      </c>
      <c r="AB25" s="6">
        <v>7</v>
      </c>
      <c r="AJ25" s="11" t="s">
        <v>153</v>
      </c>
      <c r="AK25" s="11" t="s">
        <v>154</v>
      </c>
    </row>
    <row r="26" spans="4:24" ht="12.75">
      <c r="D26" s="149" t="s">
        <v>173</v>
      </c>
      <c r="E26" s="150"/>
      <c r="F26" s="151"/>
      <c r="G26" s="163"/>
      <c r="H26" s="152"/>
      <c r="I26" s="152"/>
      <c r="J26" s="152"/>
      <c r="K26" s="153"/>
      <c r="L26" s="153"/>
      <c r="M26" s="150"/>
      <c r="N26" s="150"/>
      <c r="O26" s="151"/>
      <c r="P26" s="151"/>
      <c r="Q26" s="150"/>
      <c r="R26" s="150"/>
      <c r="S26" s="150"/>
      <c r="T26" s="154"/>
      <c r="U26" s="154"/>
      <c r="V26" s="154" t="s">
        <v>0</v>
      </c>
      <c r="W26" s="155"/>
      <c r="X26" s="151"/>
    </row>
    <row r="27" spans="4:23" ht="12.75">
      <c r="D27" s="156" t="s">
        <v>174</v>
      </c>
      <c r="E27" s="157">
        <f>J27</f>
        <v>0</v>
      </c>
      <c r="G27" s="162"/>
      <c r="H27" s="157">
        <f>SUM(H24:H26)</f>
        <v>0</v>
      </c>
      <c r="I27" s="157">
        <f>SUM(I24:I26)</f>
        <v>0</v>
      </c>
      <c r="J27" s="157">
        <f>SUM(J24:J26)</f>
        <v>0</v>
      </c>
      <c r="L27" s="158">
        <f>SUM(L24:L26)</f>
        <v>0.016906</v>
      </c>
      <c r="N27" s="159">
        <f>SUM(N24:N26)</f>
        <v>0</v>
      </c>
      <c r="W27" s="10">
        <f>SUM(W24:W26)</f>
        <v>6.446</v>
      </c>
    </row>
    <row r="28" ht="12.75">
      <c r="G28" s="162"/>
    </row>
    <row r="29" spans="2:7" ht="12.75">
      <c r="B29" s="3" t="s">
        <v>175</v>
      </c>
      <c r="G29" s="162"/>
    </row>
    <row r="30" spans="1:37" ht="25.5">
      <c r="A30" s="1">
        <v>5</v>
      </c>
      <c r="B30" s="2" t="s">
        <v>146</v>
      </c>
      <c r="C30" s="3" t="s">
        <v>176</v>
      </c>
      <c r="D30" s="4" t="s">
        <v>177</v>
      </c>
      <c r="E30" s="5">
        <v>93.6</v>
      </c>
      <c r="F30" s="6" t="s">
        <v>164</v>
      </c>
      <c r="G30" s="162"/>
      <c r="H30" s="7">
        <f>ROUND(E30*G30,2)</f>
        <v>0</v>
      </c>
      <c r="J30" s="7">
        <f>ROUND(E30*G30,2)</f>
        <v>0</v>
      </c>
      <c r="K30" s="8">
        <v>0.00578</v>
      </c>
      <c r="L30" s="8">
        <f>E30*K30</f>
        <v>0.541008</v>
      </c>
      <c r="N30" s="5">
        <f>E30*M30</f>
        <v>0</v>
      </c>
      <c r="O30" s="6">
        <v>20</v>
      </c>
      <c r="P30" s="6" t="s">
        <v>150</v>
      </c>
      <c r="V30" s="9" t="s">
        <v>106</v>
      </c>
      <c r="W30" s="10">
        <v>24.336</v>
      </c>
      <c r="X30" s="3" t="s">
        <v>178</v>
      </c>
      <c r="Y30" s="3" t="s">
        <v>176</v>
      </c>
      <c r="Z30" s="6" t="s">
        <v>179</v>
      </c>
      <c r="AB30" s="6">
        <v>7</v>
      </c>
      <c r="AJ30" s="11" t="s">
        <v>153</v>
      </c>
      <c r="AK30" s="11" t="s">
        <v>154</v>
      </c>
    </row>
    <row r="31" spans="4:24" ht="12.75">
      <c r="D31" s="149" t="s">
        <v>180</v>
      </c>
      <c r="E31" s="150"/>
      <c r="F31" s="151"/>
      <c r="G31" s="163"/>
      <c r="H31" s="152"/>
      <c r="I31" s="152"/>
      <c r="J31" s="152"/>
      <c r="K31" s="153"/>
      <c r="L31" s="153"/>
      <c r="M31" s="150"/>
      <c r="N31" s="150"/>
      <c r="O31" s="151"/>
      <c r="P31" s="151"/>
      <c r="Q31" s="150"/>
      <c r="R31" s="150"/>
      <c r="S31" s="150"/>
      <c r="T31" s="154"/>
      <c r="U31" s="154"/>
      <c r="V31" s="154" t="s">
        <v>0</v>
      </c>
      <c r="W31" s="155"/>
      <c r="X31" s="151"/>
    </row>
    <row r="32" spans="1:37" ht="25.5">
      <c r="A32" s="1">
        <v>6</v>
      </c>
      <c r="B32" s="2" t="s">
        <v>181</v>
      </c>
      <c r="C32" s="3" t="s">
        <v>182</v>
      </c>
      <c r="D32" s="4" t="s">
        <v>183</v>
      </c>
      <c r="E32" s="5">
        <v>2</v>
      </c>
      <c r="F32" s="6" t="s">
        <v>184</v>
      </c>
      <c r="G32" s="162"/>
      <c r="H32" s="7">
        <f>ROUND(E32*G32,2)</f>
        <v>0</v>
      </c>
      <c r="J32" s="7">
        <f>ROUND(E32*G32,2)</f>
        <v>0</v>
      </c>
      <c r="L32" s="8">
        <f>E32*K32</f>
        <v>0</v>
      </c>
      <c r="M32" s="5">
        <v>0.008</v>
      </c>
      <c r="N32" s="5">
        <f>E32*M32</f>
        <v>0.016</v>
      </c>
      <c r="O32" s="6">
        <v>20</v>
      </c>
      <c r="P32" s="6" t="s">
        <v>150</v>
      </c>
      <c r="V32" s="9" t="s">
        <v>106</v>
      </c>
      <c r="W32" s="10">
        <v>0.672</v>
      </c>
      <c r="X32" s="3" t="s">
        <v>185</v>
      </c>
      <c r="Y32" s="3" t="s">
        <v>182</v>
      </c>
      <c r="Z32" s="6" t="s">
        <v>186</v>
      </c>
      <c r="AB32" s="6">
        <v>1</v>
      </c>
      <c r="AJ32" s="11" t="s">
        <v>153</v>
      </c>
      <c r="AK32" s="11" t="s">
        <v>154</v>
      </c>
    </row>
    <row r="33" spans="1:37" ht="12.75">
      <c r="A33" s="1">
        <v>7</v>
      </c>
      <c r="B33" s="2" t="s">
        <v>181</v>
      </c>
      <c r="C33" s="3" t="s">
        <v>187</v>
      </c>
      <c r="D33" s="4" t="s">
        <v>188</v>
      </c>
      <c r="E33" s="5">
        <v>0.016</v>
      </c>
      <c r="F33" s="6" t="s">
        <v>189</v>
      </c>
      <c r="G33" s="162"/>
      <c r="H33" s="7">
        <f>ROUND(E33*G33,2)</f>
        <v>0</v>
      </c>
      <c r="J33" s="7">
        <f>ROUND(E33*G33,2)</f>
        <v>0</v>
      </c>
      <c r="L33" s="8">
        <f>E33*K33</f>
        <v>0</v>
      </c>
      <c r="N33" s="5">
        <f>E33*M33</f>
        <v>0</v>
      </c>
      <c r="O33" s="6">
        <v>20</v>
      </c>
      <c r="P33" s="6" t="s">
        <v>150</v>
      </c>
      <c r="V33" s="9" t="s">
        <v>106</v>
      </c>
      <c r="W33" s="10">
        <v>0.021</v>
      </c>
      <c r="X33" s="3" t="s">
        <v>187</v>
      </c>
      <c r="Y33" s="3" t="s">
        <v>187</v>
      </c>
      <c r="Z33" s="6" t="s">
        <v>186</v>
      </c>
      <c r="AB33" s="6">
        <v>7</v>
      </c>
      <c r="AJ33" s="11" t="s">
        <v>153</v>
      </c>
      <c r="AK33" s="11" t="s">
        <v>154</v>
      </c>
    </row>
    <row r="34" spans="1:37" ht="12.75">
      <c r="A34" s="1">
        <v>8</v>
      </c>
      <c r="B34" s="2" t="s">
        <v>181</v>
      </c>
      <c r="C34" s="3" t="s">
        <v>190</v>
      </c>
      <c r="D34" s="4" t="s">
        <v>191</v>
      </c>
      <c r="E34" s="5">
        <v>0.16</v>
      </c>
      <c r="F34" s="6" t="s">
        <v>189</v>
      </c>
      <c r="G34" s="162"/>
      <c r="H34" s="7">
        <f>ROUND(E34*G34,2)</f>
        <v>0</v>
      </c>
      <c r="J34" s="7">
        <f>ROUND(E34*G34,2)</f>
        <v>0</v>
      </c>
      <c r="L34" s="8">
        <f>E34*K34</f>
        <v>0</v>
      </c>
      <c r="N34" s="5">
        <f>E34*M34</f>
        <v>0</v>
      </c>
      <c r="O34" s="6">
        <v>20</v>
      </c>
      <c r="P34" s="6" t="s">
        <v>150</v>
      </c>
      <c r="V34" s="9" t="s">
        <v>106</v>
      </c>
      <c r="W34" s="10">
        <v>0.087</v>
      </c>
      <c r="X34" s="3" t="s">
        <v>190</v>
      </c>
      <c r="Y34" s="3" t="s">
        <v>190</v>
      </c>
      <c r="Z34" s="6" t="s">
        <v>186</v>
      </c>
      <c r="AB34" s="6">
        <v>7</v>
      </c>
      <c r="AJ34" s="11" t="s">
        <v>153</v>
      </c>
      <c r="AK34" s="11" t="s">
        <v>154</v>
      </c>
    </row>
    <row r="35" spans="1:37" ht="25.5">
      <c r="A35" s="1">
        <v>9</v>
      </c>
      <c r="B35" s="2" t="s">
        <v>181</v>
      </c>
      <c r="C35" s="3" t="s">
        <v>192</v>
      </c>
      <c r="D35" s="4" t="s">
        <v>193</v>
      </c>
      <c r="E35" s="5">
        <v>0.064</v>
      </c>
      <c r="F35" s="6" t="s">
        <v>189</v>
      </c>
      <c r="G35" s="162"/>
      <c r="H35" s="7">
        <f>ROUND(E35*G35,2)</f>
        <v>0</v>
      </c>
      <c r="J35" s="7">
        <f>ROUND(E35*G35,2)</f>
        <v>0</v>
      </c>
      <c r="L35" s="8">
        <f>E35*K35</f>
        <v>0</v>
      </c>
      <c r="N35" s="5">
        <f>E35*M35</f>
        <v>0</v>
      </c>
      <c r="O35" s="6">
        <v>20</v>
      </c>
      <c r="P35" s="6" t="s">
        <v>150</v>
      </c>
      <c r="V35" s="9" t="s">
        <v>106</v>
      </c>
      <c r="X35" s="3" t="s">
        <v>192</v>
      </c>
      <c r="Y35" s="3" t="s">
        <v>192</v>
      </c>
      <c r="Z35" s="6" t="s">
        <v>186</v>
      </c>
      <c r="AB35" s="6">
        <v>7</v>
      </c>
      <c r="AJ35" s="11" t="s">
        <v>153</v>
      </c>
      <c r="AK35" s="11" t="s">
        <v>154</v>
      </c>
    </row>
    <row r="36" spans="4:24" ht="12.75">
      <c r="D36" s="149" t="s">
        <v>194</v>
      </c>
      <c r="E36" s="150"/>
      <c r="F36" s="151"/>
      <c r="G36" s="163"/>
      <c r="H36" s="152"/>
      <c r="I36" s="152"/>
      <c r="J36" s="152"/>
      <c r="K36" s="153"/>
      <c r="L36" s="153"/>
      <c r="M36" s="150"/>
      <c r="N36" s="150"/>
      <c r="O36" s="151"/>
      <c r="P36" s="151"/>
      <c r="Q36" s="150"/>
      <c r="R36" s="150"/>
      <c r="S36" s="150"/>
      <c r="T36" s="154"/>
      <c r="U36" s="154"/>
      <c r="V36" s="154" t="s">
        <v>0</v>
      </c>
      <c r="W36" s="155"/>
      <c r="X36" s="151"/>
    </row>
    <row r="37" spans="1:37" ht="25.5">
      <c r="A37" s="1">
        <v>10</v>
      </c>
      <c r="B37" s="2" t="s">
        <v>181</v>
      </c>
      <c r="C37" s="3" t="s">
        <v>195</v>
      </c>
      <c r="D37" s="4" t="s">
        <v>196</v>
      </c>
      <c r="E37" s="5">
        <v>0.016</v>
      </c>
      <c r="F37" s="6" t="s">
        <v>189</v>
      </c>
      <c r="G37" s="162"/>
      <c r="H37" s="7">
        <f>ROUND(E37*G37,2)</f>
        <v>0</v>
      </c>
      <c r="J37" s="7">
        <f>ROUND(E37*G37,2)</f>
        <v>0</v>
      </c>
      <c r="L37" s="8">
        <f>E37*K37</f>
        <v>0</v>
      </c>
      <c r="N37" s="5">
        <f>E37*M37</f>
        <v>0</v>
      </c>
      <c r="O37" s="6">
        <v>20</v>
      </c>
      <c r="P37" s="6" t="s">
        <v>150</v>
      </c>
      <c r="V37" s="9" t="s">
        <v>106</v>
      </c>
      <c r="W37" s="10">
        <v>0.018</v>
      </c>
      <c r="X37" s="3" t="s">
        <v>195</v>
      </c>
      <c r="Y37" s="3" t="s">
        <v>195</v>
      </c>
      <c r="Z37" s="6" t="s">
        <v>186</v>
      </c>
      <c r="AB37" s="6">
        <v>7</v>
      </c>
      <c r="AJ37" s="11" t="s">
        <v>153</v>
      </c>
      <c r="AK37" s="11" t="s">
        <v>154</v>
      </c>
    </row>
    <row r="38" spans="1:37" ht="25.5">
      <c r="A38" s="1">
        <v>11</v>
      </c>
      <c r="B38" s="2" t="s">
        <v>181</v>
      </c>
      <c r="C38" s="3" t="s">
        <v>197</v>
      </c>
      <c r="D38" s="4" t="s">
        <v>198</v>
      </c>
      <c r="E38" s="5">
        <v>0.096</v>
      </c>
      <c r="F38" s="6" t="s">
        <v>189</v>
      </c>
      <c r="G38" s="162"/>
      <c r="H38" s="7">
        <f>ROUND(E38*G38,2)</f>
        <v>0</v>
      </c>
      <c r="J38" s="7">
        <f>ROUND(E38*G38,2)</f>
        <v>0</v>
      </c>
      <c r="L38" s="8">
        <f>E38*K38</f>
        <v>0</v>
      </c>
      <c r="N38" s="5">
        <f>E38*M38</f>
        <v>0</v>
      </c>
      <c r="O38" s="6">
        <v>20</v>
      </c>
      <c r="P38" s="6" t="s">
        <v>150</v>
      </c>
      <c r="V38" s="9" t="s">
        <v>106</v>
      </c>
      <c r="W38" s="10">
        <v>0.012</v>
      </c>
      <c r="X38" s="3" t="s">
        <v>197</v>
      </c>
      <c r="Y38" s="3" t="s">
        <v>197</v>
      </c>
      <c r="Z38" s="6" t="s">
        <v>186</v>
      </c>
      <c r="AB38" s="6">
        <v>7</v>
      </c>
      <c r="AJ38" s="11" t="s">
        <v>153</v>
      </c>
      <c r="AK38" s="11" t="s">
        <v>154</v>
      </c>
    </row>
    <row r="39" spans="4:24" ht="12.75">
      <c r="D39" s="149" t="s">
        <v>199</v>
      </c>
      <c r="E39" s="150"/>
      <c r="F39" s="151"/>
      <c r="G39" s="163"/>
      <c r="H39" s="152"/>
      <c r="I39" s="152"/>
      <c r="J39" s="152"/>
      <c r="K39" s="153"/>
      <c r="L39" s="153"/>
      <c r="M39" s="150"/>
      <c r="N39" s="150"/>
      <c r="O39" s="151"/>
      <c r="P39" s="151"/>
      <c r="Q39" s="150"/>
      <c r="R39" s="150"/>
      <c r="S39" s="150"/>
      <c r="T39" s="154"/>
      <c r="U39" s="154"/>
      <c r="V39" s="154" t="s">
        <v>0</v>
      </c>
      <c r="W39" s="155"/>
      <c r="X39" s="151"/>
    </row>
    <row r="40" spans="1:37" ht="25.5">
      <c r="A40" s="1">
        <v>12</v>
      </c>
      <c r="B40" s="2" t="s">
        <v>181</v>
      </c>
      <c r="C40" s="3" t="s">
        <v>200</v>
      </c>
      <c r="D40" s="4" t="s">
        <v>201</v>
      </c>
      <c r="E40" s="5">
        <v>0.016</v>
      </c>
      <c r="F40" s="6" t="s">
        <v>189</v>
      </c>
      <c r="G40" s="162"/>
      <c r="H40" s="7">
        <f>ROUND(E40*G40,2)</f>
        <v>0</v>
      </c>
      <c r="J40" s="7">
        <f>ROUND(E40*G40,2)</f>
        <v>0</v>
      </c>
      <c r="L40" s="8">
        <f>E40*K40</f>
        <v>0</v>
      </c>
      <c r="N40" s="5">
        <f>E40*M40</f>
        <v>0</v>
      </c>
      <c r="O40" s="6">
        <v>20</v>
      </c>
      <c r="P40" s="6" t="s">
        <v>150</v>
      </c>
      <c r="V40" s="9" t="s">
        <v>106</v>
      </c>
      <c r="X40" s="3" t="s">
        <v>200</v>
      </c>
      <c r="Y40" s="3" t="s">
        <v>200</v>
      </c>
      <c r="Z40" s="6" t="s">
        <v>186</v>
      </c>
      <c r="AB40" s="6">
        <v>7</v>
      </c>
      <c r="AJ40" s="11" t="s">
        <v>153</v>
      </c>
      <c r="AK40" s="11" t="s">
        <v>154</v>
      </c>
    </row>
    <row r="41" spans="1:37" ht="12.75">
      <c r="A41" s="1">
        <v>13</v>
      </c>
      <c r="B41" s="2" t="s">
        <v>169</v>
      </c>
      <c r="C41" s="3" t="s">
        <v>202</v>
      </c>
      <c r="D41" s="4" t="s">
        <v>203</v>
      </c>
      <c r="E41" s="5">
        <v>13.878</v>
      </c>
      <c r="F41" s="6" t="s">
        <v>189</v>
      </c>
      <c r="G41" s="162"/>
      <c r="H41" s="7">
        <f>ROUND(E41*G41,2)</f>
        <v>0</v>
      </c>
      <c r="J41" s="7">
        <f>ROUND(E41*G41,2)</f>
        <v>0</v>
      </c>
      <c r="L41" s="8">
        <f>E41*K41</f>
        <v>0</v>
      </c>
      <c r="N41" s="5">
        <f>E41*M41</f>
        <v>0</v>
      </c>
      <c r="O41" s="6">
        <v>20</v>
      </c>
      <c r="P41" s="6" t="s">
        <v>150</v>
      </c>
      <c r="V41" s="9" t="s">
        <v>106</v>
      </c>
      <c r="W41" s="10">
        <v>34.445</v>
      </c>
      <c r="X41" s="3" t="s">
        <v>202</v>
      </c>
      <c r="Y41" s="3" t="s">
        <v>202</v>
      </c>
      <c r="Z41" s="6" t="s">
        <v>204</v>
      </c>
      <c r="AB41" s="6">
        <v>7</v>
      </c>
      <c r="AJ41" s="11" t="s">
        <v>153</v>
      </c>
      <c r="AK41" s="11" t="s">
        <v>154</v>
      </c>
    </row>
    <row r="42" spans="4:23" ht="12.75">
      <c r="D42" s="156" t="s">
        <v>205</v>
      </c>
      <c r="E42" s="157">
        <f>J42</f>
        <v>0</v>
      </c>
      <c r="G42" s="162"/>
      <c r="H42" s="157">
        <f>SUM(H29:H41)</f>
        <v>0</v>
      </c>
      <c r="I42" s="157">
        <f>SUM(I29:I41)</f>
        <v>0</v>
      </c>
      <c r="J42" s="157">
        <f>SUM(J29:J41)</f>
        <v>0</v>
      </c>
      <c r="L42" s="158">
        <f>SUM(L29:L41)</f>
        <v>0.541008</v>
      </c>
      <c r="N42" s="159">
        <f>SUM(N29:N41)</f>
        <v>0.016</v>
      </c>
      <c r="W42" s="10">
        <f>SUM(W29:W41)</f>
        <v>59.591</v>
      </c>
    </row>
    <row r="43" ht="12.75">
      <c r="G43" s="162"/>
    </row>
    <row r="44" spans="4:23" ht="12.75">
      <c r="D44" s="156" t="s">
        <v>206</v>
      </c>
      <c r="E44" s="159">
        <f>J44</f>
        <v>0</v>
      </c>
      <c r="G44" s="162"/>
      <c r="H44" s="157">
        <f>+H22+H27+H42</f>
        <v>0</v>
      </c>
      <c r="I44" s="157">
        <f>+I22+I27+I42</f>
        <v>0</v>
      </c>
      <c r="J44" s="157">
        <f>+J22+J27+J42</f>
        <v>0</v>
      </c>
      <c r="L44" s="158">
        <f>+L22+L27+L42</f>
        <v>13.87774562</v>
      </c>
      <c r="N44" s="159">
        <f>+N22+N27+N42</f>
        <v>0.016</v>
      </c>
      <c r="W44" s="10">
        <f>+W22+W27+W42</f>
        <v>162.415</v>
      </c>
    </row>
    <row r="45" ht="12.75">
      <c r="G45" s="162"/>
    </row>
    <row r="46" spans="2:7" ht="12.75">
      <c r="B46" s="148" t="s">
        <v>207</v>
      </c>
      <c r="G46" s="162"/>
    </row>
    <row r="47" spans="2:7" ht="12.75">
      <c r="B47" s="3" t="s">
        <v>208</v>
      </c>
      <c r="G47" s="162"/>
    </row>
    <row r="48" spans="1:37" ht="12.75">
      <c r="A48" s="1">
        <v>14</v>
      </c>
      <c r="B48" s="2" t="s">
        <v>209</v>
      </c>
      <c r="C48" s="3" t="s">
        <v>210</v>
      </c>
      <c r="D48" s="4" t="s">
        <v>211</v>
      </c>
      <c r="E48" s="5">
        <v>234</v>
      </c>
      <c r="F48" s="6" t="s">
        <v>212</v>
      </c>
      <c r="G48" s="162"/>
      <c r="H48" s="7">
        <f>ROUND(E48*G48,2)</f>
        <v>0</v>
      </c>
      <c r="J48" s="7">
        <f>ROUND(E48*G48,2)</f>
        <v>0</v>
      </c>
      <c r="L48" s="8">
        <f>E48*K48</f>
        <v>0</v>
      </c>
      <c r="M48" s="5">
        <v>0.014</v>
      </c>
      <c r="N48" s="5">
        <f>E48*M48</f>
        <v>3.2760000000000002</v>
      </c>
      <c r="O48" s="6">
        <v>20</v>
      </c>
      <c r="P48" s="6" t="s">
        <v>150</v>
      </c>
      <c r="V48" s="9" t="s">
        <v>213</v>
      </c>
      <c r="W48" s="10">
        <v>9.594</v>
      </c>
      <c r="X48" s="3" t="s">
        <v>214</v>
      </c>
      <c r="Y48" s="3" t="s">
        <v>210</v>
      </c>
      <c r="Z48" s="6" t="s">
        <v>215</v>
      </c>
      <c r="AB48" s="6">
        <v>1</v>
      </c>
      <c r="AJ48" s="11" t="s">
        <v>216</v>
      </c>
      <c r="AK48" s="11" t="s">
        <v>154</v>
      </c>
    </row>
    <row r="49" spans="4:24" ht="12.75">
      <c r="D49" s="149" t="s">
        <v>217</v>
      </c>
      <c r="E49" s="150"/>
      <c r="F49" s="151"/>
      <c r="G49" s="163"/>
      <c r="H49" s="152"/>
      <c r="I49" s="152"/>
      <c r="J49" s="152"/>
      <c r="K49" s="153"/>
      <c r="L49" s="153"/>
      <c r="M49" s="150"/>
      <c r="N49" s="150"/>
      <c r="O49" s="151"/>
      <c r="P49" s="151"/>
      <c r="Q49" s="150"/>
      <c r="R49" s="150"/>
      <c r="S49" s="150"/>
      <c r="T49" s="154"/>
      <c r="U49" s="154"/>
      <c r="V49" s="154" t="s">
        <v>0</v>
      </c>
      <c r="W49" s="155"/>
      <c r="X49" s="151"/>
    </row>
    <row r="50" spans="1:37" ht="25.5">
      <c r="A50" s="1">
        <v>15</v>
      </c>
      <c r="B50" s="2" t="s">
        <v>209</v>
      </c>
      <c r="C50" s="3" t="s">
        <v>218</v>
      </c>
      <c r="D50" s="4" t="s">
        <v>219</v>
      </c>
      <c r="E50" s="5">
        <v>986.54</v>
      </c>
      <c r="F50" s="6" t="s">
        <v>212</v>
      </c>
      <c r="G50" s="162"/>
      <c r="H50" s="7">
        <f>ROUND(E50*G50,2)</f>
        <v>0</v>
      </c>
      <c r="J50" s="7">
        <f>ROUND(E50*G50,2)</f>
        <v>0</v>
      </c>
      <c r="L50" s="8">
        <f>E50*K50</f>
        <v>0</v>
      </c>
      <c r="M50" s="5">
        <v>0.002</v>
      </c>
      <c r="N50" s="5">
        <f>E50*M50</f>
        <v>1.97308</v>
      </c>
      <c r="O50" s="6">
        <v>20</v>
      </c>
      <c r="P50" s="6" t="s">
        <v>150</v>
      </c>
      <c r="V50" s="9" t="s">
        <v>213</v>
      </c>
      <c r="W50" s="10">
        <v>35.515</v>
      </c>
      <c r="X50" s="3" t="s">
        <v>220</v>
      </c>
      <c r="Y50" s="3" t="s">
        <v>218</v>
      </c>
      <c r="Z50" s="6" t="s">
        <v>215</v>
      </c>
      <c r="AB50" s="6">
        <v>1</v>
      </c>
      <c r="AJ50" s="11" t="s">
        <v>216</v>
      </c>
      <c r="AK50" s="11" t="s">
        <v>154</v>
      </c>
    </row>
    <row r="51" spans="4:24" ht="12.75">
      <c r="D51" s="149" t="s">
        <v>221</v>
      </c>
      <c r="E51" s="150"/>
      <c r="F51" s="151"/>
      <c r="G51" s="163"/>
      <c r="H51" s="152"/>
      <c r="I51" s="152"/>
      <c r="J51" s="152"/>
      <c r="K51" s="153"/>
      <c r="L51" s="153"/>
      <c r="M51" s="150"/>
      <c r="N51" s="150"/>
      <c r="O51" s="151"/>
      <c r="P51" s="151"/>
      <c r="Q51" s="150"/>
      <c r="R51" s="150"/>
      <c r="S51" s="150"/>
      <c r="T51" s="154"/>
      <c r="U51" s="154"/>
      <c r="V51" s="154" t="s">
        <v>0</v>
      </c>
      <c r="W51" s="155"/>
      <c r="X51" s="151"/>
    </row>
    <row r="52" spans="4:24" ht="25.5">
      <c r="D52" s="149" t="s">
        <v>222</v>
      </c>
      <c r="E52" s="150"/>
      <c r="F52" s="151"/>
      <c r="G52" s="163"/>
      <c r="H52" s="152"/>
      <c r="I52" s="152"/>
      <c r="J52" s="152"/>
      <c r="K52" s="153"/>
      <c r="L52" s="153"/>
      <c r="M52" s="150"/>
      <c r="N52" s="150"/>
      <c r="O52" s="151"/>
      <c r="P52" s="151"/>
      <c r="Q52" s="150"/>
      <c r="R52" s="150"/>
      <c r="S52" s="150"/>
      <c r="T52" s="154"/>
      <c r="U52" s="154"/>
      <c r="V52" s="154" t="s">
        <v>0</v>
      </c>
      <c r="W52" s="155"/>
      <c r="X52" s="151"/>
    </row>
    <row r="53" spans="1:37" ht="12.75">
      <c r="A53" s="1">
        <v>16</v>
      </c>
      <c r="B53" s="2" t="s">
        <v>209</v>
      </c>
      <c r="C53" s="3" t="s">
        <v>223</v>
      </c>
      <c r="D53" s="4" t="s">
        <v>224</v>
      </c>
      <c r="E53" s="5">
        <v>19</v>
      </c>
      <c r="F53" s="6" t="s">
        <v>184</v>
      </c>
      <c r="G53" s="162"/>
      <c r="H53" s="7">
        <f>ROUND(E53*G53,2)</f>
        <v>0</v>
      </c>
      <c r="J53" s="7">
        <f>ROUND(E53*G53,2)</f>
        <v>0</v>
      </c>
      <c r="L53" s="8">
        <f>E53*K53</f>
        <v>0</v>
      </c>
      <c r="N53" s="5">
        <f>E53*M53</f>
        <v>0</v>
      </c>
      <c r="O53" s="6">
        <v>20</v>
      </c>
      <c r="P53" s="6" t="s">
        <v>150</v>
      </c>
      <c r="V53" s="9" t="s">
        <v>213</v>
      </c>
      <c r="W53" s="10">
        <v>3.154</v>
      </c>
      <c r="X53" s="3" t="s">
        <v>225</v>
      </c>
      <c r="Y53" s="3" t="s">
        <v>223</v>
      </c>
      <c r="Z53" s="6" t="s">
        <v>215</v>
      </c>
      <c r="AB53" s="6">
        <v>1</v>
      </c>
      <c r="AJ53" s="11" t="s">
        <v>216</v>
      </c>
      <c r="AK53" s="11" t="s">
        <v>154</v>
      </c>
    </row>
    <row r="54" spans="4:24" ht="12.75">
      <c r="D54" s="149" t="s">
        <v>226</v>
      </c>
      <c r="E54" s="150"/>
      <c r="F54" s="151"/>
      <c r="G54" s="163"/>
      <c r="H54" s="152"/>
      <c r="I54" s="152"/>
      <c r="J54" s="152"/>
      <c r="K54" s="153"/>
      <c r="L54" s="153"/>
      <c r="M54" s="150"/>
      <c r="N54" s="150"/>
      <c r="O54" s="151"/>
      <c r="P54" s="151"/>
      <c r="Q54" s="150"/>
      <c r="R54" s="150"/>
      <c r="S54" s="150"/>
      <c r="T54" s="154"/>
      <c r="U54" s="154"/>
      <c r="V54" s="154" t="s">
        <v>0</v>
      </c>
      <c r="W54" s="155"/>
      <c r="X54" s="151"/>
    </row>
    <row r="55" spans="1:37" ht="25.5">
      <c r="A55" s="1">
        <v>17</v>
      </c>
      <c r="B55" s="2" t="s">
        <v>209</v>
      </c>
      <c r="C55" s="3" t="s">
        <v>227</v>
      </c>
      <c r="D55" s="4" t="s">
        <v>228</v>
      </c>
      <c r="E55" s="5">
        <v>1057.44</v>
      </c>
      <c r="F55" s="6" t="s">
        <v>212</v>
      </c>
      <c r="G55" s="162"/>
      <c r="H55" s="7">
        <f>ROUND(E55*G55,2)</f>
        <v>0</v>
      </c>
      <c r="J55" s="7">
        <f>ROUND(E55*G55,2)</f>
        <v>0</v>
      </c>
      <c r="K55" s="8">
        <v>0.0009</v>
      </c>
      <c r="L55" s="8">
        <f>E55*K55</f>
        <v>0.951696</v>
      </c>
      <c r="N55" s="5">
        <f>E55*M55</f>
        <v>0</v>
      </c>
      <c r="O55" s="6">
        <v>20</v>
      </c>
      <c r="P55" s="6" t="s">
        <v>150</v>
      </c>
      <c r="V55" s="9" t="s">
        <v>213</v>
      </c>
      <c r="W55" s="10">
        <v>178.707</v>
      </c>
      <c r="X55" s="3" t="s">
        <v>229</v>
      </c>
      <c r="Y55" s="3" t="s">
        <v>227</v>
      </c>
      <c r="Z55" s="6" t="s">
        <v>215</v>
      </c>
      <c r="AB55" s="6">
        <v>1</v>
      </c>
      <c r="AJ55" s="11" t="s">
        <v>216</v>
      </c>
      <c r="AK55" s="11" t="s">
        <v>154</v>
      </c>
    </row>
    <row r="56" spans="4:24" ht="12.75">
      <c r="D56" s="149" t="s">
        <v>230</v>
      </c>
      <c r="E56" s="150"/>
      <c r="F56" s="151"/>
      <c r="G56" s="163"/>
      <c r="H56" s="152"/>
      <c r="I56" s="152"/>
      <c r="J56" s="152"/>
      <c r="K56" s="153"/>
      <c r="L56" s="153"/>
      <c r="M56" s="150"/>
      <c r="N56" s="150"/>
      <c r="O56" s="151"/>
      <c r="P56" s="151"/>
      <c r="Q56" s="150"/>
      <c r="R56" s="150"/>
      <c r="S56" s="150"/>
      <c r="T56" s="154"/>
      <c r="U56" s="154"/>
      <c r="V56" s="154" t="s">
        <v>0</v>
      </c>
      <c r="W56" s="155"/>
      <c r="X56" s="151"/>
    </row>
    <row r="57" spans="1:37" ht="12.75">
      <c r="A57" s="1">
        <v>18</v>
      </c>
      <c r="B57" s="2" t="s">
        <v>231</v>
      </c>
      <c r="C57" s="3" t="s">
        <v>232</v>
      </c>
      <c r="D57" s="4" t="s">
        <v>233</v>
      </c>
      <c r="E57" s="5">
        <v>1216.056</v>
      </c>
      <c r="F57" s="6" t="s">
        <v>212</v>
      </c>
      <c r="G57" s="162"/>
      <c r="I57" s="7">
        <f>ROUND(E57*G57,2)</f>
        <v>0</v>
      </c>
      <c r="J57" s="7">
        <f>ROUND(E57*G57,2)</f>
        <v>0</v>
      </c>
      <c r="K57" s="8">
        <v>0.005</v>
      </c>
      <c r="L57" s="8">
        <f>E57*K57</f>
        <v>6.08028</v>
      </c>
      <c r="N57" s="5">
        <f>E57*M57</f>
        <v>0</v>
      </c>
      <c r="O57" s="6">
        <v>20</v>
      </c>
      <c r="P57" s="6" t="s">
        <v>150</v>
      </c>
      <c r="V57" s="9" t="s">
        <v>99</v>
      </c>
      <c r="X57" s="3" t="s">
        <v>232</v>
      </c>
      <c r="Y57" s="3" t="s">
        <v>232</v>
      </c>
      <c r="Z57" s="6" t="s">
        <v>234</v>
      </c>
      <c r="AA57" s="3" t="s">
        <v>150</v>
      </c>
      <c r="AB57" s="6">
        <v>2</v>
      </c>
      <c r="AJ57" s="11" t="s">
        <v>235</v>
      </c>
      <c r="AK57" s="11" t="s">
        <v>154</v>
      </c>
    </row>
    <row r="58" spans="1:37" ht="25.5">
      <c r="A58" s="1">
        <v>19</v>
      </c>
      <c r="B58" s="2" t="s">
        <v>209</v>
      </c>
      <c r="C58" s="3" t="s">
        <v>236</v>
      </c>
      <c r="D58" s="4" t="s">
        <v>237</v>
      </c>
      <c r="E58" s="5">
        <v>27</v>
      </c>
      <c r="F58" s="6" t="s">
        <v>184</v>
      </c>
      <c r="G58" s="162"/>
      <c r="H58" s="7">
        <f>ROUND(E58*G58,2)</f>
        <v>0</v>
      </c>
      <c r="J58" s="7">
        <f>ROUND(E58*G58,2)</f>
        <v>0</v>
      </c>
      <c r="K58" s="8">
        <v>0.00032</v>
      </c>
      <c r="L58" s="8">
        <f>E58*K58</f>
        <v>0.00864</v>
      </c>
      <c r="N58" s="5">
        <f>E58*M58</f>
        <v>0</v>
      </c>
      <c r="O58" s="6">
        <v>20</v>
      </c>
      <c r="P58" s="6" t="s">
        <v>150</v>
      </c>
      <c r="V58" s="9" t="s">
        <v>213</v>
      </c>
      <c r="W58" s="10">
        <v>11.394</v>
      </c>
      <c r="X58" s="3" t="s">
        <v>236</v>
      </c>
      <c r="Y58" s="3" t="s">
        <v>236</v>
      </c>
      <c r="Z58" s="6" t="s">
        <v>215</v>
      </c>
      <c r="AB58" s="6">
        <v>7</v>
      </c>
      <c r="AJ58" s="11" t="s">
        <v>216</v>
      </c>
      <c r="AK58" s="11" t="s">
        <v>154</v>
      </c>
    </row>
    <row r="59" spans="4:24" ht="12.75">
      <c r="D59" s="149" t="s">
        <v>238</v>
      </c>
      <c r="E59" s="150"/>
      <c r="F59" s="151"/>
      <c r="G59" s="163"/>
      <c r="H59" s="152"/>
      <c r="I59" s="152"/>
      <c r="J59" s="152"/>
      <c r="K59" s="153"/>
      <c r="L59" s="153"/>
      <c r="M59" s="150"/>
      <c r="N59" s="150"/>
      <c r="O59" s="151"/>
      <c r="P59" s="151"/>
      <c r="Q59" s="150"/>
      <c r="R59" s="150"/>
      <c r="S59" s="150"/>
      <c r="T59" s="154"/>
      <c r="U59" s="154"/>
      <c r="V59" s="154" t="s">
        <v>0</v>
      </c>
      <c r="W59" s="155"/>
      <c r="X59" s="151"/>
    </row>
    <row r="60" spans="1:37" ht="25.5">
      <c r="A60" s="1">
        <v>20</v>
      </c>
      <c r="B60" s="2" t="s">
        <v>209</v>
      </c>
      <c r="C60" s="3" t="s">
        <v>239</v>
      </c>
      <c r="D60" s="4" t="s">
        <v>240</v>
      </c>
      <c r="E60" s="5">
        <v>986.54</v>
      </c>
      <c r="F60" s="6" t="s">
        <v>212</v>
      </c>
      <c r="G60" s="162"/>
      <c r="H60" s="7">
        <f>ROUND(E60*G60,2)</f>
        <v>0</v>
      </c>
      <c r="J60" s="7">
        <f>ROUND(E60*G60,2)</f>
        <v>0</v>
      </c>
      <c r="L60" s="8">
        <f>E60*K60</f>
        <v>0</v>
      </c>
      <c r="M60" s="5">
        <v>0.084</v>
      </c>
      <c r="N60" s="5">
        <f>E60*M60</f>
        <v>82.86936</v>
      </c>
      <c r="O60" s="6">
        <v>20</v>
      </c>
      <c r="P60" s="6" t="s">
        <v>150</v>
      </c>
      <c r="V60" s="9" t="s">
        <v>213</v>
      </c>
      <c r="W60" s="10">
        <v>75.964</v>
      </c>
      <c r="X60" s="3" t="s">
        <v>239</v>
      </c>
      <c r="Y60" s="3" t="s">
        <v>239</v>
      </c>
      <c r="Z60" s="6" t="s">
        <v>215</v>
      </c>
      <c r="AB60" s="6">
        <v>7</v>
      </c>
      <c r="AJ60" s="11" t="s">
        <v>216</v>
      </c>
      <c r="AK60" s="11" t="s">
        <v>154</v>
      </c>
    </row>
    <row r="61" spans="1:37" ht="25.5">
      <c r="A61" s="1">
        <v>21</v>
      </c>
      <c r="B61" s="2" t="s">
        <v>241</v>
      </c>
      <c r="C61" s="3" t="s">
        <v>242</v>
      </c>
      <c r="D61" s="4" t="s">
        <v>243</v>
      </c>
      <c r="E61" s="5">
        <v>234</v>
      </c>
      <c r="F61" s="6" t="s">
        <v>164</v>
      </c>
      <c r="G61" s="162"/>
      <c r="H61" s="7">
        <f>ROUND(E61*G61,2)</f>
        <v>0</v>
      </c>
      <c r="J61" s="7">
        <f>ROUND(E61*G61,2)</f>
        <v>0</v>
      </c>
      <c r="K61" s="8">
        <v>4E-05</v>
      </c>
      <c r="L61" s="8">
        <f>E61*K61</f>
        <v>0.00936</v>
      </c>
      <c r="N61" s="5">
        <f>E61*M61</f>
        <v>0</v>
      </c>
      <c r="O61" s="6">
        <v>20</v>
      </c>
      <c r="P61" s="6" t="s">
        <v>150</v>
      </c>
      <c r="V61" s="9" t="s">
        <v>213</v>
      </c>
      <c r="W61" s="10">
        <v>111.384</v>
      </c>
      <c r="X61" s="3" t="s">
        <v>244</v>
      </c>
      <c r="Y61" s="3" t="s">
        <v>242</v>
      </c>
      <c r="Z61" s="6" t="s">
        <v>245</v>
      </c>
      <c r="AB61" s="6">
        <v>1</v>
      </c>
      <c r="AJ61" s="11" t="s">
        <v>216</v>
      </c>
      <c r="AK61" s="11" t="s">
        <v>154</v>
      </c>
    </row>
    <row r="62" spans="4:24" ht="12.75">
      <c r="D62" s="149" t="s">
        <v>246</v>
      </c>
      <c r="E62" s="150"/>
      <c r="F62" s="151"/>
      <c r="G62" s="163"/>
      <c r="H62" s="152"/>
      <c r="I62" s="152"/>
      <c r="J62" s="152"/>
      <c r="K62" s="153"/>
      <c r="L62" s="153"/>
      <c r="M62" s="150"/>
      <c r="N62" s="150"/>
      <c r="O62" s="151"/>
      <c r="P62" s="151"/>
      <c r="Q62" s="150"/>
      <c r="R62" s="150"/>
      <c r="S62" s="150"/>
      <c r="T62" s="154"/>
      <c r="U62" s="154"/>
      <c r="V62" s="154" t="s">
        <v>0</v>
      </c>
      <c r="W62" s="155"/>
      <c r="X62" s="151"/>
    </row>
    <row r="63" spans="1:37" ht="25.5">
      <c r="A63" s="1">
        <v>22</v>
      </c>
      <c r="B63" s="2" t="s">
        <v>209</v>
      </c>
      <c r="C63" s="3" t="s">
        <v>247</v>
      </c>
      <c r="D63" s="4" t="s">
        <v>248</v>
      </c>
      <c r="E63" s="5">
        <v>225.637</v>
      </c>
      <c r="F63" s="6" t="s">
        <v>57</v>
      </c>
      <c r="G63" s="162"/>
      <c r="H63" s="7">
        <f>ROUND(E63*G63,2)</f>
        <v>0</v>
      </c>
      <c r="J63" s="7">
        <f>ROUND(E63*G63,2)</f>
        <v>0</v>
      </c>
      <c r="L63" s="8">
        <f>E63*K63</f>
        <v>0</v>
      </c>
      <c r="N63" s="5">
        <f>E63*M63</f>
        <v>0</v>
      </c>
      <c r="O63" s="6">
        <v>20</v>
      </c>
      <c r="P63" s="6" t="s">
        <v>150</v>
      </c>
      <c r="V63" s="9" t="s">
        <v>213</v>
      </c>
      <c r="X63" s="3" t="s">
        <v>247</v>
      </c>
      <c r="Y63" s="3" t="s">
        <v>247</v>
      </c>
      <c r="Z63" s="6" t="s">
        <v>249</v>
      </c>
      <c r="AB63" s="6">
        <v>7</v>
      </c>
      <c r="AJ63" s="11" t="s">
        <v>216</v>
      </c>
      <c r="AK63" s="11" t="s">
        <v>154</v>
      </c>
    </row>
    <row r="64" spans="4:23" ht="12.75">
      <c r="D64" s="156" t="s">
        <v>250</v>
      </c>
      <c r="E64" s="157">
        <f>J64</f>
        <v>0</v>
      </c>
      <c r="G64" s="162"/>
      <c r="H64" s="157">
        <f>SUM(H46:H63)</f>
        <v>0</v>
      </c>
      <c r="I64" s="157">
        <f>SUM(I46:I63)</f>
        <v>0</v>
      </c>
      <c r="J64" s="157">
        <f>SUM(J46:J63)</f>
        <v>0</v>
      </c>
      <c r="L64" s="158">
        <f>SUM(L46:L63)</f>
        <v>7.049976</v>
      </c>
      <c r="N64" s="159">
        <f>SUM(N46:N63)</f>
        <v>88.11844</v>
      </c>
      <c r="W64" s="10">
        <f>SUM(W46:W63)</f>
        <v>425.712</v>
      </c>
    </row>
    <row r="65" ht="12.75">
      <c r="G65" s="162"/>
    </row>
    <row r="66" spans="2:7" ht="12.75">
      <c r="B66" s="3" t="s">
        <v>251</v>
      </c>
      <c r="G66" s="162"/>
    </row>
    <row r="67" spans="1:37" ht="25.5">
      <c r="A67" s="1">
        <v>23</v>
      </c>
      <c r="B67" s="2" t="s">
        <v>252</v>
      </c>
      <c r="C67" s="3" t="s">
        <v>253</v>
      </c>
      <c r="D67" s="4" t="s">
        <v>254</v>
      </c>
      <c r="E67" s="5">
        <v>113.69</v>
      </c>
      <c r="F67" s="6" t="s">
        <v>212</v>
      </c>
      <c r="G67" s="162"/>
      <c r="H67" s="7">
        <f>ROUND(E67*G67,2)</f>
        <v>0</v>
      </c>
      <c r="J67" s="7">
        <f>ROUND(E67*G67,2)</f>
        <v>0</v>
      </c>
      <c r="K67" s="8">
        <v>0.00042</v>
      </c>
      <c r="L67" s="8">
        <f>E67*K67</f>
        <v>0.0477498</v>
      </c>
      <c r="N67" s="5">
        <f>E67*M67</f>
        <v>0</v>
      </c>
      <c r="O67" s="6">
        <v>20</v>
      </c>
      <c r="P67" s="6" t="s">
        <v>150</v>
      </c>
      <c r="V67" s="9" t="s">
        <v>213</v>
      </c>
      <c r="W67" s="10">
        <v>31.947</v>
      </c>
      <c r="X67" s="3" t="s">
        <v>253</v>
      </c>
      <c r="Y67" s="3" t="s">
        <v>253</v>
      </c>
      <c r="Z67" s="6" t="s">
        <v>255</v>
      </c>
      <c r="AB67" s="6">
        <v>7</v>
      </c>
      <c r="AJ67" s="11" t="s">
        <v>216</v>
      </c>
      <c r="AK67" s="11" t="s">
        <v>154</v>
      </c>
    </row>
    <row r="68" spans="4:24" ht="12.75">
      <c r="D68" s="149" t="s">
        <v>256</v>
      </c>
      <c r="E68" s="150"/>
      <c r="F68" s="151"/>
      <c r="G68" s="163"/>
      <c r="H68" s="152"/>
      <c r="I68" s="152"/>
      <c r="J68" s="152"/>
      <c r="K68" s="153"/>
      <c r="L68" s="153"/>
      <c r="M68" s="150"/>
      <c r="N68" s="150"/>
      <c r="O68" s="151"/>
      <c r="P68" s="151"/>
      <c r="Q68" s="150"/>
      <c r="R68" s="150"/>
      <c r="S68" s="150"/>
      <c r="T68" s="154"/>
      <c r="U68" s="154"/>
      <c r="V68" s="154" t="s">
        <v>0</v>
      </c>
      <c r="W68" s="155"/>
      <c r="X68" s="151"/>
    </row>
    <row r="69" spans="4:24" ht="12.75">
      <c r="D69" s="149" t="s">
        <v>257</v>
      </c>
      <c r="E69" s="150"/>
      <c r="F69" s="151"/>
      <c r="G69" s="163"/>
      <c r="H69" s="152"/>
      <c r="I69" s="152"/>
      <c r="J69" s="152"/>
      <c r="K69" s="153"/>
      <c r="L69" s="153"/>
      <c r="M69" s="150"/>
      <c r="N69" s="150"/>
      <c r="O69" s="151"/>
      <c r="P69" s="151"/>
      <c r="Q69" s="150"/>
      <c r="R69" s="150"/>
      <c r="S69" s="150"/>
      <c r="T69" s="154"/>
      <c r="U69" s="154"/>
      <c r="V69" s="154" t="s">
        <v>0</v>
      </c>
      <c r="W69" s="155"/>
      <c r="X69" s="151"/>
    </row>
    <row r="70" spans="1:37" ht="12.75">
      <c r="A70" s="1">
        <v>24</v>
      </c>
      <c r="B70" s="2" t="s">
        <v>231</v>
      </c>
      <c r="C70" s="3" t="s">
        <v>258</v>
      </c>
      <c r="D70" s="4" t="s">
        <v>259</v>
      </c>
      <c r="E70" s="5">
        <v>107.1</v>
      </c>
      <c r="F70" s="6" t="s">
        <v>212</v>
      </c>
      <c r="G70" s="162"/>
      <c r="I70" s="7">
        <f>ROUND(E70*G70,2)</f>
        <v>0</v>
      </c>
      <c r="J70" s="7">
        <f>ROUND(E70*G70,2)</f>
        <v>0</v>
      </c>
      <c r="K70" s="8">
        <v>0.006</v>
      </c>
      <c r="L70" s="8">
        <f>E70*K70</f>
        <v>0.6426</v>
      </c>
      <c r="N70" s="5">
        <f>E70*M70</f>
        <v>0</v>
      </c>
      <c r="O70" s="6">
        <v>20</v>
      </c>
      <c r="P70" s="6" t="s">
        <v>150</v>
      </c>
      <c r="V70" s="9" t="s">
        <v>99</v>
      </c>
      <c r="X70" s="3" t="s">
        <v>258</v>
      </c>
      <c r="Y70" s="3" t="s">
        <v>258</v>
      </c>
      <c r="Z70" s="6" t="s">
        <v>260</v>
      </c>
      <c r="AA70" s="3" t="s">
        <v>150</v>
      </c>
      <c r="AB70" s="6">
        <v>2</v>
      </c>
      <c r="AJ70" s="11" t="s">
        <v>235</v>
      </c>
      <c r="AK70" s="11" t="s">
        <v>154</v>
      </c>
    </row>
    <row r="71" spans="1:37" ht="12.75">
      <c r="A71" s="1">
        <v>25</v>
      </c>
      <c r="B71" s="2" t="s">
        <v>231</v>
      </c>
      <c r="C71" s="3" t="s">
        <v>261</v>
      </c>
      <c r="D71" s="4" t="s">
        <v>262</v>
      </c>
      <c r="E71" s="5">
        <v>8.864</v>
      </c>
      <c r="F71" s="6" t="s">
        <v>212</v>
      </c>
      <c r="G71" s="162"/>
      <c r="I71" s="7">
        <f>ROUND(E71*G71,2)</f>
        <v>0</v>
      </c>
      <c r="J71" s="7">
        <f>ROUND(E71*G71,2)</f>
        <v>0</v>
      </c>
      <c r="L71" s="8">
        <f>E71*K71</f>
        <v>0</v>
      </c>
      <c r="N71" s="5">
        <f>E71*M71</f>
        <v>0</v>
      </c>
      <c r="O71" s="6">
        <v>20</v>
      </c>
      <c r="P71" s="6" t="s">
        <v>150</v>
      </c>
      <c r="V71" s="9" t="s">
        <v>99</v>
      </c>
      <c r="X71" s="3" t="s">
        <v>261</v>
      </c>
      <c r="Y71" s="3" t="s">
        <v>261</v>
      </c>
      <c r="Z71" s="6" t="s">
        <v>245</v>
      </c>
      <c r="AA71" s="3" t="s">
        <v>150</v>
      </c>
      <c r="AB71" s="6">
        <v>2</v>
      </c>
      <c r="AJ71" s="11" t="s">
        <v>235</v>
      </c>
      <c r="AK71" s="11" t="s">
        <v>154</v>
      </c>
    </row>
    <row r="72" spans="4:24" ht="12.75">
      <c r="D72" s="149" t="s">
        <v>263</v>
      </c>
      <c r="E72" s="150"/>
      <c r="F72" s="151"/>
      <c r="G72" s="163"/>
      <c r="H72" s="152"/>
      <c r="I72" s="152"/>
      <c r="J72" s="152"/>
      <c r="K72" s="153"/>
      <c r="L72" s="153"/>
      <c r="M72" s="150"/>
      <c r="N72" s="150"/>
      <c r="O72" s="151"/>
      <c r="P72" s="151"/>
      <c r="Q72" s="150"/>
      <c r="R72" s="150"/>
      <c r="S72" s="150"/>
      <c r="T72" s="154"/>
      <c r="U72" s="154"/>
      <c r="V72" s="154" t="s">
        <v>0</v>
      </c>
      <c r="W72" s="155"/>
      <c r="X72" s="151"/>
    </row>
    <row r="73" spans="1:37" ht="25.5">
      <c r="A73" s="1">
        <v>26</v>
      </c>
      <c r="B73" s="2" t="s">
        <v>252</v>
      </c>
      <c r="C73" s="3" t="s">
        <v>264</v>
      </c>
      <c r="D73" s="4" t="s">
        <v>265</v>
      </c>
      <c r="E73" s="5">
        <v>1892.65</v>
      </c>
      <c r="F73" s="6" t="s">
        <v>212</v>
      </c>
      <c r="G73" s="162"/>
      <c r="H73" s="7">
        <f>ROUND(E73*G73,2)</f>
        <v>0</v>
      </c>
      <c r="J73" s="7">
        <f>ROUND(E73*G73,2)</f>
        <v>0</v>
      </c>
      <c r="K73" s="8">
        <v>0.002</v>
      </c>
      <c r="L73" s="8">
        <f>E73*K73</f>
        <v>3.7853000000000003</v>
      </c>
      <c r="N73" s="5">
        <f>E73*M73</f>
        <v>0</v>
      </c>
      <c r="O73" s="6">
        <v>20</v>
      </c>
      <c r="P73" s="6" t="s">
        <v>150</v>
      </c>
      <c r="V73" s="9" t="s">
        <v>213</v>
      </c>
      <c r="W73" s="10">
        <v>297.146</v>
      </c>
      <c r="X73" s="3" t="s">
        <v>264</v>
      </c>
      <c r="Y73" s="3" t="s">
        <v>264</v>
      </c>
      <c r="Z73" s="6" t="s">
        <v>255</v>
      </c>
      <c r="AB73" s="6">
        <v>7</v>
      </c>
      <c r="AJ73" s="11" t="s">
        <v>216</v>
      </c>
      <c r="AK73" s="11" t="s">
        <v>154</v>
      </c>
    </row>
    <row r="74" spans="4:24" ht="12.75">
      <c r="D74" s="149" t="s">
        <v>266</v>
      </c>
      <c r="E74" s="150"/>
      <c r="F74" s="151"/>
      <c r="G74" s="163"/>
      <c r="H74" s="152"/>
      <c r="I74" s="152"/>
      <c r="J74" s="152"/>
      <c r="K74" s="153"/>
      <c r="L74" s="153"/>
      <c r="M74" s="150"/>
      <c r="N74" s="150"/>
      <c r="O74" s="151"/>
      <c r="P74" s="151"/>
      <c r="Q74" s="150"/>
      <c r="R74" s="150"/>
      <c r="S74" s="150"/>
      <c r="T74" s="154"/>
      <c r="U74" s="154"/>
      <c r="V74" s="154" t="s">
        <v>0</v>
      </c>
      <c r="W74" s="155"/>
      <c r="X74" s="151"/>
    </row>
    <row r="75" spans="4:24" ht="25.5">
      <c r="D75" s="149" t="s">
        <v>267</v>
      </c>
      <c r="E75" s="150"/>
      <c r="F75" s="151"/>
      <c r="G75" s="163"/>
      <c r="H75" s="152"/>
      <c r="I75" s="152"/>
      <c r="J75" s="152"/>
      <c r="K75" s="153"/>
      <c r="L75" s="153"/>
      <c r="M75" s="150"/>
      <c r="N75" s="150"/>
      <c r="O75" s="151"/>
      <c r="P75" s="151"/>
      <c r="Q75" s="150"/>
      <c r="R75" s="150"/>
      <c r="S75" s="150"/>
      <c r="T75" s="154"/>
      <c r="U75" s="154"/>
      <c r="V75" s="154" t="s">
        <v>0</v>
      </c>
      <c r="W75" s="155"/>
      <c r="X75" s="151"/>
    </row>
    <row r="76" spans="1:37" ht="12.75">
      <c r="A76" s="1">
        <v>27</v>
      </c>
      <c r="B76" s="2" t="s">
        <v>231</v>
      </c>
      <c r="C76" s="3" t="s">
        <v>268</v>
      </c>
      <c r="D76" s="4" t="s">
        <v>269</v>
      </c>
      <c r="E76" s="5">
        <v>965.252</v>
      </c>
      <c r="F76" s="6" t="s">
        <v>212</v>
      </c>
      <c r="G76" s="162"/>
      <c r="I76" s="7">
        <f>ROUND(E76*G76,2)</f>
        <v>0</v>
      </c>
      <c r="J76" s="7">
        <f>ROUND(E76*G76,2)</f>
        <v>0</v>
      </c>
      <c r="L76" s="8">
        <f>E76*K76</f>
        <v>0</v>
      </c>
      <c r="N76" s="5">
        <f>E76*M76</f>
        <v>0</v>
      </c>
      <c r="O76" s="6">
        <v>20</v>
      </c>
      <c r="P76" s="6" t="s">
        <v>150</v>
      </c>
      <c r="V76" s="9" t="s">
        <v>99</v>
      </c>
      <c r="X76" s="3" t="s">
        <v>268</v>
      </c>
      <c r="Y76" s="3" t="s">
        <v>268</v>
      </c>
      <c r="Z76" s="6" t="s">
        <v>245</v>
      </c>
      <c r="AA76" s="3" t="s">
        <v>150</v>
      </c>
      <c r="AB76" s="6">
        <v>2</v>
      </c>
      <c r="AJ76" s="11" t="s">
        <v>235</v>
      </c>
      <c r="AK76" s="11" t="s">
        <v>154</v>
      </c>
    </row>
    <row r="77" spans="4:24" ht="12.75">
      <c r="D77" s="149" t="s">
        <v>270</v>
      </c>
      <c r="E77" s="150"/>
      <c r="F77" s="151"/>
      <c r="G77" s="163"/>
      <c r="H77" s="152"/>
      <c r="I77" s="152"/>
      <c r="J77" s="152"/>
      <c r="K77" s="153"/>
      <c r="L77" s="153"/>
      <c r="M77" s="150"/>
      <c r="N77" s="150"/>
      <c r="O77" s="151"/>
      <c r="P77" s="151"/>
      <c r="Q77" s="150"/>
      <c r="R77" s="150"/>
      <c r="S77" s="150"/>
      <c r="T77" s="154"/>
      <c r="U77" s="154"/>
      <c r="V77" s="154" t="s">
        <v>0</v>
      </c>
      <c r="W77" s="155"/>
      <c r="X77" s="151"/>
    </row>
    <row r="78" spans="1:37" ht="25.5">
      <c r="A78" s="1">
        <v>28</v>
      </c>
      <c r="B78" s="2" t="s">
        <v>231</v>
      </c>
      <c r="C78" s="3" t="s">
        <v>271</v>
      </c>
      <c r="D78" s="4" t="s">
        <v>359</v>
      </c>
      <c r="E78" s="5">
        <v>965.252</v>
      </c>
      <c r="F78" s="6" t="s">
        <v>212</v>
      </c>
      <c r="G78" s="162"/>
      <c r="I78" s="7">
        <f>ROUND(E78*G78,2)</f>
        <v>0</v>
      </c>
      <c r="J78" s="7">
        <f>ROUND(E78*G78,2)</f>
        <v>0</v>
      </c>
      <c r="L78" s="8">
        <f>E78*K78</f>
        <v>0</v>
      </c>
      <c r="N78" s="5">
        <f>E78*M78</f>
        <v>0</v>
      </c>
      <c r="O78" s="6">
        <v>20</v>
      </c>
      <c r="P78" s="6" t="s">
        <v>150</v>
      </c>
      <c r="V78" s="9" t="s">
        <v>99</v>
      </c>
      <c r="X78" s="3" t="s">
        <v>272</v>
      </c>
      <c r="Y78" s="3" t="s">
        <v>271</v>
      </c>
      <c r="Z78" s="6" t="s">
        <v>245</v>
      </c>
      <c r="AA78" s="3" t="s">
        <v>150</v>
      </c>
      <c r="AB78" s="6">
        <v>8</v>
      </c>
      <c r="AJ78" s="11" t="s">
        <v>235</v>
      </c>
      <c r="AK78" s="11" t="s">
        <v>154</v>
      </c>
    </row>
    <row r="79" spans="1:37" ht="25.5">
      <c r="A79" s="1">
        <v>29</v>
      </c>
      <c r="B79" s="2" t="s">
        <v>252</v>
      </c>
      <c r="C79" s="3" t="s">
        <v>273</v>
      </c>
      <c r="D79" s="4" t="s">
        <v>274</v>
      </c>
      <c r="E79" s="5">
        <v>225.8</v>
      </c>
      <c r="F79" s="6" t="s">
        <v>164</v>
      </c>
      <c r="G79" s="162"/>
      <c r="H79" s="7">
        <f>ROUND(E79*G79,2)</f>
        <v>0</v>
      </c>
      <c r="J79" s="7">
        <f>ROUND(E79*G79,2)</f>
        <v>0</v>
      </c>
      <c r="L79" s="8">
        <f>E79*K79</f>
        <v>0</v>
      </c>
      <c r="N79" s="5">
        <f>E79*M79</f>
        <v>0</v>
      </c>
      <c r="O79" s="6">
        <v>20</v>
      </c>
      <c r="P79" s="6" t="s">
        <v>150</v>
      </c>
      <c r="V79" s="9" t="s">
        <v>213</v>
      </c>
      <c r="W79" s="10">
        <v>10.161</v>
      </c>
      <c r="X79" s="3" t="s">
        <v>275</v>
      </c>
      <c r="Y79" s="3" t="s">
        <v>273</v>
      </c>
      <c r="Z79" s="6" t="s">
        <v>255</v>
      </c>
      <c r="AB79" s="6">
        <v>1</v>
      </c>
      <c r="AJ79" s="11" t="s">
        <v>216</v>
      </c>
      <c r="AK79" s="11" t="s">
        <v>154</v>
      </c>
    </row>
    <row r="80" spans="4:24" ht="12.75">
      <c r="D80" s="149" t="s">
        <v>276</v>
      </c>
      <c r="E80" s="150"/>
      <c r="F80" s="151"/>
      <c r="G80" s="163"/>
      <c r="H80" s="152"/>
      <c r="I80" s="152"/>
      <c r="J80" s="152"/>
      <c r="K80" s="153"/>
      <c r="L80" s="153"/>
      <c r="M80" s="150"/>
      <c r="N80" s="150"/>
      <c r="O80" s="151"/>
      <c r="P80" s="151"/>
      <c r="Q80" s="150"/>
      <c r="R80" s="150"/>
      <c r="S80" s="150"/>
      <c r="T80" s="154"/>
      <c r="U80" s="154"/>
      <c r="V80" s="154" t="s">
        <v>0</v>
      </c>
      <c r="W80" s="155"/>
      <c r="X80" s="151"/>
    </row>
    <row r="81" spans="1:37" ht="12.75">
      <c r="A81" s="1">
        <v>30</v>
      </c>
      <c r="B81" s="2" t="s">
        <v>231</v>
      </c>
      <c r="C81" s="3" t="s">
        <v>277</v>
      </c>
      <c r="D81" s="4" t="s">
        <v>278</v>
      </c>
      <c r="E81" s="5">
        <v>230.316</v>
      </c>
      <c r="F81" s="6" t="s">
        <v>164</v>
      </c>
      <c r="G81" s="162"/>
      <c r="I81" s="7">
        <f>ROUND(E81*G81,2)</f>
        <v>0</v>
      </c>
      <c r="J81" s="7">
        <f>ROUND(E81*G81,2)</f>
        <v>0</v>
      </c>
      <c r="K81" s="8">
        <v>0.001</v>
      </c>
      <c r="L81" s="8">
        <f>E81*K81</f>
        <v>0.23031600000000002</v>
      </c>
      <c r="N81" s="5">
        <f>E81*M81</f>
        <v>0</v>
      </c>
      <c r="O81" s="6">
        <v>20</v>
      </c>
      <c r="P81" s="6" t="s">
        <v>150</v>
      </c>
      <c r="V81" s="9" t="s">
        <v>99</v>
      </c>
      <c r="X81" s="3" t="s">
        <v>277</v>
      </c>
      <c r="Y81" s="3" t="s">
        <v>277</v>
      </c>
      <c r="Z81" s="6" t="s">
        <v>260</v>
      </c>
      <c r="AA81" s="3" t="s">
        <v>150</v>
      </c>
      <c r="AB81" s="6">
        <v>2</v>
      </c>
      <c r="AJ81" s="11" t="s">
        <v>235</v>
      </c>
      <c r="AK81" s="11" t="s">
        <v>154</v>
      </c>
    </row>
    <row r="82" spans="4:24" ht="12.75">
      <c r="D82" s="149" t="s">
        <v>279</v>
      </c>
      <c r="E82" s="150"/>
      <c r="F82" s="151"/>
      <c r="G82" s="163"/>
      <c r="H82" s="152"/>
      <c r="I82" s="152"/>
      <c r="J82" s="152"/>
      <c r="K82" s="153"/>
      <c r="L82" s="153"/>
      <c r="M82" s="150"/>
      <c r="N82" s="150"/>
      <c r="O82" s="151"/>
      <c r="P82" s="151"/>
      <c r="Q82" s="150"/>
      <c r="R82" s="150"/>
      <c r="S82" s="150"/>
      <c r="T82" s="154"/>
      <c r="U82" s="154"/>
      <c r="V82" s="154" t="s">
        <v>0</v>
      </c>
      <c r="W82" s="155"/>
      <c r="X82" s="151"/>
    </row>
    <row r="83" spans="1:37" ht="25.5">
      <c r="A83" s="1">
        <v>31</v>
      </c>
      <c r="B83" s="2" t="s">
        <v>252</v>
      </c>
      <c r="C83" s="3" t="s">
        <v>280</v>
      </c>
      <c r="D83" s="4" t="s">
        <v>281</v>
      </c>
      <c r="E83" s="5">
        <v>90</v>
      </c>
      <c r="F83" s="6" t="s">
        <v>212</v>
      </c>
      <c r="G83" s="162"/>
      <c r="H83" s="7">
        <f>ROUND(E83*G83,2)</f>
        <v>0</v>
      </c>
      <c r="J83" s="7">
        <f>ROUND(E83*G83,2)</f>
        <v>0</v>
      </c>
      <c r="K83" s="8">
        <v>0.00012</v>
      </c>
      <c r="L83" s="8">
        <f>E83*K83</f>
        <v>0.0108</v>
      </c>
      <c r="N83" s="5">
        <f>E83*M83</f>
        <v>0</v>
      </c>
      <c r="O83" s="6">
        <v>20</v>
      </c>
      <c r="P83" s="6" t="s">
        <v>150</v>
      </c>
      <c r="V83" s="9" t="s">
        <v>213</v>
      </c>
      <c r="W83" s="10">
        <v>24.48</v>
      </c>
      <c r="X83" s="3" t="s">
        <v>282</v>
      </c>
      <c r="Y83" s="3" t="s">
        <v>280</v>
      </c>
      <c r="Z83" s="6" t="s">
        <v>245</v>
      </c>
      <c r="AB83" s="6">
        <v>1</v>
      </c>
      <c r="AJ83" s="11" t="s">
        <v>216</v>
      </c>
      <c r="AK83" s="11" t="s">
        <v>154</v>
      </c>
    </row>
    <row r="84" spans="4:24" ht="12.75">
      <c r="D84" s="149" t="s">
        <v>283</v>
      </c>
      <c r="E84" s="150"/>
      <c r="F84" s="151"/>
      <c r="G84" s="163"/>
      <c r="H84" s="152"/>
      <c r="I84" s="152"/>
      <c r="J84" s="152"/>
      <c r="K84" s="153"/>
      <c r="L84" s="153"/>
      <c r="M84" s="150"/>
      <c r="N84" s="150"/>
      <c r="O84" s="151"/>
      <c r="P84" s="151"/>
      <c r="Q84" s="150"/>
      <c r="R84" s="150"/>
      <c r="S84" s="150"/>
      <c r="T84" s="154"/>
      <c r="U84" s="154"/>
      <c r="V84" s="154" t="s">
        <v>0</v>
      </c>
      <c r="W84" s="155"/>
      <c r="X84" s="151"/>
    </row>
    <row r="85" spans="1:37" ht="12.75">
      <c r="A85" s="1">
        <v>32</v>
      </c>
      <c r="B85" s="2" t="s">
        <v>231</v>
      </c>
      <c r="C85" s="3" t="s">
        <v>284</v>
      </c>
      <c r="D85" s="4" t="s">
        <v>285</v>
      </c>
      <c r="E85" s="5">
        <v>91.8</v>
      </c>
      <c r="F85" s="6" t="s">
        <v>212</v>
      </c>
      <c r="G85" s="162"/>
      <c r="I85" s="7">
        <f>ROUND(E85*G85,2)</f>
        <v>0</v>
      </c>
      <c r="J85" s="7">
        <f>ROUND(E85*G85,2)</f>
        <v>0</v>
      </c>
      <c r="L85" s="8">
        <f>E85*K85</f>
        <v>0</v>
      </c>
      <c r="N85" s="5">
        <f>E85*M85</f>
        <v>0</v>
      </c>
      <c r="O85" s="6">
        <v>20</v>
      </c>
      <c r="P85" s="6" t="s">
        <v>150</v>
      </c>
      <c r="V85" s="9" t="s">
        <v>99</v>
      </c>
      <c r="X85" s="3" t="s">
        <v>284</v>
      </c>
      <c r="Y85" s="3" t="s">
        <v>284</v>
      </c>
      <c r="Z85" s="6" t="s">
        <v>286</v>
      </c>
      <c r="AA85" s="3" t="s">
        <v>150</v>
      </c>
      <c r="AB85" s="6">
        <v>2</v>
      </c>
      <c r="AJ85" s="11" t="s">
        <v>235</v>
      </c>
      <c r="AK85" s="11" t="s">
        <v>154</v>
      </c>
    </row>
    <row r="86" spans="4:24" ht="12.75">
      <c r="D86" s="149" t="s">
        <v>287</v>
      </c>
      <c r="E86" s="150"/>
      <c r="F86" s="151"/>
      <c r="G86" s="163"/>
      <c r="H86" s="152"/>
      <c r="I86" s="152"/>
      <c r="J86" s="152"/>
      <c r="K86" s="153"/>
      <c r="L86" s="153"/>
      <c r="M86" s="150"/>
      <c r="N86" s="150"/>
      <c r="O86" s="151"/>
      <c r="P86" s="151"/>
      <c r="Q86" s="150"/>
      <c r="R86" s="150"/>
      <c r="S86" s="150"/>
      <c r="T86" s="154"/>
      <c r="U86" s="154"/>
      <c r="V86" s="154" t="s">
        <v>0</v>
      </c>
      <c r="W86" s="155"/>
      <c r="X86" s="151"/>
    </row>
    <row r="87" spans="1:37" ht="25.5">
      <c r="A87" s="1">
        <v>33</v>
      </c>
      <c r="B87" s="2" t="s">
        <v>252</v>
      </c>
      <c r="C87" s="3" t="s">
        <v>288</v>
      </c>
      <c r="D87" s="4" t="s">
        <v>289</v>
      </c>
      <c r="E87" s="5">
        <v>438.565</v>
      </c>
      <c r="F87" s="6" t="s">
        <v>57</v>
      </c>
      <c r="G87" s="162"/>
      <c r="H87" s="7">
        <f>ROUND(E87*G87,2)</f>
        <v>0</v>
      </c>
      <c r="J87" s="7">
        <f>ROUND(E87*G87,2)</f>
        <v>0</v>
      </c>
      <c r="L87" s="8">
        <f>E87*K87</f>
        <v>0</v>
      </c>
      <c r="N87" s="5">
        <f>E87*M87</f>
        <v>0</v>
      </c>
      <c r="O87" s="6">
        <v>20</v>
      </c>
      <c r="P87" s="6" t="s">
        <v>150</v>
      </c>
      <c r="V87" s="9" t="s">
        <v>213</v>
      </c>
      <c r="X87" s="3" t="s">
        <v>288</v>
      </c>
      <c r="Y87" s="3" t="s">
        <v>288</v>
      </c>
      <c r="Z87" s="6" t="s">
        <v>255</v>
      </c>
      <c r="AB87" s="6">
        <v>1</v>
      </c>
      <c r="AJ87" s="11" t="s">
        <v>216</v>
      </c>
      <c r="AK87" s="11" t="s">
        <v>154</v>
      </c>
    </row>
    <row r="88" spans="4:23" ht="12.75">
      <c r="D88" s="156" t="s">
        <v>290</v>
      </c>
      <c r="E88" s="157">
        <f>J88</f>
        <v>0</v>
      </c>
      <c r="G88" s="162"/>
      <c r="H88" s="157">
        <f>SUM(H66:H87)</f>
        <v>0</v>
      </c>
      <c r="I88" s="157">
        <f>SUM(I66:I87)</f>
        <v>0</v>
      </c>
      <c r="J88" s="157">
        <f>SUM(J66:J87)</f>
        <v>0</v>
      </c>
      <c r="L88" s="158">
        <f>SUM(L66:L87)</f>
        <v>4.7167658</v>
      </c>
      <c r="N88" s="159">
        <f>SUM(N66:N87)</f>
        <v>0</v>
      </c>
      <c r="W88" s="10">
        <f>SUM(W66:W87)</f>
        <v>363.73400000000004</v>
      </c>
    </row>
    <row r="89" ht="12.75">
      <c r="G89" s="162"/>
    </row>
    <row r="90" spans="2:7" ht="12.75">
      <c r="B90" s="3" t="s">
        <v>291</v>
      </c>
      <c r="G90" s="162"/>
    </row>
    <row r="91" spans="1:37" ht="25.5">
      <c r="A91" s="1">
        <v>34</v>
      </c>
      <c r="B91" s="2" t="s">
        <v>292</v>
      </c>
      <c r="C91" s="3" t="s">
        <v>293</v>
      </c>
      <c r="D91" s="4" t="s">
        <v>294</v>
      </c>
      <c r="E91" s="5">
        <v>27</v>
      </c>
      <c r="F91" s="6" t="s">
        <v>184</v>
      </c>
      <c r="G91" s="162"/>
      <c r="H91" s="7">
        <f>ROUND(E91*G91,2)</f>
        <v>0</v>
      </c>
      <c r="J91" s="7">
        <f>ROUND(E91*G91,2)</f>
        <v>0</v>
      </c>
      <c r="K91" s="8">
        <v>0.00203</v>
      </c>
      <c r="L91" s="8">
        <f>E91*K91</f>
        <v>0.054810000000000005</v>
      </c>
      <c r="N91" s="5">
        <f>E91*M91</f>
        <v>0</v>
      </c>
      <c r="O91" s="6">
        <v>20</v>
      </c>
      <c r="P91" s="6" t="s">
        <v>150</v>
      </c>
      <c r="V91" s="9" t="s">
        <v>213</v>
      </c>
      <c r="W91" s="10">
        <v>19.899</v>
      </c>
      <c r="X91" s="3" t="s">
        <v>293</v>
      </c>
      <c r="Y91" s="3" t="s">
        <v>293</v>
      </c>
      <c r="Z91" s="6" t="s">
        <v>295</v>
      </c>
      <c r="AB91" s="6">
        <v>1</v>
      </c>
      <c r="AJ91" s="11" t="s">
        <v>216</v>
      </c>
      <c r="AK91" s="11" t="s">
        <v>154</v>
      </c>
    </row>
    <row r="92" spans="4:24" ht="12.75">
      <c r="D92" s="149" t="s">
        <v>238</v>
      </c>
      <c r="E92" s="150"/>
      <c r="F92" s="151"/>
      <c r="G92" s="163"/>
      <c r="H92" s="152"/>
      <c r="I92" s="152"/>
      <c r="J92" s="152"/>
      <c r="K92" s="153"/>
      <c r="L92" s="153"/>
      <c r="M92" s="150"/>
      <c r="N92" s="150"/>
      <c r="O92" s="151"/>
      <c r="P92" s="151"/>
      <c r="Q92" s="150"/>
      <c r="R92" s="150"/>
      <c r="S92" s="150"/>
      <c r="T92" s="154"/>
      <c r="U92" s="154"/>
      <c r="V92" s="154" t="s">
        <v>0</v>
      </c>
      <c r="W92" s="155"/>
      <c r="X92" s="151"/>
    </row>
    <row r="93" spans="1:37" ht="12.75">
      <c r="A93" s="1">
        <v>35</v>
      </c>
      <c r="B93" s="2" t="s">
        <v>292</v>
      </c>
      <c r="C93" s="3" t="s">
        <v>296</v>
      </c>
      <c r="D93" s="4" t="s">
        <v>297</v>
      </c>
      <c r="E93" s="5">
        <v>21</v>
      </c>
      <c r="F93" s="6" t="s">
        <v>164</v>
      </c>
      <c r="G93" s="162"/>
      <c r="H93" s="7">
        <f>ROUND(E93*G93,2)</f>
        <v>0</v>
      </c>
      <c r="J93" s="7">
        <f>ROUND(E93*G93,2)</f>
        <v>0</v>
      </c>
      <c r="K93" s="8">
        <v>0.00309</v>
      </c>
      <c r="L93" s="8">
        <f>E93*K93</f>
        <v>0.06489</v>
      </c>
      <c r="N93" s="5">
        <f>E93*M93</f>
        <v>0</v>
      </c>
      <c r="O93" s="6">
        <v>20</v>
      </c>
      <c r="P93" s="6" t="s">
        <v>150</v>
      </c>
      <c r="V93" s="9" t="s">
        <v>213</v>
      </c>
      <c r="W93" s="10">
        <v>14.658</v>
      </c>
      <c r="X93" s="3" t="s">
        <v>296</v>
      </c>
      <c r="Y93" s="3" t="s">
        <v>296</v>
      </c>
      <c r="Z93" s="6" t="s">
        <v>295</v>
      </c>
      <c r="AB93" s="6">
        <v>1</v>
      </c>
      <c r="AJ93" s="11" t="s">
        <v>216</v>
      </c>
      <c r="AK93" s="11" t="s">
        <v>154</v>
      </c>
    </row>
    <row r="94" spans="4:24" ht="12.75">
      <c r="D94" s="149" t="s">
        <v>298</v>
      </c>
      <c r="E94" s="150"/>
      <c r="F94" s="151"/>
      <c r="G94" s="163"/>
      <c r="H94" s="152"/>
      <c r="I94" s="152"/>
      <c r="J94" s="152"/>
      <c r="K94" s="153"/>
      <c r="L94" s="153"/>
      <c r="M94" s="150"/>
      <c r="N94" s="150"/>
      <c r="O94" s="151"/>
      <c r="P94" s="151"/>
      <c r="Q94" s="150"/>
      <c r="R94" s="150"/>
      <c r="S94" s="150"/>
      <c r="T94" s="154"/>
      <c r="U94" s="154"/>
      <c r="V94" s="154" t="s">
        <v>0</v>
      </c>
      <c r="W94" s="155"/>
      <c r="X94" s="151"/>
    </row>
    <row r="95" spans="1:37" ht="12.75">
      <c r="A95" s="1">
        <v>36</v>
      </c>
      <c r="B95" s="2" t="s">
        <v>292</v>
      </c>
      <c r="C95" s="3" t="s">
        <v>299</v>
      </c>
      <c r="D95" s="4" t="s">
        <v>300</v>
      </c>
      <c r="E95" s="5">
        <v>8</v>
      </c>
      <c r="F95" s="6" t="s">
        <v>184</v>
      </c>
      <c r="G95" s="162"/>
      <c r="H95" s="7">
        <f>ROUND(E95*G95,2)</f>
        <v>0</v>
      </c>
      <c r="J95" s="7">
        <f>ROUND(E95*G95,2)</f>
        <v>0</v>
      </c>
      <c r="L95" s="8">
        <f>E95*K95</f>
        <v>0</v>
      </c>
      <c r="N95" s="5">
        <f>E95*M95</f>
        <v>0</v>
      </c>
      <c r="O95" s="6">
        <v>20</v>
      </c>
      <c r="P95" s="6" t="s">
        <v>150</v>
      </c>
      <c r="V95" s="9" t="s">
        <v>213</v>
      </c>
      <c r="W95" s="10">
        <v>4.12</v>
      </c>
      <c r="X95" s="3" t="s">
        <v>299</v>
      </c>
      <c r="Y95" s="3" t="s">
        <v>299</v>
      </c>
      <c r="Z95" s="6" t="s">
        <v>245</v>
      </c>
      <c r="AB95" s="6">
        <v>7</v>
      </c>
      <c r="AJ95" s="11" t="s">
        <v>216</v>
      </c>
      <c r="AK95" s="11" t="s">
        <v>154</v>
      </c>
    </row>
    <row r="96" spans="1:37" ht="25.5">
      <c r="A96" s="1">
        <v>37</v>
      </c>
      <c r="B96" s="2" t="s">
        <v>292</v>
      </c>
      <c r="C96" s="3" t="s">
        <v>301</v>
      </c>
      <c r="D96" s="4" t="s">
        <v>302</v>
      </c>
      <c r="E96" s="5">
        <v>8</v>
      </c>
      <c r="F96" s="6" t="s">
        <v>184</v>
      </c>
      <c r="G96" s="162"/>
      <c r="H96" s="7">
        <f>ROUND(E96*G96,2)</f>
        <v>0</v>
      </c>
      <c r="J96" s="7">
        <f>ROUND(E96*G96,2)</f>
        <v>0</v>
      </c>
      <c r="L96" s="8">
        <f>E96*K96</f>
        <v>0</v>
      </c>
      <c r="N96" s="5">
        <f>E96*M96</f>
        <v>0</v>
      </c>
      <c r="O96" s="6">
        <v>20</v>
      </c>
      <c r="P96" s="6" t="s">
        <v>150</v>
      </c>
      <c r="V96" s="9" t="s">
        <v>213</v>
      </c>
      <c r="W96" s="10">
        <v>1.8</v>
      </c>
      <c r="X96" s="3" t="s">
        <v>301</v>
      </c>
      <c r="Y96" s="3" t="s">
        <v>301</v>
      </c>
      <c r="Z96" s="6" t="s">
        <v>245</v>
      </c>
      <c r="AB96" s="6">
        <v>7</v>
      </c>
      <c r="AJ96" s="11" t="s">
        <v>216</v>
      </c>
      <c r="AK96" s="11" t="s">
        <v>154</v>
      </c>
    </row>
    <row r="97" spans="1:37" ht="12.75">
      <c r="A97" s="1">
        <v>38</v>
      </c>
      <c r="B97" s="2" t="s">
        <v>292</v>
      </c>
      <c r="C97" s="3" t="s">
        <v>303</v>
      </c>
      <c r="D97" s="4" t="s">
        <v>304</v>
      </c>
      <c r="E97" s="5">
        <v>13</v>
      </c>
      <c r="F97" s="6" t="s">
        <v>184</v>
      </c>
      <c r="G97" s="162"/>
      <c r="H97" s="7">
        <f>ROUND(E97*G97,2)</f>
        <v>0</v>
      </c>
      <c r="J97" s="7">
        <f>ROUND(E97*G97,2)</f>
        <v>0</v>
      </c>
      <c r="K97" s="8">
        <v>0.00055</v>
      </c>
      <c r="L97" s="8">
        <f>E97*K97</f>
        <v>0.00715</v>
      </c>
      <c r="N97" s="5">
        <f>E97*M97</f>
        <v>0</v>
      </c>
      <c r="O97" s="6">
        <v>20</v>
      </c>
      <c r="P97" s="6" t="s">
        <v>150</v>
      </c>
      <c r="V97" s="9" t="s">
        <v>213</v>
      </c>
      <c r="W97" s="10">
        <v>2.301</v>
      </c>
      <c r="X97" s="3" t="s">
        <v>303</v>
      </c>
      <c r="Y97" s="3" t="s">
        <v>303</v>
      </c>
      <c r="Z97" s="6" t="s">
        <v>245</v>
      </c>
      <c r="AB97" s="6">
        <v>7</v>
      </c>
      <c r="AJ97" s="11" t="s">
        <v>216</v>
      </c>
      <c r="AK97" s="11" t="s">
        <v>154</v>
      </c>
    </row>
    <row r="98" spans="1:37" ht="25.5">
      <c r="A98" s="1">
        <v>39</v>
      </c>
      <c r="B98" s="2" t="s">
        <v>292</v>
      </c>
      <c r="C98" s="3" t="s">
        <v>305</v>
      </c>
      <c r="D98" s="4" t="s">
        <v>306</v>
      </c>
      <c r="E98" s="5">
        <v>30.445</v>
      </c>
      <c r="F98" s="6" t="s">
        <v>57</v>
      </c>
      <c r="G98" s="162"/>
      <c r="H98" s="7">
        <f>ROUND(E98*G98,2)</f>
        <v>0</v>
      </c>
      <c r="J98" s="7">
        <f>ROUND(E98*G98,2)</f>
        <v>0</v>
      </c>
      <c r="L98" s="8">
        <f>E98*K98</f>
        <v>0</v>
      </c>
      <c r="N98" s="5">
        <f>E98*M98</f>
        <v>0</v>
      </c>
      <c r="O98" s="6">
        <v>20</v>
      </c>
      <c r="P98" s="6" t="s">
        <v>150</v>
      </c>
      <c r="V98" s="9" t="s">
        <v>213</v>
      </c>
      <c r="X98" s="3" t="s">
        <v>305</v>
      </c>
      <c r="Y98" s="3" t="s">
        <v>305</v>
      </c>
      <c r="Z98" s="6" t="s">
        <v>307</v>
      </c>
      <c r="AB98" s="6">
        <v>7</v>
      </c>
      <c r="AJ98" s="11" t="s">
        <v>216</v>
      </c>
      <c r="AK98" s="11" t="s">
        <v>154</v>
      </c>
    </row>
    <row r="99" spans="4:23" ht="12.75">
      <c r="D99" s="156" t="s">
        <v>308</v>
      </c>
      <c r="E99" s="157">
        <f>J99</f>
        <v>0</v>
      </c>
      <c r="G99" s="162"/>
      <c r="H99" s="157">
        <f>SUM(H90:H98)</f>
        <v>0</v>
      </c>
      <c r="I99" s="157">
        <f>SUM(I90:I98)</f>
        <v>0</v>
      </c>
      <c r="J99" s="157">
        <f>SUM(J90:J98)</f>
        <v>0</v>
      </c>
      <c r="L99" s="158">
        <f>SUM(L90:L98)</f>
        <v>0.12685</v>
      </c>
      <c r="N99" s="159">
        <f>SUM(N90:N98)</f>
        <v>0</v>
      </c>
      <c r="W99" s="10">
        <f>SUM(W90:W98)</f>
        <v>42.778</v>
      </c>
    </row>
    <row r="100" ht="12.75">
      <c r="G100" s="162"/>
    </row>
    <row r="101" spans="2:7" ht="12.75">
      <c r="B101" s="3" t="s">
        <v>309</v>
      </c>
      <c r="G101" s="162"/>
    </row>
    <row r="102" spans="1:37" ht="12.75">
      <c r="A102" s="1">
        <v>40</v>
      </c>
      <c r="B102" s="2" t="s">
        <v>310</v>
      </c>
      <c r="C102" s="3" t="s">
        <v>311</v>
      </c>
      <c r="D102" s="4" t="s">
        <v>312</v>
      </c>
      <c r="E102" s="5">
        <v>1</v>
      </c>
      <c r="F102" s="6" t="s">
        <v>212</v>
      </c>
      <c r="G102" s="162"/>
      <c r="H102" s="7">
        <f>ROUND(E102*G102,2)</f>
        <v>0</v>
      </c>
      <c r="J102" s="7">
        <f>ROUND(E102*G102,2)</f>
        <v>0</v>
      </c>
      <c r="L102" s="8">
        <f>E102*K102</f>
        <v>0</v>
      </c>
      <c r="N102" s="5">
        <f>E102*M102</f>
        <v>0</v>
      </c>
      <c r="O102" s="6">
        <v>20</v>
      </c>
      <c r="P102" s="6" t="s">
        <v>150</v>
      </c>
      <c r="V102" s="9" t="s">
        <v>213</v>
      </c>
      <c r="W102" s="10">
        <v>0.304</v>
      </c>
      <c r="X102" s="3" t="s">
        <v>313</v>
      </c>
      <c r="Y102" s="3" t="s">
        <v>311</v>
      </c>
      <c r="Z102" s="6" t="s">
        <v>245</v>
      </c>
      <c r="AB102" s="6">
        <v>1</v>
      </c>
      <c r="AJ102" s="11" t="s">
        <v>216</v>
      </c>
      <c r="AK102" s="11" t="s">
        <v>154</v>
      </c>
    </row>
    <row r="103" spans="1:37" ht="25.5">
      <c r="A103" s="1">
        <v>41</v>
      </c>
      <c r="B103" s="2" t="s">
        <v>310</v>
      </c>
      <c r="C103" s="3" t="s">
        <v>314</v>
      </c>
      <c r="D103" s="4" t="s">
        <v>315</v>
      </c>
      <c r="E103" s="5">
        <v>0.192</v>
      </c>
      <c r="F103" s="6" t="s">
        <v>57</v>
      </c>
      <c r="G103" s="162"/>
      <c r="H103" s="7">
        <f>ROUND(E103*G103,2)</f>
        <v>0</v>
      </c>
      <c r="J103" s="7">
        <f>ROUND(E103*G103,2)</f>
        <v>0</v>
      </c>
      <c r="L103" s="8">
        <f>E103*K103</f>
        <v>0</v>
      </c>
      <c r="N103" s="5">
        <f>E103*M103</f>
        <v>0</v>
      </c>
      <c r="O103" s="6">
        <v>20</v>
      </c>
      <c r="P103" s="6" t="s">
        <v>150</v>
      </c>
      <c r="V103" s="9" t="s">
        <v>213</v>
      </c>
      <c r="X103" s="3" t="s">
        <v>316</v>
      </c>
      <c r="Y103" s="3" t="s">
        <v>314</v>
      </c>
      <c r="Z103" s="6" t="s">
        <v>317</v>
      </c>
      <c r="AB103" s="6">
        <v>1</v>
      </c>
      <c r="AJ103" s="11" t="s">
        <v>216</v>
      </c>
      <c r="AK103" s="11" t="s">
        <v>154</v>
      </c>
    </row>
    <row r="104" spans="4:23" ht="12.75">
      <c r="D104" s="156" t="s">
        <v>318</v>
      </c>
      <c r="E104" s="157">
        <f>J104</f>
        <v>0</v>
      </c>
      <c r="G104" s="162"/>
      <c r="H104" s="157">
        <f>SUM(H101:H103)</f>
        <v>0</v>
      </c>
      <c r="I104" s="157">
        <f>SUM(I101:I103)</f>
        <v>0</v>
      </c>
      <c r="J104" s="157">
        <f>SUM(J101:J103)</f>
        <v>0</v>
      </c>
      <c r="L104" s="158">
        <f>SUM(L101:L103)</f>
        <v>0</v>
      </c>
      <c r="N104" s="159">
        <f>SUM(N101:N103)</f>
        <v>0</v>
      </c>
      <c r="W104" s="10">
        <f>SUM(W101:W103)</f>
        <v>0.304</v>
      </c>
    </row>
    <row r="105" ht="12.75">
      <c r="G105" s="162"/>
    </row>
    <row r="106" spans="2:7" ht="12.75">
      <c r="B106" s="3" t="s">
        <v>319</v>
      </c>
      <c r="G106" s="162"/>
    </row>
    <row r="107" spans="1:37" ht="12.75">
      <c r="A107" s="1">
        <v>42</v>
      </c>
      <c r="B107" s="2" t="s">
        <v>320</v>
      </c>
      <c r="C107" s="3" t="s">
        <v>321</v>
      </c>
      <c r="D107" s="4" t="s">
        <v>322</v>
      </c>
      <c r="E107" s="5">
        <v>912</v>
      </c>
      <c r="F107" s="6" t="s">
        <v>184</v>
      </c>
      <c r="G107" s="162"/>
      <c r="H107" s="7">
        <f>ROUND(E107*G107,2)</f>
        <v>0</v>
      </c>
      <c r="J107" s="7">
        <f>ROUND(E107*G107,2)</f>
        <v>0</v>
      </c>
      <c r="K107" s="8">
        <v>0.00032</v>
      </c>
      <c r="L107" s="8">
        <f>E107*K107</f>
        <v>0.29184000000000004</v>
      </c>
      <c r="N107" s="5">
        <f>E107*M107</f>
        <v>0</v>
      </c>
      <c r="O107" s="6">
        <v>20</v>
      </c>
      <c r="P107" s="6" t="s">
        <v>150</v>
      </c>
      <c r="V107" s="9" t="s">
        <v>213</v>
      </c>
      <c r="W107" s="10">
        <v>93.936</v>
      </c>
      <c r="X107" s="3" t="s">
        <v>323</v>
      </c>
      <c r="Y107" s="3" t="s">
        <v>321</v>
      </c>
      <c r="Z107" s="6" t="s">
        <v>324</v>
      </c>
      <c r="AB107" s="6">
        <v>1</v>
      </c>
      <c r="AJ107" s="11" t="s">
        <v>216</v>
      </c>
      <c r="AK107" s="11" t="s">
        <v>154</v>
      </c>
    </row>
    <row r="108" spans="4:24" ht="12.75">
      <c r="D108" s="149" t="s">
        <v>325</v>
      </c>
      <c r="E108" s="150"/>
      <c r="F108" s="151"/>
      <c r="G108" s="163"/>
      <c r="H108" s="152"/>
      <c r="I108" s="152"/>
      <c r="J108" s="152"/>
      <c r="K108" s="153"/>
      <c r="L108" s="153"/>
      <c r="M108" s="150"/>
      <c r="N108" s="150"/>
      <c r="O108" s="151"/>
      <c r="P108" s="151"/>
      <c r="Q108" s="150"/>
      <c r="R108" s="150"/>
      <c r="S108" s="150"/>
      <c r="T108" s="154"/>
      <c r="U108" s="154"/>
      <c r="V108" s="154" t="s">
        <v>0</v>
      </c>
      <c r="W108" s="155"/>
      <c r="X108" s="151"/>
    </row>
    <row r="109" spans="1:37" ht="12.75">
      <c r="A109" s="1">
        <v>43</v>
      </c>
      <c r="B109" s="2" t="s">
        <v>320</v>
      </c>
      <c r="C109" s="3" t="s">
        <v>326</v>
      </c>
      <c r="D109" s="4" t="s">
        <v>327</v>
      </c>
      <c r="E109" s="5">
        <v>15.8</v>
      </c>
      <c r="F109" s="6" t="s">
        <v>164</v>
      </c>
      <c r="G109" s="162"/>
      <c r="H109" s="7">
        <f>ROUND(E109*G109,2)</f>
        <v>0</v>
      </c>
      <c r="J109" s="7">
        <f>ROUND(E109*G109,2)</f>
        <v>0</v>
      </c>
      <c r="K109" s="8">
        <v>0.00135</v>
      </c>
      <c r="L109" s="8">
        <f>E109*K109</f>
        <v>0.021330000000000002</v>
      </c>
      <c r="N109" s="5">
        <f>E109*M109</f>
        <v>0</v>
      </c>
      <c r="O109" s="6">
        <v>20</v>
      </c>
      <c r="P109" s="6" t="s">
        <v>150</v>
      </c>
      <c r="V109" s="9" t="s">
        <v>213</v>
      </c>
      <c r="W109" s="10">
        <v>9.954</v>
      </c>
      <c r="X109" s="3" t="s">
        <v>328</v>
      </c>
      <c r="Y109" s="3" t="s">
        <v>326</v>
      </c>
      <c r="Z109" s="6" t="s">
        <v>324</v>
      </c>
      <c r="AB109" s="6">
        <v>7</v>
      </c>
      <c r="AJ109" s="11" t="s">
        <v>216</v>
      </c>
      <c r="AK109" s="11" t="s">
        <v>154</v>
      </c>
    </row>
    <row r="110" spans="4:24" ht="12.75">
      <c r="D110" s="149" t="s">
        <v>329</v>
      </c>
      <c r="E110" s="150"/>
      <c r="F110" s="151"/>
      <c r="G110" s="163"/>
      <c r="H110" s="152"/>
      <c r="I110" s="152"/>
      <c r="J110" s="152"/>
      <c r="K110" s="153"/>
      <c r="L110" s="153"/>
      <c r="M110" s="150"/>
      <c r="N110" s="150"/>
      <c r="O110" s="151"/>
      <c r="P110" s="151"/>
      <c r="Q110" s="150"/>
      <c r="R110" s="150"/>
      <c r="S110" s="150"/>
      <c r="T110" s="154"/>
      <c r="U110" s="154"/>
      <c r="V110" s="154" t="s">
        <v>0</v>
      </c>
      <c r="W110" s="155"/>
      <c r="X110" s="151"/>
    </row>
    <row r="111" spans="1:37" ht="12.75">
      <c r="A111" s="1">
        <v>44</v>
      </c>
      <c r="B111" s="2" t="s">
        <v>320</v>
      </c>
      <c r="C111" s="3" t="s">
        <v>330</v>
      </c>
      <c r="D111" s="4" t="s">
        <v>331</v>
      </c>
      <c r="E111" s="5">
        <v>24</v>
      </c>
      <c r="F111" s="6" t="s">
        <v>164</v>
      </c>
      <c r="G111" s="162"/>
      <c r="H111" s="7">
        <f>ROUND(E111*G111,2)</f>
        <v>0</v>
      </c>
      <c r="J111" s="7">
        <f>ROUND(E111*G111,2)</f>
        <v>0</v>
      </c>
      <c r="K111" s="8">
        <v>0.00431</v>
      </c>
      <c r="L111" s="8">
        <f>E111*K111</f>
        <v>0.10343999999999999</v>
      </c>
      <c r="N111" s="5">
        <f>E111*M111</f>
        <v>0</v>
      </c>
      <c r="O111" s="6">
        <v>20</v>
      </c>
      <c r="P111" s="6" t="s">
        <v>150</v>
      </c>
      <c r="V111" s="9" t="s">
        <v>213</v>
      </c>
      <c r="W111" s="10">
        <v>21</v>
      </c>
      <c r="X111" s="3" t="s">
        <v>332</v>
      </c>
      <c r="Y111" s="3" t="s">
        <v>330</v>
      </c>
      <c r="Z111" s="6" t="s">
        <v>324</v>
      </c>
      <c r="AB111" s="6">
        <v>7</v>
      </c>
      <c r="AJ111" s="11" t="s">
        <v>216</v>
      </c>
      <c r="AK111" s="11" t="s">
        <v>154</v>
      </c>
    </row>
    <row r="112" spans="1:37" ht="12.75">
      <c r="A112" s="1">
        <v>45</v>
      </c>
      <c r="B112" s="2" t="s">
        <v>320</v>
      </c>
      <c r="C112" s="3" t="s">
        <v>333</v>
      </c>
      <c r="D112" s="4" t="s">
        <v>334</v>
      </c>
      <c r="E112" s="5">
        <v>210</v>
      </c>
      <c r="F112" s="6" t="s">
        <v>164</v>
      </c>
      <c r="G112" s="162"/>
      <c r="H112" s="7">
        <f>ROUND(E112*G112,2)</f>
        <v>0</v>
      </c>
      <c r="J112" s="7">
        <f>ROUND(E112*G112,2)</f>
        <v>0</v>
      </c>
      <c r="K112" s="8">
        <v>0.00431</v>
      </c>
      <c r="L112" s="8">
        <f>E112*K112</f>
        <v>0.9050999999999999</v>
      </c>
      <c r="N112" s="5">
        <f>E112*M112</f>
        <v>0</v>
      </c>
      <c r="O112" s="6">
        <v>20</v>
      </c>
      <c r="P112" s="6" t="s">
        <v>150</v>
      </c>
      <c r="V112" s="9" t="s">
        <v>213</v>
      </c>
      <c r="W112" s="10">
        <v>183.75</v>
      </c>
      <c r="X112" s="3" t="s">
        <v>332</v>
      </c>
      <c r="Y112" s="3" t="s">
        <v>333</v>
      </c>
      <c r="Z112" s="6" t="s">
        <v>324</v>
      </c>
      <c r="AB112" s="6">
        <v>7</v>
      </c>
      <c r="AJ112" s="11" t="s">
        <v>216</v>
      </c>
      <c r="AK112" s="11" t="s">
        <v>154</v>
      </c>
    </row>
    <row r="113" spans="1:37" ht="12.75">
      <c r="A113" s="1">
        <v>46</v>
      </c>
      <c r="B113" s="2" t="s">
        <v>320</v>
      </c>
      <c r="C113" s="3" t="s">
        <v>335</v>
      </c>
      <c r="D113" s="4" t="s">
        <v>336</v>
      </c>
      <c r="E113" s="5">
        <v>24</v>
      </c>
      <c r="F113" s="6" t="s">
        <v>164</v>
      </c>
      <c r="G113" s="162"/>
      <c r="H113" s="7">
        <f>ROUND(E113*G113,2)</f>
        <v>0</v>
      </c>
      <c r="J113" s="7">
        <f>ROUND(E113*G113,2)</f>
        <v>0</v>
      </c>
      <c r="L113" s="8">
        <f>E113*K113</f>
        <v>0</v>
      </c>
      <c r="M113" s="5">
        <v>0.003</v>
      </c>
      <c r="N113" s="5">
        <f>E113*M113</f>
        <v>0.07200000000000001</v>
      </c>
      <c r="O113" s="6">
        <v>20</v>
      </c>
      <c r="P113" s="6" t="s">
        <v>150</v>
      </c>
      <c r="V113" s="9" t="s">
        <v>213</v>
      </c>
      <c r="W113" s="10">
        <v>2.64</v>
      </c>
      <c r="X113" s="3" t="s">
        <v>335</v>
      </c>
      <c r="Y113" s="3" t="s">
        <v>335</v>
      </c>
      <c r="Z113" s="6" t="s">
        <v>324</v>
      </c>
      <c r="AB113" s="6">
        <v>7</v>
      </c>
      <c r="AJ113" s="11" t="s">
        <v>216</v>
      </c>
      <c r="AK113" s="11" t="s">
        <v>154</v>
      </c>
    </row>
    <row r="114" spans="4:24" ht="12.75">
      <c r="D114" s="149" t="s">
        <v>337</v>
      </c>
      <c r="E114" s="150"/>
      <c r="F114" s="151"/>
      <c r="G114" s="163"/>
      <c r="H114" s="152"/>
      <c r="I114" s="152"/>
      <c r="J114" s="152"/>
      <c r="K114" s="153"/>
      <c r="L114" s="153"/>
      <c r="M114" s="150"/>
      <c r="N114" s="150"/>
      <c r="O114" s="151"/>
      <c r="P114" s="151"/>
      <c r="Q114" s="150"/>
      <c r="R114" s="150"/>
      <c r="S114" s="150"/>
      <c r="T114" s="154"/>
      <c r="U114" s="154"/>
      <c r="V114" s="154" t="s">
        <v>0</v>
      </c>
      <c r="W114" s="155"/>
      <c r="X114" s="151"/>
    </row>
    <row r="115" spans="1:37" ht="12.75">
      <c r="A115" s="1">
        <v>47</v>
      </c>
      <c r="B115" s="2" t="s">
        <v>320</v>
      </c>
      <c r="C115" s="3" t="s">
        <v>338</v>
      </c>
      <c r="D115" s="4" t="s">
        <v>339</v>
      </c>
      <c r="E115" s="5">
        <v>210</v>
      </c>
      <c r="F115" s="6" t="s">
        <v>164</v>
      </c>
      <c r="G115" s="162"/>
      <c r="H115" s="7">
        <f>ROUND(E115*G115,2)</f>
        <v>0</v>
      </c>
      <c r="J115" s="7">
        <f>ROUND(E115*G115,2)</f>
        <v>0</v>
      </c>
      <c r="L115" s="8">
        <f>E115*K115</f>
        <v>0</v>
      </c>
      <c r="M115" s="5">
        <v>0.003</v>
      </c>
      <c r="N115" s="5">
        <f>E115*M115</f>
        <v>0.63</v>
      </c>
      <c r="O115" s="6">
        <v>20</v>
      </c>
      <c r="P115" s="6" t="s">
        <v>150</v>
      </c>
      <c r="V115" s="9" t="s">
        <v>213</v>
      </c>
      <c r="W115" s="10">
        <v>23.1</v>
      </c>
      <c r="X115" s="3" t="s">
        <v>340</v>
      </c>
      <c r="Y115" s="3" t="s">
        <v>338</v>
      </c>
      <c r="Z115" s="6" t="s">
        <v>324</v>
      </c>
      <c r="AB115" s="6">
        <v>7</v>
      </c>
      <c r="AJ115" s="11" t="s">
        <v>216</v>
      </c>
      <c r="AK115" s="11" t="s">
        <v>154</v>
      </c>
    </row>
    <row r="116" spans="1:37" ht="12.75">
      <c r="A116" s="1">
        <v>48</v>
      </c>
      <c r="B116" s="2" t="s">
        <v>320</v>
      </c>
      <c r="C116" s="3" t="s">
        <v>341</v>
      </c>
      <c r="D116" s="4" t="s">
        <v>342</v>
      </c>
      <c r="E116" s="5">
        <v>4</v>
      </c>
      <c r="F116" s="6" t="s">
        <v>184</v>
      </c>
      <c r="G116" s="162"/>
      <c r="H116" s="7">
        <f>ROUND(E116*G116,2)</f>
        <v>0</v>
      </c>
      <c r="J116" s="7">
        <f>ROUND(E116*G116,2)</f>
        <v>0</v>
      </c>
      <c r="K116" s="8">
        <v>0.00168</v>
      </c>
      <c r="L116" s="8">
        <f>E116*K116</f>
        <v>0.00672</v>
      </c>
      <c r="N116" s="5">
        <f>E116*M116</f>
        <v>0</v>
      </c>
      <c r="O116" s="6">
        <v>20</v>
      </c>
      <c r="P116" s="6" t="s">
        <v>150</v>
      </c>
      <c r="V116" s="9" t="s">
        <v>213</v>
      </c>
      <c r="W116" s="10">
        <v>1.212</v>
      </c>
      <c r="X116" s="3" t="s">
        <v>343</v>
      </c>
      <c r="Y116" s="3" t="s">
        <v>341</v>
      </c>
      <c r="Z116" s="6" t="s">
        <v>324</v>
      </c>
      <c r="AB116" s="6">
        <v>7</v>
      </c>
      <c r="AJ116" s="11" t="s">
        <v>216</v>
      </c>
      <c r="AK116" s="11" t="s">
        <v>154</v>
      </c>
    </row>
    <row r="117" spans="1:37" ht="25.5">
      <c r="A117" s="1">
        <v>49</v>
      </c>
      <c r="B117" s="2" t="s">
        <v>320</v>
      </c>
      <c r="C117" s="3" t="s">
        <v>344</v>
      </c>
      <c r="D117" s="4" t="s">
        <v>345</v>
      </c>
      <c r="E117" s="5">
        <v>78.986</v>
      </c>
      <c r="F117" s="6" t="s">
        <v>57</v>
      </c>
      <c r="G117" s="162"/>
      <c r="H117" s="7">
        <f>ROUND(E117*G117,2)</f>
        <v>0</v>
      </c>
      <c r="J117" s="7">
        <f>ROUND(E117*G117,2)</f>
        <v>0</v>
      </c>
      <c r="L117" s="8">
        <f>E117*K117</f>
        <v>0</v>
      </c>
      <c r="N117" s="5">
        <f>E117*M117</f>
        <v>0</v>
      </c>
      <c r="O117" s="6">
        <v>20</v>
      </c>
      <c r="P117" s="6" t="s">
        <v>150</v>
      </c>
      <c r="V117" s="9" t="s">
        <v>213</v>
      </c>
      <c r="X117" s="3" t="s">
        <v>344</v>
      </c>
      <c r="Y117" s="3" t="s">
        <v>344</v>
      </c>
      <c r="Z117" s="6" t="s">
        <v>324</v>
      </c>
      <c r="AB117" s="6">
        <v>1</v>
      </c>
      <c r="AJ117" s="11" t="s">
        <v>216</v>
      </c>
      <c r="AK117" s="11" t="s">
        <v>154</v>
      </c>
    </row>
    <row r="118" spans="4:23" ht="12.75">
      <c r="D118" s="156" t="s">
        <v>346</v>
      </c>
      <c r="E118" s="157">
        <f>J118</f>
        <v>0</v>
      </c>
      <c r="G118" s="162"/>
      <c r="H118" s="157">
        <f>SUM(H106:H117)</f>
        <v>0</v>
      </c>
      <c r="I118" s="157">
        <f>SUM(I106:I117)</f>
        <v>0</v>
      </c>
      <c r="J118" s="157">
        <f>SUM(J106:J117)</f>
        <v>0</v>
      </c>
      <c r="L118" s="158">
        <f>SUM(L106:L117)</f>
        <v>1.32843</v>
      </c>
      <c r="N118" s="159">
        <f>SUM(N106:N117)</f>
        <v>0.702</v>
      </c>
      <c r="W118" s="10">
        <f>SUM(W106:W117)</f>
        <v>335.592</v>
      </c>
    </row>
    <row r="119" ht="12.75">
      <c r="G119" s="162"/>
    </row>
    <row r="120" spans="4:23" ht="12.75">
      <c r="D120" s="156" t="s">
        <v>347</v>
      </c>
      <c r="E120" s="159">
        <f>J120</f>
        <v>0</v>
      </c>
      <c r="G120" s="162"/>
      <c r="H120" s="157">
        <f>+H64+H88+H99+H104+H118</f>
        <v>0</v>
      </c>
      <c r="I120" s="157">
        <f>+I64+I88+I99+I104+I118</f>
        <v>0</v>
      </c>
      <c r="J120" s="157">
        <f>+J64+J88+J99+J104+J118</f>
        <v>0</v>
      </c>
      <c r="L120" s="158">
        <f>+L64+L88+L99+L104+L118</f>
        <v>13.2220218</v>
      </c>
      <c r="N120" s="159">
        <f>+N64+N88+N99+N104+N118</f>
        <v>88.82044</v>
      </c>
      <c r="W120" s="10">
        <f>+W64+W88+W99+W104+W118</f>
        <v>1168.12</v>
      </c>
    </row>
    <row r="121" ht="12.75">
      <c r="G121" s="162"/>
    </row>
    <row r="122" spans="2:7" ht="12.75">
      <c r="B122" s="148" t="s">
        <v>348</v>
      </c>
      <c r="G122" s="162"/>
    </row>
    <row r="123" spans="2:7" ht="12.75">
      <c r="B123" s="3" t="s">
        <v>348</v>
      </c>
      <c r="G123" s="162"/>
    </row>
    <row r="124" spans="1:37" ht="12.75">
      <c r="A124" s="1">
        <v>50</v>
      </c>
      <c r="B124" s="2" t="s">
        <v>349</v>
      </c>
      <c r="C124" s="3" t="s">
        <v>350</v>
      </c>
      <c r="D124" s="4" t="s">
        <v>351</v>
      </c>
      <c r="E124" s="5">
        <v>1</v>
      </c>
      <c r="F124" s="6" t="s">
        <v>352</v>
      </c>
      <c r="G124" s="162"/>
      <c r="H124" s="7">
        <f>ROUND(E124*G124,2)</f>
        <v>0</v>
      </c>
      <c r="J124" s="7">
        <f>ROUND(E124*G124,2)</f>
        <v>0</v>
      </c>
      <c r="L124" s="8">
        <f>E124*K124</f>
        <v>0</v>
      </c>
      <c r="N124" s="5">
        <f>E124*M124</f>
        <v>0</v>
      </c>
      <c r="O124" s="6">
        <v>20</v>
      </c>
      <c r="P124" s="6" t="s">
        <v>150</v>
      </c>
      <c r="V124" s="9" t="s">
        <v>353</v>
      </c>
      <c r="W124" s="10">
        <v>1</v>
      </c>
      <c r="X124" s="3" t="s">
        <v>350</v>
      </c>
      <c r="Y124" s="3" t="s">
        <v>350</v>
      </c>
      <c r="Z124" s="6" t="s">
        <v>245</v>
      </c>
      <c r="AB124" s="6">
        <v>7</v>
      </c>
      <c r="AJ124" s="11" t="s">
        <v>353</v>
      </c>
      <c r="AK124" s="11" t="s">
        <v>154</v>
      </c>
    </row>
    <row r="125" spans="4:23" ht="12.75">
      <c r="D125" s="156" t="s">
        <v>354</v>
      </c>
      <c r="E125" s="157">
        <f>J125</f>
        <v>0</v>
      </c>
      <c r="G125" s="162"/>
      <c r="H125" s="157">
        <f>SUM(H122:H124)</f>
        <v>0</v>
      </c>
      <c r="I125" s="157">
        <f>SUM(I122:I124)</f>
        <v>0</v>
      </c>
      <c r="J125" s="157">
        <f>SUM(J122:J124)</f>
        <v>0</v>
      </c>
      <c r="L125" s="158">
        <f>SUM(L122:L124)</f>
        <v>0</v>
      </c>
      <c r="N125" s="159">
        <f>SUM(N122:N124)</f>
        <v>0</v>
      </c>
      <c r="W125" s="10">
        <f>SUM(W122:W124)</f>
        <v>1</v>
      </c>
    </row>
    <row r="126" ht="12.75">
      <c r="G126" s="162"/>
    </row>
    <row r="127" spans="4:23" ht="12.75">
      <c r="D127" s="156" t="s">
        <v>354</v>
      </c>
      <c r="E127" s="157">
        <f>J127</f>
        <v>0</v>
      </c>
      <c r="G127" s="162"/>
      <c r="H127" s="157">
        <f>+H125</f>
        <v>0</v>
      </c>
      <c r="I127" s="157">
        <f>+I125</f>
        <v>0</v>
      </c>
      <c r="J127" s="157">
        <f>+J125</f>
        <v>0</v>
      </c>
      <c r="L127" s="158">
        <f>+L125</f>
        <v>0</v>
      </c>
      <c r="N127" s="159">
        <f>+N125</f>
        <v>0</v>
      </c>
      <c r="W127" s="10">
        <f>+W125</f>
        <v>1</v>
      </c>
    </row>
    <row r="128" ht="12.75">
      <c r="G128" s="162"/>
    </row>
    <row r="129" spans="4:23" ht="12.75">
      <c r="D129" s="161" t="s">
        <v>355</v>
      </c>
      <c r="E129" s="157">
        <f>J129</f>
        <v>0</v>
      </c>
      <c r="G129" s="162"/>
      <c r="H129" s="157">
        <f>+H44+H120+H127</f>
        <v>0</v>
      </c>
      <c r="I129" s="157">
        <f>+I44+I120+I127</f>
        <v>0</v>
      </c>
      <c r="J129" s="157">
        <f>+J44+J120+J127</f>
        <v>0</v>
      </c>
      <c r="L129" s="158">
        <f>+L44+L120+L127</f>
        <v>27.09976742</v>
      </c>
      <c r="N129" s="159">
        <f>+N44+N120+N127</f>
        <v>88.83644000000001</v>
      </c>
      <c r="W129" s="10">
        <f>+W44+W120+W127</f>
        <v>1331.5349999999999</v>
      </c>
    </row>
    <row r="130" ht="12.75">
      <c r="G130" s="162"/>
    </row>
    <row r="131" ht="12.75">
      <c r="G131" s="162"/>
    </row>
    <row r="132" ht="12.75">
      <c r="G132" s="162"/>
    </row>
    <row r="133" ht="12.75">
      <c r="G133" s="162"/>
    </row>
    <row r="134" ht="12.75">
      <c r="G134" s="162"/>
    </row>
    <row r="135" ht="12.75">
      <c r="G135" s="162"/>
    </row>
    <row r="136" ht="12.75">
      <c r="G136" s="162"/>
    </row>
    <row r="137" ht="12.75">
      <c r="G137" s="162"/>
    </row>
    <row r="138" ht="12.75">
      <c r="G138" s="162"/>
    </row>
    <row r="139" ht="12.75">
      <c r="G139" s="162"/>
    </row>
    <row r="140" ht="12.75">
      <c r="G140" s="162"/>
    </row>
    <row r="141" ht="12.75">
      <c r="G141" s="162"/>
    </row>
    <row r="142" ht="12.75">
      <c r="G142" s="162"/>
    </row>
    <row r="143" ht="12.75">
      <c r="G143" s="162"/>
    </row>
    <row r="144" ht="12.75">
      <c r="G144" s="162"/>
    </row>
    <row r="145" ht="12.75">
      <c r="G145" s="162"/>
    </row>
    <row r="146" ht="12.75">
      <c r="G146" s="162"/>
    </row>
    <row r="147" ht="12.75">
      <c r="G147" s="162"/>
    </row>
  </sheetData>
  <sheetProtection password="CABD" sheet="1"/>
  <mergeCells count="2">
    <mergeCell ref="K9:L9"/>
    <mergeCell ref="M9:N9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44" customWidth="1"/>
    <col min="2" max="3" width="45.7109375" style="44" customWidth="1"/>
    <col min="4" max="4" width="11.28125" style="45" customWidth="1"/>
    <col min="5" max="16384" width="9.140625" style="11" customWidth="1"/>
  </cols>
  <sheetData>
    <row r="1" spans="1:4" ht="12.75">
      <c r="A1" s="46" t="s">
        <v>5</v>
      </c>
      <c r="B1" s="47"/>
      <c r="C1" s="47"/>
      <c r="D1" s="48" t="s">
        <v>6</v>
      </c>
    </row>
    <row r="2" spans="1:4" ht="12.75">
      <c r="A2" s="46" t="s">
        <v>116</v>
      </c>
      <c r="B2" s="47"/>
      <c r="C2" s="47"/>
      <c r="D2" s="48" t="s">
        <v>117</v>
      </c>
    </row>
    <row r="3" spans="1:4" ht="12.75">
      <c r="A3" s="46" t="s">
        <v>15</v>
      </c>
      <c r="B3" s="47"/>
      <c r="C3" s="47"/>
      <c r="D3" s="48" t="s">
        <v>118</v>
      </c>
    </row>
    <row r="4" spans="1:4" ht="12.75">
      <c r="A4" s="47"/>
      <c r="B4" s="47"/>
      <c r="C4" s="47"/>
      <c r="D4" s="47"/>
    </row>
    <row r="5" spans="1:4" ht="12.75">
      <c r="A5" s="46" t="s">
        <v>119</v>
      </c>
      <c r="B5" s="47"/>
      <c r="C5" s="47"/>
      <c r="D5" s="47"/>
    </row>
    <row r="6" spans="1:4" ht="12.75">
      <c r="A6" s="46" t="s">
        <v>120</v>
      </c>
      <c r="B6" s="47"/>
      <c r="C6" s="47"/>
      <c r="D6" s="47"/>
    </row>
    <row r="7" spans="1:4" ht="12.75">
      <c r="A7" s="46" t="s">
        <v>121</v>
      </c>
      <c r="B7" s="47"/>
      <c r="C7" s="47"/>
      <c r="D7" s="47"/>
    </row>
    <row r="8" spans="1:4" ht="12.75">
      <c r="A8" s="11" t="s">
        <v>122</v>
      </c>
      <c r="B8" s="49"/>
      <c r="C8" s="50"/>
      <c r="D8" s="51"/>
    </row>
    <row r="9" spans="1:6" ht="12.75">
      <c r="A9" s="52" t="s">
        <v>66</v>
      </c>
      <c r="B9" s="52" t="s">
        <v>67</v>
      </c>
      <c r="C9" s="52" t="s">
        <v>68</v>
      </c>
      <c r="D9" s="53" t="s">
        <v>69</v>
      </c>
      <c r="F9" s="11" t="s">
        <v>356</v>
      </c>
    </row>
    <row r="10" spans="1:4" ht="12.75">
      <c r="A10" s="54"/>
      <c r="B10" s="54"/>
      <c r="C10" s="55"/>
      <c r="D10" s="56"/>
    </row>
    <row r="12" spans="1:6" ht="12.75">
      <c r="A12" s="44" t="s">
        <v>357</v>
      </c>
      <c r="B12" s="44" t="s">
        <v>357</v>
      </c>
      <c r="C12" s="44" t="s">
        <v>357</v>
      </c>
      <c r="F12" s="11" t="s">
        <v>358</v>
      </c>
    </row>
    <row r="13" spans="1:6" ht="12.75">
      <c r="A13" s="44" t="s">
        <v>357</v>
      </c>
      <c r="B13" s="44" t="s">
        <v>357</v>
      </c>
      <c r="C13" s="44" t="s">
        <v>357</v>
      </c>
      <c r="F13" s="11" t="s">
        <v>358</v>
      </c>
    </row>
    <row r="14" spans="1:6" ht="12.75">
      <c r="A14" s="44" t="s">
        <v>357</v>
      </c>
      <c r="B14" s="44" t="s">
        <v>357</v>
      </c>
      <c r="C14" s="44" t="s">
        <v>357</v>
      </c>
      <c r="F14" s="11" t="s">
        <v>358</v>
      </c>
    </row>
    <row r="15" spans="1:6" ht="12.75">
      <c r="A15" s="44" t="s">
        <v>357</v>
      </c>
      <c r="B15" s="44" t="s">
        <v>357</v>
      </c>
      <c r="C15" s="44" t="s">
        <v>357</v>
      </c>
      <c r="F15" s="11" t="s">
        <v>358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28125" style="11" customWidth="1"/>
    <col min="2" max="4" width="9.7109375" style="13" customWidth="1"/>
    <col min="5" max="5" width="9.7109375" style="14" customWidth="1"/>
    <col min="6" max="6" width="8.710937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12.75">
      <c r="A1" s="12" t="s">
        <v>5</v>
      </c>
      <c r="C1" s="11"/>
      <c r="E1" s="12" t="s">
        <v>115</v>
      </c>
      <c r="F1" s="11"/>
      <c r="G1" s="11"/>
      <c r="Z1" s="16" t="s">
        <v>7</v>
      </c>
      <c r="AA1" s="16" t="s">
        <v>8</v>
      </c>
      <c r="AB1" s="16" t="s">
        <v>9</v>
      </c>
      <c r="AC1" s="16" t="s">
        <v>10</v>
      </c>
      <c r="AD1" s="16" t="s">
        <v>11</v>
      </c>
    </row>
    <row r="2" spans="1:30" ht="12.75">
      <c r="A2" s="12" t="s">
        <v>116</v>
      </c>
      <c r="C2" s="11"/>
      <c r="E2" s="12" t="s">
        <v>117</v>
      </c>
      <c r="F2" s="11"/>
      <c r="G2" s="11"/>
      <c r="Z2" s="16" t="s">
        <v>12</v>
      </c>
      <c r="AA2" s="18" t="s">
        <v>70</v>
      </c>
      <c r="AB2" s="18" t="s">
        <v>14</v>
      </c>
      <c r="AC2" s="18"/>
      <c r="AD2" s="19"/>
    </row>
    <row r="3" spans="1:30" ht="12.75">
      <c r="A3" s="12" t="s">
        <v>15</v>
      </c>
      <c r="C3" s="11"/>
      <c r="E3" s="12" t="s">
        <v>118</v>
      </c>
      <c r="F3" s="11"/>
      <c r="G3" s="11"/>
      <c r="Z3" s="16" t="s">
        <v>16</v>
      </c>
      <c r="AA3" s="18" t="s">
        <v>71</v>
      </c>
      <c r="AB3" s="18" t="s">
        <v>14</v>
      </c>
      <c r="AC3" s="18" t="s">
        <v>18</v>
      </c>
      <c r="AD3" s="19" t="s">
        <v>19</v>
      </c>
    </row>
    <row r="4" spans="2:30" ht="12.75">
      <c r="B4" s="11"/>
      <c r="C4" s="11"/>
      <c r="D4" s="11"/>
      <c r="E4" s="11"/>
      <c r="F4" s="11"/>
      <c r="G4" s="11"/>
      <c r="Z4" s="16" t="s">
        <v>20</v>
      </c>
      <c r="AA4" s="18" t="s">
        <v>72</v>
      </c>
      <c r="AB4" s="18" t="s">
        <v>14</v>
      </c>
      <c r="AC4" s="18"/>
      <c r="AD4" s="19"/>
    </row>
    <row r="5" spans="1:30" ht="12.75">
      <c r="A5" s="12" t="s">
        <v>119</v>
      </c>
      <c r="B5" s="11"/>
      <c r="C5" s="11"/>
      <c r="D5" s="11"/>
      <c r="E5" s="11"/>
      <c r="F5" s="11"/>
      <c r="G5" s="11"/>
      <c r="Z5" s="16" t="s">
        <v>22</v>
      </c>
      <c r="AA5" s="18" t="s">
        <v>71</v>
      </c>
      <c r="AB5" s="18" t="s">
        <v>14</v>
      </c>
      <c r="AC5" s="18" t="s">
        <v>18</v>
      </c>
      <c r="AD5" s="19" t="s">
        <v>19</v>
      </c>
    </row>
    <row r="6" spans="1:7" ht="12.75">
      <c r="A6" s="12" t="s">
        <v>120</v>
      </c>
      <c r="B6" s="11"/>
      <c r="C6" s="11"/>
      <c r="D6" s="11"/>
      <c r="E6" s="11"/>
      <c r="F6" s="11"/>
      <c r="G6" s="11"/>
    </row>
    <row r="7" spans="1:7" ht="12.75">
      <c r="A7" s="12" t="s">
        <v>121</v>
      </c>
      <c r="B7" s="11"/>
      <c r="C7" s="11"/>
      <c r="D7" s="11"/>
      <c r="E7" s="11"/>
      <c r="F7" s="11"/>
      <c r="G7" s="11"/>
    </row>
    <row r="8" spans="1:7" ht="13.5">
      <c r="A8" s="11" t="s">
        <v>122</v>
      </c>
      <c r="B8" s="22" t="str">
        <f>CONCATENATE(AA2," ",AB2," ",AC2," ",AD2)</f>
        <v>Rekapitulácia rozpočtu v EUR  </v>
      </c>
      <c r="G8" s="11"/>
    </row>
    <row r="9" spans="1:7" ht="12.75">
      <c r="A9" s="23" t="s">
        <v>73</v>
      </c>
      <c r="B9" s="23" t="s">
        <v>30</v>
      </c>
      <c r="C9" s="23" t="s">
        <v>31</v>
      </c>
      <c r="D9" s="23" t="s">
        <v>32</v>
      </c>
      <c r="E9" s="24" t="s">
        <v>74</v>
      </c>
      <c r="F9" s="24" t="s">
        <v>34</v>
      </c>
      <c r="G9" s="24" t="s">
        <v>39</v>
      </c>
    </row>
    <row r="10" spans="1:7" ht="12.75">
      <c r="A10" s="32"/>
      <c r="B10" s="32"/>
      <c r="C10" s="32" t="s">
        <v>56</v>
      </c>
      <c r="D10" s="32"/>
      <c r="E10" s="32" t="s">
        <v>32</v>
      </c>
      <c r="F10" s="32" t="s">
        <v>32</v>
      </c>
      <c r="G10" s="32" t="s">
        <v>32</v>
      </c>
    </row>
    <row r="12" spans="1:7" ht="12.75">
      <c r="A12" s="11" t="s">
        <v>145</v>
      </c>
      <c r="B12" s="13">
        <f>Prehlad!H22</f>
        <v>0</v>
      </c>
      <c r="C12" s="13">
        <f>Prehlad!I22</f>
        <v>0</v>
      </c>
      <c r="D12" s="13">
        <f>Prehlad!J22</f>
        <v>0</v>
      </c>
      <c r="E12" s="14">
        <f>Prehlad!L22</f>
        <v>13.31983162</v>
      </c>
      <c r="F12" s="15">
        <f>Prehlad!N22</f>
        <v>0</v>
      </c>
      <c r="G12" s="15">
        <f>Prehlad!W22</f>
        <v>96.37799999999999</v>
      </c>
    </row>
    <row r="13" spans="1:7" ht="12.75">
      <c r="A13" s="11" t="s">
        <v>168</v>
      </c>
      <c r="B13" s="13">
        <f>Prehlad!H27</f>
        <v>0</v>
      </c>
      <c r="C13" s="13">
        <f>Prehlad!I27</f>
        <v>0</v>
      </c>
      <c r="D13" s="13">
        <f>Prehlad!J27</f>
        <v>0</v>
      </c>
      <c r="E13" s="14">
        <f>Prehlad!L27</f>
        <v>0.016906</v>
      </c>
      <c r="F13" s="15">
        <f>Prehlad!N27</f>
        <v>0</v>
      </c>
      <c r="G13" s="15">
        <f>Prehlad!W27</f>
        <v>6.446</v>
      </c>
    </row>
    <row r="14" spans="1:7" ht="12.75">
      <c r="A14" s="11" t="s">
        <v>175</v>
      </c>
      <c r="B14" s="13">
        <f>Prehlad!H42</f>
        <v>0</v>
      </c>
      <c r="C14" s="13">
        <f>Prehlad!I42</f>
        <v>0</v>
      </c>
      <c r="D14" s="13">
        <f>Prehlad!J42</f>
        <v>0</v>
      </c>
      <c r="E14" s="14">
        <f>Prehlad!L42</f>
        <v>0.541008</v>
      </c>
      <c r="F14" s="15">
        <f>Prehlad!N42</f>
        <v>0.016</v>
      </c>
      <c r="G14" s="15">
        <f>Prehlad!W42</f>
        <v>59.591</v>
      </c>
    </row>
    <row r="15" spans="1:7" ht="12.75">
      <c r="A15" s="11" t="s">
        <v>206</v>
      </c>
      <c r="B15" s="13">
        <f>Prehlad!H44</f>
        <v>0</v>
      </c>
      <c r="C15" s="13">
        <f>Prehlad!I44</f>
        <v>0</v>
      </c>
      <c r="D15" s="13">
        <f>Prehlad!J44</f>
        <v>0</v>
      </c>
      <c r="E15" s="14">
        <f>Prehlad!L44</f>
        <v>13.87774562</v>
      </c>
      <c r="F15" s="15">
        <f>Prehlad!N44</f>
        <v>0.016</v>
      </c>
      <c r="G15" s="15">
        <f>Prehlad!W44</f>
        <v>162.415</v>
      </c>
    </row>
    <row r="17" spans="1:7" ht="12.75">
      <c r="A17" s="11" t="s">
        <v>208</v>
      </c>
      <c r="B17" s="13">
        <f>Prehlad!H64</f>
        <v>0</v>
      </c>
      <c r="C17" s="13">
        <f>Prehlad!I64</f>
        <v>0</v>
      </c>
      <c r="D17" s="13">
        <f>Prehlad!J64</f>
        <v>0</v>
      </c>
      <c r="E17" s="14">
        <f>Prehlad!L64</f>
        <v>7.049976</v>
      </c>
      <c r="F17" s="15">
        <f>Prehlad!N64</f>
        <v>88.11844</v>
      </c>
      <c r="G17" s="15">
        <f>Prehlad!W64</f>
        <v>425.712</v>
      </c>
    </row>
    <row r="18" spans="1:7" ht="12.75">
      <c r="A18" s="11" t="s">
        <v>251</v>
      </c>
      <c r="B18" s="13">
        <f>Prehlad!H88</f>
        <v>0</v>
      </c>
      <c r="C18" s="13">
        <f>Prehlad!I88</f>
        <v>0</v>
      </c>
      <c r="D18" s="13">
        <f>Prehlad!J88</f>
        <v>0</v>
      </c>
      <c r="E18" s="14">
        <f>Prehlad!L88</f>
        <v>4.7167658</v>
      </c>
      <c r="F18" s="15">
        <f>Prehlad!N88</f>
        <v>0</v>
      </c>
      <c r="G18" s="15">
        <f>Prehlad!W88</f>
        <v>363.73400000000004</v>
      </c>
    </row>
    <row r="19" spans="1:7" ht="12.75">
      <c r="A19" s="11" t="s">
        <v>291</v>
      </c>
      <c r="B19" s="13">
        <f>Prehlad!H99</f>
        <v>0</v>
      </c>
      <c r="C19" s="13">
        <f>Prehlad!I99</f>
        <v>0</v>
      </c>
      <c r="D19" s="13">
        <f>Prehlad!J99</f>
        <v>0</v>
      </c>
      <c r="E19" s="14">
        <f>Prehlad!L99</f>
        <v>0.12685</v>
      </c>
      <c r="F19" s="15">
        <f>Prehlad!N99</f>
        <v>0</v>
      </c>
      <c r="G19" s="15">
        <f>Prehlad!W99</f>
        <v>42.778</v>
      </c>
    </row>
    <row r="20" spans="1:7" ht="12.75">
      <c r="A20" s="11" t="s">
        <v>309</v>
      </c>
      <c r="B20" s="13">
        <f>Prehlad!H104</f>
        <v>0</v>
      </c>
      <c r="C20" s="13">
        <f>Prehlad!I104</f>
        <v>0</v>
      </c>
      <c r="D20" s="13">
        <f>Prehlad!J104</f>
        <v>0</v>
      </c>
      <c r="E20" s="14">
        <f>Prehlad!L104</f>
        <v>0</v>
      </c>
      <c r="F20" s="15">
        <f>Prehlad!N104</f>
        <v>0</v>
      </c>
      <c r="G20" s="15">
        <f>Prehlad!W104</f>
        <v>0.304</v>
      </c>
    </row>
    <row r="21" spans="1:7" ht="12.75">
      <c r="A21" s="11" t="s">
        <v>319</v>
      </c>
      <c r="B21" s="13">
        <f>Prehlad!H118</f>
        <v>0</v>
      </c>
      <c r="C21" s="13">
        <f>Prehlad!I118</f>
        <v>0</v>
      </c>
      <c r="D21" s="13">
        <f>Prehlad!J118</f>
        <v>0</v>
      </c>
      <c r="E21" s="14">
        <f>Prehlad!L118</f>
        <v>1.32843</v>
      </c>
      <c r="F21" s="15">
        <f>Prehlad!N118</f>
        <v>0.702</v>
      </c>
      <c r="G21" s="15">
        <f>Prehlad!W118</f>
        <v>335.592</v>
      </c>
    </row>
    <row r="22" spans="1:7" ht="12.75">
      <c r="A22" s="11" t="s">
        <v>347</v>
      </c>
      <c r="B22" s="13">
        <f>Prehlad!H120</f>
        <v>0</v>
      </c>
      <c r="C22" s="13">
        <f>Prehlad!I120</f>
        <v>0</v>
      </c>
      <c r="D22" s="13">
        <f>Prehlad!J120</f>
        <v>0</v>
      </c>
      <c r="E22" s="14">
        <f>Prehlad!L120</f>
        <v>13.2220218</v>
      </c>
      <c r="F22" s="15">
        <f>Prehlad!N120</f>
        <v>88.82044</v>
      </c>
      <c r="G22" s="15">
        <f>Prehlad!W120</f>
        <v>1168.12</v>
      </c>
    </row>
    <row r="24" spans="1:7" ht="12.75">
      <c r="A24" s="11" t="s">
        <v>348</v>
      </c>
      <c r="B24" s="13">
        <f>Prehlad!H125</f>
        <v>0</v>
      </c>
      <c r="C24" s="13">
        <f>Prehlad!I125</f>
        <v>0</v>
      </c>
      <c r="D24" s="13">
        <f>Prehlad!J125</f>
        <v>0</v>
      </c>
      <c r="E24" s="14">
        <f>Prehlad!L125</f>
        <v>0</v>
      </c>
      <c r="F24" s="15">
        <f>Prehlad!N125</f>
        <v>0</v>
      </c>
      <c r="G24" s="15">
        <f>Prehlad!W125</f>
        <v>1</v>
      </c>
    </row>
    <row r="25" spans="1:7" ht="12.75">
      <c r="A25" s="11" t="s">
        <v>354</v>
      </c>
      <c r="B25" s="13">
        <f>Prehlad!H127</f>
        <v>0</v>
      </c>
      <c r="C25" s="13">
        <f>Prehlad!I127</f>
        <v>0</v>
      </c>
      <c r="D25" s="13">
        <f>Prehlad!J127</f>
        <v>0</v>
      </c>
      <c r="E25" s="14">
        <f>Prehlad!L127</f>
        <v>0</v>
      </c>
      <c r="F25" s="15">
        <f>Prehlad!N127</f>
        <v>0</v>
      </c>
      <c r="G25" s="15">
        <f>Prehlad!W127</f>
        <v>1</v>
      </c>
    </row>
    <row r="28" spans="1:7" ht="12.75">
      <c r="A28" s="11" t="s">
        <v>355</v>
      </c>
      <c r="B28" s="13">
        <f>Prehlad!H129</f>
        <v>0</v>
      </c>
      <c r="C28" s="13">
        <f>Prehlad!I129</f>
        <v>0</v>
      </c>
      <c r="D28" s="13">
        <f>Prehlad!J129</f>
        <v>0</v>
      </c>
      <c r="E28" s="14">
        <f>Prehlad!L129</f>
        <v>27.09976742</v>
      </c>
      <c r="F28" s="15">
        <f>Prehlad!N129</f>
        <v>88.83644000000001</v>
      </c>
      <c r="G28" s="15">
        <f>Prehlad!W129</f>
        <v>1331.5349999999999</v>
      </c>
    </row>
  </sheetData>
  <sheetProtection selectLockedCells="1" selectUnlockedCells="1"/>
  <printOptions horizontalCentered="1"/>
  <pageMargins left="0.19652777777777777" right="0.1965277777777777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57" customWidth="1"/>
    <col min="2" max="2" width="3.7109375" style="57" customWidth="1"/>
    <col min="3" max="3" width="6.8515625" style="57" customWidth="1"/>
    <col min="4" max="6" width="14.00390625" style="57" customWidth="1"/>
    <col min="7" max="7" width="3.8515625" style="57" customWidth="1"/>
    <col min="8" max="8" width="17.7109375" style="57" customWidth="1"/>
    <col min="9" max="9" width="8.7109375" style="57" customWidth="1"/>
    <col min="10" max="10" width="14.00390625" style="57" customWidth="1"/>
    <col min="11" max="11" width="2.28125" style="57" customWidth="1"/>
    <col min="12" max="12" width="6.8515625" style="57" customWidth="1"/>
    <col min="13" max="23" width="9.140625" style="57" customWidth="1"/>
    <col min="24" max="25" width="5.7109375" style="57" customWidth="1"/>
    <col min="26" max="26" width="6.57421875" style="57" customWidth="1"/>
    <col min="27" max="27" width="21.421875" style="57" customWidth="1"/>
    <col min="28" max="28" width="4.28125" style="57" customWidth="1"/>
    <col min="29" max="29" width="8.28125" style="57" customWidth="1"/>
    <col min="30" max="30" width="8.7109375" style="57" customWidth="1"/>
    <col min="31" max="16384" width="9.140625" style="57" customWidth="1"/>
  </cols>
  <sheetData>
    <row r="1" spans="2:30" ht="28.5" customHeight="1">
      <c r="B1" s="58" t="s">
        <v>123</v>
      </c>
      <c r="C1" s="58"/>
      <c r="D1" s="58"/>
      <c r="F1" s="59" t="str">
        <f>CONCATENATE(AA2," ",AB2," ",AC2," ",AD2)</f>
        <v>Krycí list rozpočtu v EUR  </v>
      </c>
      <c r="G1" s="58"/>
      <c r="H1" s="58"/>
      <c r="I1" s="58"/>
      <c r="J1" s="58"/>
      <c r="Z1" s="16" t="s">
        <v>7</v>
      </c>
      <c r="AA1" s="16" t="s">
        <v>8</v>
      </c>
      <c r="AB1" s="16" t="s">
        <v>9</v>
      </c>
      <c r="AC1" s="16" t="s">
        <v>10</v>
      </c>
      <c r="AD1" s="16" t="s">
        <v>11</v>
      </c>
    </row>
    <row r="2" spans="2:30" ht="18" customHeight="1">
      <c r="B2" s="60"/>
      <c r="C2" s="61" t="s">
        <v>119</v>
      </c>
      <c r="D2" s="61"/>
      <c r="E2" s="61"/>
      <c r="F2" s="61"/>
      <c r="G2" s="62" t="s">
        <v>75</v>
      </c>
      <c r="H2" s="61" t="s">
        <v>124</v>
      </c>
      <c r="I2" s="61"/>
      <c r="J2" s="63"/>
      <c r="Z2" s="16" t="s">
        <v>12</v>
      </c>
      <c r="AA2" s="18" t="s">
        <v>76</v>
      </c>
      <c r="AB2" s="18" t="s">
        <v>14</v>
      </c>
      <c r="AC2" s="18"/>
      <c r="AD2" s="19"/>
    </row>
    <row r="3" spans="2:30" ht="18" customHeight="1">
      <c r="B3" s="64"/>
      <c r="C3" s="65" t="s">
        <v>120</v>
      </c>
      <c r="D3" s="65"/>
      <c r="E3" s="65"/>
      <c r="F3" s="65"/>
      <c r="G3" s="66" t="s">
        <v>125</v>
      </c>
      <c r="H3" s="65">
        <v>801</v>
      </c>
      <c r="I3" s="65"/>
      <c r="J3" s="67"/>
      <c r="Z3" s="16" t="s">
        <v>16</v>
      </c>
      <c r="AA3" s="18" t="s">
        <v>77</v>
      </c>
      <c r="AB3" s="18" t="s">
        <v>14</v>
      </c>
      <c r="AC3" s="18" t="s">
        <v>18</v>
      </c>
      <c r="AD3" s="19" t="s">
        <v>19</v>
      </c>
    </row>
    <row r="4" spans="2:30" ht="18" customHeight="1">
      <c r="B4" s="68"/>
      <c r="C4" s="69" t="s">
        <v>121</v>
      </c>
      <c r="D4" s="69"/>
      <c r="E4" s="69"/>
      <c r="F4" s="69"/>
      <c r="G4" s="70"/>
      <c r="H4" s="69"/>
      <c r="I4" s="69"/>
      <c r="J4" s="71"/>
      <c r="Z4" s="16" t="s">
        <v>20</v>
      </c>
      <c r="AA4" s="18" t="s">
        <v>78</v>
      </c>
      <c r="AB4" s="18" t="s">
        <v>14</v>
      </c>
      <c r="AC4" s="18"/>
      <c r="AD4" s="19"/>
    </row>
    <row r="5" spans="2:30" ht="18" customHeight="1">
      <c r="B5" s="72"/>
      <c r="C5" s="73" t="s">
        <v>79</v>
      </c>
      <c r="D5" s="73"/>
      <c r="E5" s="73" t="s">
        <v>126</v>
      </c>
      <c r="F5" s="74"/>
      <c r="G5" s="74" t="s">
        <v>80</v>
      </c>
      <c r="H5" s="73"/>
      <c r="I5" s="74" t="s">
        <v>81</v>
      </c>
      <c r="J5" s="75" t="s">
        <v>127</v>
      </c>
      <c r="Z5" s="16" t="s">
        <v>22</v>
      </c>
      <c r="AA5" s="18" t="s">
        <v>77</v>
      </c>
      <c r="AB5" s="18" t="s">
        <v>14</v>
      </c>
      <c r="AC5" s="18" t="s">
        <v>18</v>
      </c>
      <c r="AD5" s="19" t="s">
        <v>19</v>
      </c>
    </row>
    <row r="6" spans="2:10" ht="18" customHeight="1">
      <c r="B6" s="60"/>
      <c r="C6" s="61" t="s">
        <v>2</v>
      </c>
      <c r="D6" s="61"/>
      <c r="E6" s="61"/>
      <c r="F6" s="61"/>
      <c r="G6" s="61" t="s">
        <v>82</v>
      </c>
      <c r="H6" s="61"/>
      <c r="I6" s="61"/>
      <c r="J6" s="63"/>
    </row>
    <row r="7" spans="2:10" ht="18" customHeight="1">
      <c r="B7" s="76"/>
      <c r="C7" s="77"/>
      <c r="D7" s="78"/>
      <c r="E7" s="78"/>
      <c r="F7" s="78"/>
      <c r="G7" s="78" t="s">
        <v>83</v>
      </c>
      <c r="H7" s="78"/>
      <c r="I7" s="78"/>
      <c r="J7" s="79"/>
    </row>
    <row r="8" spans="2:10" ht="18" customHeight="1">
      <c r="B8" s="64"/>
      <c r="C8" s="65" t="s">
        <v>1</v>
      </c>
      <c r="D8" s="65"/>
      <c r="E8" s="65"/>
      <c r="F8" s="65"/>
      <c r="G8" s="65" t="s">
        <v>82</v>
      </c>
      <c r="H8" s="65"/>
      <c r="I8" s="65"/>
      <c r="J8" s="67"/>
    </row>
    <row r="9" spans="2:10" ht="18" customHeight="1">
      <c r="B9" s="68"/>
      <c r="C9" s="70"/>
      <c r="D9" s="69"/>
      <c r="E9" s="69"/>
      <c r="F9" s="69"/>
      <c r="G9" s="78" t="s">
        <v>83</v>
      </c>
      <c r="H9" s="69"/>
      <c r="I9" s="69"/>
      <c r="J9" s="71"/>
    </row>
    <row r="10" spans="2:10" ht="18" customHeight="1">
      <c r="B10" s="64"/>
      <c r="C10" s="65" t="s">
        <v>84</v>
      </c>
      <c r="D10" s="65" t="s">
        <v>128</v>
      </c>
      <c r="E10" s="65"/>
      <c r="F10" s="65"/>
      <c r="G10" s="65" t="s">
        <v>82</v>
      </c>
      <c r="H10" s="65"/>
      <c r="I10" s="65"/>
      <c r="J10" s="67"/>
    </row>
    <row r="11" spans="2:10" ht="18" customHeight="1">
      <c r="B11" s="80"/>
      <c r="C11" s="81"/>
      <c r="D11" s="81"/>
      <c r="E11" s="81"/>
      <c r="F11" s="81"/>
      <c r="G11" s="81" t="s">
        <v>83</v>
      </c>
      <c r="H11" s="81"/>
      <c r="I11" s="81"/>
      <c r="J11" s="82"/>
    </row>
    <row r="12" spans="2:10" ht="18" customHeight="1">
      <c r="B12" s="83"/>
      <c r="C12" s="61"/>
      <c r="D12" s="61"/>
      <c r="E12" s="61"/>
      <c r="F12" s="84">
        <f>IF(B12&lt;&gt;0,ROUND($J$31/B12,0),0)</f>
        <v>0</v>
      </c>
      <c r="G12" s="62"/>
      <c r="H12" s="61"/>
      <c r="I12" s="61"/>
      <c r="J12" s="85">
        <f>IF(G12&lt;&gt;0,ROUND($J$31/G12,0),0)</f>
        <v>0</v>
      </c>
    </row>
    <row r="13" spans="2:10" ht="18" customHeight="1">
      <c r="B13" s="86"/>
      <c r="C13" s="78"/>
      <c r="D13" s="78"/>
      <c r="E13" s="78"/>
      <c r="F13" s="87">
        <f>IF(B13&lt;&gt;0,ROUND($J$31/B13,0),0)</f>
        <v>0</v>
      </c>
      <c r="G13" s="77"/>
      <c r="H13" s="78"/>
      <c r="I13" s="78"/>
      <c r="J13" s="88">
        <f>IF(G13&lt;&gt;0,ROUND($J$31/G13,0),0)</f>
        <v>0</v>
      </c>
    </row>
    <row r="14" spans="2:10" ht="18" customHeight="1">
      <c r="B14" s="89"/>
      <c r="C14" s="81"/>
      <c r="D14" s="81"/>
      <c r="E14" s="81"/>
      <c r="F14" s="90">
        <f>IF(B14&lt;&gt;0,ROUND($J$31/B14,0),0)</f>
        <v>0</v>
      </c>
      <c r="G14" s="91"/>
      <c r="H14" s="81"/>
      <c r="I14" s="81"/>
      <c r="J14" s="92">
        <f>IF(G14&lt;&gt;0,ROUND($J$31/G14,0),0)</f>
        <v>0</v>
      </c>
    </row>
    <row r="15" spans="2:10" ht="18" customHeight="1">
      <c r="B15" s="93" t="s">
        <v>85</v>
      </c>
      <c r="C15" s="94" t="s">
        <v>86</v>
      </c>
      <c r="D15" s="95" t="s">
        <v>30</v>
      </c>
      <c r="E15" s="95" t="s">
        <v>87</v>
      </c>
      <c r="F15" s="96" t="s">
        <v>88</v>
      </c>
      <c r="G15" s="93" t="s">
        <v>89</v>
      </c>
      <c r="H15" s="97" t="s">
        <v>90</v>
      </c>
      <c r="I15" s="98"/>
      <c r="J15" s="99"/>
    </row>
    <row r="16" spans="2:10" ht="18" customHeight="1">
      <c r="B16" s="100">
        <v>1</v>
      </c>
      <c r="C16" s="101" t="s">
        <v>91</v>
      </c>
      <c r="D16" s="139">
        <f>Prehlad!H44</f>
        <v>0</v>
      </c>
      <c r="E16" s="139">
        <f>Prehlad!I44</f>
        <v>0</v>
      </c>
      <c r="F16" s="140">
        <f>D16+E16</f>
        <v>0</v>
      </c>
      <c r="G16" s="100">
        <v>6</v>
      </c>
      <c r="H16" s="102" t="s">
        <v>129</v>
      </c>
      <c r="I16" s="103"/>
      <c r="J16" s="140">
        <v>0</v>
      </c>
    </row>
    <row r="17" spans="2:10" ht="18" customHeight="1">
      <c r="B17" s="104">
        <v>2</v>
      </c>
      <c r="C17" s="105" t="s">
        <v>92</v>
      </c>
      <c r="D17" s="141">
        <f>Prehlad!H120</f>
        <v>0</v>
      </c>
      <c r="E17" s="141">
        <f>Prehlad!I120</f>
        <v>0</v>
      </c>
      <c r="F17" s="140">
        <f>D17+E17</f>
        <v>0</v>
      </c>
      <c r="G17" s="104">
        <v>7</v>
      </c>
      <c r="H17" s="106" t="s">
        <v>130</v>
      </c>
      <c r="I17" s="65"/>
      <c r="J17" s="142">
        <v>0</v>
      </c>
    </row>
    <row r="18" spans="2:10" ht="18" customHeight="1">
      <c r="B18" s="104">
        <v>3</v>
      </c>
      <c r="C18" s="105" t="s">
        <v>93</v>
      </c>
      <c r="D18" s="141"/>
      <c r="E18" s="141"/>
      <c r="F18" s="140">
        <f>D18+E18</f>
        <v>0</v>
      </c>
      <c r="G18" s="104">
        <v>8</v>
      </c>
      <c r="H18" s="106" t="s">
        <v>131</v>
      </c>
      <c r="I18" s="65"/>
      <c r="J18" s="142">
        <v>0</v>
      </c>
    </row>
    <row r="19" spans="2:10" ht="18" customHeight="1">
      <c r="B19" s="104">
        <v>4</v>
      </c>
      <c r="C19" s="105" t="s">
        <v>94</v>
      </c>
      <c r="D19" s="141"/>
      <c r="E19" s="141"/>
      <c r="F19" s="143">
        <f>D19+E19</f>
        <v>0</v>
      </c>
      <c r="G19" s="104">
        <v>9</v>
      </c>
      <c r="H19" s="106" t="s">
        <v>3</v>
      </c>
      <c r="I19" s="65"/>
      <c r="J19" s="142">
        <v>0</v>
      </c>
    </row>
    <row r="20" spans="2:10" ht="18" customHeight="1">
      <c r="B20" s="107">
        <v>5</v>
      </c>
      <c r="C20" s="108" t="s">
        <v>95</v>
      </c>
      <c r="D20" s="144">
        <f>SUM(D16:D19)</f>
        <v>0</v>
      </c>
      <c r="E20" s="145">
        <f>SUM(E16:E19)</f>
        <v>0</v>
      </c>
      <c r="F20" s="146">
        <f>SUM(F16:F19)</f>
        <v>0</v>
      </c>
      <c r="G20" s="109">
        <v>10</v>
      </c>
      <c r="I20" s="110" t="s">
        <v>96</v>
      </c>
      <c r="J20" s="146">
        <f>SUM(J16:J19)</f>
        <v>0</v>
      </c>
    </row>
    <row r="21" spans="2:10" ht="18" customHeight="1">
      <c r="B21" s="93" t="s">
        <v>97</v>
      </c>
      <c r="C21" s="111"/>
      <c r="D21" s="98" t="s">
        <v>98</v>
      </c>
      <c r="E21" s="98"/>
      <c r="F21" s="99"/>
      <c r="G21" s="93" t="s">
        <v>99</v>
      </c>
      <c r="H21" s="97" t="s">
        <v>100</v>
      </c>
      <c r="I21" s="98"/>
      <c r="J21" s="99"/>
    </row>
    <row r="22" spans="2:10" ht="18" customHeight="1">
      <c r="B22" s="100">
        <v>11</v>
      </c>
      <c r="C22" s="102" t="s">
        <v>132</v>
      </c>
      <c r="D22" s="112" t="s">
        <v>3</v>
      </c>
      <c r="E22" s="113">
        <v>0</v>
      </c>
      <c r="F22" s="140">
        <f>ROUND(((D16+E16+D17+E17+D18)*E22),2)</f>
        <v>0</v>
      </c>
      <c r="G22" s="104">
        <v>16</v>
      </c>
      <c r="H22" s="106" t="s">
        <v>101</v>
      </c>
      <c r="I22" s="114"/>
      <c r="J22" s="142">
        <v>300</v>
      </c>
    </row>
    <row r="23" spans="2:10" ht="18" customHeight="1">
      <c r="B23" s="104">
        <v>12</v>
      </c>
      <c r="C23" s="106" t="s">
        <v>133</v>
      </c>
      <c r="D23" s="115"/>
      <c r="E23" s="116">
        <v>0</v>
      </c>
      <c r="F23" s="142">
        <f>ROUND(((D16+E16+D17+E17+D18)*E23),2)</f>
        <v>0</v>
      </c>
      <c r="G23" s="104">
        <v>17</v>
      </c>
      <c r="H23" s="106" t="s">
        <v>135</v>
      </c>
      <c r="I23" s="114"/>
      <c r="J23" s="142">
        <v>0</v>
      </c>
    </row>
    <row r="24" spans="2:10" ht="18" customHeight="1">
      <c r="B24" s="104">
        <v>13</v>
      </c>
      <c r="C24" s="106" t="s">
        <v>134</v>
      </c>
      <c r="D24" s="115"/>
      <c r="E24" s="116">
        <v>0</v>
      </c>
      <c r="F24" s="142">
        <f>ROUND(((D16+E16+D17+E17+D18)*E24),2)</f>
        <v>0</v>
      </c>
      <c r="G24" s="104">
        <v>18</v>
      </c>
      <c r="H24" s="106" t="s">
        <v>136</v>
      </c>
      <c r="I24" s="114"/>
      <c r="J24" s="142">
        <v>0</v>
      </c>
    </row>
    <row r="25" spans="2:10" ht="18" customHeight="1">
      <c r="B25" s="104">
        <v>14</v>
      </c>
      <c r="C25" s="106" t="s">
        <v>3</v>
      </c>
      <c r="D25" s="115"/>
      <c r="E25" s="116">
        <v>0</v>
      </c>
      <c r="F25" s="142">
        <f>ROUND(((D16+E16+D17+E17+D18+E18)*E25),2)</f>
        <v>0</v>
      </c>
      <c r="G25" s="104">
        <v>19</v>
      </c>
      <c r="H25" s="106" t="s">
        <v>3</v>
      </c>
      <c r="I25" s="114"/>
      <c r="J25" s="142">
        <v>0</v>
      </c>
    </row>
    <row r="26" spans="2:10" ht="18" customHeight="1">
      <c r="B26" s="107">
        <v>15</v>
      </c>
      <c r="C26" s="117"/>
      <c r="D26" s="118"/>
      <c r="E26" s="118" t="s">
        <v>102</v>
      </c>
      <c r="F26" s="146">
        <f>SUM(F22:F25)</f>
        <v>0</v>
      </c>
      <c r="G26" s="107">
        <v>20</v>
      </c>
      <c r="H26" s="117"/>
      <c r="I26" s="118" t="s">
        <v>103</v>
      </c>
      <c r="J26" s="146">
        <f>SUM(J22:J25)</f>
        <v>300</v>
      </c>
    </row>
    <row r="27" spans="2:10" ht="18" customHeight="1">
      <c r="B27" s="119"/>
      <c r="C27" s="120" t="s">
        <v>104</v>
      </c>
      <c r="D27" s="121"/>
      <c r="E27" s="122" t="s">
        <v>105</v>
      </c>
      <c r="F27" s="123"/>
      <c r="G27" s="93" t="s">
        <v>106</v>
      </c>
      <c r="H27" s="97" t="s">
        <v>107</v>
      </c>
      <c r="I27" s="98"/>
      <c r="J27" s="99"/>
    </row>
    <row r="28" spans="2:10" ht="18" customHeight="1">
      <c r="B28" s="124"/>
      <c r="C28" s="125"/>
      <c r="D28" s="126"/>
      <c r="E28" s="127"/>
      <c r="F28" s="123"/>
      <c r="G28" s="100">
        <v>21</v>
      </c>
      <c r="H28" s="102"/>
      <c r="I28" s="128" t="s">
        <v>108</v>
      </c>
      <c r="J28" s="140">
        <f>ROUND(F20,2)+J20+F26+J26</f>
        <v>300</v>
      </c>
    </row>
    <row r="29" spans="2:10" ht="18" customHeight="1">
      <c r="B29" s="124"/>
      <c r="C29" s="126" t="s">
        <v>109</v>
      </c>
      <c r="D29" s="126"/>
      <c r="E29" s="129"/>
      <c r="F29" s="123"/>
      <c r="G29" s="104">
        <v>22</v>
      </c>
      <c r="H29" s="106" t="s">
        <v>137</v>
      </c>
      <c r="I29" s="147">
        <f>J28-I30</f>
        <v>300</v>
      </c>
      <c r="J29" s="142">
        <f>ROUND((I29*20)/100,2)</f>
        <v>60</v>
      </c>
    </row>
    <row r="30" spans="2:10" ht="18" customHeight="1">
      <c r="B30" s="64"/>
      <c r="C30" s="65" t="s">
        <v>110</v>
      </c>
      <c r="D30" s="65"/>
      <c r="E30" s="129"/>
      <c r="F30" s="123"/>
      <c r="G30" s="104">
        <v>23</v>
      </c>
      <c r="H30" s="106" t="s">
        <v>138</v>
      </c>
      <c r="I30" s="147">
        <f>SUMIF(Prehlad!O11:O9999,0,Prehlad!J11:J9999)</f>
        <v>0</v>
      </c>
      <c r="J30" s="142">
        <f>ROUND((I30*0)/100,1)</f>
        <v>0</v>
      </c>
    </row>
    <row r="31" spans="2:10" ht="18" customHeight="1">
      <c r="B31" s="124"/>
      <c r="C31" s="126"/>
      <c r="D31" s="126"/>
      <c r="E31" s="129"/>
      <c r="F31" s="123"/>
      <c r="G31" s="107">
        <v>24</v>
      </c>
      <c r="H31" s="117"/>
      <c r="I31" s="118" t="s">
        <v>111</v>
      </c>
      <c r="J31" s="146">
        <f>SUM(J28:J30)</f>
        <v>360</v>
      </c>
    </row>
    <row r="32" spans="2:10" ht="18" customHeight="1">
      <c r="B32" s="119"/>
      <c r="C32" s="126"/>
      <c r="D32" s="123"/>
      <c r="E32" s="130"/>
      <c r="F32" s="123"/>
      <c r="G32" s="131" t="s">
        <v>112</v>
      </c>
      <c r="H32" s="132" t="s">
        <v>139</v>
      </c>
      <c r="I32" s="133"/>
      <c r="J32" s="134">
        <v>0</v>
      </c>
    </row>
    <row r="33" spans="2:10" ht="18" customHeight="1">
      <c r="B33" s="135"/>
      <c r="C33" s="136"/>
      <c r="D33" s="120" t="s">
        <v>113</v>
      </c>
      <c r="E33" s="136"/>
      <c r="F33" s="136"/>
      <c r="G33" s="136"/>
      <c r="H33" s="136" t="s">
        <v>114</v>
      </c>
      <c r="I33" s="136"/>
      <c r="J33" s="137"/>
    </row>
    <row r="34" spans="2:10" ht="18" customHeight="1">
      <c r="B34" s="124"/>
      <c r="C34" s="125"/>
      <c r="D34" s="126"/>
      <c r="E34" s="126"/>
      <c r="F34" s="125"/>
      <c r="G34" s="126"/>
      <c r="H34" s="126"/>
      <c r="I34" s="126"/>
      <c r="J34" s="138"/>
    </row>
    <row r="35" spans="2:10" ht="18" customHeight="1">
      <c r="B35" s="124"/>
      <c r="C35" s="126" t="s">
        <v>109</v>
      </c>
      <c r="D35" s="126"/>
      <c r="E35" s="126"/>
      <c r="F35" s="125"/>
      <c r="G35" s="126" t="s">
        <v>109</v>
      </c>
      <c r="H35" s="126"/>
      <c r="I35" s="126"/>
      <c r="J35" s="138"/>
    </row>
    <row r="36" spans="2:10" ht="18" customHeight="1">
      <c r="B36" s="64"/>
      <c r="C36" s="65" t="s">
        <v>110</v>
      </c>
      <c r="D36" s="65"/>
      <c r="E36" s="65"/>
      <c r="F36" s="66"/>
      <c r="G36" s="65" t="s">
        <v>110</v>
      </c>
      <c r="H36" s="65"/>
      <c r="I36" s="65"/>
      <c r="J36" s="67"/>
    </row>
    <row r="37" spans="2:10" ht="18" customHeight="1">
      <c r="B37" s="124"/>
      <c r="C37" s="126" t="s">
        <v>105</v>
      </c>
      <c r="D37" s="126"/>
      <c r="E37" s="126"/>
      <c r="F37" s="125"/>
      <c r="G37" s="126" t="s">
        <v>105</v>
      </c>
      <c r="H37" s="126"/>
      <c r="I37" s="126"/>
      <c r="J37" s="138"/>
    </row>
    <row r="38" spans="2:10" ht="18" customHeight="1">
      <c r="B38" s="124"/>
      <c r="C38" s="126"/>
      <c r="D38" s="126"/>
      <c r="E38" s="126"/>
      <c r="F38" s="126"/>
      <c r="G38" s="126"/>
      <c r="H38" s="126"/>
      <c r="I38" s="126"/>
      <c r="J38" s="138"/>
    </row>
    <row r="39" spans="2:10" ht="18" customHeight="1">
      <c r="B39" s="124"/>
      <c r="C39" s="126"/>
      <c r="D39" s="126"/>
      <c r="E39" s="126"/>
      <c r="F39" s="126"/>
      <c r="G39" s="126"/>
      <c r="H39" s="126"/>
      <c r="I39" s="126"/>
      <c r="J39" s="138"/>
    </row>
    <row r="40" spans="2:10" ht="18" customHeight="1">
      <c r="B40" s="124"/>
      <c r="C40" s="126"/>
      <c r="D40" s="126"/>
      <c r="E40" s="126"/>
      <c r="F40" s="126"/>
      <c r="G40" s="126"/>
      <c r="H40" s="126"/>
      <c r="I40" s="126"/>
      <c r="J40" s="138"/>
    </row>
    <row r="41" spans="2:10" ht="18" customHeight="1">
      <c r="B41" s="80"/>
      <c r="C41" s="81"/>
      <c r="D41" s="81"/>
      <c r="E41" s="81"/>
      <c r="F41" s="81"/>
      <c r="G41" s="81"/>
      <c r="H41" s="81"/>
      <c r="I41" s="81"/>
      <c r="J41" s="82"/>
    </row>
    <row r="42" ht="14.25" customHeight="1"/>
    <row r="43" ht="2.25" customHeight="1"/>
  </sheetData>
  <sheetProtection selectLockedCells="1" selectUnlockedCells="1"/>
  <printOptions horizontalCentered="1" verticalCentered="1"/>
  <pageMargins left="0.2388888888888889" right="0.26875" top="0.3541666666666667" bottom="0.4326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A</cp:lastModifiedBy>
  <cp:lastPrinted>2016-04-18T11:45:00Z</cp:lastPrinted>
  <dcterms:created xsi:type="dcterms:W3CDTF">1999-04-06T07:39:00Z</dcterms:created>
  <dcterms:modified xsi:type="dcterms:W3CDTF">2021-09-16T10:54:08Z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