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ria_janosovova_bratislava_sk/Documents/Dokumenty/Moje dokumenty/Moje zakazky/2021/3_Podlimit/V_Tlac info a prezent materialov/2_Dokumenty Teams/2.4_VPP_FINAL_Josephine/"/>
    </mc:Choice>
  </mc:AlternateContent>
  <xr:revisionPtr revIDLastSave="109" documentId="8_{C1A23E29-506C-4BC6-82CC-87C97C7AE123}" xr6:coauthVersionLast="47" xr6:coauthVersionMax="47" xr10:uidLastSave="{87226DEB-45FA-4AA2-ACC9-B17968EE70FF}"/>
  <bookViews>
    <workbookView xWindow="-120" yWindow="-120" windowWidth="29040" windowHeight="15840" xr2:uid="{570142A6-E060-4F16-A11E-6B16B1762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4" i="1"/>
  <c r="G43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41" i="1" l="1"/>
  <c r="H26" i="1"/>
  <c r="F46" i="1"/>
  <c r="F45" i="1"/>
  <c r="F44" i="1"/>
  <c r="F43" i="1"/>
  <c r="F40" i="1"/>
  <c r="F39" i="1"/>
  <c r="F38" i="1"/>
  <c r="F37" i="1"/>
  <c r="F36" i="1"/>
  <c r="F27" i="1"/>
  <c r="F26" i="1"/>
  <c r="F25" i="1"/>
  <c r="F18" i="1"/>
  <c r="F19" i="1"/>
  <c r="F20" i="1"/>
  <c r="F21" i="1"/>
  <c r="F22" i="1"/>
  <c r="F23" i="1"/>
  <c r="F24" i="1"/>
  <c r="F17" i="1"/>
  <c r="H46" i="1"/>
  <c r="G45" i="1"/>
  <c r="H45" i="1" s="1"/>
  <c r="H44" i="1"/>
  <c r="H43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G47" i="1" l="1"/>
  <c r="G48" i="1" s="1"/>
  <c r="H47" i="1"/>
  <c r="H41" i="1"/>
  <c r="F35" i="1"/>
  <c r="F34" i="1"/>
  <c r="F33" i="1"/>
  <c r="F32" i="1"/>
  <c r="F31" i="1"/>
  <c r="F30" i="1"/>
  <c r="F29" i="1"/>
  <c r="F28" i="1"/>
  <c r="H48" i="1" l="1"/>
</calcChain>
</file>

<file path=xl/sharedStrings.xml><?xml version="1.0" encoding="utf-8"?>
<sst xmlns="http://schemas.openxmlformats.org/spreadsheetml/2006/main" count="110" uniqueCount="107">
  <si>
    <t>Názov</t>
  </si>
  <si>
    <t>Popis</t>
  </si>
  <si>
    <t>Predpokladané množstvo</t>
  </si>
  <si>
    <t>Jednotková cena bez DPH</t>
  </si>
  <si>
    <t>Jednotková cena s DPH</t>
  </si>
  <si>
    <t>Cena celkom s DPH</t>
  </si>
  <si>
    <t>Cena celkom bez DPH</t>
  </si>
  <si>
    <t>Spolu</t>
  </si>
  <si>
    <t>áno</t>
  </si>
  <si>
    <t>IČO:</t>
  </si>
  <si>
    <t>IČ DPH:</t>
  </si>
  <si>
    <t>dňa: ..........................</t>
  </si>
  <si>
    <t xml:space="preserve">Obchodné meno uchádzača: </t>
  </si>
  <si>
    <t xml:space="preserve">Sídlo uchádzača: </t>
  </si>
  <si>
    <t>štatutárny zástupca:</t>
  </si>
  <si>
    <t>platca DPH áno/nie</t>
  </si>
  <si>
    <t>Telefónne číslo:</t>
  </si>
  <si>
    <t>E-mailová adresa:</t>
  </si>
  <si>
    <t>Položka č.</t>
  </si>
  <si>
    <t>Príloha č. 2a - Návrh na plnenie kritéria a položkový rozpočet</t>
  </si>
  <si>
    <t>podpis</t>
  </si>
  <si>
    <t>V ................................</t>
  </si>
  <si>
    <t>Citylight</t>
  </si>
  <si>
    <t>Farebnosť: 4+0, 
Rozsah strán: 1 list, 
Papier: 150 g CLV
Formát: 1 185x1 750 mm</t>
  </si>
  <si>
    <t>Citylightboard</t>
  </si>
  <si>
    <t>Farebnosť: 4+0, 
Rozsah strán: 1 list, 
Papier: 150 g CLV
Formát: 3 140x2 310 mm</t>
  </si>
  <si>
    <t>Reklamná plachta</t>
  </si>
  <si>
    <t>Reklamná plachta s okami 1</t>
  </si>
  <si>
    <t>Farebnosť: 4+0, 
Materiál: mash
Formát: 4000x1000 mm</t>
  </si>
  <si>
    <t>Reklamná plachta s okami 2</t>
  </si>
  <si>
    <t>Farebnosť: 4+0, 
Materiál: banner
Formát: 4000x1000 mm</t>
  </si>
  <si>
    <t>Poster 1</t>
  </si>
  <si>
    <t>Farebnosť: 4+0, 
Materiál: kappa, 
Hrúbka: 5mm
Formát: A0</t>
  </si>
  <si>
    <t>Poster 2</t>
  </si>
  <si>
    <t>Farebnosť: 4+0, 
Materiál: kappa, 
Hrúbka: 5mm
Formát: A1</t>
  </si>
  <si>
    <t>Plagáty 1</t>
  </si>
  <si>
    <t>Farebnosť: 4+0, 
Rozsah strán: 1 list, 
Papier: 135 g ONL
Formát: A0</t>
  </si>
  <si>
    <t>Plagáty 2</t>
  </si>
  <si>
    <t>Farebnosť: 4+0, 
Rozsah strán: 1 list, 
Papier: 135 g ONL
Formát: A1</t>
  </si>
  <si>
    <t>Plagáty 3</t>
  </si>
  <si>
    <t>Farebnosť: 4+0, 
Rozsah strán: 1 list, 
Papier: 135 g ONL
Formát: 1300x300mm</t>
  </si>
  <si>
    <t>Plagáty 4</t>
  </si>
  <si>
    <t>Farebnosť: 4+0, 
Rozsah strán: 1 list, 
Papier: 135 g ONL
Formát: A2</t>
  </si>
  <si>
    <t>Plagáty 5</t>
  </si>
  <si>
    <t>Farebnosť: 4+0, 
Rozsah strán: 1 list, 
Papier: 135 g ONL
Formát: A3</t>
  </si>
  <si>
    <t>Plagáty 6</t>
  </si>
  <si>
    <t>Farebnosť: 4+0, 
Rozsah strán: 1 list, 
Papier: 135 g ONL
Formát: A4</t>
  </si>
  <si>
    <t>Brožúry 1</t>
  </si>
  <si>
    <t>Brožúry 2</t>
  </si>
  <si>
    <t>Farebnosť: 4+4, Väzba: V1
Formát: A4, 
Rozsah strán: 4+40 str.
Papier obálka: 250 g ONL,
Papier vnútro: 135 g ONL</t>
  </si>
  <si>
    <t>Farebnosť: 4+4, Väzba: V1
Formát: 168x220 mm, 
Rozsah strán: 4+28 str.
Papier obálka : 150 g ONL,
Papier vnútro : 135 g ONL</t>
  </si>
  <si>
    <t>Brožúry 3</t>
  </si>
  <si>
    <t>Farebnosť: 4+4, Väzba: V1
Formát: 168x240 mm, 
Rozsah strán: 24 str.
Papier: 135 g ONL</t>
  </si>
  <si>
    <t>Brožúry 4</t>
  </si>
  <si>
    <t>Farebnosť: 4+4, Väzba: V1
Formát: A5, 
Rozsah strán: 16 str.
Papier: 135 g ONL</t>
  </si>
  <si>
    <t>Brožúry 5</t>
  </si>
  <si>
    <t>Farebnosť: 4+4, Väzba: V1
Formát: A5, 
Rozsah strán: 12 str.
Papier: 135 g ONL</t>
  </si>
  <si>
    <t>Letáky-Skladačky 1</t>
  </si>
  <si>
    <t>Farebnosť: 4+4, 
Rozsah strán: 1 list, 
Papier: 135 g ONL
Technológia: hárková ofsetová tlač
Formát: A3, 1xlom, 
Výsledný formát: A4</t>
  </si>
  <si>
    <t>Letáky-Skladačky 2</t>
  </si>
  <si>
    <t>Farebnosť: 4+4, 
Rozsah strán: 1 list, 
Papier: 135 g ONL
Technológia: hárková ofsetová tlač
Formát: A4, 2x lom, 
Výsledný formát: DL</t>
  </si>
  <si>
    <t>Letáky-Skladačky 3</t>
  </si>
  <si>
    <t>Farebnosť: 4+4, 
Rozsah strán: 1 list, 
Papier: 135 g ONL
Technológia: hárková ofsetová tlač
Formát: A5, 1xlom, 
Výsledný formát: A6</t>
  </si>
  <si>
    <t>Letáky-Skladačky 4</t>
  </si>
  <si>
    <t>Farebnosť: 4+4, 
Rozsah strán: 1 list, 
Papier: 135 g ONL
Technológia: hárková ofsetová tlač
Formát: 140x210 mm, 2xlom, Výsledný formát: 140x70 mm</t>
  </si>
  <si>
    <t>Letáky-Skladačky 5</t>
  </si>
  <si>
    <t>Farebnosť: 4+4, 
Rozsah strán: 1 list, 
Papier: 135 g ONL
Technológia: hárková ofsetová tlač
Formát: 1 000x200 mm, 4xlom, Výsledný formát: 200x200 mm</t>
  </si>
  <si>
    <t>Letáky-Skladačky 6</t>
  </si>
  <si>
    <t>Farebnosť: 4+4, 
Rozsah strán: 1 list, 
Papier: 135 g ONL
Technológia: hárková ofsetová tlač
Formát: 592x210 mm, 3xlom, Výsledný formát: A5</t>
  </si>
  <si>
    <t xml:space="preserve">Tričko </t>
  </si>
  <si>
    <t>Mikina</t>
  </si>
  <si>
    <t>Rúško</t>
  </si>
  <si>
    <t>Reflexná vesta</t>
  </si>
  <si>
    <t>Náklad: 60 ks
Počet opakovaní: 162x
Spolu: 9720 ks</t>
  </si>
  <si>
    <t>Náklad: 8 ks
Počet opakovaní: 36x
Spolu: 288 ks</t>
  </si>
  <si>
    <t>Farebnosť: 4+0, 
Materiál: banner
Formát: 2000x8000 mm</t>
  </si>
  <si>
    <t>Náklad: 5 ks
Počet opakovaní: 18x
Spolu: 90 ks</t>
  </si>
  <si>
    <t>Náklad: 1 ks
Počet opakovaní: 18x
Spolu: 18 ks</t>
  </si>
  <si>
    <t>Náklad: 5 ks
Počet opakovaní: 30x
Spolu: 150 ks</t>
  </si>
  <si>
    <t>Náklad: 2 ks
Počet opakovaní: 36x
Spolu: 72 ks</t>
  </si>
  <si>
    <t>Náklad: 50 ks
Počet opakovaní: 18x
Náklad: 60 ks
Počet opakovaní: 15x
Spolu: 1800 ks</t>
  </si>
  <si>
    <t>Náklad: 40 ks
Počet opakovaní: 18x
Spolu: 720 ks</t>
  </si>
  <si>
    <t>Náklad: 10 ks
Počet opakovaní: 18x
Náklad: 50 ks
Počet opakovaní: 18x
Spolu: 1080 ks</t>
  </si>
  <si>
    <t>Náklad: 200 ks
Počet opakovaní: 15x
Náklad: 300 ks
Počet opakovaní: 15x
Náklad: 400 ks
Počet opakovaní: 6x
Spolu: 9900</t>
  </si>
  <si>
    <t>Náklad: 300 ks
Počet opakovaní: 18x
Náklad: 400 ks
Počet opakovaní: 18x
Spolu: 12 600 ks</t>
  </si>
  <si>
    <t>Náklad: 500 ks
Počet opakovaní: 18x
Spolu: 9000 ks</t>
  </si>
  <si>
    <t>Náklad: 1 000 ks
Počet opakovaní: 18x
Spolu: 18 000 ks</t>
  </si>
  <si>
    <t>Náklad: 1 500 ks
Počet opakovaní: 15x
Spolu: 22 500 ks</t>
  </si>
  <si>
    <t>Náklad: 400 ks
Počet opakovaní: 6x
Náklad: 1 000 ks
Počet opakovaní: 6x
Spolu: 8400 ks</t>
  </si>
  <si>
    <t>Náklad: 1 000 ks
Počet opakovaní: 20x
Spolu: 20 000 ks</t>
  </si>
  <si>
    <t>Náklad: 1 000 ks
Počet opakovaní: 25x
Spolu: 25 000 ks</t>
  </si>
  <si>
    <t>Náklad: 5 000 ks
Počet opakovaní: 20x
Spolu: 100 000 ks</t>
  </si>
  <si>
    <t>Náklad: 5 000 ks
Počet opakovaní: 10x
Spolu: 50 000 ks</t>
  </si>
  <si>
    <t>Náklad: 10 000 ks
Počet opakovaní: 10x
Spolu: 100 000 ks</t>
  </si>
  <si>
    <t>Náklad: 1 500 ks
Počet opakovaní: 20x
Spolu: 30 000 ks</t>
  </si>
  <si>
    <t>Krátky rukáv, 
jednofarebné - 3 druhy farieb, UNISEX, sieťotlač (farebný motív), nažehlenie (jednofarebný motív), 
potlač z oboch strán
Max. 4 farby , potlač z oboch strán</t>
  </si>
  <si>
    <t>200 ks tričko
200 ks potlač</t>
  </si>
  <si>
    <t xml:space="preserve">Cez hlavu, bez zipsu, s kapucňou, jednofarebné - 3 druhy farieb, UNISEX, 
Sieťotlač (farebný motív), nažehlenie (jednofarebný motív), potlač z oboch strán
Max. 4 farby
</t>
  </si>
  <si>
    <t>150 ks mikina
150 ks potlač</t>
  </si>
  <si>
    <t>Sieťotlač/nažehlenie, jednofarebné - 3 druhy farieb, bavlnené, uchytenie na gumičky, 3 druhy farieb, 
potlač z oboch vonkajších strán, napravo aj naľavo</t>
  </si>
  <si>
    <t>200 ks rúško
200 ks potlač</t>
  </si>
  <si>
    <t>Sieťotlač, nažehlenie, 
potlač z oboch strán
Červená vesta, biela potlač,
nažehľovacia fólia</t>
  </si>
  <si>
    <t>50 ks reflexná vesta 
50 ks potlač</t>
  </si>
  <si>
    <t>Časť 1 - Bežné tlačoviny</t>
  </si>
  <si>
    <t>Časť 2 - Potlač textílie</t>
  </si>
  <si>
    <t>Bežné tlačoviny celkom</t>
  </si>
  <si>
    <t>Potlač textilu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</si>
</sst>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1" fillId="2" borderId="18" xfId="0" applyFont="1" applyFill="1" applyBorder="1"/>
    <xf numFmtId="0" fontId="2" fillId="2" borderId="2" xfId="0" applyFont="1" applyFill="1" applyBorder="1" applyAlignment="1">
      <alignment wrapText="1"/>
    </xf>
    <xf numFmtId="0" fontId="1" fillId="2" borderId="42" xfId="0" applyFont="1" applyFill="1" applyBorder="1"/>
    <xf numFmtId="0" fontId="1" fillId="2" borderId="44" xfId="0" applyFont="1" applyFill="1" applyBorder="1"/>
    <xf numFmtId="0" fontId="1" fillId="2" borderId="10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1" xfId="0" applyNumberFormat="1" applyFont="1" applyBorder="1"/>
    <xf numFmtId="4" fontId="1" fillId="0" borderId="35" xfId="0" applyNumberFormat="1" applyFont="1" applyBorder="1"/>
    <xf numFmtId="4" fontId="1" fillId="0" borderId="36" xfId="0" applyNumberFormat="1" applyFont="1" applyBorder="1"/>
    <xf numFmtId="4" fontId="1" fillId="0" borderId="37" xfId="0" applyNumberFormat="1" applyFont="1" applyBorder="1"/>
    <xf numFmtId="4" fontId="1" fillId="0" borderId="14" xfId="0" applyNumberFormat="1" applyFont="1" applyBorder="1"/>
    <xf numFmtId="4" fontId="1" fillId="0" borderId="52" xfId="0" applyNumberFormat="1" applyFont="1" applyBorder="1"/>
    <xf numFmtId="0" fontId="1" fillId="2" borderId="42" xfId="0" applyFont="1" applyFill="1" applyBorder="1" applyAlignment="1">
      <alignment vertical="center"/>
    </xf>
    <xf numFmtId="0" fontId="6" fillId="0" borderId="48" xfId="0" applyFont="1" applyBorder="1" applyAlignment="1">
      <alignment vertical="center" wrapText="1"/>
    </xf>
    <xf numFmtId="4" fontId="7" fillId="0" borderId="49" xfId="0" applyNumberFormat="1" applyFont="1" applyBorder="1"/>
    <xf numFmtId="0" fontId="1" fillId="5" borderId="49" xfId="0" applyFont="1" applyFill="1" applyBorder="1"/>
    <xf numFmtId="4" fontId="7" fillId="0" borderId="2" xfId="0" applyNumberFormat="1" applyFont="1" applyBorder="1"/>
    <xf numFmtId="0" fontId="1" fillId="5" borderId="41" xfId="0" applyFont="1" applyFill="1" applyBorder="1"/>
    <xf numFmtId="0" fontId="4" fillId="3" borderId="3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left"/>
    </xf>
    <xf numFmtId="4" fontId="3" fillId="2" borderId="43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left" vertical="center"/>
    </xf>
    <xf numFmtId="0" fontId="7" fillId="5" borderId="50" xfId="0" applyFont="1" applyFill="1" applyBorder="1" applyAlignment="1">
      <alignment horizontal="left" vertical="center"/>
    </xf>
    <xf numFmtId="0" fontId="7" fillId="5" borderId="51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F987-3E10-4716-A1E9-3E84D87B0853}">
  <dimension ref="A1:H56"/>
  <sheetViews>
    <sheetView tabSelected="1" topLeftCell="A43" zoomScaleNormal="100" workbookViewId="0">
      <selection activeCell="K48" sqref="K48"/>
    </sheetView>
  </sheetViews>
  <sheetFormatPr defaultColWidth="8.7109375" defaultRowHeight="15" x14ac:dyDescent="0.25"/>
  <cols>
    <col min="1" max="1" width="8.42578125" style="1" customWidth="1"/>
    <col min="2" max="2" width="21.5703125" style="1" customWidth="1"/>
    <col min="3" max="3" width="27.28515625" style="1" customWidth="1"/>
    <col min="4" max="4" width="22.140625" style="1" customWidth="1"/>
    <col min="5" max="5" width="13" style="1" customWidth="1"/>
    <col min="6" max="6" width="12.5703125" style="1" customWidth="1"/>
    <col min="7" max="7" width="15.140625" style="1" customWidth="1"/>
    <col min="8" max="8" width="15.85546875" style="1" customWidth="1"/>
    <col min="9" max="16384" width="8.7109375" style="1"/>
  </cols>
  <sheetData>
    <row r="1" spans="1:8" x14ac:dyDescent="0.25">
      <c r="B1" s="2"/>
      <c r="C1" s="2"/>
      <c r="D1" s="2"/>
      <c r="E1" s="2"/>
      <c r="F1" s="2"/>
      <c r="G1" s="2"/>
      <c r="H1" s="2"/>
    </row>
    <row r="2" spans="1:8" ht="15.75" thickBot="1" x14ac:dyDescent="0.3">
      <c r="B2" s="2"/>
      <c r="C2" s="2"/>
      <c r="D2" s="2"/>
      <c r="E2" s="2"/>
      <c r="F2" s="2"/>
      <c r="G2" s="2"/>
      <c r="H2" s="2"/>
    </row>
    <row r="3" spans="1:8" x14ac:dyDescent="0.25">
      <c r="B3" s="66" t="s">
        <v>19</v>
      </c>
      <c r="C3" s="67"/>
      <c r="D3" s="67"/>
      <c r="E3" s="67"/>
      <c r="F3" s="67"/>
      <c r="G3" s="67"/>
      <c r="H3" s="68"/>
    </row>
    <row r="4" spans="1:8" ht="15.75" thickBot="1" x14ac:dyDescent="0.3">
      <c r="B4" s="69"/>
      <c r="C4" s="70"/>
      <c r="D4" s="70"/>
      <c r="E4" s="70"/>
      <c r="F4" s="70"/>
      <c r="G4" s="70"/>
      <c r="H4" s="71"/>
    </row>
    <row r="5" spans="1:8" x14ac:dyDescent="0.25">
      <c r="B5" s="72" t="s">
        <v>12</v>
      </c>
      <c r="C5" s="73"/>
      <c r="D5" s="73"/>
      <c r="E5" s="74"/>
      <c r="F5" s="75"/>
      <c r="G5" s="75"/>
      <c r="H5" s="76"/>
    </row>
    <row r="6" spans="1:8" x14ac:dyDescent="0.25">
      <c r="B6" s="77" t="s">
        <v>13</v>
      </c>
      <c r="C6" s="78"/>
      <c r="D6" s="78"/>
      <c r="E6" s="79"/>
      <c r="F6" s="80"/>
      <c r="G6" s="80"/>
      <c r="H6" s="81"/>
    </row>
    <row r="7" spans="1:8" x14ac:dyDescent="0.25">
      <c r="B7" s="77" t="s">
        <v>14</v>
      </c>
      <c r="C7" s="78"/>
      <c r="D7" s="78"/>
      <c r="E7" s="79"/>
      <c r="F7" s="80"/>
      <c r="G7" s="80"/>
      <c r="H7" s="81"/>
    </row>
    <row r="8" spans="1:8" x14ac:dyDescent="0.25">
      <c r="B8" s="77" t="s">
        <v>9</v>
      </c>
      <c r="C8" s="78"/>
      <c r="D8" s="78"/>
      <c r="E8" s="79"/>
      <c r="F8" s="80"/>
      <c r="G8" s="80"/>
      <c r="H8" s="81"/>
    </row>
    <row r="9" spans="1:8" x14ac:dyDescent="0.25">
      <c r="B9" s="77" t="s">
        <v>10</v>
      </c>
      <c r="C9" s="78"/>
      <c r="D9" s="78"/>
      <c r="E9" s="79"/>
      <c r="F9" s="80"/>
      <c r="G9" s="80"/>
      <c r="H9" s="81"/>
    </row>
    <row r="10" spans="1:8" x14ac:dyDescent="0.25">
      <c r="B10" s="77" t="s">
        <v>15</v>
      </c>
      <c r="C10" s="78"/>
      <c r="D10" s="78"/>
      <c r="E10" s="79"/>
      <c r="F10" s="80" t="s">
        <v>8</v>
      </c>
      <c r="G10" s="80"/>
      <c r="H10" s="81"/>
    </row>
    <row r="11" spans="1:8" x14ac:dyDescent="0.25">
      <c r="B11" s="77" t="s">
        <v>16</v>
      </c>
      <c r="C11" s="78"/>
      <c r="D11" s="78"/>
      <c r="E11" s="79"/>
      <c r="F11" s="80"/>
      <c r="G11" s="80"/>
      <c r="H11" s="81"/>
    </row>
    <row r="12" spans="1:8" ht="15.75" thickBot="1" x14ac:dyDescent="0.3">
      <c r="B12" s="91" t="s">
        <v>17</v>
      </c>
      <c r="C12" s="92"/>
      <c r="D12" s="92"/>
      <c r="E12" s="93"/>
      <c r="F12" s="94"/>
      <c r="G12" s="94"/>
      <c r="H12" s="95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ht="15.75" thickBot="1" x14ac:dyDescent="0.3">
      <c r="B14" s="3"/>
      <c r="C14" s="3"/>
      <c r="D14" s="3"/>
      <c r="E14" s="3"/>
      <c r="F14" s="3"/>
      <c r="G14" s="3"/>
      <c r="H14" s="3"/>
    </row>
    <row r="15" spans="1:8" ht="43.5" thickBot="1" x14ac:dyDescent="0.3">
      <c r="A15" s="5" t="s">
        <v>18</v>
      </c>
      <c r="B15" s="18" t="s">
        <v>0</v>
      </c>
      <c r="C15" s="19" t="s">
        <v>1</v>
      </c>
      <c r="D15" s="20" t="s">
        <v>2</v>
      </c>
      <c r="E15" s="21" t="s">
        <v>3</v>
      </c>
      <c r="F15" s="21" t="s">
        <v>4</v>
      </c>
      <c r="G15" s="21" t="s">
        <v>6</v>
      </c>
      <c r="H15" s="22" t="s">
        <v>5</v>
      </c>
    </row>
    <row r="16" spans="1:8" ht="21.75" customHeight="1" thickBot="1" x14ac:dyDescent="0.3">
      <c r="A16" s="82" t="s">
        <v>103</v>
      </c>
      <c r="B16" s="83"/>
      <c r="C16" s="83"/>
      <c r="D16" s="83"/>
      <c r="E16" s="83"/>
      <c r="F16" s="83"/>
      <c r="G16" s="83"/>
      <c r="H16" s="84"/>
    </row>
    <row r="17" spans="1:8" ht="60" x14ac:dyDescent="0.25">
      <c r="A17" s="6">
        <v>1</v>
      </c>
      <c r="B17" s="8" t="s">
        <v>22</v>
      </c>
      <c r="C17" s="9" t="s">
        <v>23</v>
      </c>
      <c r="D17" s="10" t="s">
        <v>73</v>
      </c>
      <c r="E17" s="24">
        <v>0</v>
      </c>
      <c r="F17" s="24">
        <f>IF(F10="áno",E17*1.2,E17)</f>
        <v>0</v>
      </c>
      <c r="G17" s="24">
        <f>9720*E17</f>
        <v>0</v>
      </c>
      <c r="H17" s="25">
        <f t="shared" ref="H17:H25" si="0">G17*1.2</f>
        <v>0</v>
      </c>
    </row>
    <row r="18" spans="1:8" ht="60" x14ac:dyDescent="0.25">
      <c r="A18" s="4">
        <v>2</v>
      </c>
      <c r="B18" s="11" t="s">
        <v>24</v>
      </c>
      <c r="C18" s="12" t="s">
        <v>25</v>
      </c>
      <c r="D18" s="13" t="s">
        <v>74</v>
      </c>
      <c r="E18" s="26">
        <v>0</v>
      </c>
      <c r="F18" s="26">
        <f>IF(F10="áno",E18*1.2,E18)</f>
        <v>0</v>
      </c>
      <c r="G18" s="26">
        <f>288*E18</f>
        <v>0</v>
      </c>
      <c r="H18" s="27">
        <f t="shared" si="0"/>
        <v>0</v>
      </c>
    </row>
    <row r="19" spans="1:8" ht="45" x14ac:dyDescent="0.25">
      <c r="A19" s="4">
        <v>3</v>
      </c>
      <c r="B19" s="11" t="s">
        <v>26</v>
      </c>
      <c r="C19" s="12" t="s">
        <v>75</v>
      </c>
      <c r="D19" s="13" t="s">
        <v>76</v>
      </c>
      <c r="E19" s="26">
        <v>0</v>
      </c>
      <c r="F19" s="26">
        <f>IF(F10="áno",E19*1.2,E19)</f>
        <v>0</v>
      </c>
      <c r="G19" s="26">
        <f>90*E19</f>
        <v>0</v>
      </c>
      <c r="H19" s="27">
        <f t="shared" si="0"/>
        <v>0</v>
      </c>
    </row>
    <row r="20" spans="1:8" ht="45" x14ac:dyDescent="0.25">
      <c r="A20" s="4">
        <v>4</v>
      </c>
      <c r="B20" s="14" t="s">
        <v>27</v>
      </c>
      <c r="C20" s="12" t="s">
        <v>28</v>
      </c>
      <c r="D20" s="13" t="s">
        <v>77</v>
      </c>
      <c r="E20" s="26">
        <v>0</v>
      </c>
      <c r="F20" s="26">
        <f>IF(F10="áno",E20*1.2,E20)</f>
        <v>0</v>
      </c>
      <c r="G20" s="26">
        <f>18*E20</f>
        <v>0</v>
      </c>
      <c r="H20" s="27">
        <f t="shared" si="0"/>
        <v>0</v>
      </c>
    </row>
    <row r="21" spans="1:8" ht="45" x14ac:dyDescent="0.25">
      <c r="A21" s="4">
        <v>5</v>
      </c>
      <c r="B21" s="14" t="s">
        <v>29</v>
      </c>
      <c r="C21" s="12" t="s">
        <v>30</v>
      </c>
      <c r="D21" s="13" t="s">
        <v>77</v>
      </c>
      <c r="E21" s="26">
        <v>0</v>
      </c>
      <c r="F21" s="26">
        <f>IF(F10="áno",E21*1.2,E21)</f>
        <v>0</v>
      </c>
      <c r="G21" s="26">
        <f>18*E21</f>
        <v>0</v>
      </c>
      <c r="H21" s="27">
        <f t="shared" si="0"/>
        <v>0</v>
      </c>
    </row>
    <row r="22" spans="1:8" ht="60" x14ac:dyDescent="0.25">
      <c r="A22" s="4">
        <v>6</v>
      </c>
      <c r="B22" s="11" t="s">
        <v>31</v>
      </c>
      <c r="C22" s="12" t="s">
        <v>32</v>
      </c>
      <c r="D22" s="13" t="s">
        <v>78</v>
      </c>
      <c r="E22" s="26">
        <v>0</v>
      </c>
      <c r="F22" s="26">
        <f>IF(F10="áno",E22*1.2,E22)</f>
        <v>0</v>
      </c>
      <c r="G22" s="26">
        <f>E22*150</f>
        <v>0</v>
      </c>
      <c r="H22" s="27">
        <f t="shared" si="0"/>
        <v>0</v>
      </c>
    </row>
    <row r="23" spans="1:8" ht="60" x14ac:dyDescent="0.25">
      <c r="A23" s="4">
        <v>7</v>
      </c>
      <c r="B23" s="14" t="s">
        <v>33</v>
      </c>
      <c r="C23" s="12" t="s">
        <v>34</v>
      </c>
      <c r="D23" s="13" t="s">
        <v>78</v>
      </c>
      <c r="E23" s="26">
        <v>0</v>
      </c>
      <c r="F23" s="26">
        <f>IF(F10="áno",E23*1.2,E23)</f>
        <v>0</v>
      </c>
      <c r="G23" s="26">
        <f>150*E23</f>
        <v>0</v>
      </c>
      <c r="H23" s="27">
        <f t="shared" si="0"/>
        <v>0</v>
      </c>
    </row>
    <row r="24" spans="1:8" ht="60" x14ac:dyDescent="0.25">
      <c r="A24" s="4">
        <v>8</v>
      </c>
      <c r="B24" s="14" t="s">
        <v>35</v>
      </c>
      <c r="C24" s="12" t="s">
        <v>36</v>
      </c>
      <c r="D24" s="13" t="s">
        <v>79</v>
      </c>
      <c r="E24" s="26">
        <v>0</v>
      </c>
      <c r="F24" s="26">
        <f>IF(F10="áno",E24*1.2,E24)</f>
        <v>0</v>
      </c>
      <c r="G24" s="26">
        <f>72*E24</f>
        <v>0</v>
      </c>
      <c r="H24" s="27">
        <f t="shared" si="0"/>
        <v>0</v>
      </c>
    </row>
    <row r="25" spans="1:8" ht="75" x14ac:dyDescent="0.25">
      <c r="A25" s="4">
        <v>9</v>
      </c>
      <c r="B25" s="11" t="s">
        <v>37</v>
      </c>
      <c r="C25" s="12" t="s">
        <v>38</v>
      </c>
      <c r="D25" s="13" t="s">
        <v>80</v>
      </c>
      <c r="E25" s="26">
        <v>0</v>
      </c>
      <c r="F25" s="26">
        <f>IF(F10="áno",E25*1.2,E25)</f>
        <v>0</v>
      </c>
      <c r="G25" s="26">
        <f>E25*1800</f>
        <v>0</v>
      </c>
      <c r="H25" s="27">
        <f t="shared" si="0"/>
        <v>0</v>
      </c>
    </row>
    <row r="26" spans="1:8" ht="60" x14ac:dyDescent="0.25">
      <c r="A26" s="4">
        <v>10</v>
      </c>
      <c r="B26" s="11" t="s">
        <v>39</v>
      </c>
      <c r="C26" s="12" t="s">
        <v>40</v>
      </c>
      <c r="D26" s="13" t="s">
        <v>81</v>
      </c>
      <c r="E26" s="26">
        <v>0</v>
      </c>
      <c r="F26" s="26">
        <f>IF(F10="áno",E26*1.2,E26)</f>
        <v>0</v>
      </c>
      <c r="G26" s="26">
        <f>E26*720</f>
        <v>0</v>
      </c>
      <c r="H26" s="27">
        <f>G26*1.2</f>
        <v>0</v>
      </c>
    </row>
    <row r="27" spans="1:8" ht="75" x14ac:dyDescent="0.25">
      <c r="A27" s="4">
        <v>11</v>
      </c>
      <c r="B27" s="11" t="s">
        <v>41</v>
      </c>
      <c r="C27" s="12" t="s">
        <v>42</v>
      </c>
      <c r="D27" s="13" t="s">
        <v>82</v>
      </c>
      <c r="E27" s="26">
        <v>0</v>
      </c>
      <c r="F27" s="26">
        <f>IF(F10="áno",E27*1.2,E27)</f>
        <v>0</v>
      </c>
      <c r="G27" s="26">
        <f>1080*E27</f>
        <v>0</v>
      </c>
      <c r="H27" s="27">
        <f t="shared" ref="H27:H46" si="1">G27*1.2</f>
        <v>0</v>
      </c>
    </row>
    <row r="28" spans="1:8" ht="105" x14ac:dyDescent="0.25">
      <c r="A28" s="4">
        <v>12</v>
      </c>
      <c r="B28" s="11" t="s">
        <v>43</v>
      </c>
      <c r="C28" s="12" t="s">
        <v>44</v>
      </c>
      <c r="D28" s="13" t="s">
        <v>83</v>
      </c>
      <c r="E28" s="26">
        <v>0</v>
      </c>
      <c r="F28" s="26">
        <f>IF(F10="áno",E28*1.2,E28)</f>
        <v>0</v>
      </c>
      <c r="G28" s="26">
        <f>9900*E28</f>
        <v>0</v>
      </c>
      <c r="H28" s="27">
        <f t="shared" si="1"/>
        <v>0</v>
      </c>
    </row>
    <row r="29" spans="1:8" ht="75" x14ac:dyDescent="0.25">
      <c r="A29" s="4">
        <v>13</v>
      </c>
      <c r="B29" s="14" t="s">
        <v>45</v>
      </c>
      <c r="C29" s="12" t="s">
        <v>46</v>
      </c>
      <c r="D29" s="13" t="s">
        <v>84</v>
      </c>
      <c r="E29" s="26">
        <v>0</v>
      </c>
      <c r="F29" s="26">
        <f>IF(F10="áno",E29*1.2,E29)</f>
        <v>0</v>
      </c>
      <c r="G29" s="26">
        <f>12600*E29</f>
        <v>0</v>
      </c>
      <c r="H29" s="27">
        <f t="shared" si="1"/>
        <v>0</v>
      </c>
    </row>
    <row r="30" spans="1:8" ht="75" x14ac:dyDescent="0.25">
      <c r="A30" s="4">
        <v>14</v>
      </c>
      <c r="B30" s="11" t="s">
        <v>47</v>
      </c>
      <c r="C30" s="12" t="s">
        <v>49</v>
      </c>
      <c r="D30" s="13" t="s">
        <v>85</v>
      </c>
      <c r="E30" s="26">
        <v>0</v>
      </c>
      <c r="F30" s="26">
        <f>IF(F10="áno",E30*1.2,E30)</f>
        <v>0</v>
      </c>
      <c r="G30" s="26">
        <f>9000*E30</f>
        <v>0</v>
      </c>
      <c r="H30" s="27">
        <f t="shared" si="1"/>
        <v>0</v>
      </c>
    </row>
    <row r="31" spans="1:8" ht="75" x14ac:dyDescent="0.25">
      <c r="A31" s="4">
        <v>15</v>
      </c>
      <c r="B31" s="11" t="s">
        <v>48</v>
      </c>
      <c r="C31" s="12" t="s">
        <v>50</v>
      </c>
      <c r="D31" s="13" t="s">
        <v>85</v>
      </c>
      <c r="E31" s="26">
        <v>0</v>
      </c>
      <c r="F31" s="26">
        <f>IF(F10="áno",E31*1.2,E31)</f>
        <v>0</v>
      </c>
      <c r="G31" s="26">
        <f>9000*E31</f>
        <v>0</v>
      </c>
      <c r="H31" s="27">
        <f t="shared" si="1"/>
        <v>0</v>
      </c>
    </row>
    <row r="32" spans="1:8" ht="60" x14ac:dyDescent="0.25">
      <c r="A32" s="4">
        <v>16</v>
      </c>
      <c r="B32" s="11" t="s">
        <v>51</v>
      </c>
      <c r="C32" s="12" t="s">
        <v>52</v>
      </c>
      <c r="D32" s="13" t="s">
        <v>86</v>
      </c>
      <c r="E32" s="26">
        <v>0</v>
      </c>
      <c r="F32" s="26">
        <f>IF(F10="áno",E32*1.2,E32)</f>
        <v>0</v>
      </c>
      <c r="G32" s="26">
        <f>18000*E32</f>
        <v>0</v>
      </c>
      <c r="H32" s="27">
        <f t="shared" si="1"/>
        <v>0</v>
      </c>
    </row>
    <row r="33" spans="1:8" ht="60" x14ac:dyDescent="0.25">
      <c r="A33" s="4">
        <v>17</v>
      </c>
      <c r="B33" s="15" t="s">
        <v>53</v>
      </c>
      <c r="C33" s="13" t="s">
        <v>54</v>
      </c>
      <c r="D33" s="13" t="s">
        <v>87</v>
      </c>
      <c r="E33" s="26">
        <v>0</v>
      </c>
      <c r="F33" s="26">
        <f>IF(F10="áno",E33*1.2,E33)</f>
        <v>0</v>
      </c>
      <c r="G33" s="26">
        <f>22500*E33</f>
        <v>0</v>
      </c>
      <c r="H33" s="27">
        <f t="shared" si="1"/>
        <v>0</v>
      </c>
    </row>
    <row r="34" spans="1:8" ht="75" x14ac:dyDescent="0.25">
      <c r="A34" s="4">
        <v>18</v>
      </c>
      <c r="B34" s="15" t="s">
        <v>55</v>
      </c>
      <c r="C34" s="13" t="s">
        <v>56</v>
      </c>
      <c r="D34" s="13" t="s">
        <v>88</v>
      </c>
      <c r="E34" s="26">
        <v>0</v>
      </c>
      <c r="F34" s="26">
        <f>IF(F10="áno",E34*1.2,E34)</f>
        <v>0</v>
      </c>
      <c r="G34" s="26">
        <f>8400*E34</f>
        <v>0</v>
      </c>
      <c r="H34" s="27">
        <f t="shared" si="1"/>
        <v>0</v>
      </c>
    </row>
    <row r="35" spans="1:8" ht="105" x14ac:dyDescent="0.25">
      <c r="A35" s="4">
        <v>19</v>
      </c>
      <c r="B35" s="15" t="s">
        <v>57</v>
      </c>
      <c r="C35" s="13" t="s">
        <v>58</v>
      </c>
      <c r="D35" s="13" t="s">
        <v>89</v>
      </c>
      <c r="E35" s="26">
        <v>0</v>
      </c>
      <c r="F35" s="26">
        <f>IF(F10="áno",E35*1.2,E35)</f>
        <v>0</v>
      </c>
      <c r="G35" s="26">
        <f>20000*E35</f>
        <v>0</v>
      </c>
      <c r="H35" s="27">
        <f t="shared" si="1"/>
        <v>0</v>
      </c>
    </row>
    <row r="36" spans="1:8" ht="105" x14ac:dyDescent="0.25">
      <c r="A36" s="4">
        <v>20</v>
      </c>
      <c r="B36" s="16" t="s">
        <v>59</v>
      </c>
      <c r="C36" s="17" t="s">
        <v>60</v>
      </c>
      <c r="D36" s="17" t="s">
        <v>90</v>
      </c>
      <c r="E36" s="26">
        <v>0</v>
      </c>
      <c r="F36" s="26">
        <f>IF(F10="áno",E36*1.2,E36)</f>
        <v>0</v>
      </c>
      <c r="G36" s="26">
        <f>25000*E36</f>
        <v>0</v>
      </c>
      <c r="H36" s="27">
        <f t="shared" si="1"/>
        <v>0</v>
      </c>
    </row>
    <row r="37" spans="1:8" ht="105" x14ac:dyDescent="0.25">
      <c r="A37" s="4">
        <v>21</v>
      </c>
      <c r="B37" s="16" t="s">
        <v>61</v>
      </c>
      <c r="C37" s="17" t="s">
        <v>62</v>
      </c>
      <c r="D37" s="17" t="s">
        <v>91</v>
      </c>
      <c r="E37" s="26">
        <v>0</v>
      </c>
      <c r="F37" s="26">
        <f>IF(F10="áno",E37*1.2,E37)</f>
        <v>0</v>
      </c>
      <c r="G37" s="26">
        <f>100000*E37</f>
        <v>0</v>
      </c>
      <c r="H37" s="27">
        <f t="shared" si="1"/>
        <v>0</v>
      </c>
    </row>
    <row r="38" spans="1:8" ht="105" x14ac:dyDescent="0.25">
      <c r="A38" s="4">
        <v>22</v>
      </c>
      <c r="B38" s="16" t="s">
        <v>63</v>
      </c>
      <c r="C38" s="17" t="s">
        <v>64</v>
      </c>
      <c r="D38" s="17" t="s">
        <v>92</v>
      </c>
      <c r="E38" s="26">
        <v>0</v>
      </c>
      <c r="F38" s="26">
        <f>IF(F10="áno",E38*1.2,E38)</f>
        <v>0</v>
      </c>
      <c r="G38" s="26">
        <f>50000*E38</f>
        <v>0</v>
      </c>
      <c r="H38" s="27">
        <f t="shared" si="1"/>
        <v>0</v>
      </c>
    </row>
    <row r="39" spans="1:8" ht="105" x14ac:dyDescent="0.25">
      <c r="A39" s="4">
        <v>23</v>
      </c>
      <c r="B39" s="16" t="s">
        <v>65</v>
      </c>
      <c r="C39" s="17" t="s">
        <v>66</v>
      </c>
      <c r="D39" s="17" t="s">
        <v>93</v>
      </c>
      <c r="E39" s="26">
        <v>0</v>
      </c>
      <c r="F39" s="26">
        <f>IF(F10="áno",E39*1.2,E39)</f>
        <v>0</v>
      </c>
      <c r="G39" s="26">
        <f>100000*E39</f>
        <v>0</v>
      </c>
      <c r="H39" s="27">
        <f t="shared" si="1"/>
        <v>0</v>
      </c>
    </row>
    <row r="40" spans="1:8" ht="105.75" thickBot="1" x14ac:dyDescent="0.3">
      <c r="A40" s="4">
        <v>24</v>
      </c>
      <c r="B40" s="16" t="s">
        <v>67</v>
      </c>
      <c r="C40" s="17" t="s">
        <v>68</v>
      </c>
      <c r="D40" s="17" t="s">
        <v>94</v>
      </c>
      <c r="E40" s="30">
        <v>0</v>
      </c>
      <c r="F40" s="30">
        <f>IF(F10="áno",E40*1.2,E40)</f>
        <v>0</v>
      </c>
      <c r="G40" s="30">
        <f>30000*E40</f>
        <v>0</v>
      </c>
      <c r="H40" s="31">
        <f t="shared" si="1"/>
        <v>0</v>
      </c>
    </row>
    <row r="41" spans="1:8" ht="26.25" customHeight="1" thickBot="1" x14ac:dyDescent="0.35">
      <c r="A41" s="35"/>
      <c r="B41" s="88" t="s">
        <v>105</v>
      </c>
      <c r="C41" s="89"/>
      <c r="D41" s="89"/>
      <c r="E41" s="89"/>
      <c r="F41" s="90"/>
      <c r="G41" s="34">
        <f>SUM(G17:G40)</f>
        <v>0</v>
      </c>
      <c r="H41" s="36">
        <f>SUM(H17:H40)</f>
        <v>0</v>
      </c>
    </row>
    <row r="42" spans="1:8" ht="20.25" customHeight="1" thickBot="1" x14ac:dyDescent="0.3">
      <c r="A42" s="85" t="s">
        <v>104</v>
      </c>
      <c r="B42" s="86"/>
      <c r="C42" s="86"/>
      <c r="D42" s="86"/>
      <c r="E42" s="86"/>
      <c r="F42" s="86"/>
      <c r="G42" s="86"/>
      <c r="H42" s="87"/>
    </row>
    <row r="43" spans="1:8" ht="120" x14ac:dyDescent="0.25">
      <c r="A43" s="6">
        <v>25</v>
      </c>
      <c r="B43" s="32" t="s">
        <v>69</v>
      </c>
      <c r="C43" s="33" t="s">
        <v>95</v>
      </c>
      <c r="D43" s="33" t="s">
        <v>96</v>
      </c>
      <c r="E43" s="24">
        <v>0</v>
      </c>
      <c r="F43" s="24">
        <f>IF(F10="áno",E43*1.2,E43)</f>
        <v>0</v>
      </c>
      <c r="G43" s="24">
        <f>200*E43</f>
        <v>0</v>
      </c>
      <c r="H43" s="25">
        <f t="shared" si="1"/>
        <v>0</v>
      </c>
    </row>
    <row r="44" spans="1:8" ht="120" x14ac:dyDescent="0.25">
      <c r="A44" s="4">
        <v>26</v>
      </c>
      <c r="B44" s="16" t="s">
        <v>70</v>
      </c>
      <c r="C44" s="23" t="s">
        <v>97</v>
      </c>
      <c r="D44" s="23" t="s">
        <v>98</v>
      </c>
      <c r="E44" s="26">
        <v>0</v>
      </c>
      <c r="F44" s="26">
        <f>IF(F10="áno",E44*1.2,E44)</f>
        <v>0</v>
      </c>
      <c r="G44" s="26">
        <f>150*E44</f>
        <v>0</v>
      </c>
      <c r="H44" s="27">
        <f t="shared" si="1"/>
        <v>0</v>
      </c>
    </row>
    <row r="45" spans="1:8" ht="90" x14ac:dyDescent="0.25">
      <c r="A45" s="4">
        <v>27</v>
      </c>
      <c r="B45" s="16" t="s">
        <v>71</v>
      </c>
      <c r="C45" s="23" t="s">
        <v>99</v>
      </c>
      <c r="D45" s="23" t="s">
        <v>100</v>
      </c>
      <c r="E45" s="26">
        <v>0</v>
      </c>
      <c r="F45" s="26">
        <f>IF(F10="áno",E45*1.2,E45)</f>
        <v>0</v>
      </c>
      <c r="G45" s="26">
        <f>200*E45</f>
        <v>0</v>
      </c>
      <c r="H45" s="27">
        <f t="shared" si="1"/>
        <v>0</v>
      </c>
    </row>
    <row r="46" spans="1:8" ht="60" customHeight="1" thickBot="1" x14ac:dyDescent="0.3">
      <c r="A46" s="7">
        <v>28</v>
      </c>
      <c r="B46" s="16" t="s">
        <v>72</v>
      </c>
      <c r="C46" s="23" t="s">
        <v>101</v>
      </c>
      <c r="D46" s="23" t="s">
        <v>102</v>
      </c>
      <c r="E46" s="30">
        <v>0</v>
      </c>
      <c r="F46" s="30">
        <f>IF(F10="áno",E46*1.2,E46)</f>
        <v>0</v>
      </c>
      <c r="G46" s="28">
        <f>E46*50</f>
        <v>0</v>
      </c>
      <c r="H46" s="29">
        <f t="shared" si="1"/>
        <v>0</v>
      </c>
    </row>
    <row r="47" spans="1:8" ht="25.5" customHeight="1" thickBot="1" x14ac:dyDescent="0.35">
      <c r="A47" s="37"/>
      <c r="B47" s="88" t="s">
        <v>106</v>
      </c>
      <c r="C47" s="89"/>
      <c r="D47" s="89"/>
      <c r="E47" s="89"/>
      <c r="F47" s="90"/>
      <c r="G47" s="34">
        <f>SUM(G43:G46)</f>
        <v>0</v>
      </c>
      <c r="H47" s="36">
        <f>SUM(H43:H46)</f>
        <v>0</v>
      </c>
    </row>
    <row r="48" spans="1:8" ht="14.1" customHeight="1" x14ac:dyDescent="0.25">
      <c r="A48" s="64"/>
      <c r="B48" s="60" t="s">
        <v>7</v>
      </c>
      <c r="C48" s="60"/>
      <c r="D48" s="60"/>
      <c r="E48" s="60"/>
      <c r="F48" s="61"/>
      <c r="G48" s="47">
        <f>G41+G47</f>
        <v>0</v>
      </c>
      <c r="H48" s="49">
        <f>H41+H47</f>
        <v>0</v>
      </c>
    </row>
    <row r="49" spans="1:8" ht="14.45" customHeight="1" thickBot="1" x14ac:dyDescent="0.3">
      <c r="A49" s="65"/>
      <c r="B49" s="62"/>
      <c r="C49" s="62"/>
      <c r="D49" s="62"/>
      <c r="E49" s="62"/>
      <c r="F49" s="63"/>
      <c r="G49" s="48"/>
      <c r="H49" s="50"/>
    </row>
    <row r="53" spans="1:8" ht="15.75" thickBot="1" x14ac:dyDescent="0.3"/>
    <row r="54" spans="1:8" ht="14.45" customHeight="1" x14ac:dyDescent="0.25">
      <c r="A54" s="51" t="s">
        <v>21</v>
      </c>
      <c r="B54" s="52"/>
      <c r="C54" s="52"/>
      <c r="D54" s="53"/>
      <c r="E54" s="38" t="s">
        <v>11</v>
      </c>
      <c r="F54" s="41" t="s">
        <v>20</v>
      </c>
      <c r="G54" s="41"/>
      <c r="H54" s="42"/>
    </row>
    <row r="55" spans="1:8" ht="14.45" customHeight="1" x14ac:dyDescent="0.25">
      <c r="A55" s="54"/>
      <c r="B55" s="55"/>
      <c r="C55" s="55"/>
      <c r="D55" s="56"/>
      <c r="E55" s="39"/>
      <c r="F55" s="43"/>
      <c r="G55" s="43"/>
      <c r="H55" s="44"/>
    </row>
    <row r="56" spans="1:8" ht="15" customHeight="1" thickBot="1" x14ac:dyDescent="0.3">
      <c r="A56" s="57"/>
      <c r="B56" s="58"/>
      <c r="C56" s="58"/>
      <c r="D56" s="59"/>
      <c r="E56" s="40"/>
      <c r="F56" s="45"/>
      <c r="G56" s="45"/>
      <c r="H56" s="46"/>
    </row>
  </sheetData>
  <protectedRanges>
    <protectedRange sqref="F5:H12" name="Rozsah2"/>
  </protectedRanges>
  <mergeCells count="28">
    <mergeCell ref="A16:H16"/>
    <mergeCell ref="A42:H42"/>
    <mergeCell ref="B41:F41"/>
    <mergeCell ref="B47:F47"/>
    <mergeCell ref="B12:E12"/>
    <mergeCell ref="F12:H12"/>
    <mergeCell ref="B7:E7"/>
    <mergeCell ref="F7:H7"/>
    <mergeCell ref="B8:E8"/>
    <mergeCell ref="B11:E11"/>
    <mergeCell ref="F11:H11"/>
    <mergeCell ref="F8:H8"/>
    <mergeCell ref="B9:E9"/>
    <mergeCell ref="F9:H9"/>
    <mergeCell ref="B10:E10"/>
    <mergeCell ref="F10:H10"/>
    <mergeCell ref="B3:H4"/>
    <mergeCell ref="B5:E5"/>
    <mergeCell ref="F5:H5"/>
    <mergeCell ref="B6:E6"/>
    <mergeCell ref="F6:H6"/>
    <mergeCell ref="E54:E56"/>
    <mergeCell ref="F54:H56"/>
    <mergeCell ref="G48:G49"/>
    <mergeCell ref="H48:H49"/>
    <mergeCell ref="A54:D56"/>
    <mergeCell ref="B48:F49"/>
    <mergeCell ref="A48:A49"/>
  </mergeCells>
  <dataValidations count="1">
    <dataValidation type="list" allowBlank="1" showInputMessage="1" showErrorMessage="1" sqref="F10:H10" xr:uid="{54C44819-AA74-4E6E-8632-CC284C7FF9C5}">
      <formula1>"áno,nie"</formula1>
    </dataValidation>
  </dataValidations>
  <pageMargins left="0.7" right="0.7" top="0.75" bottom="0.75" header="0.3" footer="0.3"/>
  <pageSetup paperSize="9" scale="96" orientation="landscape" r:id="rId1"/>
  <ignoredErrors>
    <ignoredError sqref="G38 G4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2" ma:contentTypeDescription="Create a new document." ma:contentTypeScope="" ma:versionID="1055b80bc9730f2400703aec5a43a8f6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219ec5b00d571bd192295aa151f05049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6CDA4-A9AD-4B28-B484-E79D35DDDA5A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b3d1ceb-ec91-4593-ab49-8ce9533748d9"/>
  </ds:schemaRefs>
</ds:datastoreItem>
</file>

<file path=customXml/itemProps2.xml><?xml version="1.0" encoding="utf-8"?>
<ds:datastoreItem xmlns:ds="http://schemas.openxmlformats.org/officeDocument/2006/customXml" ds:itemID="{366CE0F0-FC82-412C-9981-25C814539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Janošovová Mária, Mgr.</cp:lastModifiedBy>
  <cp:lastPrinted>2021-10-07T09:34:25Z</cp:lastPrinted>
  <dcterms:created xsi:type="dcterms:W3CDTF">2021-01-27T09:43:06Z</dcterms:created>
  <dcterms:modified xsi:type="dcterms:W3CDTF">2021-10-21T07:04:47Z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