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updateLinks="never" defaultThemeVersion="124226"/>
  <xr:revisionPtr revIDLastSave="0" documentId="8_{52228015-3167-4014-98A8-0C1514939561}" xr6:coauthVersionLast="46" xr6:coauthVersionMax="46" xr10:uidLastSave="{00000000-0000-0000-0000-000000000000}"/>
  <bookViews>
    <workbookView xWindow="19200" yWindow="30" windowWidth="19110" windowHeight="15570" activeTab="1" xr2:uid="{00000000-000D-0000-FFFF-FFFF00000000}"/>
  </bookViews>
  <sheets>
    <sheet name="ÚK" sheetId="3" r:id="rId1"/>
    <sheet name="TV" sheetId="1" r:id="rId2"/>
    <sheet name="THR" sheetId="4" r:id="rId3"/>
    <sheet name="Expanzka" sheetId="5" r:id="rId4"/>
    <sheet name="Tab" sheetId="2" r:id="rId5"/>
  </sheets>
  <externalReferences>
    <externalReference r:id="rId6"/>
  </externalReferences>
  <definedNames>
    <definedName name="Kategóriebudov">Tab!$A$23:$A$30</definedName>
    <definedName name="KoeficientZ">Tab!$A$47:$A$50</definedName>
    <definedName name="Mestá">Tab!$E$4:$BW$4</definedName>
    <definedName name="_xlnm.Print_Area" localSheetId="0">ÚK!$A$1:$I$27</definedName>
    <definedName name="Palivo">Tab!$D$33:$M$33</definedName>
  </definedNames>
  <calcPr calcId="191029"/>
</workbook>
</file>

<file path=xl/calcChain.xml><?xml version="1.0" encoding="utf-8"?>
<calcChain xmlns="http://schemas.openxmlformats.org/spreadsheetml/2006/main">
  <c r="H24" i="1" l="1"/>
  <c r="D24" i="1"/>
  <c r="H23" i="1"/>
  <c r="D23" i="1"/>
  <c r="H15" i="3"/>
  <c r="D15" i="3"/>
  <c r="H14" i="3"/>
  <c r="D14" i="3"/>
  <c r="L36" i="2"/>
  <c r="K36" i="2"/>
  <c r="J36" i="2"/>
  <c r="I36" i="2"/>
  <c r="H36" i="2"/>
  <c r="G36" i="2"/>
  <c r="F36" i="2"/>
  <c r="E36" i="2"/>
  <c r="D36" i="2"/>
  <c r="H16" i="1" l="1"/>
  <c r="H2" i="3"/>
  <c r="H3" i="3"/>
  <c r="C3" i="3"/>
  <c r="H4" i="3" l="1"/>
  <c r="H10" i="3" s="1"/>
  <c r="H17" i="3" l="1"/>
  <c r="H16" i="3" s="1"/>
  <c r="H20" i="3" s="1"/>
  <c r="H6" i="1"/>
  <c r="H10" i="1"/>
  <c r="K17" i="3" l="1"/>
  <c r="N17" i="3" s="1"/>
  <c r="Q17" i="3" s="1"/>
  <c r="H25" i="3"/>
  <c r="K25" i="3" s="1"/>
  <c r="N25" i="3" s="1"/>
  <c r="Q25" i="3" s="1"/>
  <c r="H13" i="1"/>
  <c r="H19" i="1" s="1"/>
  <c r="H26" i="1" s="1"/>
  <c r="H25" i="1" l="1"/>
  <c r="H21" i="3" s="1"/>
  <c r="H22" i="3" s="1"/>
  <c r="H26" i="3"/>
  <c r="D35" i="3"/>
  <c r="H27" i="3" l="1"/>
  <c r="K26" i="3"/>
  <c r="K27" i="3" l="1"/>
  <c r="N27" i="3" s="1"/>
  <c r="Q27" i="3" s="1"/>
  <c r="N26" i="3"/>
  <c r="Q2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8" authorId="0" shapeId="0" xr:uid="{00000000-0006-0000-0000-000001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charset val="1"/>
          </rPr>
          <t xml:space="preserve">
opravný súčiniteľ vyjadrujúci nesúčasnosti prevádzky, druh regulácie a režim vykurovania 
ε = 0,8 až 0,9 [-]
</t>
        </r>
      </text>
    </comment>
    <comment ref="H9" authorId="0" shapeId="0" xr:uid="{00000000-0006-0000-0000-000002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charset val="1"/>
          </rPr>
          <t xml:space="preserve">
účinnosť vykurovacích rozvodov, 
ηr = (0,95 - 0,98)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12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(min. 45°C - krátkodobo)</t>
        </r>
      </text>
    </comment>
    <comment ref="H16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podľa miesta stavby v karte ÚK</t>
        </r>
      </text>
    </comment>
    <comment ref="H18" authorId="0" shapeId="0" xr:uid="{00000000-0006-0000-0100-000003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5 až 10 °C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5" authorId="0" shapeId="0" xr:uid="{00000000-0006-0000-0400-000001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Vonkajšia výpočtová teplota</t>
        </r>
      </text>
    </comment>
    <comment ref="A6" authorId="0" shapeId="0" xr:uid="{00000000-0006-0000-0400-000002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Priemerná ročná vonkajšia teplota</t>
        </r>
      </text>
    </comment>
    <comment ref="A7" authorId="0" shapeId="0" xr:uid="{00000000-0006-0000-0400-000003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Vonkajšia denná priemerná teplota v januári</t>
        </r>
      </text>
    </comment>
    <comment ref="A8" authorId="0" shapeId="0" xr:uid="{00000000-0006-0000-0400-000004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Stredná "Priemerná" vonkajšia exteriérová teplota vo vykurovacom obodobí</t>
        </r>
      </text>
    </comment>
    <comment ref="A9" authorId="0" shapeId="0" xr:uid="{00000000-0006-0000-0400-00000500000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Počet dní vykurovacieho obdobia</t>
        </r>
      </text>
    </comment>
  </commentList>
</comments>
</file>

<file path=xl/sharedStrings.xml><?xml version="1.0" encoding="utf-8"?>
<sst xmlns="http://schemas.openxmlformats.org/spreadsheetml/2006/main" count="281" uniqueCount="230">
  <si>
    <t>Počet dennostupňov</t>
  </si>
  <si>
    <t>Počet vykurovacích dní v roku</t>
  </si>
  <si>
    <t>[dní]</t>
  </si>
  <si>
    <t>Kategórie budov</t>
  </si>
  <si>
    <t>Faktor tvaru</t>
  </si>
  <si>
    <t>Konštrukčná výška</t>
  </si>
  <si>
    <t>Výmena vzduchu</t>
  </si>
  <si>
    <t>1/m</t>
  </si>
  <si>
    <t>m</t>
  </si>
  <si>
    <t>°C</t>
  </si>
  <si>
    <t>1/h</t>
  </si>
  <si>
    <t>K.deň</t>
  </si>
  <si>
    <t>Rodinné domy</t>
  </si>
  <si>
    <t>3 422</t>
  </si>
  <si>
    <t>Bytové domy</t>
  </si>
  <si>
    <t>Administratívne budovy</t>
  </si>
  <si>
    <t>3 104</t>
  </si>
  <si>
    <t>Budovy škôl a školských zariadení</t>
  </si>
  <si>
    <t>3 083</t>
  </si>
  <si>
    <t>Budovy nemocníc</t>
  </si>
  <si>
    <t>3 846</t>
  </si>
  <si>
    <t>Budovy hotelov a reštaurácií</t>
  </si>
  <si>
    <t>Športové haly a iné budovy určené na šport</t>
  </si>
  <si>
    <t>2 680</t>
  </si>
  <si>
    <t>Budovy pre veľkoobchodné a maloobchodné služby</t>
  </si>
  <si>
    <t>2 553</t>
  </si>
  <si>
    <t>Pre budovy so zmiešaným účelom sa minimálna požiadavka určí vážením podľa celkovej podlahovej plochy jednotlivých účelov v hodnotenej budove.</t>
  </si>
  <si>
    <t>Vnútorná výpočtová teplota počas tlmenej prevádzky</t>
  </si>
  <si>
    <t>Upravená vnútorná výpočtová teplota pre prerušované vykurovanie</t>
  </si>
  <si>
    <t>Hodnoty potreby tepla na vykurovanie na dosiahnutie energetickej hospodárnosti budovy</t>
  </si>
  <si>
    <t xml:space="preserve">Normalizovaná hodnota </t>
  </si>
  <si>
    <t xml:space="preserve">Odporúčaná hodnota </t>
  </si>
  <si>
    <t xml:space="preserve">Cieľová odporúčaná hodnota </t>
  </si>
  <si>
    <t>Teplota vnútorného  vzduchu</t>
  </si>
  <si>
    <t xml:space="preserve">Počet dennostupňov pre vykurovacie obdobie 
212 dní </t>
  </si>
  <si>
    <t>1. Kategória budovy</t>
  </si>
  <si>
    <t>2. Kategória budovy</t>
  </si>
  <si>
    <t>[K.deň]</t>
  </si>
  <si>
    <t>[°C]</t>
  </si>
  <si>
    <t>Ročná potreba energie na vykurovanie</t>
  </si>
  <si>
    <t>Počet osôb</t>
  </si>
  <si>
    <t>[-]</t>
  </si>
  <si>
    <t>Potreba teplej vody na osobu</t>
  </si>
  <si>
    <t>[l/deň]</t>
  </si>
  <si>
    <t>Denná spotreba teplna na prípravu TV</t>
  </si>
  <si>
    <t>[kWh]</t>
  </si>
  <si>
    <t>z</t>
  </si>
  <si>
    <t xml:space="preserve"> koeficient energetických strát na prípravu TV</t>
  </si>
  <si>
    <t>rozvod v rodinných domoch s cirkuláciou</t>
  </si>
  <si>
    <t>ρ</t>
  </si>
  <si>
    <t>merná hmotnosť teplej vody</t>
  </si>
  <si>
    <r>
      <t>[kg/m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]</t>
    </r>
  </si>
  <si>
    <t>c</t>
  </si>
  <si>
    <t xml:space="preserve">merná tepelná kapacita teplej vody </t>
  </si>
  <si>
    <t>[kJ/(kg.K)]</t>
  </si>
  <si>
    <r>
      <t>V</t>
    </r>
    <r>
      <rPr>
        <b/>
        <vertAlign val="subscript"/>
        <sz val="11"/>
        <color theme="1"/>
        <rFont val="Calibri"/>
        <family val="2"/>
        <charset val="238"/>
      </rPr>
      <t>TV</t>
    </r>
  </si>
  <si>
    <t>celková potreba teplej vody</t>
  </si>
  <si>
    <r>
      <t>[m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/deň]</t>
    </r>
  </si>
  <si>
    <r>
      <t>θ</t>
    </r>
    <r>
      <rPr>
        <b/>
        <vertAlign val="subscript"/>
        <sz val="11"/>
        <color theme="1"/>
        <rFont val="Calibri"/>
        <family val="2"/>
        <charset val="238"/>
      </rPr>
      <t>1</t>
    </r>
  </si>
  <si>
    <t>teplota studenej vody</t>
  </si>
  <si>
    <r>
      <t>θ</t>
    </r>
    <r>
      <rPr>
        <b/>
        <vertAlign val="subscript"/>
        <sz val="11"/>
        <color theme="1"/>
        <rFont val="Calibri"/>
        <family val="2"/>
        <charset val="238"/>
      </rPr>
      <t>2</t>
    </r>
    <r>
      <rPr>
        <sz val="11"/>
        <color theme="1"/>
        <rFont val="Calibri"/>
        <family val="2"/>
        <scheme val="minor"/>
      </rPr>
      <t/>
    </r>
  </si>
  <si>
    <t>teplota ohriatej vody</t>
  </si>
  <si>
    <t>Teplá voda</t>
  </si>
  <si>
    <t>koeficient z</t>
  </si>
  <si>
    <t>rozvod v nových stavbách</t>
  </si>
  <si>
    <t>okrskové rozvody</t>
  </si>
  <si>
    <t>rozvody v staršísch stavbách</t>
  </si>
  <si>
    <t>(2,0 - 4,0)</t>
  </si>
  <si>
    <t>Ročná spotreba tepla na vykurovanie</t>
  </si>
  <si>
    <t>ε</t>
  </si>
  <si>
    <t>opravný súčiniteľ</t>
  </si>
  <si>
    <r>
      <rPr>
        <sz val="11"/>
        <color theme="1"/>
        <rFont val="Calibri"/>
        <family val="2"/>
        <charset val="238"/>
      </rPr>
      <t>φ</t>
    </r>
    <r>
      <rPr>
        <vertAlign val="subscript"/>
        <sz val="11"/>
        <color theme="1"/>
        <rFont val="Calibri"/>
        <family val="2"/>
        <charset val="238"/>
      </rPr>
      <t>HL</t>
    </r>
  </si>
  <si>
    <t xml:space="preserve">projektovaný tepelný príkon vykurovacej sústavy </t>
  </si>
  <si>
    <t>[kW]</t>
  </si>
  <si>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</rPr>
      <t>r</t>
    </r>
  </si>
  <si>
    <t>účinnosť vykurovacích rozvodov</t>
  </si>
  <si>
    <t>Geografická zóna</t>
  </si>
  <si>
    <t>(°C)</t>
  </si>
  <si>
    <t>Bánovce nad Bebravou</t>
  </si>
  <si>
    <t>Banská Bystrica</t>
  </si>
  <si>
    <t>Banská Štiavnica</t>
  </si>
  <si>
    <t>Bardejov</t>
  </si>
  <si>
    <t>Bratislava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</si>
  <si>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</si>
  <si>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</si>
  <si>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</si>
  <si>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</si>
  <si>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</si>
  <si>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</si>
  <si>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</si>
  <si>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</si>
  <si>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</si>
  <si>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</si>
  <si>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</si>
  <si>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</si>
  <si>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</si>
  <si>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</si>
  <si>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</si>
  <si>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</si>
  <si>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</si>
  <si>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</si>
  <si>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</si>
  <si>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</si>
  <si>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</si>
  <si>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</si>
  <si>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</si>
  <si>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</si>
  <si>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</si>
  <si>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</si>
  <si>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</si>
  <si>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</si>
  <si>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</si>
  <si>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</si>
  <si>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</si>
  <si>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Piešt'any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</si>
  <si>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</si>
  <si>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</si>
  <si>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</si>
  <si>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</si>
  <si>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</si>
  <si>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</si>
  <si>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</si>
  <si>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</si>
  <si>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</si>
  <si>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</si>
  <si>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</si>
  <si>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</si>
  <si>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</si>
  <si>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</si>
  <si>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</si>
  <si>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</si>
  <si>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</si>
  <si>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</si>
  <si>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</si>
  <si>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</si>
  <si>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</si>
  <si>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</si>
  <si>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</si>
  <si>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</si>
  <si>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Tmava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</si>
  <si>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</si>
  <si>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</si>
  <si>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</si>
  <si>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</si>
  <si>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</si>
  <si>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</si>
  <si>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</si>
  <si>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</si>
  <si>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</si>
  <si>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Typ budovy/priestoru</t>
  </si>
  <si>
    <t>θint,i</t>
  </si>
  <si>
    <t>Kancelária</t>
  </si>
  <si>
    <t>Veľkopriestorová kancelária</t>
  </si>
  <si>
    <t>Zasadacia miestnosť</t>
  </si>
  <si>
    <t>Prednášková sála</t>
  </si>
  <si>
    <t>Kaviareň/Reštaurácia</t>
  </si>
  <si>
    <t>Školská trieda</t>
  </si>
  <si>
    <t>Škôlka</t>
  </si>
  <si>
    <t>Obchodný dom</t>
  </si>
  <si>
    <t>Obytná budova</t>
  </si>
  <si>
    <t>Kúpelňa</t>
  </si>
  <si>
    <t>Kostol</t>
  </si>
  <si>
    <t>Múzeum/Galéria</t>
  </si>
  <si>
    <t>Vnútorná výpočtová teplota</t>
  </si>
  <si>
    <r>
      <t>Q</t>
    </r>
    <r>
      <rPr>
        <b/>
        <vertAlign val="subscript"/>
        <sz val="9"/>
        <color rgb="FF000000"/>
        <rFont val="Calibri"/>
        <family val="2"/>
        <charset val="238"/>
        <scheme val="minor"/>
      </rPr>
      <t>N,EP</t>
    </r>
  </si>
  <si>
    <r>
      <t>Q</t>
    </r>
    <r>
      <rPr>
        <b/>
        <vertAlign val="subscript"/>
        <sz val="9"/>
        <color rgb="FF000000"/>
        <rFont val="Calibri"/>
        <family val="2"/>
        <charset val="238"/>
        <scheme val="minor"/>
      </rPr>
      <t>r1,EP</t>
    </r>
  </si>
  <si>
    <r>
      <t>Q</t>
    </r>
    <r>
      <rPr>
        <b/>
        <vertAlign val="subscript"/>
        <sz val="9"/>
        <color rgb="FF000000"/>
        <rFont val="Calibri"/>
        <family val="2"/>
        <charset val="238"/>
        <scheme val="minor"/>
      </rPr>
      <t>r3,EP</t>
    </r>
  </si>
  <si>
    <r>
      <t>kWh/(m</t>
    </r>
    <r>
      <rPr>
        <vertAlign val="superscript"/>
        <sz val="9"/>
        <color rgb="FF000000"/>
        <rFont val="Calibri"/>
        <family val="2"/>
        <charset val="238"/>
        <scheme val="minor"/>
      </rPr>
      <t>2</t>
    </r>
    <r>
      <rPr>
        <sz val="9"/>
        <color rgb="FF000000"/>
        <rFont val="Calibri"/>
        <family val="2"/>
        <charset val="238"/>
        <scheme val="minor"/>
      </rPr>
      <t>.a)</t>
    </r>
  </si>
  <si>
    <r>
      <t xml:space="preserve">Vonkajšia výpočtová teplota </t>
    </r>
    <r>
      <rPr>
        <b/>
        <i/>
        <sz val="11"/>
        <color theme="1"/>
        <rFont val="Calibri"/>
        <family val="2"/>
        <charset val="238"/>
        <scheme val="minor"/>
      </rPr>
      <t>θ</t>
    </r>
    <r>
      <rPr>
        <b/>
        <vertAlign val="sub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a priemerná ročná vonkajšia teplota </t>
    </r>
    <r>
      <rPr>
        <b/>
        <i/>
        <sz val="11"/>
        <color theme="1"/>
        <rFont val="Calibri"/>
        <family val="2"/>
        <charset val="238"/>
        <scheme val="minor"/>
      </rPr>
      <t>θ</t>
    </r>
    <r>
      <rPr>
        <b/>
        <vertAlign val="subscript"/>
        <sz val="11"/>
        <color theme="1"/>
        <rFont val="Calibri"/>
        <family val="2"/>
        <charset val="238"/>
        <scheme val="minor"/>
      </rPr>
      <t>m,e</t>
    </r>
  </si>
  <si>
    <t>n</t>
  </si>
  <si>
    <r>
      <t>Vykurovacie obdobie pre t</t>
    </r>
    <r>
      <rPr>
        <vertAlign val="subscript"/>
        <sz val="10"/>
        <color theme="1"/>
        <rFont val="Calibri"/>
        <family val="2"/>
        <charset val="238"/>
        <scheme val="minor"/>
      </rPr>
      <t>0</t>
    </r>
    <r>
      <rPr>
        <sz val="10"/>
        <color theme="1"/>
        <rFont val="Calibri"/>
        <family val="2"/>
        <charset val="238"/>
        <scheme val="minor"/>
      </rPr>
      <t>=12°C</t>
    </r>
  </si>
  <si>
    <r>
      <t>θ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</si>
  <si>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t>θ</t>
    </r>
    <r>
      <rPr>
        <vertAlign val="subscript"/>
        <sz val="10"/>
        <color theme="1"/>
        <rFont val="Calibri"/>
        <family val="2"/>
        <charset val="238"/>
        <scheme val="minor"/>
      </rPr>
      <t>m,e</t>
    </r>
  </si>
  <si>
    <r>
      <t>θ</t>
    </r>
    <r>
      <rPr>
        <vertAlign val="subscript"/>
        <sz val="10"/>
        <color theme="1"/>
        <rFont val="Calibri"/>
        <family val="2"/>
        <charset val="238"/>
        <scheme val="minor"/>
      </rPr>
      <t>de</t>
    </r>
  </si>
  <si>
    <r>
      <t>θ</t>
    </r>
    <r>
      <rPr>
        <vertAlign val="subscript"/>
        <sz val="10"/>
        <color theme="1"/>
        <rFont val="Calibri"/>
        <family val="2"/>
        <charset val="238"/>
        <scheme val="minor"/>
      </rPr>
      <t>es</t>
    </r>
  </si>
  <si>
    <t>Umiestnenie budovy</t>
  </si>
  <si>
    <t>Vykurovanie</t>
  </si>
  <si>
    <t>Stredná ext. teplota</t>
  </si>
  <si>
    <t>Oblastná ext. Teplota</t>
  </si>
  <si>
    <t>[kWh/rok]</t>
  </si>
  <si>
    <t>Priemerná int. teplota</t>
  </si>
  <si>
    <t>Údaje o stavby a jej umiestnení</t>
  </si>
  <si>
    <t>Ročná spotreba teplna na prípravu TV</t>
  </si>
  <si>
    <r>
      <t>θ</t>
    </r>
    <r>
      <rPr>
        <b/>
        <vertAlign val="subscript"/>
        <sz val="11"/>
        <color theme="1"/>
        <rFont val="Calibri"/>
        <family val="2"/>
        <charset val="238"/>
      </rPr>
      <t>SV,leto</t>
    </r>
  </si>
  <si>
    <r>
      <t>θ</t>
    </r>
    <r>
      <rPr>
        <b/>
        <vertAlign val="subscript"/>
        <sz val="11"/>
        <color theme="1"/>
        <rFont val="Calibri"/>
        <family val="2"/>
        <charset val="238"/>
      </rPr>
      <t>SV,zima</t>
    </r>
  </si>
  <si>
    <t>teplota studenej vody v lete</t>
  </si>
  <si>
    <t>teplota studenej vody v zime</t>
  </si>
  <si>
    <t>d</t>
  </si>
  <si>
    <t>počet vykurovacích dní v roku</t>
  </si>
  <si>
    <t>Predpokladaná potreba paliva na rok na vykurovanie</t>
  </si>
  <si>
    <t>Palivo</t>
  </si>
  <si>
    <t>Kusové drevo</t>
  </si>
  <si>
    <t>Brikety</t>
  </si>
  <si>
    <t>Pelety</t>
  </si>
  <si>
    <t>Drevná štiepka (20% vlh)</t>
  </si>
  <si>
    <t>Drevná štiepka (40% vlh)</t>
  </si>
  <si>
    <t>Hnedé uhlie</t>
  </si>
  <si>
    <t>Čierne uhlie</t>
  </si>
  <si>
    <t>Koks</t>
  </si>
  <si>
    <t>Zemný plyn</t>
  </si>
  <si>
    <t>Elektrina</t>
  </si>
  <si>
    <t>Výhrevnosť</t>
  </si>
  <si>
    <r>
      <t>[MJ.m</t>
    </r>
    <r>
      <rPr>
        <b/>
        <vertAlign val="superscript"/>
        <sz val="10"/>
        <color theme="1"/>
        <rFont val="Calibri"/>
        <family val="2"/>
        <charset val="238"/>
        <scheme val="minor"/>
      </rPr>
      <t>-3</t>
    </r>
    <r>
      <rPr>
        <b/>
        <sz val="10"/>
        <color theme="1"/>
        <rFont val="Calibri"/>
        <family val="2"/>
        <charset val="238"/>
        <scheme val="minor"/>
      </rPr>
      <t>]</t>
    </r>
  </si>
  <si>
    <t>Účinnosť</t>
  </si>
  <si>
    <t>[%]</t>
  </si>
  <si>
    <t>Množstvo paliva / 1 GJ</t>
  </si>
  <si>
    <t>Faktor primárnej energie</t>
  </si>
  <si>
    <t xml:space="preserve">Cena </t>
  </si>
  <si>
    <t>[€]</t>
  </si>
  <si>
    <r>
      <t>Emisie CO</t>
    </r>
    <r>
      <rPr>
        <b/>
        <vertAlign val="subscript"/>
        <sz val="9"/>
        <color theme="1"/>
        <rFont val="Calibri"/>
        <family val="2"/>
        <charset val="238"/>
        <scheme val="minor"/>
      </rPr>
      <t xml:space="preserve">2 </t>
    </r>
  </si>
  <si>
    <t>[kg/kWh]</t>
  </si>
  <si>
    <t>Účinnosť paliva</t>
  </si>
  <si>
    <t>Výhrevnosť paliva</t>
  </si>
  <si>
    <t xml:space="preserve">Množstvo paliva </t>
  </si>
  <si>
    <t>[ /1GJ]</t>
  </si>
  <si>
    <t>[kg/rok]</t>
  </si>
  <si>
    <t>Spotreba paliva za rok</t>
  </si>
  <si>
    <r>
      <t>[MJ.m</t>
    </r>
    <r>
      <rPr>
        <vertAlign val="superscript"/>
        <sz val="10"/>
        <color theme="1"/>
        <rFont val="Calibri"/>
        <family val="2"/>
        <charset val="238"/>
        <scheme val="minor"/>
      </rPr>
      <t>-3</t>
    </r>
    <r>
      <rPr>
        <sz val="10"/>
        <color theme="1"/>
        <rFont val="Calibri"/>
        <family val="2"/>
        <charset val="238"/>
        <scheme val="minor"/>
      </rPr>
      <t>]</t>
    </r>
  </si>
  <si>
    <r>
      <t>Emisie CO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</si>
  <si>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za rok</t>
    </r>
  </si>
  <si>
    <t>Predpokladaná potreba paliva na rok na prípravu teplej vody</t>
  </si>
  <si>
    <r>
      <t>Celková predpokladaná produkcia CO</t>
    </r>
    <r>
      <rPr>
        <b/>
        <vertAlign val="subscript"/>
        <sz val="12"/>
        <color theme="1"/>
        <rFont val="Calibri"/>
        <family val="2"/>
        <charset val="238"/>
        <scheme val="minor"/>
      </rPr>
      <t>2</t>
    </r>
    <r>
      <rPr>
        <b/>
        <sz val="12"/>
        <color theme="1"/>
        <rFont val="Calibri"/>
        <family val="2"/>
        <charset val="238"/>
        <scheme val="minor"/>
      </rPr>
      <t xml:space="preserve"> za rok (vykurovanie + príprava teplej vody)</t>
    </r>
  </si>
  <si>
    <t>Celková predpokladaná potreba paliva za rok (vykurovanie + príprava teplej vody)</t>
  </si>
  <si>
    <t>Spotreba paliva za rok na vykurovanie</t>
  </si>
  <si>
    <t>Spotreba paliva za rok na prípravu teplej vody</t>
  </si>
  <si>
    <r>
      <t>Produkcia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za rok na vykurovanie</t>
    </r>
  </si>
  <si>
    <r>
      <t>Produkcia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 xml:space="preserve"> za rok na prípravu teplej vody</t>
    </r>
  </si>
  <si>
    <t>m3/rok</t>
  </si>
  <si>
    <t>kJ</t>
  </si>
  <si>
    <t>kWh/rok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</si>
</sst>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"/>
    <numFmt numFmtId="166" formatCode="_-* #,##0\ _€_-;\-* #,##0\ _€_-;_-* &quot;-&quot;??\ _€_-;_-@_-"/>
    <numFmt numFmtId="167" formatCode="#,##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vertAlign val="subscript"/>
      <sz val="9"/>
      <color rgb="FF000000"/>
      <name val="Calibri"/>
      <family val="2"/>
      <charset val="238"/>
      <scheme val="minor"/>
    </font>
    <font>
      <vertAlign val="superscript"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vertAlign val="subscript"/>
      <sz val="10"/>
      <color theme="1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9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vertAlign val="subscript"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6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31">
    <xf numFmtId="0" fontId="0" fillId="0" borderId="0" xfId="0"/>
    <xf numFmtId="9" fontId="0" fillId="0" borderId="0" xfId="0" applyNumberFormat="1" applyAlignment="1">
      <alignment horizontal="right" vertical="center" indent="1"/>
    </xf>
    <xf numFmtId="0" fontId="4" fillId="0" borderId="0" xfId="0" applyFont="1"/>
    <xf numFmtId="0" fontId="0" fillId="0" borderId="0" xfId="0" applyBorder="1"/>
    <xf numFmtId="0" fontId="0" fillId="0" borderId="32" xfId="0" applyBorder="1"/>
    <xf numFmtId="0" fontId="0" fillId="0" borderId="38" xfId="0" applyBorder="1" applyAlignment="1">
      <alignment horizontal="center" vertical="center"/>
    </xf>
    <xf numFmtId="0" fontId="13" fillId="2" borderId="0" xfId="0" applyFont="1" applyFill="1"/>
    <xf numFmtId="0" fontId="0" fillId="0" borderId="37" xfId="0" applyBorder="1" applyAlignment="1"/>
    <xf numFmtId="0" fontId="0" fillId="0" borderId="18" xfId="0" applyBorder="1" applyAlignment="1"/>
    <xf numFmtId="0" fontId="0" fillId="0" borderId="39" xfId="0" applyBorder="1"/>
    <xf numFmtId="0" fontId="0" fillId="0" borderId="28" xfId="0" applyBorder="1" applyAlignment="1"/>
    <xf numFmtId="0" fontId="0" fillId="0" borderId="16" xfId="0" applyBorder="1" applyAlignment="1"/>
    <xf numFmtId="165" fontId="0" fillId="0" borderId="40" xfId="0" applyNumberFormat="1" applyBorder="1" applyAlignment="1">
      <alignment horizontal="center"/>
    </xf>
    <xf numFmtId="0" fontId="0" fillId="0" borderId="29" xfId="0" applyBorder="1" applyAlignment="1"/>
    <xf numFmtId="0" fontId="0" fillId="0" borderId="30" xfId="0" applyBorder="1" applyAlignment="1"/>
    <xf numFmtId="165" fontId="0" fillId="0" borderId="36" xfId="0" applyNumberFormat="1" applyBorder="1" applyAlignment="1">
      <alignment horizontal="center"/>
    </xf>
    <xf numFmtId="0" fontId="0" fillId="0" borderId="35" xfId="0" applyBorder="1"/>
    <xf numFmtId="0" fontId="0" fillId="0" borderId="0" xfId="0" applyFill="1" applyBorder="1"/>
    <xf numFmtId="0" fontId="0" fillId="0" borderId="16" xfId="0" applyFill="1" applyBorder="1"/>
    <xf numFmtId="0" fontId="0" fillId="4" borderId="10" xfId="0" applyFill="1" applyBorder="1" applyAlignment="1" applyProtection="1">
      <alignment horizontal="center"/>
      <protection locked="0"/>
    </xf>
    <xf numFmtId="0" fontId="0" fillId="4" borderId="43" xfId="0" applyFill="1" applyBorder="1" applyAlignment="1" applyProtection="1">
      <alignment horizontal="center"/>
      <protection locked="0"/>
    </xf>
    <xf numFmtId="0" fontId="8" fillId="0" borderId="0" xfId="0" applyFont="1" applyFill="1" applyBorder="1" applyAlignment="1"/>
    <xf numFmtId="0" fontId="16" fillId="0" borderId="49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7" fillId="0" borderId="6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50" xfId="0" applyFont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5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8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1" xfId="0" applyFont="1" applyBorder="1" applyAlignment="1">
      <alignment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16" fontId="18" fillId="0" borderId="23" xfId="0" applyNumberFormat="1" applyFont="1" applyBorder="1" applyAlignment="1">
      <alignment horizontal="center" vertical="center" wrapText="1"/>
    </xf>
    <xf numFmtId="0" fontId="17" fillId="0" borderId="29" xfId="0" applyFont="1" applyBorder="1" applyAlignment="1">
      <alignment vertical="center"/>
    </xf>
    <xf numFmtId="0" fontId="17" fillId="0" borderId="30" xfId="0" applyFont="1" applyBorder="1" applyAlignment="1">
      <alignment vertical="center"/>
    </xf>
    <xf numFmtId="0" fontId="17" fillId="0" borderId="31" xfId="0" applyFont="1" applyBorder="1" applyAlignment="1">
      <alignment vertical="center" wrapText="1"/>
    </xf>
    <xf numFmtId="0" fontId="18" fillId="0" borderId="27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2" fillId="0" borderId="0" xfId="0" applyFont="1"/>
    <xf numFmtId="0" fontId="9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65" fontId="23" fillId="0" borderId="10" xfId="0" applyNumberFormat="1" applyFont="1" applyBorder="1" applyAlignment="1">
      <alignment horizontal="right" vertical="center" indent="2"/>
    </xf>
    <xf numFmtId="165" fontId="23" fillId="0" borderId="23" xfId="0" applyNumberFormat="1" applyFont="1" applyBorder="1" applyAlignment="1">
      <alignment horizontal="right" vertical="center" indent="2"/>
    </xf>
    <xf numFmtId="0" fontId="23" fillId="0" borderId="25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textRotation="90" wrapText="1"/>
    </xf>
    <xf numFmtId="0" fontId="7" fillId="0" borderId="55" xfId="0" applyFont="1" applyBorder="1" applyAlignment="1">
      <alignment horizontal="center" vertical="center" textRotation="90" wrapText="1"/>
    </xf>
    <xf numFmtId="0" fontId="7" fillId="0" borderId="56" xfId="0" applyFont="1" applyBorder="1" applyAlignment="1">
      <alignment horizontal="center" vertical="center" textRotation="90" wrapText="1"/>
    </xf>
    <xf numFmtId="0" fontId="13" fillId="5" borderId="0" xfId="0" applyFont="1" applyFill="1"/>
    <xf numFmtId="0" fontId="0" fillId="5" borderId="0" xfId="0" applyFill="1"/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165" fontId="23" fillId="0" borderId="22" xfId="0" applyNumberFormat="1" applyFont="1" applyBorder="1" applyAlignment="1">
      <alignment horizontal="right" vertical="center" indent="2"/>
    </xf>
    <xf numFmtId="0" fontId="23" fillId="0" borderId="24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0" fillId="0" borderId="16" xfId="0" applyBorder="1"/>
    <xf numFmtId="0" fontId="7" fillId="0" borderId="16" xfId="0" applyFont="1" applyBorder="1" applyAlignment="1">
      <alignment vertical="center"/>
    </xf>
    <xf numFmtId="0" fontId="0" fillId="0" borderId="16" xfId="0" applyFill="1" applyBorder="1" applyAlignment="1">
      <alignment horizontal="left" indent="1"/>
    </xf>
    <xf numFmtId="0" fontId="0" fillId="0" borderId="10" xfId="0" applyBorder="1"/>
    <xf numFmtId="165" fontId="0" fillId="0" borderId="10" xfId="0" applyNumberFormat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7" fillId="0" borderId="52" xfId="0" applyFont="1" applyBorder="1" applyAlignment="1">
      <alignment vertical="center"/>
    </xf>
    <xf numFmtId="0" fontId="0" fillId="0" borderId="53" xfId="0" applyBorder="1"/>
    <xf numFmtId="0" fontId="7" fillId="0" borderId="53" xfId="0" applyFont="1" applyBorder="1" applyAlignment="1">
      <alignment vertical="center"/>
    </xf>
    <xf numFmtId="165" fontId="0" fillId="0" borderId="43" xfId="0" applyNumberFormat="1" applyBorder="1" applyAlignment="1">
      <alignment horizontal="right" indent="1"/>
    </xf>
    <xf numFmtId="0" fontId="0" fillId="0" borderId="57" xfId="0" applyBorder="1"/>
    <xf numFmtId="0" fontId="7" fillId="0" borderId="28" xfId="0" applyFont="1" applyBorder="1" applyAlignment="1">
      <alignment vertical="center"/>
    </xf>
    <xf numFmtId="0" fontId="0" fillId="0" borderId="45" xfId="0" applyBorder="1"/>
    <xf numFmtId="0" fontId="7" fillId="0" borderId="29" xfId="0" applyFont="1" applyBorder="1" applyAlignment="1">
      <alignment vertical="center"/>
    </xf>
    <xf numFmtId="0" fontId="0" fillId="0" borderId="30" xfId="0" applyBorder="1"/>
    <xf numFmtId="165" fontId="0" fillId="0" borderId="25" xfId="0" applyNumberFormat="1" applyBorder="1" applyAlignment="1">
      <alignment horizontal="right" indent="1"/>
    </xf>
    <xf numFmtId="0" fontId="14" fillId="0" borderId="52" xfId="0" applyFont="1" applyBorder="1" applyAlignment="1">
      <alignment horizontal="right"/>
    </xf>
    <xf numFmtId="0" fontId="0" fillId="0" borderId="53" xfId="0" applyBorder="1" applyAlignment="1">
      <alignment horizontal="left" indent="1"/>
    </xf>
    <xf numFmtId="0" fontId="14" fillId="0" borderId="28" xfId="0" applyFont="1" applyFill="1" applyBorder="1" applyAlignment="1">
      <alignment horizontal="right"/>
    </xf>
    <xf numFmtId="0" fontId="0" fillId="0" borderId="5" xfId="0" applyBorder="1"/>
    <xf numFmtId="0" fontId="0" fillId="0" borderId="4" xfId="0" applyBorder="1"/>
    <xf numFmtId="0" fontId="14" fillId="0" borderId="29" xfId="0" applyFont="1" applyBorder="1" applyAlignment="1">
      <alignment horizontal="right"/>
    </xf>
    <xf numFmtId="0" fontId="0" fillId="0" borderId="30" xfId="0" applyBorder="1" applyAlignment="1">
      <alignment horizontal="left" indent="1"/>
    </xf>
    <xf numFmtId="0" fontId="0" fillId="0" borderId="63" xfId="0" applyBorder="1"/>
    <xf numFmtId="0" fontId="7" fillId="0" borderId="0" xfId="0" applyFont="1" applyBorder="1" applyAlignment="1">
      <alignment vertical="center"/>
    </xf>
    <xf numFmtId="165" fontId="0" fillId="0" borderId="0" xfId="0" applyNumberFormat="1" applyBorder="1" applyAlignment="1">
      <alignment horizontal="right" indent="1"/>
    </xf>
    <xf numFmtId="0" fontId="7" fillId="0" borderId="63" xfId="0" applyFont="1" applyBorder="1" applyAlignment="1">
      <alignment vertical="center"/>
    </xf>
    <xf numFmtId="0" fontId="0" fillId="0" borderId="31" xfId="0" applyBorder="1"/>
    <xf numFmtId="0" fontId="9" fillId="0" borderId="4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42" xfId="0" applyFont="1" applyFill="1" applyBorder="1" applyAlignment="1">
      <alignment horizontal="left"/>
    </xf>
    <xf numFmtId="165" fontId="0" fillId="4" borderId="10" xfId="0" applyNumberFormat="1" applyFill="1" applyBorder="1" applyAlignment="1" applyProtection="1">
      <alignment horizontal="right" vertical="center" indent="1"/>
      <protection locked="0"/>
    </xf>
    <xf numFmtId="165" fontId="0" fillId="4" borderId="26" xfId="0" applyNumberFormat="1" applyFill="1" applyBorder="1" applyAlignment="1" applyProtection="1">
      <alignment horizontal="right" vertical="center" indent="1"/>
      <protection locked="0"/>
    </xf>
    <xf numFmtId="167" fontId="4" fillId="0" borderId="62" xfId="0" applyNumberFormat="1" applyFont="1" applyBorder="1" applyAlignment="1">
      <alignment horizontal="right" indent="1"/>
    </xf>
    <xf numFmtId="0" fontId="30" fillId="0" borderId="52" xfId="0" applyFont="1" applyBorder="1" applyAlignment="1"/>
    <xf numFmtId="0" fontId="30" fillId="0" borderId="28" xfId="0" applyFont="1" applyBorder="1" applyAlignment="1"/>
    <xf numFmtId="0" fontId="30" fillId="0" borderId="7" xfId="0" applyFont="1" applyBorder="1" applyAlignment="1"/>
    <xf numFmtId="0" fontId="4" fillId="0" borderId="5" xfId="0" applyFont="1" applyBorder="1"/>
    <xf numFmtId="0" fontId="7" fillId="0" borderId="5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9" fillId="0" borderId="65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67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165" fontId="33" fillId="0" borderId="58" xfId="0" applyNumberFormat="1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165" fontId="33" fillId="0" borderId="13" xfId="0" applyNumberFormat="1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2" fontId="33" fillId="0" borderId="11" xfId="0" applyNumberFormat="1" applyFont="1" applyBorder="1" applyAlignment="1">
      <alignment horizontal="center" vertical="center"/>
    </xf>
    <xf numFmtId="2" fontId="33" fillId="0" borderId="10" xfId="0" applyNumberFormat="1" applyFont="1" applyBorder="1" applyAlignment="1">
      <alignment horizontal="center" vertical="center"/>
    </xf>
    <xf numFmtId="2" fontId="33" fillId="0" borderId="23" xfId="0" applyNumberFormat="1" applyFont="1" applyBorder="1" applyAlignment="1">
      <alignment horizontal="center" vertical="center"/>
    </xf>
    <xf numFmtId="0" fontId="33" fillId="0" borderId="31" xfId="0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3" fillId="0" borderId="25" xfId="0" applyFont="1" applyBorder="1"/>
    <xf numFmtId="0" fontId="33" fillId="0" borderId="27" xfId="0" applyFont="1" applyBorder="1" applyAlignment="1">
      <alignment horizontal="center" vertical="center"/>
    </xf>
    <xf numFmtId="0" fontId="9" fillId="0" borderId="16" xfId="0" applyFont="1" applyBorder="1"/>
    <xf numFmtId="165" fontId="9" fillId="0" borderId="10" xfId="0" applyNumberFormat="1" applyFont="1" applyBorder="1" applyAlignment="1">
      <alignment horizontal="right" indent="1"/>
    </xf>
    <xf numFmtId="0" fontId="9" fillId="0" borderId="10" xfId="0" applyFont="1" applyFill="1" applyBorder="1" applyAlignment="1">
      <alignment horizontal="left" vertical="center"/>
    </xf>
    <xf numFmtId="0" fontId="9" fillId="0" borderId="9" xfId="0" applyFont="1" applyBorder="1"/>
    <xf numFmtId="165" fontId="4" fillId="0" borderId="55" xfId="0" applyNumberFormat="1" applyFont="1" applyBorder="1" applyAlignment="1">
      <alignment horizontal="right" indent="1"/>
    </xf>
    <xf numFmtId="0" fontId="9" fillId="0" borderId="1" xfId="0" applyFont="1" applyFill="1" applyBorder="1" applyAlignment="1">
      <alignment horizontal="left"/>
    </xf>
    <xf numFmtId="0" fontId="9" fillId="0" borderId="54" xfId="0" applyFont="1" applyBorder="1"/>
    <xf numFmtId="0" fontId="9" fillId="0" borderId="56" xfId="0" applyFont="1" applyFill="1" applyBorder="1" applyAlignment="1">
      <alignment horizontal="left"/>
    </xf>
    <xf numFmtId="0" fontId="9" fillId="0" borderId="3" xfId="0" applyFont="1" applyBorder="1"/>
    <xf numFmtId="0" fontId="9" fillId="0" borderId="32" xfId="0" applyFont="1" applyBorder="1" applyAlignment="1">
      <alignment horizontal="left"/>
    </xf>
    <xf numFmtId="0" fontId="9" fillId="0" borderId="63" xfId="0" applyFont="1" applyBorder="1"/>
    <xf numFmtId="0" fontId="9" fillId="0" borderId="30" xfId="0" applyFont="1" applyBorder="1"/>
    <xf numFmtId="165" fontId="9" fillId="0" borderId="26" xfId="0" applyNumberFormat="1" applyFont="1" applyBorder="1" applyAlignment="1">
      <alignment horizontal="right" indent="1"/>
    </xf>
    <xf numFmtId="0" fontId="9" fillId="0" borderId="26" xfId="0" applyFont="1" applyBorder="1"/>
    <xf numFmtId="0" fontId="9" fillId="0" borderId="4" xfId="0" applyFont="1" applyBorder="1"/>
    <xf numFmtId="0" fontId="9" fillId="0" borderId="26" xfId="0" applyFont="1" applyBorder="1" applyAlignment="1">
      <alignment horizontal="right" indent="1"/>
    </xf>
    <xf numFmtId="0" fontId="9" fillId="0" borderId="35" xfId="0" applyFont="1" applyFill="1" applyBorder="1" applyAlignment="1">
      <alignment horizontal="left"/>
    </xf>
    <xf numFmtId="0" fontId="9" fillId="0" borderId="6" xfId="0" applyFont="1" applyBorder="1" applyAlignment="1">
      <alignment horizontal="left" indent="2"/>
    </xf>
    <xf numFmtId="0" fontId="0" fillId="0" borderId="3" xfId="0" applyBorder="1"/>
    <xf numFmtId="0" fontId="9" fillId="0" borderId="44" xfId="0" applyFont="1" applyFill="1" applyBorder="1" applyAlignment="1">
      <alignment horizontal="left"/>
    </xf>
    <xf numFmtId="0" fontId="9" fillId="0" borderId="29" xfId="0" applyFont="1" applyBorder="1" applyAlignment="1">
      <alignment horizontal="left" indent="2"/>
    </xf>
    <xf numFmtId="0" fontId="9" fillId="0" borderId="27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left"/>
    </xf>
    <xf numFmtId="0" fontId="9" fillId="0" borderId="52" xfId="0" applyFont="1" applyBorder="1" applyAlignment="1">
      <alignment horizontal="left" indent="2"/>
    </xf>
    <xf numFmtId="165" fontId="4" fillId="0" borderId="65" xfId="0" applyNumberFormat="1" applyFont="1" applyBorder="1" applyAlignment="1">
      <alignment horizontal="right" indent="1"/>
    </xf>
    <xf numFmtId="165" fontId="0" fillId="0" borderId="66" xfId="0" applyNumberFormat="1" applyBorder="1" applyAlignment="1">
      <alignment horizontal="right" indent="1"/>
    </xf>
    <xf numFmtId="165" fontId="0" fillId="0" borderId="68" xfId="0" applyNumberFormat="1" applyBorder="1" applyAlignment="1">
      <alignment horizontal="right" inden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165" fontId="0" fillId="0" borderId="24" xfId="0" applyNumberFormat="1" applyBorder="1" applyAlignment="1">
      <alignment horizontal="right" indent="1"/>
    </xf>
    <xf numFmtId="0" fontId="9" fillId="0" borderId="28" xfId="0" applyFont="1" applyFill="1" applyBorder="1" applyAlignment="1">
      <alignment horizontal="left" indent="2"/>
    </xf>
    <xf numFmtId="0" fontId="9" fillId="0" borderId="5" xfId="0" applyFont="1" applyBorder="1" applyAlignment="1">
      <alignment horizontal="left" indent="2"/>
    </xf>
    <xf numFmtId="0" fontId="4" fillId="0" borderId="8" xfId="0" applyFont="1" applyBorder="1" applyAlignment="1">
      <alignment horizontal="left" indent="2"/>
    </xf>
    <xf numFmtId="0" fontId="9" fillId="0" borderId="16" xfId="0" applyFont="1" applyBorder="1" applyAlignment="1">
      <alignment horizontal="left" indent="2"/>
    </xf>
    <xf numFmtId="0" fontId="9" fillId="0" borderId="4" xfId="0" applyFont="1" applyBorder="1" applyAlignment="1">
      <alignment horizontal="left" indent="2"/>
    </xf>
    <xf numFmtId="2" fontId="0" fillId="4" borderId="61" xfId="0" applyNumberFormat="1" applyFill="1" applyBorder="1" applyAlignment="1" applyProtection="1">
      <alignment horizontal="right" indent="1"/>
      <protection locked="0"/>
    </xf>
    <xf numFmtId="2" fontId="0" fillId="4" borderId="15" xfId="0" applyNumberFormat="1" applyFill="1" applyBorder="1" applyAlignment="1" applyProtection="1">
      <alignment horizontal="right" indent="1"/>
      <protection locked="0"/>
    </xf>
    <xf numFmtId="2" fontId="0" fillId="4" borderId="63" xfId="0" applyNumberFormat="1" applyFill="1" applyBorder="1" applyAlignment="1" applyProtection="1">
      <alignment horizontal="right" indent="1"/>
      <protection locked="0"/>
    </xf>
    <xf numFmtId="165" fontId="0" fillId="4" borderId="25" xfId="0" applyNumberFormat="1" applyFill="1" applyBorder="1" applyAlignment="1" applyProtection="1">
      <alignment horizontal="right" indent="1"/>
      <protection locked="0"/>
    </xf>
    <xf numFmtId="0" fontId="8" fillId="0" borderId="0" xfId="0" applyFont="1" applyFill="1" applyBorder="1" applyAlignment="1" applyProtection="1"/>
    <xf numFmtId="0" fontId="0" fillId="0" borderId="0" xfId="0" applyFill="1" applyBorder="1" applyProtection="1"/>
    <xf numFmtId="2" fontId="4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Protection="1"/>
    <xf numFmtId="0" fontId="4" fillId="0" borderId="6" xfId="0" applyFont="1" applyFill="1" applyBorder="1" applyAlignment="1" applyProtection="1">
      <alignment horizontal="left" indent="1"/>
    </xf>
    <xf numFmtId="0" fontId="4" fillId="0" borderId="3" xfId="0" applyFont="1" applyFill="1" applyBorder="1" applyAlignment="1" applyProtection="1">
      <alignment horizontal="left" indent="1"/>
    </xf>
    <xf numFmtId="0" fontId="0" fillId="0" borderId="3" xfId="0" applyFill="1" applyBorder="1" applyProtection="1"/>
    <xf numFmtId="0" fontId="9" fillId="0" borderId="44" xfId="0" applyFont="1" applyFill="1" applyBorder="1" applyAlignment="1" applyProtection="1">
      <alignment horizontal="center"/>
    </xf>
    <xf numFmtId="0" fontId="4" fillId="0" borderId="28" xfId="0" applyFont="1" applyFill="1" applyBorder="1" applyAlignment="1" applyProtection="1">
      <alignment horizontal="left" indent="1"/>
    </xf>
    <xf numFmtId="0" fontId="0" fillId="0" borderId="16" xfId="0" applyFill="1" applyBorder="1" applyProtection="1"/>
    <xf numFmtId="0" fontId="9" fillId="0" borderId="23" xfId="0" applyFont="1" applyFill="1" applyBorder="1" applyAlignment="1" applyProtection="1">
      <alignment horizontal="center"/>
    </xf>
    <xf numFmtId="0" fontId="4" fillId="0" borderId="33" xfId="0" applyFont="1" applyFill="1" applyBorder="1" applyProtection="1"/>
    <xf numFmtId="0" fontId="0" fillId="0" borderId="17" xfId="0" applyFill="1" applyBorder="1" applyProtection="1"/>
    <xf numFmtId="0" fontId="9" fillId="0" borderId="17" xfId="0" applyFont="1" applyFill="1" applyBorder="1" applyAlignment="1" applyProtection="1">
      <alignment horizontal="center"/>
    </xf>
    <xf numFmtId="0" fontId="0" fillId="0" borderId="45" xfId="0" applyFill="1" applyBorder="1" applyProtection="1"/>
    <xf numFmtId="0" fontId="4" fillId="0" borderId="37" xfId="0" applyFont="1" applyFill="1" applyBorder="1" applyProtection="1"/>
    <xf numFmtId="0" fontId="0" fillId="0" borderId="18" xfId="0" applyFill="1" applyBorder="1" applyProtection="1"/>
    <xf numFmtId="0" fontId="9" fillId="0" borderId="18" xfId="0" applyFont="1" applyFill="1" applyBorder="1" applyAlignment="1" applyProtection="1">
      <alignment horizontal="center"/>
    </xf>
    <xf numFmtId="0" fontId="0" fillId="0" borderId="39" xfId="0" applyFill="1" applyBorder="1" applyProtection="1"/>
    <xf numFmtId="0" fontId="4" fillId="0" borderId="33" xfId="0" applyFont="1" applyFill="1" applyBorder="1" applyAlignment="1" applyProtection="1">
      <alignment horizontal="right" vertical="center"/>
    </xf>
    <xf numFmtId="0" fontId="10" fillId="0" borderId="17" xfId="0" applyFont="1" applyFill="1" applyBorder="1" applyAlignment="1" applyProtection="1">
      <alignment horizontal="left" vertical="center"/>
    </xf>
    <xf numFmtId="0" fontId="0" fillId="0" borderId="17" xfId="0" applyFill="1" applyBorder="1" applyAlignment="1" applyProtection="1">
      <alignment vertical="center"/>
    </xf>
    <xf numFmtId="0" fontId="0" fillId="0" borderId="10" xfId="0" applyFill="1" applyBorder="1" applyAlignment="1" applyProtection="1">
      <alignment horizontal="center" vertical="center"/>
    </xf>
    <xf numFmtId="0" fontId="9" fillId="0" borderId="23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horizontal="right" vertical="center"/>
    </xf>
    <xf numFmtId="0" fontId="10" fillId="0" borderId="18" xfId="0" applyFont="1" applyFill="1" applyBorder="1" applyAlignment="1" applyProtection="1">
      <alignment horizontal="left" vertical="center"/>
    </xf>
    <xf numFmtId="0" fontId="10" fillId="0" borderId="18" xfId="0" applyFont="1" applyFill="1" applyBorder="1" applyAlignment="1" applyProtection="1">
      <alignment vertical="center" wrapText="1"/>
    </xf>
    <xf numFmtId="0" fontId="10" fillId="0" borderId="39" xfId="0" applyFont="1" applyFill="1" applyBorder="1" applyAlignment="1" applyProtection="1">
      <alignment vertical="center" wrapText="1"/>
    </xf>
    <xf numFmtId="0" fontId="5" fillId="0" borderId="33" xfId="0" applyFont="1" applyFill="1" applyBorder="1" applyAlignment="1" applyProtection="1">
      <alignment horizontal="right"/>
    </xf>
    <xf numFmtId="0" fontId="9" fillId="0" borderId="17" xfId="0" applyFont="1" applyFill="1" applyBorder="1" applyAlignment="1" applyProtection="1">
      <alignment horizontal="left" indent="1"/>
    </xf>
    <xf numFmtId="166" fontId="0" fillId="0" borderId="12" xfId="1" applyNumberFormat="1" applyFont="1" applyFill="1" applyBorder="1" applyAlignment="1" applyProtection="1">
      <alignment horizontal="center" vertical="center"/>
    </xf>
    <xf numFmtId="0" fontId="9" fillId="0" borderId="34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left" indent="1"/>
    </xf>
    <xf numFmtId="0" fontId="0" fillId="0" borderId="14" xfId="0" applyFill="1" applyBorder="1" applyAlignment="1" applyProtection="1">
      <alignment horizontal="center" vertical="center"/>
    </xf>
    <xf numFmtId="0" fontId="9" fillId="0" borderId="46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right"/>
    </xf>
    <xf numFmtId="0" fontId="9" fillId="0" borderId="16" xfId="0" applyFont="1" applyFill="1" applyBorder="1" applyAlignment="1" applyProtection="1">
      <alignment horizontal="left" indent="1"/>
    </xf>
    <xf numFmtId="0" fontId="5" fillId="0" borderId="5" xfId="0" applyFont="1" applyFill="1" applyBorder="1" applyAlignment="1" applyProtection="1">
      <alignment horizontal="right"/>
    </xf>
    <xf numFmtId="0" fontId="9" fillId="0" borderId="4" xfId="0" applyFont="1" applyFill="1" applyBorder="1" applyAlignment="1" applyProtection="1">
      <alignment horizontal="left" indent="1"/>
    </xf>
    <xf numFmtId="0" fontId="0" fillId="0" borderId="4" xfId="0" applyFill="1" applyBorder="1" applyProtection="1"/>
    <xf numFmtId="0" fontId="9" fillId="0" borderId="42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 indent="1"/>
    </xf>
    <xf numFmtId="2" fontId="4" fillId="0" borderId="41" xfId="0" applyNumberFormat="1" applyFont="1" applyFill="1" applyBorder="1" applyAlignment="1" applyProtection="1">
      <alignment horizontal="right" indent="1"/>
    </xf>
    <xf numFmtId="0" fontId="9" fillId="0" borderId="42" xfId="0" applyFont="1" applyFill="1" applyBorder="1" applyAlignment="1" applyProtection="1">
      <alignment horizontal="center"/>
    </xf>
    <xf numFmtId="0" fontId="5" fillId="0" borderId="52" xfId="0" applyFont="1" applyFill="1" applyBorder="1" applyAlignment="1" applyProtection="1">
      <alignment horizontal="right"/>
    </xf>
    <xf numFmtId="0" fontId="6" fillId="0" borderId="53" xfId="0" applyFont="1" applyBorder="1" applyAlignment="1" applyProtection="1">
      <alignment horizontal="left" indent="1"/>
    </xf>
    <xf numFmtId="0" fontId="0" fillId="0" borderId="53" xfId="0" applyBorder="1" applyProtection="1"/>
    <xf numFmtId="0" fontId="0" fillId="0" borderId="20" xfId="0" applyBorder="1" applyAlignment="1" applyProtection="1">
      <alignment horizontal="right" indent="1"/>
    </xf>
    <xf numFmtId="0" fontId="0" fillId="0" borderId="21" xfId="0" applyBorder="1" applyProtection="1"/>
    <xf numFmtId="0" fontId="6" fillId="0" borderId="16" xfId="0" applyFont="1" applyBorder="1" applyAlignment="1" applyProtection="1">
      <alignment horizontal="left" indent="1"/>
    </xf>
    <xf numFmtId="0" fontId="0" fillId="0" borderId="16" xfId="0" applyBorder="1" applyProtection="1"/>
    <xf numFmtId="165" fontId="0" fillId="0" borderId="10" xfId="0" applyNumberFormat="1" applyBorder="1" applyAlignment="1" applyProtection="1">
      <alignment horizontal="right" indent="1"/>
    </xf>
    <xf numFmtId="0" fontId="5" fillId="0" borderId="29" xfId="0" applyFont="1" applyFill="1" applyBorder="1" applyAlignment="1" applyProtection="1">
      <alignment horizontal="right"/>
    </xf>
    <xf numFmtId="0" fontId="6" fillId="0" borderId="30" xfId="0" applyFont="1" applyBorder="1" applyAlignment="1" applyProtection="1">
      <alignment horizontal="left" indent="1"/>
    </xf>
    <xf numFmtId="0" fontId="0" fillId="0" borderId="30" xfId="0" applyBorder="1" applyProtection="1"/>
    <xf numFmtId="0" fontId="9" fillId="0" borderId="27" xfId="0" applyFont="1" applyFill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9" xfId="0" applyBorder="1" applyProtection="1"/>
    <xf numFmtId="165" fontId="4" fillId="0" borderId="41" xfId="0" applyNumberFormat="1" applyFont="1" applyFill="1" applyBorder="1" applyAlignment="1" applyProtection="1">
      <alignment horizontal="right" indent="1"/>
    </xf>
    <xf numFmtId="0" fontId="9" fillId="0" borderId="6" xfId="0" applyFont="1" applyBorder="1" applyAlignment="1" applyProtection="1">
      <alignment horizontal="left" indent="2"/>
    </xf>
    <xf numFmtId="0" fontId="9" fillId="0" borderId="3" xfId="0" applyFont="1" applyBorder="1" applyProtection="1"/>
    <xf numFmtId="0" fontId="9" fillId="0" borderId="28" xfId="0" applyFont="1" applyFill="1" applyBorder="1" applyAlignment="1" applyProtection="1">
      <alignment horizontal="left" indent="2"/>
    </xf>
    <xf numFmtId="0" fontId="9" fillId="0" borderId="16" xfId="0" applyFont="1" applyBorder="1" applyProtection="1"/>
    <xf numFmtId="165" fontId="9" fillId="0" borderId="10" xfId="0" applyNumberFormat="1" applyFont="1" applyBorder="1" applyAlignment="1" applyProtection="1">
      <alignment horizontal="right" indent="1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16" xfId="0" applyFont="1" applyBorder="1" applyAlignment="1" applyProtection="1">
      <alignment horizontal="left" indent="2"/>
    </xf>
    <xf numFmtId="0" fontId="9" fillId="0" borderId="32" xfId="0" applyFont="1" applyBorder="1" applyAlignment="1" applyProtection="1">
      <alignment horizontal="left"/>
    </xf>
    <xf numFmtId="0" fontId="9" fillId="0" borderId="5" xfId="0" applyFont="1" applyBorder="1" applyAlignment="1" applyProtection="1">
      <alignment horizontal="left" indent="2"/>
    </xf>
    <xf numFmtId="0" fontId="9" fillId="0" borderId="63" xfId="0" applyFont="1" applyBorder="1" applyProtection="1"/>
    <xf numFmtId="0" fontId="9" fillId="0" borderId="30" xfId="0" applyFont="1" applyBorder="1" applyProtection="1"/>
    <xf numFmtId="165" fontId="9" fillId="0" borderId="26" xfId="0" applyNumberFormat="1" applyFont="1" applyBorder="1" applyAlignment="1" applyProtection="1">
      <alignment horizontal="right" indent="1"/>
    </xf>
    <xf numFmtId="0" fontId="9" fillId="0" borderId="26" xfId="0" applyFont="1" applyBorder="1" applyProtection="1"/>
    <xf numFmtId="0" fontId="9" fillId="0" borderId="4" xfId="0" applyFont="1" applyBorder="1" applyAlignment="1" applyProtection="1">
      <alignment horizontal="left" indent="2"/>
    </xf>
    <xf numFmtId="0" fontId="9" fillId="0" borderId="4" xfId="0" applyFont="1" applyBorder="1" applyProtection="1"/>
    <xf numFmtId="0" fontId="9" fillId="0" borderId="26" xfId="0" applyFont="1" applyBorder="1" applyAlignment="1" applyProtection="1">
      <alignment horizontal="right" indent="1"/>
    </xf>
    <xf numFmtId="0" fontId="9" fillId="0" borderId="35" xfId="0" applyFont="1" applyFill="1" applyBorder="1" applyAlignment="1" applyProtection="1">
      <alignment horizontal="left"/>
    </xf>
    <xf numFmtId="0" fontId="4" fillId="0" borderId="8" xfId="0" applyFont="1" applyBorder="1" applyAlignment="1" applyProtection="1">
      <alignment horizontal="left" indent="2"/>
    </xf>
    <xf numFmtId="0" fontId="9" fillId="0" borderId="9" xfId="0" applyFont="1" applyBorder="1" applyProtection="1"/>
    <xf numFmtId="0" fontId="9" fillId="0" borderId="54" xfId="0" applyFont="1" applyBorder="1" applyProtection="1"/>
    <xf numFmtId="165" fontId="4" fillId="0" borderId="55" xfId="0" applyNumberFormat="1" applyFont="1" applyBorder="1" applyAlignment="1" applyProtection="1">
      <alignment horizontal="right" indent="1"/>
    </xf>
    <xf numFmtId="0" fontId="9" fillId="0" borderId="56" xfId="0" applyFont="1" applyFill="1" applyBorder="1" applyAlignment="1" applyProtection="1">
      <alignment horizontal="left"/>
    </xf>
    <xf numFmtId="0" fontId="9" fillId="0" borderId="1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6" xfId="0" applyBorder="1"/>
    <xf numFmtId="0" fontId="0" fillId="0" borderId="7" xfId="0" applyBorder="1"/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3" borderId="59" xfId="0" applyFont="1" applyFill="1" applyBorder="1" applyAlignment="1" applyProtection="1">
      <alignment horizontal="center"/>
      <protection locked="0"/>
    </xf>
    <xf numFmtId="0" fontId="4" fillId="3" borderId="53" xfId="0" applyFont="1" applyFill="1" applyBorder="1" applyAlignment="1" applyProtection="1">
      <alignment horizontal="center"/>
      <protection locked="0"/>
    </xf>
    <xf numFmtId="0" fontId="4" fillId="3" borderId="60" xfId="0" applyFont="1" applyFill="1" applyBorder="1" applyAlignment="1" applyProtection="1">
      <alignment horizontal="center"/>
      <protection locked="0"/>
    </xf>
    <xf numFmtId="0" fontId="9" fillId="3" borderId="61" xfId="0" applyFont="1" applyFill="1" applyBorder="1" applyAlignment="1" applyProtection="1">
      <alignment horizontal="center"/>
      <protection locked="0"/>
    </xf>
    <xf numFmtId="0" fontId="9" fillId="3" borderId="3" xfId="0" applyFont="1" applyFill="1" applyBorder="1" applyAlignment="1" applyProtection="1">
      <alignment horizontal="center"/>
      <protection locked="0"/>
    </xf>
    <xf numFmtId="0" fontId="9" fillId="3" borderId="48" xfId="0" applyFont="1" applyFill="1" applyBorder="1" applyAlignment="1" applyProtection="1">
      <alignment horizontal="center"/>
      <protection locked="0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textRotation="90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textRotation="90" wrapText="1"/>
    </xf>
    <xf numFmtId="0" fontId="18" fillId="0" borderId="23" xfId="0" applyFont="1" applyBorder="1" applyAlignment="1">
      <alignment horizontal="center" vertical="center" textRotation="90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 wrapText="1"/>
    </xf>
    <xf numFmtId="0" fontId="18" fillId="0" borderId="22" xfId="0" applyFont="1" applyBorder="1" applyAlignment="1">
      <alignment horizontal="center" vertical="center" textRotation="90" wrapText="1"/>
    </xf>
  </cellXfs>
  <cellStyles count="2">
    <cellStyle name="Čiarka" xfId="1" builtinId="3"/>
    <cellStyle name="Normálna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9</xdr:row>
      <xdr:rowOff>76200</xdr:rowOff>
    </xdr:from>
    <xdr:ext cx="2267993" cy="3626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142875" y="1866900"/>
              <a:ext cx="2267993" cy="362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𝑈𝐾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𝑟𝑜𝑘</m:t>
                        </m:r>
                      </m:sub>
                    </m:sSub>
                    <m:r>
                      <a:rPr lang="sk-SK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sk-SK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𝜀</m:t>
                        </m:r>
                      </m:num>
                      <m:den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l-GR" sz="1100" b="0" i="1">
                                <a:latin typeface="Cambria Math" panose="02040503050406030204" pitchFamily="18" charset="0"/>
                              </a:rPr>
                              <m:t>η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𝑟</m:t>
                            </m:r>
                          </m:sub>
                        </m:sSub>
                      </m:den>
                    </m:f>
                    <m:r>
                      <a:rPr lang="sk-SK" sz="1100" b="0" i="1">
                        <a:latin typeface="Cambria Math" panose="02040503050406030204" pitchFamily="18" charset="0"/>
                      </a:rPr>
                      <m:t>.</m:t>
                    </m:r>
                    <m:f>
                      <m:f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24.</m:t>
                        </m:r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l-GR" sz="1100" b="0" i="1">
                                <a:latin typeface="Cambria Math" panose="02040503050406030204" pitchFamily="18" charset="0"/>
                              </a:rPr>
                              <m:t>ϕ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𝐻𝐿</m:t>
                            </m:r>
                          </m:sub>
                        </m:s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𝐷</m:t>
                        </m:r>
                      </m:num>
                      <m:den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(</m:t>
                        </m:r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l-GR" sz="1100" b="0" i="1">
                                <a:latin typeface="Cambria Math" panose="02040503050406030204" pitchFamily="18" charset="0"/>
                              </a:rPr>
                              <m:t>θ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𝑖𝑠</m:t>
                            </m:r>
                          </m:sub>
                        </m:s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l-GR" sz="1100" b="0" i="1">
                                <a:latin typeface="Cambria Math" panose="02040503050406030204" pitchFamily="18" charset="0"/>
                              </a:rPr>
                              <m:t>θ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𝑒𝑠</m:t>
                            </m:r>
                          </m:sub>
                        </m:s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  <m:r>
                      <a:rPr lang="sk-SK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[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𝑘𝑊h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𝑟𝑜𝑘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sk-SK" sz="1100"/>
            </a:p>
          </xdr:txBody>
        </xdr:sp>
      </mc:Choice>
      <mc:Fallback xmlns="">
        <xdr:sp macro="" textlink="">
          <xdr:nvSpPr>
            <xdr:cNvPr id="4" name="BlokTextu 3"/>
            <xdr:cNvSpPr txBox="1"/>
          </xdr:nvSpPr>
          <xdr:spPr>
            <a:xfrm>
              <a:off x="142875" y="1866900"/>
              <a:ext cx="2267993" cy="3626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sk-SK" sz="1100" b="0" i="0">
                  <a:latin typeface="Cambria Math" panose="02040503050406030204" pitchFamily="18" charset="0"/>
                </a:rPr>
                <a:t>𝑄_(𝑈𝐾,𝑟𝑜𝑘)=</a:t>
              </a:r>
              <a:r>
                <a:rPr lang="sk-SK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𝜀/</a:t>
              </a:r>
              <a:r>
                <a:rPr lang="el-GR" sz="1100" b="0" i="0">
                  <a:latin typeface="Cambria Math" panose="02040503050406030204" pitchFamily="18" charset="0"/>
                </a:rPr>
                <a:t>η</a:t>
              </a:r>
              <a:r>
                <a:rPr lang="sk-SK" sz="1100" b="0" i="0">
                  <a:latin typeface="Cambria Math" panose="02040503050406030204" pitchFamily="18" charset="0"/>
                </a:rPr>
                <a:t>_𝑟 . (24.</a:t>
              </a:r>
              <a:r>
                <a:rPr lang="el-GR" sz="1100" b="0" i="0">
                  <a:latin typeface="Cambria Math" panose="02040503050406030204" pitchFamily="18" charset="0"/>
                </a:rPr>
                <a:t>ϕ</a:t>
              </a:r>
              <a:r>
                <a:rPr lang="sk-SK" sz="1100" b="0" i="0">
                  <a:latin typeface="Cambria Math" panose="02040503050406030204" pitchFamily="18" charset="0"/>
                </a:rPr>
                <a:t>_𝐻𝐿.𝐷)/((</a:t>
              </a:r>
              <a:r>
                <a:rPr lang="el-GR" sz="1100" b="0" i="0">
                  <a:latin typeface="Cambria Math" panose="02040503050406030204" pitchFamily="18" charset="0"/>
                </a:rPr>
                <a:t>θ</a:t>
              </a:r>
              <a:r>
                <a:rPr lang="sk-SK" sz="1100" b="0" i="0">
                  <a:latin typeface="Cambria Math" panose="02040503050406030204" pitchFamily="18" charset="0"/>
                </a:rPr>
                <a:t>_𝑖𝑠−</a:t>
              </a:r>
              <a:r>
                <a:rPr lang="el-GR" sz="1100" b="0" i="0">
                  <a:latin typeface="Cambria Math" panose="02040503050406030204" pitchFamily="18" charset="0"/>
                </a:rPr>
                <a:t>θ</a:t>
              </a:r>
              <a:r>
                <a:rPr lang="sk-SK" sz="1100" b="0" i="0">
                  <a:latin typeface="Cambria Math" panose="02040503050406030204" pitchFamily="18" charset="0"/>
                </a:rPr>
                <a:t>_𝑒𝑠))  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sk-SK" sz="1100" b="0" i="0">
                  <a:latin typeface="Cambria Math" panose="02040503050406030204" pitchFamily="18" charset="0"/>
                </a:rPr>
                <a:t>𝑘𝑊ℎ/𝑟𝑜𝑘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sk-SK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423862</xdr:colOff>
      <xdr:row>3</xdr:row>
      <xdr:rowOff>38100</xdr:rowOff>
    </xdr:from>
    <xdr:ext cx="2536272" cy="3285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BlokTextu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423862" y="990600"/>
              <a:ext cx="2536272" cy="328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𝑇𝑉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𝑑𝑒𝑛</m:t>
                        </m:r>
                      </m:sub>
                    </m:sSub>
                    <m:r>
                      <a:rPr lang="sk-SK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1+</m:t>
                            </m:r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𝑧</m:t>
                            </m:r>
                          </m:e>
                        </m:d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m:rPr>
                            <m:sty m:val="p"/>
                          </m:rPr>
                          <a:rPr lang="el-GR" sz="1100" b="0" i="1">
                            <a:latin typeface="Cambria Math" panose="02040503050406030204" pitchFamily="18" charset="0"/>
                          </a:rPr>
                          <m:t>ρ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.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𝑐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.</m:t>
                        </m:r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𝑇𝑉</m:t>
                            </m:r>
                          </m:sub>
                        </m:s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.</m:t>
                        </m:r>
                        <m:d>
                          <m:d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sk-SK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l-GR" sz="1100" b="0" i="1">
                                    <a:latin typeface="Cambria Math" panose="02040503050406030204" pitchFamily="18" charset="0"/>
                                  </a:rPr>
                                  <m:t>θ</m:t>
                                </m:r>
                              </m:e>
                              <m:sub>
                                <m:r>
                                  <a:rPr lang="sk-SK" sz="1100" b="0" i="1"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sk-SK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m:rPr>
                                    <m:sty m:val="p"/>
                                  </m:rPr>
                                  <a:rPr lang="el-GR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θ</m:t>
                                </m:r>
                              </m:e>
                              <m:sub>
                                <m:r>
                                  <a:rPr lang="sk-SK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</m:num>
                      <m:den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3600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[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𝑘𝑊h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sk-SK" sz="1100"/>
            </a:p>
          </xdr:txBody>
        </xdr:sp>
      </mc:Choice>
      <mc:Fallback xmlns="">
        <xdr:sp macro="" textlink="">
          <xdr:nvSpPr>
            <xdr:cNvPr id="2" name="BlokTextu 1"/>
            <xdr:cNvSpPr txBox="1"/>
          </xdr:nvSpPr>
          <xdr:spPr>
            <a:xfrm>
              <a:off x="423862" y="990600"/>
              <a:ext cx="2536272" cy="3285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sk-SK" sz="1100" b="0" i="0">
                  <a:latin typeface="Cambria Math" panose="02040503050406030204" pitchFamily="18" charset="0"/>
                </a:rPr>
                <a:t>𝑄_(𝑇𝑉,𝑑𝑒𝑛)=((1+𝑧).</a:t>
              </a:r>
              <a:r>
                <a:rPr lang="el-GR" sz="1100" b="0" i="0">
                  <a:latin typeface="Cambria Math" panose="02040503050406030204" pitchFamily="18" charset="0"/>
                </a:rPr>
                <a:t>ρ</a:t>
              </a:r>
              <a:r>
                <a:rPr lang="sk-SK" sz="1100" b="0" i="0">
                  <a:latin typeface="Cambria Math" panose="02040503050406030204" pitchFamily="18" charset="0"/>
                </a:rPr>
                <a:t>.𝑐.𝑉_𝑇𝑉.(</a:t>
              </a:r>
              <a:r>
                <a:rPr lang="el-GR" sz="1100" b="0" i="0">
                  <a:latin typeface="Cambria Math" panose="02040503050406030204" pitchFamily="18" charset="0"/>
                </a:rPr>
                <a:t>θ</a:t>
              </a:r>
              <a:r>
                <a:rPr lang="sk-SK" sz="1100" b="0" i="0">
                  <a:latin typeface="Cambria Math" panose="02040503050406030204" pitchFamily="18" charset="0"/>
                </a:rPr>
                <a:t>_2.</a:t>
              </a:r>
              <a:r>
                <a:rPr lang="el-G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θ</a:t>
              </a:r>
              <a:r>
                <a:rPr lang="sk-SK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_1 ))/</a:t>
              </a:r>
              <a:r>
                <a:rPr lang="sk-SK" sz="1100" b="0" i="0">
                  <a:latin typeface="Cambria Math" panose="02040503050406030204" pitchFamily="18" charset="0"/>
                </a:rPr>
                <a:t>3600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sk-SK" sz="1100" b="0" i="0">
                  <a:latin typeface="Cambria Math" panose="02040503050406030204" pitchFamily="18" charset="0"/>
                </a:rPr>
                <a:t>𝑘𝑊ℎ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sk-SK" sz="1100"/>
            </a:p>
          </xdr:txBody>
        </xdr:sp>
      </mc:Fallback>
    </mc:AlternateContent>
    <xdr:clientData/>
  </xdr:oneCellAnchor>
  <xdr:oneCellAnchor>
    <xdr:from>
      <xdr:col>0</xdr:col>
      <xdr:colOff>0</xdr:colOff>
      <xdr:row>18</xdr:row>
      <xdr:rowOff>19050</xdr:rowOff>
    </xdr:from>
    <xdr:ext cx="4260012" cy="36099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BlokTextu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0" y="3600450"/>
              <a:ext cx="4260012" cy="3609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sk-SK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𝑇𝑉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𝑟𝑜𝑘</m:t>
                        </m:r>
                      </m:sub>
                    </m:sSub>
                    <m:r>
                      <a:rPr lang="sk-SK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𝑇𝑉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ň</m:t>
                        </m:r>
                      </m:sub>
                    </m:sSub>
                    <m:r>
                      <a:rPr lang="sk-SK" sz="1100" b="0" i="1">
                        <a:latin typeface="Cambria Math" panose="02040503050406030204" pitchFamily="18" charset="0"/>
                      </a:rPr>
                      <m:t>.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𝑑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+0,8.</m:t>
                    </m:r>
                    <m:sSub>
                      <m:sSub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𝑄</m:t>
                        </m:r>
                      </m:e>
                      <m: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𝑇𝑉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ň</m:t>
                        </m:r>
                      </m:sub>
                    </m:sSub>
                    <m:r>
                      <a:rPr lang="sk-SK" sz="1100" b="0" i="1">
                        <a:latin typeface="Cambria Math" panose="02040503050406030204" pitchFamily="18" charset="0"/>
                      </a:rPr>
                      <m:t>.</m:t>
                    </m:r>
                    <m:f>
                      <m:f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sk-SK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𝜃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sk-SK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𝜃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𝑠𝑣</m:t>
                            </m:r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,</m:t>
                            </m:r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𝑙𝑒𝑡𝑜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sk-SK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𝜃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sSub>
                          <m:sSubPr>
                            <m:ctrlPr>
                              <a:rPr lang="sk-SK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sk-SK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𝜃</m:t>
                            </m:r>
                          </m:e>
                          <m:sub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𝑠𝑣</m:t>
                            </m:r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,</m:t>
                            </m:r>
                            <m:r>
                              <a:rPr lang="sk-SK" sz="1100" b="0" i="1">
                                <a:latin typeface="Cambria Math" panose="02040503050406030204" pitchFamily="18" charset="0"/>
                              </a:rPr>
                              <m:t>𝑧𝑖𝑚𝑎</m:t>
                            </m:r>
                          </m:sub>
                        </m:sSub>
                      </m:den>
                    </m:f>
                    <m:r>
                      <a:rPr lang="sk-SK" sz="1100" b="0" i="1">
                        <a:latin typeface="Cambria Math" panose="02040503050406030204" pitchFamily="18" charset="0"/>
                      </a:rPr>
                      <m:t>.</m:t>
                    </m:r>
                    <m:d>
                      <m:dPr>
                        <m:ctrlPr>
                          <a:rPr lang="sk-SK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365−</m:t>
                        </m:r>
                        <m:r>
                          <a:rPr lang="sk-SK" sz="1100" b="0" i="1">
                            <a:latin typeface="Cambria Math" panose="02040503050406030204" pitchFamily="18" charset="0"/>
                          </a:rPr>
                          <m:t>𝑑</m:t>
                        </m:r>
                      </m:e>
                    </m:d>
                    <m:r>
                      <a:rPr lang="sk-SK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[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𝑘𝑊h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/</m:t>
                    </m:r>
                    <m:r>
                      <a:rPr lang="sk-SK" sz="1100" b="0" i="1">
                        <a:latin typeface="Cambria Math" panose="02040503050406030204" pitchFamily="18" charset="0"/>
                      </a:rPr>
                      <m:t>𝑟𝑜𝑘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]</m:t>
                    </m:r>
                  </m:oMath>
                </m:oMathPara>
              </a14:m>
              <a:endParaRPr lang="sk-SK" sz="1100"/>
            </a:p>
          </xdr:txBody>
        </xdr:sp>
      </mc:Choice>
      <mc:Fallback xmlns="">
        <xdr:sp macro="" textlink="">
          <xdr:nvSpPr>
            <xdr:cNvPr id="5" name="BlokTextu 4"/>
            <xdr:cNvSpPr txBox="1"/>
          </xdr:nvSpPr>
          <xdr:spPr>
            <a:xfrm>
              <a:off x="0" y="3600450"/>
              <a:ext cx="4260012" cy="36099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sk-SK" sz="1100" b="0" i="0">
                  <a:latin typeface="Cambria Math" panose="02040503050406030204" pitchFamily="18" charset="0"/>
                </a:rPr>
                <a:t>𝑄_(𝑇𝑉,𝑟𝑜𝑘)=𝑄_(𝑇𝑉,𝑑𝑒ň).𝑑+0,8.𝑄_(𝑇𝑉,𝑑𝑒ň).(</a:t>
              </a:r>
              <a:r>
                <a:rPr lang="sk-SK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𝜃_</a:t>
              </a:r>
              <a:r>
                <a:rPr lang="sk-SK" sz="1100" b="0" i="0">
                  <a:latin typeface="Cambria Math" panose="02040503050406030204" pitchFamily="18" charset="0"/>
                </a:rPr>
                <a:t>2−</a:t>
              </a:r>
              <a:r>
                <a:rPr lang="sk-SK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𝜃_(</a:t>
              </a:r>
              <a:r>
                <a:rPr lang="sk-SK" sz="1100" b="0" i="0">
                  <a:latin typeface="Cambria Math" panose="02040503050406030204" pitchFamily="18" charset="0"/>
                </a:rPr>
                <a:t>𝑠𝑣,𝑙𝑒𝑡𝑜))/(</a:t>
              </a:r>
              <a:r>
                <a:rPr lang="sk-SK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𝜃_</a:t>
              </a:r>
              <a:r>
                <a:rPr lang="sk-SK" sz="1100" b="0" i="0">
                  <a:latin typeface="Cambria Math" panose="02040503050406030204" pitchFamily="18" charset="0"/>
                </a:rPr>
                <a:t>2−</a:t>
              </a:r>
              <a:r>
                <a:rPr lang="sk-SK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𝜃_(</a:t>
              </a:r>
              <a:r>
                <a:rPr lang="sk-SK" sz="1100" b="0" i="0">
                  <a:latin typeface="Cambria Math" panose="02040503050406030204" pitchFamily="18" charset="0"/>
                </a:rPr>
                <a:t>𝑠𝑣,𝑧𝑖𝑚𝑎) ).(365−𝑑)  </a:t>
              </a:r>
              <a:r>
                <a:rPr lang="en-US" sz="1100" b="0" i="0">
                  <a:latin typeface="Cambria Math" panose="02040503050406030204" pitchFamily="18" charset="0"/>
                </a:rPr>
                <a:t>[</a:t>
              </a:r>
              <a:r>
                <a:rPr lang="sk-SK" sz="1100" b="0" i="0">
                  <a:latin typeface="Cambria Math" panose="02040503050406030204" pitchFamily="18" charset="0"/>
                </a:rPr>
                <a:t>𝑘𝑊ℎ/𝑟𝑜𝑘</a:t>
              </a:r>
              <a:r>
                <a:rPr lang="en-US" sz="1100" b="0" i="0">
                  <a:latin typeface="Cambria Math" panose="02040503050406030204" pitchFamily="18" charset="0"/>
                </a:rPr>
                <a:t>]</a:t>
              </a:r>
              <a:endParaRPr lang="sk-SK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ZB\Bilanc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R36"/>
  <sheetViews>
    <sheetView topLeftCell="A13" zoomScaleNormal="100" workbookViewId="0">
      <selection activeCell="L9" sqref="L9"/>
    </sheetView>
  </sheetViews>
  <sheetFormatPr defaultRowHeight="15" x14ac:dyDescent="0.25"/>
  <cols>
    <col min="8" max="8" width="11" customWidth="1"/>
    <col min="14" max="14" width="12" bestFit="1" customWidth="1"/>
    <col min="17" max="17" width="11" bestFit="1" customWidth="1"/>
  </cols>
  <sheetData>
    <row r="1" spans="1:12" ht="16.5" thickBot="1" x14ac:dyDescent="0.3">
      <c r="A1" s="21" t="s">
        <v>181</v>
      </c>
    </row>
    <row r="2" spans="1:12" x14ac:dyDescent="0.25">
      <c r="A2" s="86" t="s">
        <v>175</v>
      </c>
      <c r="B2" s="87"/>
      <c r="C2" s="281" t="s">
        <v>137</v>
      </c>
      <c r="D2" s="282"/>
      <c r="E2" s="283"/>
      <c r="F2" s="88" t="s">
        <v>178</v>
      </c>
      <c r="G2" s="87"/>
      <c r="H2" s="89">
        <f>HLOOKUP($C$2,Tab!$A$4:$BW$9,2,0)</f>
        <v>-13</v>
      </c>
      <c r="I2" s="90" t="s">
        <v>38</v>
      </c>
    </row>
    <row r="3" spans="1:12" x14ac:dyDescent="0.25">
      <c r="A3" s="91" t="s">
        <v>177</v>
      </c>
      <c r="B3" s="80"/>
      <c r="C3" s="84">
        <f>HLOOKUP($C$2,Tab!$A$4:$BW$9,5,0)</f>
        <v>2.9</v>
      </c>
      <c r="D3" s="83" t="s">
        <v>38</v>
      </c>
      <c r="E3" s="81" t="s">
        <v>1</v>
      </c>
      <c r="F3" s="80"/>
      <c r="G3" s="80"/>
      <c r="H3" s="85">
        <f>HLOOKUP($C$2,Tab!$A$4:$BW$9,6,0)</f>
        <v>212</v>
      </c>
      <c r="I3" s="92" t="s">
        <v>2</v>
      </c>
    </row>
    <row r="4" spans="1:12" ht="15.75" thickBot="1" x14ac:dyDescent="0.3">
      <c r="A4" s="93" t="s">
        <v>180</v>
      </c>
      <c r="B4" s="94"/>
      <c r="C4" s="184">
        <v>20</v>
      </c>
      <c r="D4" s="103" t="s">
        <v>38</v>
      </c>
      <c r="E4" s="106" t="s">
        <v>0</v>
      </c>
      <c r="F4" s="94"/>
      <c r="G4" s="107"/>
      <c r="H4" s="95">
        <f>$H$3*(C4-C3)</f>
        <v>3625.2000000000003</v>
      </c>
      <c r="I4" s="16" t="s">
        <v>37</v>
      </c>
    </row>
    <row r="5" spans="1:12" x14ac:dyDescent="0.25">
      <c r="A5" s="104"/>
      <c r="B5" s="3"/>
      <c r="C5" s="105"/>
      <c r="D5" s="3"/>
      <c r="E5" s="3"/>
      <c r="F5" s="3"/>
      <c r="G5" s="3"/>
      <c r="H5" s="3"/>
      <c r="I5" s="3"/>
    </row>
    <row r="6" spans="1:12" ht="18.75" customHeight="1" thickBot="1" x14ac:dyDescent="0.3">
      <c r="A6" s="21" t="s">
        <v>68</v>
      </c>
      <c r="B6" s="17"/>
      <c r="C6" s="17"/>
      <c r="D6" s="17"/>
      <c r="E6" s="17"/>
      <c r="F6" s="17"/>
      <c r="G6" s="17"/>
      <c r="H6" s="17"/>
      <c r="I6" s="17"/>
      <c r="J6" s="17"/>
    </row>
    <row r="7" spans="1:12" ht="15" customHeight="1" x14ac:dyDescent="0.35">
      <c r="A7" s="96" t="s">
        <v>71</v>
      </c>
      <c r="B7" s="97" t="s">
        <v>72</v>
      </c>
      <c r="C7" s="87"/>
      <c r="D7" s="87"/>
      <c r="E7" s="87"/>
      <c r="F7" s="87"/>
      <c r="G7" s="87"/>
      <c r="H7" s="181">
        <v>29</v>
      </c>
      <c r="I7" s="108" t="s">
        <v>73</v>
      </c>
      <c r="J7" s="3"/>
      <c r="K7" s="3"/>
    </row>
    <row r="8" spans="1:12" ht="15" customHeight="1" x14ac:dyDescent="0.25">
      <c r="A8" s="98" t="s">
        <v>69</v>
      </c>
      <c r="B8" s="82" t="s">
        <v>70</v>
      </c>
      <c r="C8" s="18"/>
      <c r="D8" s="18"/>
      <c r="E8" s="18"/>
      <c r="F8" s="18"/>
      <c r="G8" s="18"/>
      <c r="H8" s="182">
        <v>0.85</v>
      </c>
      <c r="I8" s="109" t="s">
        <v>41</v>
      </c>
      <c r="J8" s="3"/>
      <c r="K8" s="3"/>
    </row>
    <row r="9" spans="1:12" ht="15" customHeight="1" thickBot="1" x14ac:dyDescent="0.4">
      <c r="A9" s="101" t="s">
        <v>74</v>
      </c>
      <c r="B9" s="102" t="s">
        <v>75</v>
      </c>
      <c r="C9" s="94"/>
      <c r="D9" s="94"/>
      <c r="E9" s="94"/>
      <c r="F9" s="94"/>
      <c r="G9" s="94"/>
      <c r="H9" s="183">
        <v>0.96</v>
      </c>
      <c r="I9" s="110" t="s">
        <v>41</v>
      </c>
      <c r="J9" s="3"/>
      <c r="K9" s="3"/>
    </row>
    <row r="10" spans="1:12" ht="37.5" customHeight="1" thickBot="1" x14ac:dyDescent="0.3">
      <c r="A10" s="99"/>
      <c r="B10" s="100"/>
      <c r="C10" s="100"/>
      <c r="D10" s="100"/>
      <c r="E10" s="100"/>
      <c r="F10" s="100"/>
      <c r="G10" s="100"/>
      <c r="H10" s="114">
        <f>(H8/H9)*((24*H7*H4)/(C4-H2))</f>
        <v>67697.863636363632</v>
      </c>
      <c r="I10" s="111" t="s">
        <v>179</v>
      </c>
      <c r="J10" s="3"/>
      <c r="K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6.5" thickBot="1" x14ac:dyDescent="0.3">
      <c r="A12" s="21" t="s">
        <v>189</v>
      </c>
    </row>
    <row r="13" spans="1:12" x14ac:dyDescent="0.25">
      <c r="A13" s="158" t="s">
        <v>190</v>
      </c>
      <c r="B13" s="149"/>
      <c r="C13" s="149"/>
      <c r="D13" s="149"/>
      <c r="E13" s="149"/>
      <c r="F13" s="284" t="s">
        <v>200</v>
      </c>
      <c r="G13" s="285"/>
      <c r="H13" s="285"/>
      <c r="I13" s="286"/>
    </row>
    <row r="14" spans="1:12" x14ac:dyDescent="0.25">
      <c r="A14" s="176" t="s">
        <v>212</v>
      </c>
      <c r="B14" s="141"/>
      <c r="C14" s="141"/>
      <c r="D14" s="142">
        <f>HLOOKUP($F$13,Tab!$A$33:$M$39,2,0)</f>
        <v>1</v>
      </c>
      <c r="E14" s="143" t="s">
        <v>217</v>
      </c>
      <c r="F14" s="179" t="s">
        <v>211</v>
      </c>
      <c r="G14" s="141"/>
      <c r="H14" s="142">
        <f>HLOOKUP($F$13,Tab!$A$33:$M$39,3,0)</f>
        <v>99</v>
      </c>
      <c r="I14" s="150" t="s">
        <v>204</v>
      </c>
    </row>
    <row r="15" spans="1:12" ht="15.75" thickBot="1" x14ac:dyDescent="0.3">
      <c r="A15" s="177" t="s">
        <v>213</v>
      </c>
      <c r="B15" s="151"/>
      <c r="C15" s="152"/>
      <c r="D15" s="153">
        <f>HLOOKUP($F$13,Tab!$A$33:$M$39,4,0)</f>
        <v>1000</v>
      </c>
      <c r="E15" s="154" t="s">
        <v>214</v>
      </c>
      <c r="F15" s="180" t="s">
        <v>218</v>
      </c>
      <c r="G15" s="155"/>
      <c r="H15" s="156">
        <f>HLOOKUP($F$13,Tab!$A$33:$M$39,6,0)</f>
        <v>0.62</v>
      </c>
      <c r="I15" s="157" t="s">
        <v>210</v>
      </c>
    </row>
    <row r="16" spans="1:12" ht="18.75" thickBot="1" x14ac:dyDescent="0.4">
      <c r="A16" s="178" t="s">
        <v>219</v>
      </c>
      <c r="B16" s="144"/>
      <c r="C16" s="144"/>
      <c r="D16" s="144"/>
      <c r="E16" s="144"/>
      <c r="F16" s="144"/>
      <c r="G16" s="147"/>
      <c r="H16" s="145">
        <f>$H$17*$H$15</f>
        <v>50367.210545454538</v>
      </c>
      <c r="I16" s="148" t="s">
        <v>215</v>
      </c>
    </row>
    <row r="17" spans="1:18" ht="15.75" thickBot="1" x14ac:dyDescent="0.3">
      <c r="A17" s="178" t="s">
        <v>216</v>
      </c>
      <c r="B17" s="144"/>
      <c r="C17" s="144"/>
      <c r="D17" s="144"/>
      <c r="E17" s="144"/>
      <c r="F17" s="144"/>
      <c r="G17" s="144"/>
      <c r="H17" s="145">
        <f>(3.6*$H$10*$D$15/1000)/3</f>
        <v>81237.436363636356</v>
      </c>
      <c r="I17" s="146" t="s">
        <v>215</v>
      </c>
      <c r="K17" s="270">
        <f>H17/0.6981</f>
        <v>116369.34015704964</v>
      </c>
      <c r="L17" s="271" t="s">
        <v>227</v>
      </c>
      <c r="N17" s="270">
        <f>K17*34250</f>
        <v>3985649900.3789501</v>
      </c>
      <c r="O17" s="271" t="s">
        <v>228</v>
      </c>
      <c r="Q17" s="270">
        <f>(N17/3.6)/1000</f>
        <v>1107124.9723274861</v>
      </c>
      <c r="R17" s="271" t="s">
        <v>229</v>
      </c>
    </row>
    <row r="19" spans="1:18" ht="19.5" thickBot="1" x14ac:dyDescent="0.4">
      <c r="A19" s="21" t="s">
        <v>221</v>
      </c>
    </row>
    <row r="20" spans="1:18" x14ac:dyDescent="0.25">
      <c r="A20" s="158" t="s">
        <v>225</v>
      </c>
      <c r="B20" s="159"/>
      <c r="C20" s="159"/>
      <c r="D20" s="159"/>
      <c r="E20" s="159"/>
      <c r="F20" s="159"/>
      <c r="G20" s="159"/>
      <c r="H20" s="166">
        <f>$H$16</f>
        <v>50367.210545454538</v>
      </c>
      <c r="I20" s="160" t="s">
        <v>215</v>
      </c>
    </row>
    <row r="21" spans="1:18" ht="15.75" thickBot="1" x14ac:dyDescent="0.3">
      <c r="A21" s="161" t="s">
        <v>226</v>
      </c>
      <c r="B21" s="94"/>
      <c r="C21" s="94"/>
      <c r="D21" s="94"/>
      <c r="E21" s="94"/>
      <c r="F21" s="94"/>
      <c r="G21" s="94"/>
      <c r="H21" s="167">
        <f>TV!$H$25</f>
        <v>13819.304545468087</v>
      </c>
      <c r="I21" s="163" t="s">
        <v>215</v>
      </c>
    </row>
    <row r="22" spans="1:18" ht="15.75" thickBot="1" x14ac:dyDescent="0.3">
      <c r="A22" s="3"/>
      <c r="B22" s="3"/>
      <c r="C22" s="3"/>
      <c r="D22" s="3"/>
      <c r="E22" s="3"/>
      <c r="F22" s="3"/>
      <c r="G22" s="3"/>
      <c r="H22" s="165">
        <f>SUM($H$20:$H$21)</f>
        <v>64186.515090922621</v>
      </c>
      <c r="I22" s="148" t="s">
        <v>215</v>
      </c>
    </row>
    <row r="23" spans="1:18" x14ac:dyDescent="0.25">
      <c r="A23" s="3"/>
      <c r="B23" s="3"/>
      <c r="C23" s="3"/>
      <c r="D23" s="3"/>
      <c r="E23" s="3"/>
      <c r="F23" s="3"/>
      <c r="G23" s="3"/>
      <c r="H23" s="3"/>
      <c r="I23" s="79"/>
    </row>
    <row r="24" spans="1:18" ht="16.5" thickBot="1" x14ac:dyDescent="0.3">
      <c r="A24" s="21" t="s">
        <v>222</v>
      </c>
      <c r="B24" s="3"/>
      <c r="C24" s="3"/>
      <c r="D24" s="3"/>
      <c r="E24" s="3"/>
      <c r="F24" s="3"/>
      <c r="G24" s="3"/>
      <c r="H24" s="3"/>
      <c r="I24" s="3"/>
    </row>
    <row r="25" spans="1:18" x14ac:dyDescent="0.25">
      <c r="A25" s="164" t="s">
        <v>223</v>
      </c>
      <c r="B25" s="87"/>
      <c r="C25" s="87"/>
      <c r="D25" s="87"/>
      <c r="E25" s="87"/>
      <c r="F25" s="87"/>
      <c r="G25" s="87"/>
      <c r="H25" s="166">
        <f>H17</f>
        <v>81237.436363636356</v>
      </c>
      <c r="I25" s="160" t="s">
        <v>215</v>
      </c>
      <c r="K25" s="272">
        <f>H25/0.6981</f>
        <v>116369.34015704964</v>
      </c>
      <c r="L25" s="277" t="s">
        <v>227</v>
      </c>
      <c r="N25" s="275">
        <f>K25*34250</f>
        <v>3985649900.3789501</v>
      </c>
      <c r="O25" s="277" t="s">
        <v>228</v>
      </c>
      <c r="Q25" s="275">
        <f>(N25/3.6)/1000</f>
        <v>1107124.9723274861</v>
      </c>
      <c r="R25" s="277" t="s">
        <v>229</v>
      </c>
    </row>
    <row r="26" spans="1:18" ht="15.75" thickBot="1" x14ac:dyDescent="0.3">
      <c r="A26" s="161" t="s">
        <v>224</v>
      </c>
      <c r="B26" s="94"/>
      <c r="C26" s="94"/>
      <c r="D26" s="94"/>
      <c r="E26" s="94"/>
      <c r="F26" s="94"/>
      <c r="G26" s="94"/>
      <c r="H26" s="175">
        <f>TV!H26</f>
        <v>22289.200879787237</v>
      </c>
      <c r="I26" s="162" t="s">
        <v>215</v>
      </c>
      <c r="K26" s="273">
        <f>H26/0.6981</f>
        <v>31928.378283608701</v>
      </c>
      <c r="L26" s="278"/>
      <c r="N26" s="276">
        <f t="shared" ref="N26:N27" si="0">K26*34250</f>
        <v>1093546956.213598</v>
      </c>
      <c r="O26" s="278"/>
      <c r="Q26" s="276">
        <f t="shared" ref="Q26:Q27" si="1">(N26/3.6)/1000</f>
        <v>303763.04339266609</v>
      </c>
      <c r="R26" s="278"/>
    </row>
    <row r="27" spans="1:18" ht="15.75" thickBot="1" x14ac:dyDescent="0.3">
      <c r="A27" s="3"/>
      <c r="B27" s="3"/>
      <c r="C27" s="3"/>
      <c r="D27" s="3"/>
      <c r="E27" s="3"/>
      <c r="F27" s="3"/>
      <c r="G27" s="3"/>
      <c r="H27" s="165">
        <f>SUM($H$25:$H$26)</f>
        <v>103526.6372434236</v>
      </c>
      <c r="I27" s="148" t="s">
        <v>215</v>
      </c>
      <c r="K27" s="274">
        <f>K25+K26</f>
        <v>148297.71844065833</v>
      </c>
      <c r="L27" s="279"/>
      <c r="N27" s="99">
        <f t="shared" si="0"/>
        <v>5079196856.5925474</v>
      </c>
      <c r="O27" s="279"/>
      <c r="Q27" s="99">
        <f t="shared" si="1"/>
        <v>1410888.0157201521</v>
      </c>
      <c r="R27" s="279"/>
    </row>
    <row r="31" spans="1:18" x14ac:dyDescent="0.25">
      <c r="A31" s="2" t="s">
        <v>39</v>
      </c>
    </row>
    <row r="34" spans="1:9" x14ac:dyDescent="0.25">
      <c r="A34" t="s">
        <v>35</v>
      </c>
      <c r="D34" s="1">
        <v>1</v>
      </c>
      <c r="E34" s="280" t="s">
        <v>12</v>
      </c>
      <c r="F34" s="280"/>
      <c r="G34" s="280"/>
      <c r="H34" s="280"/>
      <c r="I34" s="280"/>
    </row>
    <row r="35" spans="1:9" x14ac:dyDescent="0.25">
      <c r="A35" t="s">
        <v>36</v>
      </c>
      <c r="D35" s="1">
        <f>D36-D34</f>
        <v>0</v>
      </c>
      <c r="E35" s="280"/>
      <c r="F35" s="280"/>
      <c r="G35" s="280"/>
      <c r="H35" s="280"/>
      <c r="I35" s="280"/>
    </row>
    <row r="36" spans="1:9" x14ac:dyDescent="0.25">
      <c r="D36" s="1">
        <v>1</v>
      </c>
    </row>
  </sheetData>
  <mergeCells count="7">
    <mergeCell ref="R25:R27"/>
    <mergeCell ref="O25:O27"/>
    <mergeCell ref="E34:I34"/>
    <mergeCell ref="E35:I35"/>
    <mergeCell ref="C2:E2"/>
    <mergeCell ref="F13:I13"/>
    <mergeCell ref="L25:L27"/>
  </mergeCells>
  <dataValidations count="3">
    <dataValidation type="list" allowBlank="1" showInputMessage="1" showErrorMessage="1" sqref="E34:E35" xr:uid="{00000000-0002-0000-0000-000000000000}">
      <formula1>Kategóriebudov</formula1>
    </dataValidation>
    <dataValidation type="list" allowBlank="1" showInputMessage="1" showErrorMessage="1" sqref="C2" xr:uid="{00000000-0002-0000-0000-000001000000}">
      <formula1>Mestá</formula1>
    </dataValidation>
    <dataValidation type="list" allowBlank="1" showInputMessage="1" showErrorMessage="1" sqref="F13" xr:uid="{00000000-0002-0000-0000-000002000000}">
      <formula1>Palivo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O40"/>
  <sheetViews>
    <sheetView tabSelected="1" zoomScaleNormal="100" workbookViewId="0">
      <selection activeCell="M6" sqref="M6:M7"/>
    </sheetView>
  </sheetViews>
  <sheetFormatPr defaultRowHeight="15" x14ac:dyDescent="0.25"/>
  <cols>
    <col min="9" max="9" width="9.140625" customWidth="1"/>
  </cols>
  <sheetData>
    <row r="1" spans="1:15" ht="18.75" customHeight="1" thickBot="1" x14ac:dyDescent="0.3">
      <c r="A1" s="185" t="s">
        <v>44</v>
      </c>
      <c r="B1" s="186"/>
      <c r="C1" s="186"/>
      <c r="D1" s="186"/>
      <c r="E1" s="186"/>
      <c r="F1" s="186"/>
      <c r="G1" s="186"/>
      <c r="H1" s="186"/>
      <c r="I1" s="187"/>
      <c r="J1" s="188"/>
      <c r="K1" s="189"/>
      <c r="L1" s="189"/>
      <c r="M1" s="189"/>
      <c r="N1" s="189"/>
      <c r="O1" s="189"/>
    </row>
    <row r="2" spans="1:15" ht="15" customHeight="1" x14ac:dyDescent="0.25">
      <c r="A2" s="190" t="s">
        <v>40</v>
      </c>
      <c r="B2" s="191"/>
      <c r="C2" s="192"/>
      <c r="D2" s="192"/>
      <c r="E2" s="192"/>
      <c r="F2" s="192"/>
      <c r="G2" s="192"/>
      <c r="H2" s="20">
        <v>150</v>
      </c>
      <c r="I2" s="193" t="s">
        <v>41</v>
      </c>
      <c r="J2" s="189"/>
      <c r="K2" s="189"/>
      <c r="L2" s="189"/>
      <c r="M2" s="189"/>
      <c r="N2" s="189"/>
      <c r="O2" s="189"/>
    </row>
    <row r="3" spans="1:15" ht="15" customHeight="1" x14ac:dyDescent="0.25">
      <c r="A3" s="194" t="s">
        <v>42</v>
      </c>
      <c r="B3" s="195"/>
      <c r="C3" s="195"/>
      <c r="D3" s="195"/>
      <c r="E3" s="195"/>
      <c r="F3" s="195"/>
      <c r="G3" s="195"/>
      <c r="H3" s="19">
        <v>5</v>
      </c>
      <c r="I3" s="196" t="s">
        <v>43</v>
      </c>
      <c r="J3" s="189"/>
      <c r="K3" s="189"/>
      <c r="L3" s="189"/>
      <c r="M3" s="189"/>
      <c r="N3" s="189"/>
      <c r="O3" s="189"/>
    </row>
    <row r="4" spans="1:15" ht="15" customHeight="1" x14ac:dyDescent="0.25">
      <c r="A4" s="197"/>
      <c r="B4" s="198"/>
      <c r="C4" s="198"/>
      <c r="D4" s="198"/>
      <c r="E4" s="198"/>
      <c r="F4" s="198"/>
      <c r="G4" s="198"/>
      <c r="H4" s="199"/>
      <c r="I4" s="200"/>
      <c r="J4" s="189"/>
      <c r="K4" s="189"/>
      <c r="L4" s="189"/>
      <c r="M4" s="189"/>
      <c r="N4" s="189"/>
      <c r="O4" s="189"/>
    </row>
    <row r="5" spans="1:15" ht="15" customHeight="1" x14ac:dyDescent="0.25">
      <c r="A5" s="201"/>
      <c r="B5" s="202"/>
      <c r="C5" s="202"/>
      <c r="D5" s="202"/>
      <c r="E5" s="202"/>
      <c r="F5" s="202"/>
      <c r="G5" s="202"/>
      <c r="H5" s="203"/>
      <c r="I5" s="204"/>
      <c r="J5" s="189"/>
      <c r="K5" s="189"/>
      <c r="L5" s="189"/>
      <c r="M5" s="189"/>
      <c r="N5" s="189"/>
      <c r="O5" s="189"/>
    </row>
    <row r="6" spans="1:15" ht="15" customHeight="1" x14ac:dyDescent="0.25">
      <c r="A6" s="205" t="s">
        <v>46</v>
      </c>
      <c r="B6" s="206" t="s">
        <v>47</v>
      </c>
      <c r="C6" s="207"/>
      <c r="D6" s="207"/>
      <c r="E6" s="207"/>
      <c r="F6" s="198"/>
      <c r="G6" s="198"/>
      <c r="H6" s="208">
        <f>VLOOKUP($C$7,Tab!$A$47:$F$50,5,FALSE)</f>
        <v>0.5</v>
      </c>
      <c r="I6" s="209" t="s">
        <v>41</v>
      </c>
      <c r="J6" s="189"/>
      <c r="K6" s="189"/>
      <c r="L6" s="189"/>
      <c r="M6" s="189"/>
      <c r="N6" s="189"/>
      <c r="O6" s="189"/>
    </row>
    <row r="7" spans="1:15" ht="15" customHeight="1" x14ac:dyDescent="0.25">
      <c r="A7" s="210"/>
      <c r="B7" s="211"/>
      <c r="C7" s="287" t="s">
        <v>64</v>
      </c>
      <c r="D7" s="288"/>
      <c r="E7" s="288"/>
      <c r="F7" s="289"/>
      <c r="G7" s="212"/>
      <c r="H7" s="212"/>
      <c r="I7" s="213"/>
      <c r="J7" s="189"/>
      <c r="K7" s="189"/>
      <c r="L7" s="189"/>
      <c r="M7" s="189"/>
      <c r="N7" s="189"/>
      <c r="O7" s="189"/>
    </row>
    <row r="8" spans="1:15" ht="15" customHeight="1" x14ac:dyDescent="0.25">
      <c r="A8" s="214" t="s">
        <v>49</v>
      </c>
      <c r="B8" s="215" t="s">
        <v>50</v>
      </c>
      <c r="C8" s="198"/>
      <c r="D8" s="198"/>
      <c r="E8" s="198"/>
      <c r="F8" s="198"/>
      <c r="G8" s="198"/>
      <c r="H8" s="216">
        <v>998</v>
      </c>
      <c r="I8" s="217" t="s">
        <v>51</v>
      </c>
      <c r="J8" s="189"/>
      <c r="K8" s="189"/>
      <c r="L8" s="189"/>
      <c r="M8" s="189"/>
      <c r="N8" s="189"/>
      <c r="O8" s="189"/>
    </row>
    <row r="9" spans="1:15" ht="15" customHeight="1" x14ac:dyDescent="0.25">
      <c r="A9" s="218" t="s">
        <v>52</v>
      </c>
      <c r="B9" s="219" t="s">
        <v>53</v>
      </c>
      <c r="C9" s="186"/>
      <c r="D9" s="186"/>
      <c r="E9" s="186"/>
      <c r="F9" s="186"/>
      <c r="G9" s="186"/>
      <c r="H9" s="220">
        <v>4.1859999999999999</v>
      </c>
      <c r="I9" s="221" t="s">
        <v>54</v>
      </c>
      <c r="J9" s="189"/>
      <c r="K9" s="189"/>
      <c r="L9" s="189"/>
      <c r="M9" s="189"/>
      <c r="N9" s="189"/>
      <c r="O9" s="189"/>
    </row>
    <row r="10" spans="1:15" ht="15" customHeight="1" x14ac:dyDescent="0.35">
      <c r="A10" s="218" t="s">
        <v>55</v>
      </c>
      <c r="B10" s="219" t="s">
        <v>56</v>
      </c>
      <c r="C10" s="186"/>
      <c r="D10" s="186"/>
      <c r="E10" s="186"/>
      <c r="F10" s="186"/>
      <c r="G10" s="186"/>
      <c r="H10" s="220">
        <f>H3/1000</f>
        <v>5.0000000000000001E-3</v>
      </c>
      <c r="I10" s="221" t="s">
        <v>57</v>
      </c>
      <c r="J10" s="189"/>
      <c r="K10" s="189"/>
      <c r="L10" s="189"/>
      <c r="M10" s="189"/>
      <c r="N10" s="189"/>
      <c r="O10" s="189"/>
    </row>
    <row r="11" spans="1:15" ht="15" customHeight="1" x14ac:dyDescent="0.35">
      <c r="A11" s="222" t="s">
        <v>58</v>
      </c>
      <c r="B11" s="223" t="s">
        <v>59</v>
      </c>
      <c r="C11" s="195"/>
      <c r="D11" s="195"/>
      <c r="E11" s="195"/>
      <c r="F11" s="195"/>
      <c r="G11" s="195"/>
      <c r="H11" s="112">
        <v>10</v>
      </c>
      <c r="I11" s="209" t="s">
        <v>38</v>
      </c>
      <c r="J11" s="189"/>
      <c r="K11" s="189"/>
      <c r="L11" s="189"/>
      <c r="M11" s="189"/>
      <c r="N11" s="189"/>
      <c r="O11" s="189"/>
    </row>
    <row r="12" spans="1:15" ht="15" customHeight="1" thickBot="1" x14ac:dyDescent="0.4">
      <c r="A12" s="224" t="s">
        <v>60</v>
      </c>
      <c r="B12" s="225" t="s">
        <v>61</v>
      </c>
      <c r="C12" s="226"/>
      <c r="D12" s="226"/>
      <c r="E12" s="226"/>
      <c r="F12" s="226"/>
      <c r="G12" s="226"/>
      <c r="H12" s="113">
        <v>55</v>
      </c>
      <c r="I12" s="227" t="s">
        <v>38</v>
      </c>
      <c r="J12" s="189"/>
      <c r="K12" s="189"/>
      <c r="L12" s="189"/>
      <c r="M12" s="189"/>
      <c r="N12" s="189"/>
      <c r="O12" s="189"/>
    </row>
    <row r="13" spans="1:15" ht="15" customHeight="1" thickBot="1" x14ac:dyDescent="0.3">
      <c r="A13" s="228"/>
      <c r="B13" s="186"/>
      <c r="C13" s="186"/>
      <c r="D13" s="186"/>
      <c r="E13" s="186"/>
      <c r="F13" s="186"/>
      <c r="G13" s="186"/>
      <c r="H13" s="229">
        <f>H2*((1+H6)*(H8*H9*H10*(H12-H11))/3600)</f>
        <v>58.747893750000003</v>
      </c>
      <c r="I13" s="230" t="s">
        <v>45</v>
      </c>
      <c r="J13" s="189"/>
      <c r="K13" s="189"/>
      <c r="L13" s="189"/>
      <c r="M13" s="189"/>
      <c r="N13" s="189"/>
      <c r="O13" s="189"/>
    </row>
    <row r="14" spans="1:15" ht="15" customHeight="1" x14ac:dyDescent="0.25">
      <c r="A14" s="186"/>
      <c r="B14" s="186"/>
      <c r="C14" s="186"/>
      <c r="D14" s="186"/>
      <c r="E14" s="186"/>
      <c r="F14" s="186"/>
      <c r="G14" s="186"/>
      <c r="H14" s="186"/>
      <c r="I14" s="186"/>
      <c r="J14" s="189"/>
      <c r="K14" s="189"/>
      <c r="L14" s="189"/>
      <c r="M14" s="189"/>
      <c r="N14" s="189"/>
      <c r="O14" s="189"/>
    </row>
    <row r="15" spans="1:15" ht="16.5" thickBot="1" x14ac:dyDescent="0.3">
      <c r="A15" s="185" t="s">
        <v>182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</row>
    <row r="16" spans="1:15" x14ac:dyDescent="0.25">
      <c r="A16" s="231" t="s">
        <v>187</v>
      </c>
      <c r="B16" s="232" t="s">
        <v>188</v>
      </c>
      <c r="C16" s="233"/>
      <c r="D16" s="233"/>
      <c r="E16" s="233"/>
      <c r="F16" s="233"/>
      <c r="G16" s="233"/>
      <c r="H16" s="234">
        <f>HLOOKUP(ÚK!$C$2,Tab!$A$4:$BW$9,6,0)</f>
        <v>212</v>
      </c>
      <c r="I16" s="235" t="s">
        <v>2</v>
      </c>
      <c r="J16" s="189"/>
      <c r="K16" s="189"/>
      <c r="L16" s="189"/>
      <c r="M16" s="189"/>
      <c r="N16" s="189"/>
      <c r="O16" s="189"/>
    </row>
    <row r="17" spans="1:15" ht="18" x14ac:dyDescent="0.35">
      <c r="A17" s="222" t="s">
        <v>183</v>
      </c>
      <c r="B17" s="236" t="s">
        <v>185</v>
      </c>
      <c r="C17" s="237"/>
      <c r="D17" s="237"/>
      <c r="E17" s="237"/>
      <c r="F17" s="237"/>
      <c r="G17" s="237"/>
      <c r="H17" s="238">
        <v>15</v>
      </c>
      <c r="I17" s="209" t="s">
        <v>38</v>
      </c>
      <c r="J17" s="189"/>
      <c r="K17" s="189"/>
      <c r="L17" s="189"/>
      <c r="M17" s="189"/>
      <c r="N17" s="189"/>
      <c r="O17" s="189"/>
    </row>
    <row r="18" spans="1:15" ht="18.75" thickBot="1" x14ac:dyDescent="0.4">
      <c r="A18" s="239" t="s">
        <v>184</v>
      </c>
      <c r="B18" s="240" t="s">
        <v>186</v>
      </c>
      <c r="C18" s="241"/>
      <c r="D18" s="241"/>
      <c r="E18" s="241"/>
      <c r="F18" s="241"/>
      <c r="G18" s="241"/>
      <c r="H18" s="184">
        <v>8</v>
      </c>
      <c r="I18" s="242" t="s">
        <v>38</v>
      </c>
      <c r="J18" s="189"/>
      <c r="K18" s="189"/>
      <c r="L18" s="189"/>
      <c r="M18" s="189"/>
      <c r="N18" s="189"/>
      <c r="O18" s="189"/>
    </row>
    <row r="19" spans="1:15" ht="33" customHeight="1" thickBot="1" x14ac:dyDescent="0.3">
      <c r="A19" s="243"/>
      <c r="B19" s="244"/>
      <c r="C19" s="244"/>
      <c r="D19" s="244"/>
      <c r="E19" s="244"/>
      <c r="F19" s="244"/>
      <c r="G19" s="244"/>
      <c r="H19" s="245">
        <f>$H$13*ÚK!$H$3+0.8*$H$13*(($H$12-$H$17)/($H$12-$H$18))*(365-ÚK!$H$3)</f>
        <v>18574.334066489362</v>
      </c>
      <c r="I19" s="230" t="s">
        <v>179</v>
      </c>
      <c r="J19" s="189"/>
      <c r="K19" s="189"/>
      <c r="L19" s="189"/>
      <c r="M19" s="189"/>
      <c r="N19" s="189"/>
      <c r="O19" s="189"/>
    </row>
    <row r="20" spans="1:15" x14ac:dyDescent="0.25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</row>
    <row r="21" spans="1:15" ht="16.5" thickBot="1" x14ac:dyDescent="0.3">
      <c r="A21" s="185" t="s">
        <v>220</v>
      </c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</row>
    <row r="22" spans="1:15" x14ac:dyDescent="0.25">
      <c r="A22" s="246" t="s">
        <v>190</v>
      </c>
      <c r="B22" s="247"/>
      <c r="C22" s="247"/>
      <c r="D22" s="247"/>
      <c r="E22" s="247"/>
      <c r="F22" s="284" t="s">
        <v>200</v>
      </c>
      <c r="G22" s="285"/>
      <c r="H22" s="285"/>
      <c r="I22" s="286"/>
      <c r="J22" s="189"/>
      <c r="K22" s="189"/>
      <c r="L22" s="189"/>
      <c r="M22" s="189"/>
      <c r="N22" s="189"/>
      <c r="O22" s="189"/>
    </row>
    <row r="23" spans="1:15" x14ac:dyDescent="0.25">
      <c r="A23" s="248" t="s">
        <v>212</v>
      </c>
      <c r="B23" s="249"/>
      <c r="C23" s="249"/>
      <c r="D23" s="250">
        <f>HLOOKUP($F$22,Tab!$A$33:$M$39,2,0)</f>
        <v>1</v>
      </c>
      <c r="E23" s="251" t="s">
        <v>217</v>
      </c>
      <c r="F23" s="252" t="s">
        <v>211</v>
      </c>
      <c r="G23" s="249"/>
      <c r="H23" s="250">
        <f>HLOOKUP($F$22,Tab!$A$33:$M$39,3,0)</f>
        <v>99</v>
      </c>
      <c r="I23" s="253" t="s">
        <v>204</v>
      </c>
      <c r="J23" s="189"/>
      <c r="K23" s="189"/>
      <c r="L23" s="189"/>
      <c r="M23" s="189"/>
      <c r="N23" s="189"/>
      <c r="O23" s="189"/>
    </row>
    <row r="24" spans="1:15" ht="15.75" thickBot="1" x14ac:dyDescent="0.3">
      <c r="A24" s="254" t="s">
        <v>213</v>
      </c>
      <c r="B24" s="255"/>
      <c r="C24" s="256"/>
      <c r="D24" s="257">
        <f>HLOOKUP($F$22,Tab!$A$33:$M$39,4,0)</f>
        <v>1000</v>
      </c>
      <c r="E24" s="258" t="s">
        <v>214</v>
      </c>
      <c r="F24" s="259" t="s">
        <v>218</v>
      </c>
      <c r="G24" s="260"/>
      <c r="H24" s="261">
        <f>HLOOKUP($F$22,Tab!$A$33:$M$39,6,0)</f>
        <v>0.62</v>
      </c>
      <c r="I24" s="262" t="s">
        <v>210</v>
      </c>
      <c r="J24" s="189"/>
      <c r="K24" s="189"/>
      <c r="L24" s="189"/>
      <c r="M24" s="189"/>
      <c r="N24" s="189"/>
      <c r="O24" s="189"/>
    </row>
    <row r="25" spans="1:15" ht="18.75" thickBot="1" x14ac:dyDescent="0.4">
      <c r="A25" s="263" t="s">
        <v>219</v>
      </c>
      <c r="B25" s="264"/>
      <c r="C25" s="264"/>
      <c r="D25" s="264"/>
      <c r="E25" s="264"/>
      <c r="F25" s="264"/>
      <c r="G25" s="265"/>
      <c r="H25" s="266">
        <f>$H$24*$H$26</f>
        <v>13819.304545468087</v>
      </c>
      <c r="I25" s="267" t="s">
        <v>215</v>
      </c>
      <c r="J25" s="189"/>
      <c r="K25" s="189"/>
      <c r="L25" s="189"/>
      <c r="M25" s="189"/>
      <c r="N25" s="189"/>
      <c r="O25" s="189"/>
    </row>
    <row r="26" spans="1:15" ht="15.75" thickBot="1" x14ac:dyDescent="0.3">
      <c r="A26" s="263" t="s">
        <v>216</v>
      </c>
      <c r="B26" s="264"/>
      <c r="C26" s="264"/>
      <c r="D26" s="264"/>
      <c r="E26" s="264"/>
      <c r="F26" s="264"/>
      <c r="G26" s="264"/>
      <c r="H26" s="266">
        <f>(3.6*$D$24*$H$19/1000)/3</f>
        <v>22289.200879787237</v>
      </c>
      <c r="I26" s="268" t="s">
        <v>215</v>
      </c>
      <c r="J26" s="189"/>
      <c r="K26" s="189"/>
      <c r="L26" s="189"/>
      <c r="M26" s="189"/>
      <c r="N26" s="189"/>
      <c r="O26" s="189"/>
    </row>
    <row r="27" spans="1:15" ht="15" customHeight="1" x14ac:dyDescent="0.25">
      <c r="A27" s="269"/>
      <c r="B27" s="269"/>
      <c r="C27" s="269"/>
      <c r="D27" s="269"/>
      <c r="E27" s="269"/>
      <c r="F27" s="269"/>
      <c r="G27" s="269"/>
      <c r="H27" s="269"/>
      <c r="I27" s="269"/>
      <c r="J27" s="269"/>
      <c r="K27" s="189"/>
      <c r="L27" s="189"/>
      <c r="M27" s="189"/>
      <c r="N27" s="189"/>
      <c r="O27" s="189"/>
    </row>
    <row r="28" spans="1:15" ht="15" customHeight="1" x14ac:dyDescent="0.25">
      <c r="A28" s="269"/>
      <c r="B28" s="269"/>
      <c r="C28" s="269"/>
      <c r="D28" s="269"/>
      <c r="E28" s="269"/>
      <c r="F28" s="269"/>
      <c r="G28" s="269"/>
      <c r="H28" s="269"/>
      <c r="I28" s="269"/>
      <c r="J28" s="269"/>
      <c r="K28" s="189"/>
      <c r="L28" s="189"/>
      <c r="M28" s="189"/>
      <c r="N28" s="189"/>
      <c r="O28" s="189"/>
    </row>
    <row r="29" spans="1:15" ht="15" customHeight="1" x14ac:dyDescent="0.25">
      <c r="A29" s="269"/>
      <c r="B29" s="269"/>
      <c r="C29" s="269"/>
      <c r="D29" s="269"/>
      <c r="E29" s="269"/>
      <c r="F29" s="269"/>
      <c r="G29" s="269"/>
      <c r="H29" s="269"/>
      <c r="I29" s="269"/>
      <c r="J29" s="269"/>
      <c r="K29" s="189"/>
      <c r="L29" s="189"/>
      <c r="M29" s="189"/>
      <c r="N29" s="189"/>
      <c r="O29" s="189"/>
    </row>
    <row r="30" spans="1:15" ht="15" customHeight="1" x14ac:dyDescent="0.25">
      <c r="A30" s="269"/>
      <c r="B30" s="269"/>
      <c r="C30" s="269"/>
      <c r="D30" s="269"/>
      <c r="E30" s="269"/>
      <c r="F30" s="269"/>
      <c r="G30" s="269"/>
      <c r="H30" s="269"/>
      <c r="I30" s="269"/>
      <c r="J30" s="269"/>
      <c r="K30" s="189"/>
      <c r="L30" s="189"/>
      <c r="M30" s="189"/>
      <c r="N30" s="189"/>
      <c r="O30" s="189"/>
    </row>
    <row r="31" spans="1:15" ht="15" customHeight="1" x14ac:dyDescent="0.25">
      <c r="A31" s="269"/>
      <c r="B31" s="269"/>
      <c r="C31" s="269"/>
      <c r="D31" s="269"/>
      <c r="E31" s="269"/>
      <c r="F31" s="269"/>
      <c r="G31" s="269"/>
      <c r="H31" s="269"/>
      <c r="I31" s="269"/>
      <c r="J31" s="269"/>
      <c r="K31" s="189"/>
      <c r="L31" s="189"/>
      <c r="M31" s="189"/>
      <c r="N31" s="189"/>
      <c r="O31" s="189"/>
    </row>
    <row r="32" spans="1:15" ht="15" customHeight="1" x14ac:dyDescent="0.25">
      <c r="A32" s="269"/>
      <c r="B32" s="269"/>
      <c r="C32" s="269"/>
      <c r="D32" s="269"/>
      <c r="E32" s="269"/>
      <c r="F32" s="269"/>
      <c r="G32" s="269"/>
      <c r="H32" s="269"/>
      <c r="I32" s="269"/>
      <c r="J32" s="269"/>
      <c r="K32" s="189"/>
      <c r="L32" s="189"/>
      <c r="M32" s="189"/>
      <c r="N32" s="189"/>
      <c r="O32" s="189"/>
    </row>
    <row r="33" spans="1:15" ht="15" customHeight="1" x14ac:dyDescent="0.25">
      <c r="A33" s="269"/>
      <c r="B33" s="269"/>
      <c r="C33" s="269"/>
      <c r="D33" s="269"/>
      <c r="E33" s="269"/>
      <c r="F33" s="269"/>
      <c r="G33" s="269"/>
      <c r="H33" s="269"/>
      <c r="I33" s="269"/>
      <c r="J33" s="269"/>
      <c r="K33" s="189"/>
      <c r="L33" s="189"/>
      <c r="M33" s="189"/>
      <c r="N33" s="189"/>
      <c r="O33" s="189"/>
    </row>
    <row r="34" spans="1:15" ht="15" customHeight="1" x14ac:dyDescent="0.25">
      <c r="A34" s="269"/>
      <c r="B34" s="269"/>
      <c r="C34" s="269"/>
      <c r="D34" s="269"/>
      <c r="E34" s="269"/>
      <c r="F34" s="269"/>
      <c r="G34" s="269"/>
      <c r="H34" s="269"/>
      <c r="I34" s="269"/>
      <c r="J34" s="269"/>
      <c r="K34" s="189"/>
      <c r="L34" s="189"/>
      <c r="M34" s="189"/>
      <c r="N34" s="189"/>
      <c r="O34" s="189"/>
    </row>
    <row r="35" spans="1:15" ht="15" customHeight="1" x14ac:dyDescent="0.25">
      <c r="A35" s="269"/>
      <c r="B35" s="269"/>
      <c r="C35" s="269"/>
      <c r="D35" s="269"/>
      <c r="E35" s="269"/>
      <c r="F35" s="269"/>
      <c r="G35" s="269"/>
      <c r="H35" s="269"/>
      <c r="I35" s="269"/>
      <c r="J35" s="269"/>
      <c r="K35" s="189"/>
      <c r="L35" s="189"/>
      <c r="M35" s="189"/>
      <c r="N35" s="189"/>
      <c r="O35" s="189"/>
    </row>
    <row r="36" spans="1:15" ht="15" customHeight="1" x14ac:dyDescent="0.25">
      <c r="A36" s="269"/>
      <c r="B36" s="269"/>
      <c r="C36" s="269"/>
      <c r="D36" s="269"/>
      <c r="E36" s="269"/>
      <c r="F36" s="269"/>
      <c r="G36" s="269"/>
      <c r="H36" s="269"/>
      <c r="I36" s="269"/>
      <c r="J36" s="269"/>
      <c r="K36" s="189"/>
      <c r="L36" s="189"/>
      <c r="M36" s="189"/>
      <c r="N36" s="189"/>
      <c r="O36" s="189"/>
    </row>
    <row r="37" spans="1:15" ht="15" customHeight="1" x14ac:dyDescent="0.25">
      <c r="A37" s="269"/>
      <c r="B37" s="269"/>
      <c r="C37" s="269"/>
      <c r="D37" s="269"/>
      <c r="E37" s="269"/>
      <c r="F37" s="269"/>
      <c r="G37" s="269"/>
      <c r="H37" s="269"/>
      <c r="I37" s="269"/>
      <c r="J37" s="269"/>
      <c r="K37" s="189"/>
      <c r="L37" s="189"/>
      <c r="M37" s="189"/>
      <c r="N37" s="189"/>
      <c r="O37" s="189"/>
    </row>
    <row r="38" spans="1:15" ht="1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5" ht="1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5" ht="1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</sheetData>
  <mergeCells count="2">
    <mergeCell ref="C7:F7"/>
    <mergeCell ref="F22:I22"/>
  </mergeCells>
  <dataValidations count="2">
    <dataValidation type="list" allowBlank="1" showInputMessage="1" showErrorMessage="1" sqref="C7:F7" xr:uid="{00000000-0002-0000-0100-000000000000}">
      <formula1>KoeficientZ</formula1>
    </dataValidation>
    <dataValidation type="list" allowBlank="1" showInputMessage="1" showErrorMessage="1" sqref="F22" xr:uid="{00000000-0002-0000-0100-000001000000}">
      <formula1>Palivo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" operator="equal" id="{B6FBB0D1-881A-4962-A943-F35B236ED9AA}">
            <xm:f>'C:\TZB\[Bilancie.xlsx]Tab'!#REF!</xm:f>
            <x14:dxf>
              <fill>
                <patternFill>
                  <bgColor theme="5" tint="0.39994506668294322"/>
                </patternFill>
              </fill>
            </x14:dxf>
          </x14:cfRule>
          <xm:sqref>C7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E35" sqref="E35"/>
    </sheetView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W76"/>
  <sheetViews>
    <sheetView topLeftCell="A19" zoomScaleNormal="100" workbookViewId="0">
      <selection activeCell="M35" sqref="M35"/>
    </sheetView>
  </sheetViews>
  <sheetFormatPr defaultRowHeight="15" x14ac:dyDescent="0.25"/>
  <sheetData>
    <row r="1" spans="1:75" s="73" customFormat="1" ht="21" x14ac:dyDescent="0.35">
      <c r="A1" s="72" t="s">
        <v>176</v>
      </c>
    </row>
    <row r="3" spans="1:75" ht="15.75" customHeight="1" thickBot="1" x14ac:dyDescent="0.4">
      <c r="A3" s="54" t="s">
        <v>168</v>
      </c>
    </row>
    <row r="4" spans="1:75" ht="60" customHeight="1" thickBot="1" x14ac:dyDescent="0.3">
      <c r="A4" s="299" t="s">
        <v>76</v>
      </c>
      <c r="B4" s="300"/>
      <c r="C4" s="300"/>
      <c r="D4" s="301"/>
      <c r="E4" s="69" t="s">
        <v>78</v>
      </c>
      <c r="F4" s="70" t="s">
        <v>79</v>
      </c>
      <c r="G4" s="70" t="s">
        <v>80</v>
      </c>
      <c r="H4" s="70" t="s">
        <v>81</v>
      </c>
      <c r="I4" s="70" t="s">
        <v>82</v>
      </c>
      <c r="J4" s="70" t="s">
        <v>83</v>
      </c>
      <c r="K4" s="70" t="s">
        <v>84</v>
      </c>
      <c r="L4" s="70" t="s">
        <v>85</v>
      </c>
      <c r="M4" s="70" t="s">
        <v>86</v>
      </c>
      <c r="N4" s="70" t="s">
        <v>87</v>
      </c>
      <c r="O4" s="70" t="s">
        <v>88</v>
      </c>
      <c r="P4" s="70" t="s">
        <v>89</v>
      </c>
      <c r="Q4" s="70" t="s">
        <v>90</v>
      </c>
      <c r="R4" s="70" t="s">
        <v>91</v>
      </c>
      <c r="S4" s="70" t="s">
        <v>92</v>
      </c>
      <c r="T4" s="70" t="s">
        <v>93</v>
      </c>
      <c r="U4" s="70" t="s">
        <v>94</v>
      </c>
      <c r="V4" s="70" t="s">
        <v>95</v>
      </c>
      <c r="W4" s="70" t="s">
        <v>96</v>
      </c>
      <c r="X4" s="70" t="s">
        <v>97</v>
      </c>
      <c r="Y4" s="70" t="s">
        <v>98</v>
      </c>
      <c r="Z4" s="70" t="s">
        <v>99</v>
      </c>
      <c r="AA4" s="70" t="s">
        <v>100</v>
      </c>
      <c r="AB4" s="70" t="s">
        <v>101</v>
      </c>
      <c r="AC4" s="70" t="s">
        <v>102</v>
      </c>
      <c r="AD4" s="70" t="s">
        <v>103</v>
      </c>
      <c r="AE4" s="70" t="s">
        <v>104</v>
      </c>
      <c r="AF4" s="70" t="s">
        <v>105</v>
      </c>
      <c r="AG4" s="70" t="s">
        <v>106</v>
      </c>
      <c r="AH4" s="70" t="s">
        <v>107</v>
      </c>
      <c r="AI4" s="70" t="s">
        <v>108</v>
      </c>
      <c r="AJ4" s="70" t="s">
        <v>109</v>
      </c>
      <c r="AK4" s="70" t="s">
        <v>110</v>
      </c>
      <c r="AL4" s="70" t="s">
        <v>111</v>
      </c>
      <c r="AM4" s="70" t="s">
        <v>112</v>
      </c>
      <c r="AN4" s="70" t="s">
        <v>113</v>
      </c>
      <c r="AO4" s="70" t="s">
        <v>114</v>
      </c>
      <c r="AP4" s="70" t="s">
        <v>115</v>
      </c>
      <c r="AQ4" s="70" t="s">
        <v>116</v>
      </c>
      <c r="AR4" s="70" t="s">
        <v>117</v>
      </c>
      <c r="AS4" s="70" t="s">
        <v>118</v>
      </c>
      <c r="AT4" s="70" t="s">
        <v>119</v>
      </c>
      <c r="AU4" s="70" t="s">
        <v>120</v>
      </c>
      <c r="AV4" s="70" t="s">
        <v>121</v>
      </c>
      <c r="AW4" s="70" t="s">
        <v>122</v>
      </c>
      <c r="AX4" s="70" t="s">
        <v>123</v>
      </c>
      <c r="AY4" s="70" t="s">
        <v>124</v>
      </c>
      <c r="AZ4" s="70" t="s">
        <v>125</v>
      </c>
      <c r="BA4" s="70" t="s">
        <v>126</v>
      </c>
      <c r="BB4" s="70" t="s">
        <v>127</v>
      </c>
      <c r="BC4" s="70" t="s">
        <v>128</v>
      </c>
      <c r="BD4" s="70" t="s">
        <v>129</v>
      </c>
      <c r="BE4" s="70" t="s">
        <v>130</v>
      </c>
      <c r="BF4" s="70" t="s">
        <v>131</v>
      </c>
      <c r="BG4" s="70" t="s">
        <v>132</v>
      </c>
      <c r="BH4" s="70" t="s">
        <v>133</v>
      </c>
      <c r="BI4" s="70" t="s">
        <v>134</v>
      </c>
      <c r="BJ4" s="70" t="s">
        <v>135</v>
      </c>
      <c r="BK4" s="70" t="s">
        <v>136</v>
      </c>
      <c r="BL4" s="70" t="s">
        <v>137</v>
      </c>
      <c r="BM4" s="70" t="s">
        <v>138</v>
      </c>
      <c r="BN4" s="70" t="s">
        <v>139</v>
      </c>
      <c r="BO4" s="70" t="s">
        <v>140</v>
      </c>
      <c r="BP4" s="70" t="s">
        <v>141</v>
      </c>
      <c r="BQ4" s="70" t="s">
        <v>142</v>
      </c>
      <c r="BR4" s="70" t="s">
        <v>143</v>
      </c>
      <c r="BS4" s="70" t="s">
        <v>144</v>
      </c>
      <c r="BT4" s="70" t="s">
        <v>145</v>
      </c>
      <c r="BU4" s="70" t="s">
        <v>146</v>
      </c>
      <c r="BV4" s="70" t="s">
        <v>147</v>
      </c>
      <c r="BW4" s="71" t="s">
        <v>148</v>
      </c>
    </row>
    <row r="5" spans="1:75" x14ac:dyDescent="0.25">
      <c r="A5" s="55" t="s">
        <v>171</v>
      </c>
      <c r="B5" s="56"/>
      <c r="C5" s="56"/>
      <c r="D5" s="57" t="s">
        <v>38</v>
      </c>
      <c r="E5" s="74">
        <v>-12</v>
      </c>
      <c r="F5" s="75">
        <v>-15</v>
      </c>
      <c r="G5" s="75">
        <v>-16</v>
      </c>
      <c r="H5" s="75">
        <v>-15</v>
      </c>
      <c r="I5" s="75">
        <v>-11</v>
      </c>
      <c r="J5" s="75">
        <v>-16</v>
      </c>
      <c r="K5" s="75">
        <v>-15</v>
      </c>
      <c r="L5" s="75">
        <v>-15</v>
      </c>
      <c r="M5" s="75">
        <v>-15</v>
      </c>
      <c r="N5" s="75">
        <v>-16</v>
      </c>
      <c r="O5" s="75">
        <v>-11</v>
      </c>
      <c r="P5" s="75">
        <v>-11</v>
      </c>
      <c r="Q5" s="75">
        <v>-15</v>
      </c>
      <c r="R5" s="75">
        <v>-11</v>
      </c>
      <c r="S5" s="75">
        <v>-15</v>
      </c>
      <c r="T5" s="75">
        <v>-13</v>
      </c>
      <c r="U5" s="75">
        <v>-16</v>
      </c>
      <c r="V5" s="75">
        <v>-11</v>
      </c>
      <c r="W5" s="75">
        <v>-13</v>
      </c>
      <c r="X5" s="75">
        <v>-13</v>
      </c>
      <c r="Y5" s="75">
        <v>-13</v>
      </c>
      <c r="Z5" s="75">
        <v>-11</v>
      </c>
      <c r="AA5" s="75">
        <v>-16</v>
      </c>
      <c r="AB5" s="75">
        <v>-16</v>
      </c>
      <c r="AC5" s="75">
        <v>-13</v>
      </c>
      <c r="AD5" s="75">
        <v>-11</v>
      </c>
      <c r="AE5" s="75">
        <v>-15</v>
      </c>
      <c r="AF5" s="75">
        <v>-15</v>
      </c>
      <c r="AG5" s="75">
        <v>-13</v>
      </c>
      <c r="AH5" s="75">
        <v>-13</v>
      </c>
      <c r="AI5" s="75">
        <v>-18</v>
      </c>
      <c r="AJ5" s="75">
        <v>-11</v>
      </c>
      <c r="AK5" s="75">
        <v>-11</v>
      </c>
      <c r="AL5" s="75">
        <v>-11</v>
      </c>
      <c r="AM5" s="75">
        <v>-13</v>
      </c>
      <c r="AN5" s="75">
        <v>-11</v>
      </c>
      <c r="AO5" s="75">
        <v>-11</v>
      </c>
      <c r="AP5" s="75">
        <v>-13</v>
      </c>
      <c r="AQ5" s="75">
        <v>-16</v>
      </c>
      <c r="AR5" s="75">
        <v>-15</v>
      </c>
      <c r="AS5" s="75">
        <v>-15</v>
      </c>
      <c r="AT5" s="75">
        <v>-14</v>
      </c>
      <c r="AU5" s="75">
        <v>-13</v>
      </c>
      <c r="AV5" s="75">
        <v>-15</v>
      </c>
      <c r="AW5" s="75">
        <v>-13</v>
      </c>
      <c r="AX5" s="75">
        <v>-15</v>
      </c>
      <c r="AY5" s="75">
        <v>-16</v>
      </c>
      <c r="AZ5" s="75">
        <v>-15</v>
      </c>
      <c r="BA5" s="75">
        <v>-11</v>
      </c>
      <c r="BB5" s="75">
        <v>-12</v>
      </c>
      <c r="BC5" s="75">
        <v>-11</v>
      </c>
      <c r="BD5" s="75">
        <v>-15</v>
      </c>
      <c r="BE5" s="75">
        <v>-13</v>
      </c>
      <c r="BF5" s="75">
        <v>-16</v>
      </c>
      <c r="BG5" s="75">
        <v>-17</v>
      </c>
      <c r="BH5" s="75">
        <v>-15</v>
      </c>
      <c r="BI5" s="75">
        <v>-15</v>
      </c>
      <c r="BJ5" s="75">
        <v>-11</v>
      </c>
      <c r="BK5" s="75">
        <v>-11</v>
      </c>
      <c r="BL5" s="75">
        <v>-13</v>
      </c>
      <c r="BM5" s="75">
        <v>-12</v>
      </c>
      <c r="BN5" s="75">
        <v>-11</v>
      </c>
      <c r="BO5" s="75">
        <v>-16</v>
      </c>
      <c r="BP5" s="75">
        <v>-17</v>
      </c>
      <c r="BQ5" s="75">
        <v>-13</v>
      </c>
      <c r="BR5" s="75">
        <v>-15</v>
      </c>
      <c r="BS5" s="75">
        <v>-11</v>
      </c>
      <c r="BT5" s="75">
        <v>-15</v>
      </c>
      <c r="BU5" s="75">
        <v>-15</v>
      </c>
      <c r="BV5" s="75">
        <v>-15</v>
      </c>
      <c r="BW5" s="76">
        <v>-15</v>
      </c>
    </row>
    <row r="6" spans="1:75" x14ac:dyDescent="0.25">
      <c r="A6" s="58" t="s">
        <v>172</v>
      </c>
      <c r="B6" s="59"/>
      <c r="C6" s="59"/>
      <c r="D6" s="60" t="s">
        <v>38</v>
      </c>
      <c r="E6" s="77"/>
      <c r="F6" s="65">
        <v>8</v>
      </c>
      <c r="G6" s="65">
        <v>7.4</v>
      </c>
      <c r="H6" s="65">
        <v>6.6</v>
      </c>
      <c r="I6" s="65">
        <v>9.9</v>
      </c>
      <c r="J6" s="65"/>
      <c r="K6" s="65"/>
      <c r="L6" s="65">
        <v>7.2</v>
      </c>
      <c r="M6" s="65"/>
      <c r="N6" s="65">
        <v>6.3</v>
      </c>
      <c r="O6" s="65">
        <v>9.6999999999999993</v>
      </c>
      <c r="P6" s="65">
        <v>9.6</v>
      </c>
      <c r="Q6" s="65"/>
      <c r="R6" s="65"/>
      <c r="S6" s="65">
        <v>8.1</v>
      </c>
      <c r="T6" s="65"/>
      <c r="U6" s="65"/>
      <c r="V6" s="65">
        <v>9.8000000000000007</v>
      </c>
      <c r="W6" s="65">
        <v>8.4</v>
      </c>
      <c r="X6" s="65"/>
      <c r="Y6" s="65"/>
      <c r="Z6" s="65">
        <v>9.4</v>
      </c>
      <c r="AA6" s="65"/>
      <c r="AB6" s="65">
        <v>5.9</v>
      </c>
      <c r="AC6" s="65">
        <v>9.1</v>
      </c>
      <c r="AD6" s="65"/>
      <c r="AE6" s="65">
        <v>7.2</v>
      </c>
      <c r="AF6" s="65"/>
      <c r="AG6" s="65">
        <v>8.8000000000000007</v>
      </c>
      <c r="AH6" s="65"/>
      <c r="AI6" s="65"/>
      <c r="AJ6" s="65">
        <v>9.6</v>
      </c>
      <c r="AK6" s="65"/>
      <c r="AL6" s="65">
        <v>9.6999999999999993</v>
      </c>
      <c r="AM6" s="65"/>
      <c r="AN6" s="65"/>
      <c r="AO6" s="65">
        <v>9.1999999999999993</v>
      </c>
      <c r="AP6" s="65"/>
      <c r="AQ6" s="65">
        <v>5.9</v>
      </c>
      <c r="AR6" s="65">
        <v>7.7</v>
      </c>
      <c r="AS6" s="65">
        <v>8.3000000000000007</v>
      </c>
      <c r="AT6" s="65">
        <v>8.5</v>
      </c>
      <c r="AU6" s="65"/>
      <c r="AV6" s="65"/>
      <c r="AW6" s="65">
        <v>8.5</v>
      </c>
      <c r="AX6" s="65">
        <v>8</v>
      </c>
      <c r="AY6" s="65"/>
      <c r="AZ6" s="65"/>
      <c r="BA6" s="65"/>
      <c r="BB6" s="65">
        <v>9.1999999999999993</v>
      </c>
      <c r="BC6" s="65"/>
      <c r="BD6" s="65"/>
      <c r="BE6" s="65"/>
      <c r="BF6" s="65">
        <v>6.8</v>
      </c>
      <c r="BG6" s="65"/>
      <c r="BH6" s="65"/>
      <c r="BI6" s="65"/>
      <c r="BJ6" s="65"/>
      <c r="BK6" s="65">
        <v>9</v>
      </c>
      <c r="BL6" s="65">
        <v>8.8000000000000007</v>
      </c>
      <c r="BM6" s="65">
        <v>8.8000000000000007</v>
      </c>
      <c r="BN6" s="65">
        <v>9.5</v>
      </c>
      <c r="BO6" s="65"/>
      <c r="BP6" s="65"/>
      <c r="BQ6" s="65"/>
      <c r="BR6" s="65"/>
      <c r="BS6" s="65"/>
      <c r="BT6" s="65">
        <v>8.1</v>
      </c>
      <c r="BU6" s="65"/>
      <c r="BV6" s="65">
        <v>7.4</v>
      </c>
      <c r="BW6" s="66">
        <v>7.2</v>
      </c>
    </row>
    <row r="7" spans="1:75" x14ac:dyDescent="0.25">
      <c r="A7" s="58" t="s">
        <v>173</v>
      </c>
      <c r="B7" s="59"/>
      <c r="C7" s="59"/>
      <c r="D7" s="60" t="s">
        <v>38</v>
      </c>
      <c r="E7" s="77"/>
      <c r="F7" s="65">
        <v>-4.2</v>
      </c>
      <c r="G7" s="65"/>
      <c r="H7" s="65">
        <v>-5.7</v>
      </c>
      <c r="I7" s="65">
        <v>-1.6</v>
      </c>
      <c r="J7" s="65"/>
      <c r="K7" s="65"/>
      <c r="L7" s="65">
        <v>-4</v>
      </c>
      <c r="M7" s="65"/>
      <c r="N7" s="65">
        <v>-4.5999999999999996</v>
      </c>
      <c r="O7" s="65">
        <v>-1.8</v>
      </c>
      <c r="P7" s="65">
        <v>-1.9</v>
      </c>
      <c r="Q7" s="65"/>
      <c r="R7" s="65"/>
      <c r="S7" s="65">
        <v>-4</v>
      </c>
      <c r="T7" s="65"/>
      <c r="U7" s="65"/>
      <c r="V7" s="65">
        <v>-1.6</v>
      </c>
      <c r="W7" s="65">
        <v>-3.4</v>
      </c>
      <c r="X7" s="65"/>
      <c r="Y7" s="65"/>
      <c r="Z7" s="65">
        <v>-2.2000000000000002</v>
      </c>
      <c r="AA7" s="65"/>
      <c r="AB7" s="65">
        <v>-5.3</v>
      </c>
      <c r="AC7" s="65">
        <v>-3.2</v>
      </c>
      <c r="AD7" s="65"/>
      <c r="AE7" s="65">
        <v>-3.9</v>
      </c>
      <c r="AF7" s="65"/>
      <c r="AG7" s="65">
        <v>-3.7</v>
      </c>
      <c r="AH7" s="65"/>
      <c r="AI7" s="65"/>
      <c r="AJ7" s="65">
        <v>-1.9</v>
      </c>
      <c r="AK7" s="65"/>
      <c r="AL7" s="65">
        <v>-1.8</v>
      </c>
      <c r="AM7" s="65"/>
      <c r="AN7" s="65"/>
      <c r="AO7" s="65"/>
      <c r="AP7" s="65"/>
      <c r="AQ7" s="65">
        <v>-5.7</v>
      </c>
      <c r="AR7" s="65">
        <v>-3.1</v>
      </c>
      <c r="AS7" s="65">
        <v>-3.9</v>
      </c>
      <c r="AT7" s="65">
        <v>-2.6</v>
      </c>
      <c r="AU7" s="65"/>
      <c r="AV7" s="65"/>
      <c r="AW7" s="65">
        <v>-4</v>
      </c>
      <c r="AX7" s="65">
        <v>-3.8</v>
      </c>
      <c r="AY7" s="65"/>
      <c r="AZ7" s="65"/>
      <c r="BA7" s="65"/>
      <c r="BB7" s="65">
        <v>-2</v>
      </c>
      <c r="BC7" s="65"/>
      <c r="BD7" s="65"/>
      <c r="BE7" s="65"/>
      <c r="BF7" s="65">
        <v>-5.5</v>
      </c>
      <c r="BG7" s="65">
        <v>-2.2999999999999998</v>
      </c>
      <c r="BH7" s="65"/>
      <c r="BI7" s="65"/>
      <c r="BJ7" s="65"/>
      <c r="BK7" s="65">
        <v>-1.8</v>
      </c>
      <c r="BL7" s="65">
        <v>-3.7</v>
      </c>
      <c r="BM7" s="65">
        <v>-2.2999999999999998</v>
      </c>
      <c r="BN7" s="65">
        <v>-1.9</v>
      </c>
      <c r="BO7" s="65"/>
      <c r="BP7" s="65"/>
      <c r="BQ7" s="65"/>
      <c r="BR7" s="65"/>
      <c r="BS7" s="65"/>
      <c r="BT7" s="65">
        <v>-4</v>
      </c>
      <c r="BU7" s="65"/>
      <c r="BV7" s="65">
        <v>-3.1</v>
      </c>
      <c r="BW7" s="66">
        <v>-4</v>
      </c>
    </row>
    <row r="8" spans="1:75" x14ac:dyDescent="0.25">
      <c r="A8" s="61" t="s">
        <v>174</v>
      </c>
      <c r="B8" s="297" t="s">
        <v>170</v>
      </c>
      <c r="C8" s="297"/>
      <c r="D8" s="62" t="s">
        <v>38</v>
      </c>
      <c r="E8" s="77"/>
      <c r="F8" s="65">
        <v>2.8</v>
      </c>
      <c r="G8" s="65"/>
      <c r="H8" s="65">
        <v>2.1</v>
      </c>
      <c r="I8" s="65">
        <v>4</v>
      </c>
      <c r="J8" s="65"/>
      <c r="K8" s="65"/>
      <c r="L8" s="65">
        <v>2.9</v>
      </c>
      <c r="M8" s="65"/>
      <c r="N8" s="65">
        <v>2.6</v>
      </c>
      <c r="O8" s="65">
        <v>3.9</v>
      </c>
      <c r="P8" s="65">
        <v>3.8</v>
      </c>
      <c r="Q8" s="65"/>
      <c r="R8" s="65"/>
      <c r="S8" s="65">
        <v>2.9</v>
      </c>
      <c r="T8" s="65"/>
      <c r="U8" s="65"/>
      <c r="V8" s="65">
        <v>3.9</v>
      </c>
      <c r="W8" s="65">
        <v>3</v>
      </c>
      <c r="X8" s="65"/>
      <c r="Y8" s="65"/>
      <c r="Z8" s="65">
        <v>3.7</v>
      </c>
      <c r="AA8" s="65"/>
      <c r="AB8" s="65">
        <v>2.4</v>
      </c>
      <c r="AC8" s="65">
        <v>3.2</v>
      </c>
      <c r="AD8" s="65"/>
      <c r="AE8" s="65">
        <v>2.8</v>
      </c>
      <c r="AF8" s="65"/>
      <c r="AG8" s="65">
        <v>2.9</v>
      </c>
      <c r="AH8" s="65"/>
      <c r="AI8" s="65"/>
      <c r="AJ8" s="65">
        <v>3.8</v>
      </c>
      <c r="AK8" s="65"/>
      <c r="AL8" s="65">
        <v>3.9</v>
      </c>
      <c r="AM8" s="65"/>
      <c r="AN8" s="65"/>
      <c r="AO8" s="65"/>
      <c r="AP8" s="65"/>
      <c r="AQ8" s="65">
        <v>1.9</v>
      </c>
      <c r="AR8" s="65">
        <v>3.3</v>
      </c>
      <c r="AS8" s="65">
        <v>2.8</v>
      </c>
      <c r="AT8" s="65">
        <v>3.4</v>
      </c>
      <c r="AU8" s="65"/>
      <c r="AV8" s="65"/>
      <c r="AW8" s="65">
        <v>2.7</v>
      </c>
      <c r="AX8" s="65">
        <v>2.9</v>
      </c>
      <c r="AY8" s="65"/>
      <c r="AZ8" s="65"/>
      <c r="BA8" s="65"/>
      <c r="BB8" s="65">
        <v>3.7</v>
      </c>
      <c r="BC8" s="65"/>
      <c r="BD8" s="65"/>
      <c r="BE8" s="65"/>
      <c r="BF8" s="65">
        <v>2.1</v>
      </c>
      <c r="BG8" s="65">
        <v>3.3</v>
      </c>
      <c r="BH8" s="65"/>
      <c r="BI8" s="65"/>
      <c r="BJ8" s="65"/>
      <c r="BK8" s="65">
        <v>3.7</v>
      </c>
      <c r="BL8" s="65">
        <v>2.9</v>
      </c>
      <c r="BM8" s="65">
        <v>3.6</v>
      </c>
      <c r="BN8" s="65">
        <v>3.7</v>
      </c>
      <c r="BO8" s="65"/>
      <c r="BP8" s="65"/>
      <c r="BQ8" s="65"/>
      <c r="BR8" s="65"/>
      <c r="BS8" s="65"/>
      <c r="BT8" s="65">
        <v>2.9</v>
      </c>
      <c r="BU8" s="65"/>
      <c r="BV8" s="65">
        <v>2.9</v>
      </c>
      <c r="BW8" s="66">
        <v>2.7</v>
      </c>
    </row>
    <row r="9" spans="1:75" ht="15.75" thickBot="1" x14ac:dyDescent="0.3">
      <c r="A9" s="63" t="s">
        <v>169</v>
      </c>
      <c r="B9" s="298"/>
      <c r="C9" s="298"/>
      <c r="D9" s="64" t="s">
        <v>2</v>
      </c>
      <c r="E9" s="78"/>
      <c r="F9" s="67">
        <v>223</v>
      </c>
      <c r="G9" s="67"/>
      <c r="H9" s="67">
        <v>237</v>
      </c>
      <c r="I9" s="67">
        <v>202</v>
      </c>
      <c r="J9" s="67"/>
      <c r="K9" s="67"/>
      <c r="L9" s="67">
        <v>239</v>
      </c>
      <c r="M9" s="67"/>
      <c r="N9" s="67">
        <v>247</v>
      </c>
      <c r="O9" s="67">
        <v>205</v>
      </c>
      <c r="P9" s="67">
        <v>206</v>
      </c>
      <c r="Q9" s="67"/>
      <c r="R9" s="67"/>
      <c r="S9" s="67">
        <v>221</v>
      </c>
      <c r="T9" s="67"/>
      <c r="U9" s="67"/>
      <c r="V9" s="67">
        <v>204</v>
      </c>
      <c r="W9" s="67">
        <v>218</v>
      </c>
      <c r="X9" s="67"/>
      <c r="Y9" s="67"/>
      <c r="Z9" s="67">
        <v>208</v>
      </c>
      <c r="AA9" s="67"/>
      <c r="AB9" s="67">
        <v>253</v>
      </c>
      <c r="AC9" s="67">
        <v>210</v>
      </c>
      <c r="AD9" s="67"/>
      <c r="AE9" s="67">
        <v>235</v>
      </c>
      <c r="AF9" s="67"/>
      <c r="AG9" s="67">
        <v>225</v>
      </c>
      <c r="AH9" s="67"/>
      <c r="AI9" s="67"/>
      <c r="AJ9" s="67">
        <v>206</v>
      </c>
      <c r="AK9" s="67"/>
      <c r="AL9" s="67">
        <v>205</v>
      </c>
      <c r="AM9" s="67"/>
      <c r="AN9" s="67"/>
      <c r="AO9" s="67"/>
      <c r="AP9" s="67"/>
      <c r="AQ9" s="67">
        <v>250</v>
      </c>
      <c r="AR9" s="67">
        <v>237</v>
      </c>
      <c r="AS9" s="67">
        <v>218</v>
      </c>
      <c r="AT9" s="67">
        <v>220</v>
      </c>
      <c r="AU9" s="67"/>
      <c r="AV9" s="67"/>
      <c r="AW9" s="67">
        <v>214</v>
      </c>
      <c r="AX9" s="67">
        <v>223</v>
      </c>
      <c r="AY9" s="67"/>
      <c r="AZ9" s="67"/>
      <c r="BA9" s="67"/>
      <c r="BB9" s="67">
        <v>210</v>
      </c>
      <c r="BC9" s="67"/>
      <c r="BD9" s="67"/>
      <c r="BE9" s="67"/>
      <c r="BF9" s="67">
        <v>235</v>
      </c>
      <c r="BG9" s="67">
        <v>236</v>
      </c>
      <c r="BH9" s="67"/>
      <c r="BI9" s="67"/>
      <c r="BJ9" s="67"/>
      <c r="BK9" s="67">
        <v>213</v>
      </c>
      <c r="BL9" s="67">
        <v>212</v>
      </c>
      <c r="BM9" s="67">
        <v>216</v>
      </c>
      <c r="BN9" s="67">
        <v>207</v>
      </c>
      <c r="BO9" s="67"/>
      <c r="BP9" s="67"/>
      <c r="BQ9" s="67"/>
      <c r="BR9" s="67"/>
      <c r="BS9" s="67"/>
      <c r="BT9" s="67">
        <v>222</v>
      </c>
      <c r="BU9" s="67"/>
      <c r="BV9" s="67">
        <v>232</v>
      </c>
      <c r="BW9" s="68">
        <v>232</v>
      </c>
    </row>
    <row r="12" spans="1:75" ht="15.75" thickBot="1" x14ac:dyDescent="0.3">
      <c r="Q12" s="2" t="s">
        <v>163</v>
      </c>
    </row>
    <row r="13" spans="1:75" ht="15" customHeight="1" x14ac:dyDescent="0.25">
      <c r="A13" s="325" t="s">
        <v>3</v>
      </c>
      <c r="B13" s="316"/>
      <c r="C13" s="316"/>
      <c r="D13" s="316"/>
      <c r="E13" s="316"/>
      <c r="F13" s="329" t="s">
        <v>4</v>
      </c>
      <c r="G13" s="292" t="s">
        <v>5</v>
      </c>
      <c r="H13" s="292" t="s">
        <v>33</v>
      </c>
      <c r="I13" s="292" t="s">
        <v>6</v>
      </c>
      <c r="J13" s="292" t="s">
        <v>27</v>
      </c>
      <c r="K13" s="292" t="s">
        <v>28</v>
      </c>
      <c r="L13" s="314" t="s">
        <v>34</v>
      </c>
      <c r="M13" s="316" t="s">
        <v>29</v>
      </c>
      <c r="N13" s="316"/>
      <c r="O13" s="317"/>
      <c r="Q13" s="302" t="s">
        <v>149</v>
      </c>
      <c r="R13" s="303"/>
      <c r="S13" s="304"/>
      <c r="T13" s="22" t="s">
        <v>150</v>
      </c>
    </row>
    <row r="14" spans="1:75" ht="15" customHeight="1" thickBot="1" x14ac:dyDescent="0.3">
      <c r="A14" s="326"/>
      <c r="B14" s="318"/>
      <c r="C14" s="318"/>
      <c r="D14" s="318"/>
      <c r="E14" s="318"/>
      <c r="F14" s="330"/>
      <c r="G14" s="293"/>
      <c r="H14" s="293"/>
      <c r="I14" s="293"/>
      <c r="J14" s="293"/>
      <c r="K14" s="293"/>
      <c r="L14" s="315"/>
      <c r="M14" s="318"/>
      <c r="N14" s="318"/>
      <c r="O14" s="319"/>
      <c r="Q14" s="305"/>
      <c r="R14" s="306"/>
      <c r="S14" s="307"/>
      <c r="T14" s="23" t="s">
        <v>77</v>
      </c>
    </row>
    <row r="15" spans="1:75" ht="15" customHeight="1" x14ac:dyDescent="0.25">
      <c r="A15" s="326"/>
      <c r="B15" s="318"/>
      <c r="C15" s="318"/>
      <c r="D15" s="318"/>
      <c r="E15" s="318"/>
      <c r="F15" s="330"/>
      <c r="G15" s="293"/>
      <c r="H15" s="293"/>
      <c r="I15" s="293"/>
      <c r="J15" s="293"/>
      <c r="K15" s="293"/>
      <c r="L15" s="315"/>
      <c r="M15" s="318"/>
      <c r="N15" s="318"/>
      <c r="O15" s="319"/>
      <c r="Q15" s="24" t="s">
        <v>151</v>
      </c>
      <c r="R15" s="25"/>
      <c r="S15" s="25"/>
      <c r="T15" s="52">
        <v>20</v>
      </c>
    </row>
    <row r="16" spans="1:75" ht="15" customHeight="1" x14ac:dyDescent="0.25">
      <c r="A16" s="326"/>
      <c r="B16" s="318"/>
      <c r="C16" s="318"/>
      <c r="D16" s="318"/>
      <c r="E16" s="318"/>
      <c r="F16" s="330"/>
      <c r="G16" s="293"/>
      <c r="H16" s="293"/>
      <c r="I16" s="293"/>
      <c r="J16" s="293"/>
      <c r="K16" s="293"/>
      <c r="L16" s="315"/>
      <c r="M16" s="318"/>
      <c r="N16" s="318"/>
      <c r="O16" s="319"/>
      <c r="Q16" s="40" t="s">
        <v>152</v>
      </c>
      <c r="R16" s="41"/>
      <c r="S16" s="41"/>
      <c r="T16" s="53">
        <v>20</v>
      </c>
    </row>
    <row r="17" spans="1:20" ht="15" customHeight="1" x14ac:dyDescent="0.25">
      <c r="A17" s="326"/>
      <c r="B17" s="318"/>
      <c r="C17" s="318"/>
      <c r="D17" s="318"/>
      <c r="E17" s="318"/>
      <c r="F17" s="330"/>
      <c r="G17" s="293"/>
      <c r="H17" s="293"/>
      <c r="I17" s="293"/>
      <c r="J17" s="293"/>
      <c r="K17" s="293"/>
      <c r="L17" s="315"/>
      <c r="M17" s="318"/>
      <c r="N17" s="320"/>
      <c r="O17" s="319"/>
      <c r="Q17" s="40" t="s">
        <v>153</v>
      </c>
      <c r="R17" s="41"/>
      <c r="S17" s="41"/>
      <c r="T17" s="53">
        <v>20</v>
      </c>
    </row>
    <row r="18" spans="1:20" ht="15" customHeight="1" x14ac:dyDescent="0.25">
      <c r="A18" s="326"/>
      <c r="B18" s="318"/>
      <c r="C18" s="318"/>
      <c r="D18" s="318"/>
      <c r="E18" s="318"/>
      <c r="F18" s="330"/>
      <c r="G18" s="293"/>
      <c r="H18" s="293"/>
      <c r="I18" s="293"/>
      <c r="J18" s="293"/>
      <c r="K18" s="293"/>
      <c r="L18" s="315"/>
      <c r="M18" s="324" t="s">
        <v>30</v>
      </c>
      <c r="N18" s="322" t="s">
        <v>31</v>
      </c>
      <c r="O18" s="321" t="s">
        <v>32</v>
      </c>
      <c r="Q18" s="27" t="s">
        <v>154</v>
      </c>
      <c r="R18" s="28"/>
      <c r="S18" s="28"/>
      <c r="T18" s="26">
        <v>20</v>
      </c>
    </row>
    <row r="19" spans="1:20" ht="15" customHeight="1" x14ac:dyDescent="0.25">
      <c r="A19" s="326"/>
      <c r="B19" s="318"/>
      <c r="C19" s="318"/>
      <c r="D19" s="318"/>
      <c r="E19" s="318"/>
      <c r="F19" s="330"/>
      <c r="G19" s="293"/>
      <c r="H19" s="293"/>
      <c r="I19" s="293"/>
      <c r="J19" s="293"/>
      <c r="K19" s="293"/>
      <c r="L19" s="315"/>
      <c r="M19" s="324"/>
      <c r="N19" s="323"/>
      <c r="O19" s="321"/>
      <c r="Q19" s="40" t="s">
        <v>155</v>
      </c>
      <c r="R19" s="41"/>
      <c r="S19" s="41"/>
      <c r="T19" s="53">
        <v>20</v>
      </c>
    </row>
    <row r="20" spans="1:20" ht="15" customHeight="1" x14ac:dyDescent="0.25">
      <c r="A20" s="326"/>
      <c r="B20" s="318"/>
      <c r="C20" s="318"/>
      <c r="D20" s="318"/>
      <c r="E20" s="318"/>
      <c r="F20" s="330"/>
      <c r="G20" s="293"/>
      <c r="H20" s="293"/>
      <c r="I20" s="293"/>
      <c r="J20" s="293"/>
      <c r="K20" s="293"/>
      <c r="L20" s="315"/>
      <c r="M20" s="324"/>
      <c r="N20" s="323"/>
      <c r="O20" s="321"/>
      <c r="Q20" s="27" t="s">
        <v>156</v>
      </c>
      <c r="R20" s="28"/>
      <c r="S20" s="28"/>
      <c r="T20" s="26">
        <v>20</v>
      </c>
    </row>
    <row r="21" spans="1:20" ht="15" customHeight="1" x14ac:dyDescent="0.25">
      <c r="A21" s="326"/>
      <c r="B21" s="318"/>
      <c r="C21" s="318"/>
      <c r="D21" s="318"/>
      <c r="E21" s="318"/>
      <c r="F21" s="330"/>
      <c r="G21" s="293"/>
      <c r="H21" s="293"/>
      <c r="I21" s="293"/>
      <c r="J21" s="293"/>
      <c r="K21" s="293"/>
      <c r="L21" s="315"/>
      <c r="M21" s="32" t="s">
        <v>164</v>
      </c>
      <c r="N21" s="33" t="s">
        <v>165</v>
      </c>
      <c r="O21" s="34" t="s">
        <v>166</v>
      </c>
      <c r="Q21" s="40" t="s">
        <v>157</v>
      </c>
      <c r="R21" s="41"/>
      <c r="S21" s="41"/>
      <c r="T21" s="53">
        <v>20</v>
      </c>
    </row>
    <row r="22" spans="1:20" ht="15.75" thickBot="1" x14ac:dyDescent="0.3">
      <c r="A22" s="327"/>
      <c r="B22" s="328"/>
      <c r="C22" s="328"/>
      <c r="D22" s="328"/>
      <c r="E22" s="328"/>
      <c r="F22" s="35" t="s">
        <v>7</v>
      </c>
      <c r="G22" s="173" t="s">
        <v>8</v>
      </c>
      <c r="H22" s="173" t="s">
        <v>9</v>
      </c>
      <c r="I22" s="173" t="s">
        <v>10</v>
      </c>
      <c r="J22" s="173" t="s">
        <v>9</v>
      </c>
      <c r="K22" s="173" t="s">
        <v>9</v>
      </c>
      <c r="L22" s="174" t="s">
        <v>11</v>
      </c>
      <c r="M22" s="294" t="s">
        <v>167</v>
      </c>
      <c r="N22" s="295"/>
      <c r="O22" s="296"/>
      <c r="Q22" s="27" t="s">
        <v>158</v>
      </c>
      <c r="R22" s="28"/>
      <c r="S22" s="28"/>
      <c r="T22" s="26">
        <v>16</v>
      </c>
    </row>
    <row r="23" spans="1:20" x14ac:dyDescent="0.25">
      <c r="A23" s="24" t="s">
        <v>12</v>
      </c>
      <c r="B23" s="25"/>
      <c r="C23" s="25"/>
      <c r="D23" s="25"/>
      <c r="E23" s="36"/>
      <c r="F23" s="37">
        <v>0.7</v>
      </c>
      <c r="G23" s="38">
        <v>2.9</v>
      </c>
      <c r="H23" s="38">
        <v>20</v>
      </c>
      <c r="I23" s="38">
        <v>0.5</v>
      </c>
      <c r="J23" s="38">
        <v>17</v>
      </c>
      <c r="K23" s="38">
        <v>20</v>
      </c>
      <c r="L23" s="39" t="s">
        <v>13</v>
      </c>
      <c r="M23" s="168">
        <v>81.400000000000006</v>
      </c>
      <c r="N23" s="168">
        <v>40.700000000000003</v>
      </c>
      <c r="O23" s="169">
        <v>20.399999999999999</v>
      </c>
      <c r="Q23" s="40" t="s">
        <v>159</v>
      </c>
      <c r="R23" s="41"/>
      <c r="S23" s="41"/>
      <c r="T23" s="53">
        <v>20</v>
      </c>
    </row>
    <row r="24" spans="1:20" x14ac:dyDescent="0.25">
      <c r="A24" s="40" t="s">
        <v>14</v>
      </c>
      <c r="B24" s="41"/>
      <c r="C24" s="41"/>
      <c r="D24" s="41"/>
      <c r="E24" s="42"/>
      <c r="F24" s="43">
        <v>0.3</v>
      </c>
      <c r="G24" s="44">
        <v>2.8</v>
      </c>
      <c r="H24" s="44">
        <v>20</v>
      </c>
      <c r="I24" s="44">
        <v>0.5</v>
      </c>
      <c r="J24" s="44">
        <v>17</v>
      </c>
      <c r="K24" s="44">
        <v>20</v>
      </c>
      <c r="L24" s="45" t="s">
        <v>13</v>
      </c>
      <c r="M24" s="170">
        <v>50</v>
      </c>
      <c r="N24" s="170">
        <v>25</v>
      </c>
      <c r="O24" s="171">
        <v>12.5</v>
      </c>
      <c r="Q24" s="27" t="s">
        <v>160</v>
      </c>
      <c r="R24" s="28"/>
      <c r="S24" s="28"/>
      <c r="T24" s="26">
        <v>24</v>
      </c>
    </row>
    <row r="25" spans="1:20" x14ac:dyDescent="0.25">
      <c r="A25" s="27" t="s">
        <v>15</v>
      </c>
      <c r="B25" s="28"/>
      <c r="C25" s="28"/>
      <c r="D25" s="28"/>
      <c r="E25" s="46"/>
      <c r="F25" s="43">
        <v>0.3</v>
      </c>
      <c r="G25" s="44">
        <v>3.3</v>
      </c>
      <c r="H25" s="44">
        <v>20</v>
      </c>
      <c r="I25" s="44">
        <v>0.5</v>
      </c>
      <c r="J25" s="44">
        <v>17</v>
      </c>
      <c r="K25" s="44">
        <v>18.5</v>
      </c>
      <c r="L25" s="45" t="s">
        <v>16</v>
      </c>
      <c r="M25" s="170">
        <v>53.5</v>
      </c>
      <c r="N25" s="170">
        <v>26.8</v>
      </c>
      <c r="O25" s="171">
        <v>13.4</v>
      </c>
      <c r="Q25" s="40" t="s">
        <v>161</v>
      </c>
      <c r="R25" s="41"/>
      <c r="S25" s="41"/>
      <c r="T25" s="53">
        <v>15</v>
      </c>
    </row>
    <row r="26" spans="1:20" ht="15.75" thickBot="1" x14ac:dyDescent="0.3">
      <c r="A26" s="40" t="s">
        <v>17</v>
      </c>
      <c r="B26" s="41"/>
      <c r="C26" s="41"/>
      <c r="D26" s="41"/>
      <c r="E26" s="42"/>
      <c r="F26" s="43">
        <v>0.3</v>
      </c>
      <c r="G26" s="44">
        <v>3.3</v>
      </c>
      <c r="H26" s="44">
        <v>20</v>
      </c>
      <c r="I26" s="44">
        <v>0.5</v>
      </c>
      <c r="J26" s="44">
        <v>17</v>
      </c>
      <c r="K26" s="44">
        <v>18.399999999999999</v>
      </c>
      <c r="L26" s="45" t="s">
        <v>18</v>
      </c>
      <c r="M26" s="170">
        <v>53.2</v>
      </c>
      <c r="N26" s="170">
        <v>27.6</v>
      </c>
      <c r="O26" s="171">
        <v>13.8</v>
      </c>
      <c r="Q26" s="29" t="s">
        <v>162</v>
      </c>
      <c r="R26" s="30"/>
      <c r="S26" s="30"/>
      <c r="T26" s="31">
        <v>16</v>
      </c>
    </row>
    <row r="27" spans="1:20" x14ac:dyDescent="0.25">
      <c r="A27" s="27" t="s">
        <v>19</v>
      </c>
      <c r="B27" s="28"/>
      <c r="C27" s="28"/>
      <c r="D27" s="28"/>
      <c r="E27" s="46"/>
      <c r="F27" s="43">
        <v>0.3</v>
      </c>
      <c r="G27" s="44">
        <v>3.3</v>
      </c>
      <c r="H27" s="44">
        <v>22</v>
      </c>
      <c r="I27" s="44">
        <v>0.5</v>
      </c>
      <c r="J27" s="44">
        <v>19</v>
      </c>
      <c r="K27" s="44">
        <v>22</v>
      </c>
      <c r="L27" s="45" t="s">
        <v>20</v>
      </c>
      <c r="M27" s="170">
        <v>66.3</v>
      </c>
      <c r="N27" s="170">
        <v>33.200000000000003</v>
      </c>
      <c r="O27" s="47">
        <v>41806</v>
      </c>
    </row>
    <row r="28" spans="1:20" x14ac:dyDescent="0.25">
      <c r="A28" s="40" t="s">
        <v>21</v>
      </c>
      <c r="B28" s="41"/>
      <c r="C28" s="41"/>
      <c r="D28" s="41"/>
      <c r="E28" s="42"/>
      <c r="F28" s="43">
        <v>0.4</v>
      </c>
      <c r="G28" s="44">
        <v>3.3</v>
      </c>
      <c r="H28" s="44">
        <v>20</v>
      </c>
      <c r="I28" s="44">
        <v>0.5</v>
      </c>
      <c r="J28" s="44">
        <v>20</v>
      </c>
      <c r="K28" s="44">
        <v>20</v>
      </c>
      <c r="L28" s="45" t="s">
        <v>13</v>
      </c>
      <c r="M28" s="170">
        <v>67.400000000000006</v>
      </c>
      <c r="N28" s="170">
        <v>33.700000000000003</v>
      </c>
      <c r="O28" s="171">
        <v>16.899999999999999</v>
      </c>
    </row>
    <row r="29" spans="1:20" x14ac:dyDescent="0.25">
      <c r="A29" s="27" t="s">
        <v>22</v>
      </c>
      <c r="B29" s="28"/>
      <c r="C29" s="28"/>
      <c r="D29" s="28"/>
      <c r="E29" s="46"/>
      <c r="F29" s="43">
        <v>0.3</v>
      </c>
      <c r="G29" s="44">
        <v>4.5</v>
      </c>
      <c r="H29" s="44">
        <v>18</v>
      </c>
      <c r="I29" s="44">
        <v>0.5</v>
      </c>
      <c r="J29" s="44">
        <v>15</v>
      </c>
      <c r="K29" s="44">
        <v>16.5</v>
      </c>
      <c r="L29" s="45" t="s">
        <v>23</v>
      </c>
      <c r="M29" s="170">
        <v>63</v>
      </c>
      <c r="N29" s="170">
        <v>31.5</v>
      </c>
      <c r="O29" s="171">
        <v>15.8</v>
      </c>
    </row>
    <row r="30" spans="1:20" ht="15.75" thickBot="1" x14ac:dyDescent="0.3">
      <c r="A30" s="48" t="s">
        <v>24</v>
      </c>
      <c r="B30" s="49"/>
      <c r="C30" s="49"/>
      <c r="D30" s="49"/>
      <c r="E30" s="50"/>
      <c r="F30" s="35">
        <v>0.5</v>
      </c>
      <c r="G30" s="173">
        <v>3.6</v>
      </c>
      <c r="H30" s="173">
        <v>18</v>
      </c>
      <c r="I30" s="173">
        <v>0.5</v>
      </c>
      <c r="J30" s="173">
        <v>15</v>
      </c>
      <c r="K30" s="173">
        <v>15.9</v>
      </c>
      <c r="L30" s="174" t="s">
        <v>25</v>
      </c>
      <c r="M30" s="172">
        <v>61.7</v>
      </c>
      <c r="N30" s="172">
        <v>30.9</v>
      </c>
      <c r="O30" s="51">
        <v>15.5</v>
      </c>
    </row>
    <row r="31" spans="1:20" ht="15" customHeight="1" thickBot="1" x14ac:dyDescent="0.3">
      <c r="A31" s="311" t="s">
        <v>26</v>
      </c>
      <c r="B31" s="312"/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313"/>
    </row>
    <row r="32" spans="1:20" ht="15.75" thickBot="1" x14ac:dyDescent="0.3"/>
    <row r="33" spans="1:13" ht="39" thickBot="1" x14ac:dyDescent="0.3">
      <c r="A33" s="290" t="s">
        <v>190</v>
      </c>
      <c r="B33" s="291"/>
      <c r="C33" s="291"/>
      <c r="D33" s="123" t="s">
        <v>191</v>
      </c>
      <c r="E33" s="124" t="s">
        <v>192</v>
      </c>
      <c r="F33" s="124" t="s">
        <v>193</v>
      </c>
      <c r="G33" s="124" t="s">
        <v>194</v>
      </c>
      <c r="H33" s="124" t="s">
        <v>195</v>
      </c>
      <c r="I33" s="124" t="s">
        <v>196</v>
      </c>
      <c r="J33" s="124" t="s">
        <v>197</v>
      </c>
      <c r="K33" s="124" t="s">
        <v>198</v>
      </c>
      <c r="L33" s="125" t="s">
        <v>199</v>
      </c>
      <c r="M33" s="126" t="s">
        <v>200</v>
      </c>
    </row>
    <row r="34" spans="1:13" ht="15.75" x14ac:dyDescent="0.25">
      <c r="A34" s="115" t="s">
        <v>201</v>
      </c>
      <c r="B34" s="87"/>
      <c r="C34" s="119" t="s">
        <v>202</v>
      </c>
      <c r="D34" s="127">
        <v>15</v>
      </c>
      <c r="E34" s="128">
        <v>17.5</v>
      </c>
      <c r="F34" s="128">
        <v>18.5</v>
      </c>
      <c r="G34" s="129">
        <v>16</v>
      </c>
      <c r="H34" s="129">
        <v>12</v>
      </c>
      <c r="I34" s="128">
        <v>15.5</v>
      </c>
      <c r="J34" s="128">
        <v>25.17</v>
      </c>
      <c r="K34" s="128">
        <v>30.7</v>
      </c>
      <c r="L34" s="128">
        <v>37.979999999999997</v>
      </c>
      <c r="M34" s="130">
        <v>1</v>
      </c>
    </row>
    <row r="35" spans="1:13" x14ac:dyDescent="0.25">
      <c r="A35" s="117" t="s">
        <v>203</v>
      </c>
      <c r="B35" s="3"/>
      <c r="C35" s="120" t="s">
        <v>204</v>
      </c>
      <c r="D35" s="131">
        <v>85</v>
      </c>
      <c r="E35" s="132">
        <v>92</v>
      </c>
      <c r="F35" s="132">
        <v>92</v>
      </c>
      <c r="G35" s="132">
        <v>92</v>
      </c>
      <c r="H35" s="132">
        <v>85</v>
      </c>
      <c r="I35" s="132">
        <v>68</v>
      </c>
      <c r="J35" s="132">
        <v>72</v>
      </c>
      <c r="K35" s="132">
        <v>74</v>
      </c>
      <c r="L35" s="132">
        <v>92</v>
      </c>
      <c r="M35" s="133">
        <v>99</v>
      </c>
    </row>
    <row r="36" spans="1:13" x14ac:dyDescent="0.25">
      <c r="A36" s="116" t="s">
        <v>205</v>
      </c>
      <c r="B36" s="80"/>
      <c r="C36" s="121"/>
      <c r="D36" s="134">
        <f>1000/(D34*D35/100)</f>
        <v>78.431372549019613</v>
      </c>
      <c r="E36" s="135">
        <f t="shared" ref="E36:L36" si="0">1000/(E34*E35/100)</f>
        <v>62.11180124223602</v>
      </c>
      <c r="F36" s="135">
        <f t="shared" si="0"/>
        <v>58.754406580493537</v>
      </c>
      <c r="G36" s="135">
        <f t="shared" si="0"/>
        <v>67.934782608695656</v>
      </c>
      <c r="H36" s="135">
        <f t="shared" si="0"/>
        <v>98.039215686274517</v>
      </c>
      <c r="I36" s="135">
        <f t="shared" si="0"/>
        <v>94.87666034155599</v>
      </c>
      <c r="J36" s="135">
        <f t="shared" si="0"/>
        <v>55.180329316205352</v>
      </c>
      <c r="K36" s="135">
        <f t="shared" si="0"/>
        <v>44.017959327405592</v>
      </c>
      <c r="L36" s="135">
        <f t="shared" si="0"/>
        <v>28.619181720356252</v>
      </c>
      <c r="M36" s="136">
        <v>1000</v>
      </c>
    </row>
    <row r="37" spans="1:13" x14ac:dyDescent="0.25">
      <c r="A37" s="117" t="s">
        <v>206</v>
      </c>
      <c r="B37" s="3"/>
      <c r="C37" s="120"/>
      <c r="D37" s="134">
        <v>1.2</v>
      </c>
      <c r="E37" s="135"/>
      <c r="F37" s="135">
        <v>1.2</v>
      </c>
      <c r="G37" s="135">
        <v>1.3</v>
      </c>
      <c r="H37" s="135">
        <v>1.3</v>
      </c>
      <c r="I37" s="135">
        <v>1.2</v>
      </c>
      <c r="J37" s="135">
        <v>1.1000000000000001</v>
      </c>
      <c r="K37" s="135">
        <v>1.1000000000000001</v>
      </c>
      <c r="L37" s="135">
        <v>1.1000000000000001</v>
      </c>
      <c r="M37" s="136">
        <v>2.8</v>
      </c>
    </row>
    <row r="38" spans="1:13" x14ac:dyDescent="0.25">
      <c r="A38" s="116" t="s">
        <v>209</v>
      </c>
      <c r="B38" s="80"/>
      <c r="C38" s="121" t="s">
        <v>210</v>
      </c>
      <c r="D38" s="134">
        <v>6.2E-2</v>
      </c>
      <c r="E38" s="135">
        <v>0.06</v>
      </c>
      <c r="F38" s="135">
        <v>6.2E-2</v>
      </c>
      <c r="G38" s="135">
        <v>6.2E-2</v>
      </c>
      <c r="H38" s="135">
        <v>6.2E-2</v>
      </c>
      <c r="I38" s="135">
        <v>0.54930000000000001</v>
      </c>
      <c r="J38" s="135">
        <v>0.48580000000000001</v>
      </c>
      <c r="K38" s="135">
        <v>0.53620000000000001</v>
      </c>
      <c r="L38" s="135">
        <v>0.21942</v>
      </c>
      <c r="M38" s="136">
        <v>0.62</v>
      </c>
    </row>
    <row r="39" spans="1:13" ht="15.75" thickBot="1" x14ac:dyDescent="0.3">
      <c r="A39" s="118" t="s">
        <v>207</v>
      </c>
      <c r="B39" s="100"/>
      <c r="C39" s="122" t="s">
        <v>208</v>
      </c>
      <c r="D39" s="137">
        <v>0.11600000000000001</v>
      </c>
      <c r="E39" s="138">
        <v>0.14000000000000001</v>
      </c>
      <c r="F39" s="138">
        <v>0.17</v>
      </c>
      <c r="G39" s="138">
        <v>7.0000000000000007E-2</v>
      </c>
      <c r="H39" s="138">
        <v>0.04</v>
      </c>
      <c r="I39" s="138"/>
      <c r="J39" s="139"/>
      <c r="K39" s="139"/>
      <c r="L39" s="138">
        <v>0.42</v>
      </c>
      <c r="M39" s="140">
        <v>9.6000000000000002E-2</v>
      </c>
    </row>
    <row r="44" spans="1:13" s="6" customFormat="1" ht="21" x14ac:dyDescent="0.35">
      <c r="A44" s="6" t="s">
        <v>62</v>
      </c>
    </row>
    <row r="45" spans="1:13" ht="15.75" thickBot="1" x14ac:dyDescent="0.3"/>
    <row r="46" spans="1:13" ht="16.5" thickBot="1" x14ac:dyDescent="0.3">
      <c r="A46" s="308" t="s">
        <v>63</v>
      </c>
      <c r="B46" s="309"/>
      <c r="C46" s="309"/>
      <c r="D46" s="309"/>
      <c r="E46" s="309"/>
      <c r="F46" s="310"/>
    </row>
    <row r="47" spans="1:13" x14ac:dyDescent="0.25">
      <c r="A47" s="7" t="s">
        <v>48</v>
      </c>
      <c r="B47" s="8"/>
      <c r="C47" s="8"/>
      <c r="D47" s="8"/>
      <c r="E47" s="5">
        <v>0.2</v>
      </c>
      <c r="F47" s="9"/>
    </row>
    <row r="48" spans="1:13" x14ac:dyDescent="0.25">
      <c r="A48" s="10" t="s">
        <v>64</v>
      </c>
      <c r="B48" s="11"/>
      <c r="C48" s="11"/>
      <c r="D48" s="11"/>
      <c r="E48" s="12">
        <v>0.5</v>
      </c>
      <c r="F48" s="4"/>
    </row>
    <row r="49" spans="1:6" x14ac:dyDescent="0.25">
      <c r="A49" s="10" t="s">
        <v>65</v>
      </c>
      <c r="B49" s="11"/>
      <c r="C49" s="11"/>
      <c r="D49" s="11"/>
      <c r="E49" s="12">
        <v>1</v>
      </c>
      <c r="F49" s="4"/>
    </row>
    <row r="50" spans="1:6" ht="15.75" thickBot="1" x14ac:dyDescent="0.3">
      <c r="A50" s="13" t="s">
        <v>66</v>
      </c>
      <c r="B50" s="14"/>
      <c r="C50" s="14"/>
      <c r="D50" s="14"/>
      <c r="E50" s="15">
        <v>3</v>
      </c>
      <c r="F50" s="16" t="s">
        <v>67</v>
      </c>
    </row>
    <row r="75" spans="1:75" ht="15" customHeight="1" x14ac:dyDescent="0.25"/>
    <row r="76" spans="1:75" ht="15" customHeight="1" x14ac:dyDescent="0.25">
      <c r="A76" s="54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</row>
  </sheetData>
  <mergeCells count="19">
    <mergeCell ref="Q13:S14"/>
    <mergeCell ref="A46:F46"/>
    <mergeCell ref="A31:O31"/>
    <mergeCell ref="H13:H21"/>
    <mergeCell ref="L13:L21"/>
    <mergeCell ref="K13:K21"/>
    <mergeCell ref="J13:J21"/>
    <mergeCell ref="M13:O17"/>
    <mergeCell ref="O18:O20"/>
    <mergeCell ref="N18:N20"/>
    <mergeCell ref="M18:M20"/>
    <mergeCell ref="A13:E22"/>
    <mergeCell ref="F13:F21"/>
    <mergeCell ref="G13:G21"/>
    <mergeCell ref="A33:C33"/>
    <mergeCell ref="I13:I21"/>
    <mergeCell ref="M22:O22"/>
    <mergeCell ref="B8:C9"/>
    <mergeCell ref="A4:D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5</vt:i4>
      </vt:variant>
    </vt:vector>
  </HeadingPairs>
  <TitlesOfParts>
    <vt:vector size="10" baseType="lpstr">
      <vt:lpstr>ÚK</vt:lpstr>
      <vt:lpstr>TV</vt:lpstr>
      <vt:lpstr>THR</vt:lpstr>
      <vt:lpstr>Expanzka</vt:lpstr>
      <vt:lpstr>Tab</vt:lpstr>
      <vt:lpstr>Kategóriebudov</vt:lpstr>
      <vt:lpstr>KoeficientZ</vt:lpstr>
      <vt:lpstr>Mestá</vt:lpstr>
      <vt:lpstr>ÚK!Oblasť_tlače</vt:lpstr>
      <vt:lpstr>Palivo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2021-05-14T13:25:24Z</dcterms:modified>
</cp:coreProperties>
</file>