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Kosztorys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'Kosztorys ofertowy'!$B$2:$K$99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<sst xmlns="http://schemas.openxmlformats.org/spreadsheetml/2006/main" count="230" uniqueCount="129">
  <si>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</si>
  <si>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</si>
  <si>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</si>
  <si>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</si>
  <si>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</si>
  <si>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</si>
  <si>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</si>
  <si>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</si>
  <si>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</si>
  <si>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</si>
  <si>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</si>
  <si>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</si>
  <si>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</si>
  <si>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</si>
  <si>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</si>
  <si>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</si>
  <si>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</si>
  <si>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12</t>
  </si>
  <si>
    <t>GODZ PILA</t>
  </si>
  <si>
    <t>Prace wykonywane ręcznie z użyciem pilarki</t>
  </si>
  <si>
    <t>H</t>
  </si>
  <si>
    <t xml:space="preserve"> 15</t>
  </si>
  <si>
    <t>PORZB&gt;100</t>
  </si>
  <si>
    <t>Oczyszczanie zrębów, gruntów porolnych, halizn i płazowin z krzewów, jeżyn, malin itp. poprzez wycinanie bez wynoszenia i układania - dla 100% pokrycia powierzchni</t>
  </si>
  <si>
    <t>HA</t>
  </si>
  <si>
    <t xml:space="preserve"> 51</t>
  </si>
  <si>
    <t>WYK-TAL40</t>
  </si>
  <si>
    <t>Zdarcie pokrywy na talerzach 40 cm x 40 cm</t>
  </si>
  <si>
    <t>TSZT</t>
  </si>
  <si>
    <t xml:space="preserve"> 93</t>
  </si>
  <si>
    <t>SADZ-JAMK</t>
  </si>
  <si>
    <t>Sadzenie wielolatek w jamkę</t>
  </si>
  <si>
    <t xml:space="preserve"> 95</t>
  </si>
  <si>
    <t>SADZ SADZ</t>
  </si>
  <si>
    <t>Sadzenie jednolatek i wielolatek sadzarką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</si>
  <si>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</si>
  <si>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</si>
  <si>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</si>
  <si>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</si>
  <si>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</si>
  <si>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</si>
  <si>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</si>
  <si>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</si>
  <si>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</si>
  <si>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</si>
  <si>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</si>
  <si>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</si>
  <si>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SZT</t>
  </si>
  <si>
    <t>139</t>
  </si>
  <si>
    <t>SZUK-OWA2</t>
  </si>
  <si>
    <t>Próbne poszukiwania owadów w ściole metodą dwóch drzew próbnych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</si>
  <si>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</si>
  <si>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</si>
  <si>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</si>
  <si>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</si>
  <si>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</si>
  <si>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</si>
  <si>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</si>
  <si>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146</t>
  </si>
  <si>
    <t>WYK-SLUPI</t>
  </si>
  <si>
    <t>Przygotowanie słupków iglastych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</si>
  <si>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</si>
  <si>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</si>
  <si>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</si>
  <si>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</si>
  <si>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</si>
  <si>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</si>
  <si>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</si>
  <si>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</si>
  <si>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</si>
  <si>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</si>
  <si>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</si>
  <si>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</si>
  <si>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</si>
  <si>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</si>
  <si>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</si>
  <si>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</si>
  <si>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</si>
  <si>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</si>
  <si>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</si>
  <si>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</si>
  <si>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</si>
  <si>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</si>
  <si>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</si>
  <si>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</si>
  <si>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</si>
  <si>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>GODZ RH8</t>
  </si>
  <si>
    <t>Prace godzinowe ręczne (8% VAT)</t>
  </si>
  <si>
    <t>GODZ RH23</t>
  </si>
  <si>
    <t>Prace godzinowe ręczne (23% VAT)</t>
  </si>
  <si>
    <t>GODZ MH8</t>
  </si>
  <si>
    <t>Prace godzinowe ciągnikowe (8% VAT)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</si>
  <si>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</si>
  <si>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</si>
  <si>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</si>
  <si>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</si>
  <si>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</si>
  <si>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</si>
  <si>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</si>
  <si>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</si>
  <si>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</si>
  <si>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</si>
  <si>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</si>
  <si>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</si>
  <si>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</si>
  <si>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</si>
  <si>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</si>
  <si>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</si>
  <si>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</si>
  <si>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</si>
  <si>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</si>
  <si>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</si>
  <si>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</si>
  <si>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</si>
  <si>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</si>
  <si>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</si>
  <si>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</si>
  <si>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</si>
  <si>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</si>
  <si>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</si>
  <si>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</si>
  <si>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</si>
  <si>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</si>
  <si>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</si>
  <si>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</si>
  <si>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>Dokument musi być złożony pod rygorem nieważności w formie elektronicznej ( tj. w postaci elektronicznej opatrzonej kwalifikowanym podpisem elektronicznym)</t>
  </si>
  <si>
    <t>Odpowiadając na ogłoszenie o przetargu nieograniczonym na „Wykonywanie usług z zakresu gospodarki leśnej na terenie
Nadleśnictwa Dąbrowa w roku 2022''  składamy niniejszym ofertę na pakiet nr 5 tego zamówienia i oferujemy następujące ceny
jednostkowe za usługi wchodzące w skład tej części zamówienia:</t>
  </si>
  <si>
    <t>117, 171, 161, 169, 180, 11</t>
  </si>
  <si>
    <t>118, 172, 170, 181, 13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</si>
</sst>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&quot; &quot;??/16"/>
    <numFmt numFmtId="167" formatCode="#,##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i/>
      <sz val="10"/>
      <color indexed="8"/>
      <name val="Arial"/>
      <family val="2"/>
    </font>
    <font>
      <sz val="12"/>
      <color indexed="63"/>
      <name val="Arial"/>
      <family val="0"/>
    </font>
    <font>
      <i/>
      <sz val="10"/>
      <color indexed="63"/>
      <name val="Arial"/>
      <family val="0"/>
    </font>
    <font>
      <sz val="20"/>
      <color indexed="63"/>
      <name val="Arial"/>
      <family val="2"/>
    </font>
    <font>
      <b/>
      <sz val="14"/>
      <color indexed="63"/>
      <name val="Arial"/>
      <family val="0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0"/>
    </font>
    <font>
      <b/>
      <sz val="8"/>
      <color rgb="FF333333"/>
      <name val="Arial"/>
      <family val="0"/>
    </font>
    <font>
      <sz val="8"/>
      <color rgb="FF333333"/>
      <name val="Arial"/>
      <family val="0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333333"/>
      <name val="Arial"/>
      <family val="0"/>
    </font>
    <font>
      <b/>
      <sz val="10"/>
      <color rgb="FF333333"/>
      <name val="Arial"/>
      <family val="0"/>
    </font>
    <font>
      <i/>
      <sz val="10"/>
      <color rgb="FF333333"/>
      <name val="Arial"/>
      <family val="0"/>
    </font>
    <font>
      <sz val="20"/>
      <color rgb="FF333333"/>
      <name val="Arial"/>
      <family val="2"/>
    </font>
    <font>
      <sz val="12"/>
      <color rgb="FF333333"/>
      <name val="Arial"/>
      <family val="0"/>
    </font>
    <font>
      <sz val="14"/>
      <color rgb="FF333333"/>
      <name val="Arial"/>
      <family val="2"/>
    </font>
    <font>
      <b/>
      <sz val="14"/>
      <color rgb="FF333333"/>
      <name val="Arial"/>
      <family val="0"/>
    </font>
    <font>
      <i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>
        <color indexed="63"/>
      </bottom>
    </border>
    <border>
      <left style="thin">
        <color rgb="FFDDDDDD"/>
      </left>
      <right>
        <color indexed="63"/>
      </right>
      <top style="thin">
        <color rgb="FFDDDDDD"/>
      </top>
      <bottom style="thin">
        <color rgb="FFDDDDDD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" fontId="62" fillId="33" borderId="0" xfId="0" applyNumberFormat="1" applyFont="1" applyFill="1" applyAlignment="1">
      <alignment horizontal="left"/>
    </xf>
    <xf numFmtId="4" fontId="63" fillId="34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>
      <alignment horizontal="left" vertical="center" wrapText="1"/>
    </xf>
    <xf numFmtId="4" fontId="62" fillId="33" borderId="10" xfId="0" applyNumberFormat="1" applyFont="1" applyFill="1" applyBorder="1" applyAlignment="1">
      <alignment horizontal="right" vertical="center"/>
    </xf>
    <xf numFmtId="4" fontId="63" fillId="34" borderId="10" xfId="0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3" fillId="35" borderId="0" xfId="53" applyFont="1" applyFill="1" applyAlignment="1" applyProtection="1">
      <alignment vertical="center"/>
      <protection/>
    </xf>
    <xf numFmtId="0" fontId="2" fillId="35" borderId="0" xfId="53" applyFill="1" applyAlignment="1" applyProtection="1">
      <alignment vertical="center"/>
      <protection/>
    </xf>
    <xf numFmtId="0" fontId="2" fillId="0" borderId="0" xfId="53" applyAlignment="1" applyProtection="1">
      <alignment vertical="center"/>
      <protection/>
    </xf>
    <xf numFmtId="0" fontId="2" fillId="36" borderId="0" xfId="53" applyFill="1" applyProtection="1">
      <alignment/>
      <protection/>
    </xf>
    <xf numFmtId="0" fontId="4" fillId="36" borderId="0" xfId="53" applyFont="1" applyFill="1" applyProtection="1">
      <alignment/>
      <protection/>
    </xf>
    <xf numFmtId="0" fontId="2" fillId="36" borderId="0" xfId="53" applyFill="1" applyBorder="1" applyProtection="1">
      <alignment/>
      <protection/>
    </xf>
    <xf numFmtId="0" fontId="2" fillId="0" borderId="0" xfId="53" applyProtection="1">
      <alignment/>
      <protection/>
    </xf>
    <xf numFmtId="0" fontId="4" fillId="0" borderId="0" xfId="53" applyFont="1" applyProtection="1">
      <alignment/>
      <protection/>
    </xf>
    <xf numFmtId="4" fontId="2" fillId="37" borderId="11" xfId="53" applyNumberFormat="1" applyFill="1" applyBorder="1" applyProtection="1">
      <alignment/>
      <protection locked="0"/>
    </xf>
    <xf numFmtId="4" fontId="2" fillId="36" borderId="0" xfId="53" applyNumberFormat="1" applyFill="1" applyProtection="1">
      <alignment/>
      <protection/>
    </xf>
    <xf numFmtId="4" fontId="4" fillId="36" borderId="0" xfId="53" applyNumberFormat="1" applyFont="1" applyFill="1" applyAlignment="1" applyProtection="1">
      <alignment horizontal="center"/>
      <protection/>
    </xf>
    <xf numFmtId="0" fontId="4" fillId="36" borderId="0" xfId="53" applyFont="1" applyFill="1" applyBorder="1" applyAlignment="1" applyProtection="1">
      <alignment horizontal="center"/>
      <protection/>
    </xf>
    <xf numFmtId="166" fontId="2" fillId="36" borderId="0" xfId="53" applyNumberFormat="1" applyFill="1" applyAlignment="1" applyProtection="1">
      <alignment horizontal="center"/>
      <protection/>
    </xf>
    <xf numFmtId="0" fontId="2" fillId="36" borderId="0" xfId="53" applyFill="1" applyBorder="1" applyAlignment="1" applyProtection="1">
      <alignment horizontal="center"/>
      <protection/>
    </xf>
    <xf numFmtId="0" fontId="5" fillId="36" borderId="0" xfId="53" applyFont="1" applyFill="1" applyProtection="1">
      <alignment/>
      <protection/>
    </xf>
    <xf numFmtId="0" fontId="5" fillId="36" borderId="0" xfId="53" applyFont="1" applyFill="1" applyBorder="1" applyProtection="1">
      <alignment/>
      <protection/>
    </xf>
    <xf numFmtId="0" fontId="2" fillId="37" borderId="12" xfId="53" applyFill="1" applyBorder="1" applyProtection="1">
      <alignment/>
      <protection locked="0"/>
    </xf>
    <xf numFmtId="0" fontId="2" fillId="37" borderId="13" xfId="53" applyFill="1" applyBorder="1" applyProtection="1">
      <alignment/>
      <protection locked="0"/>
    </xf>
    <xf numFmtId="0" fontId="2" fillId="37" borderId="14" xfId="53" applyFill="1" applyBorder="1" applyProtection="1">
      <alignment/>
      <protection locked="0"/>
    </xf>
    <xf numFmtId="0" fontId="2" fillId="35" borderId="0" xfId="53" applyFont="1" applyFill="1" applyAlignment="1" applyProtection="1">
      <alignment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7" fillId="35" borderId="0" xfId="45" applyFont="1" applyFill="1" applyAlignment="1" applyProtection="1">
      <alignment horizontal="right" vertical="center"/>
      <protection/>
    </xf>
    <xf numFmtId="0" fontId="2" fillId="0" borderId="0" xfId="53" applyFont="1" applyAlignment="1" applyProtection="1">
      <alignment vertical="center"/>
      <protection/>
    </xf>
    <xf numFmtId="0" fontId="2" fillId="0" borderId="0" xfId="53" applyFont="1" applyProtection="1">
      <alignment/>
      <protection locked="0"/>
    </xf>
    <xf numFmtId="0" fontId="2" fillId="0" borderId="0" xfId="53" applyProtection="1">
      <alignment/>
      <protection locked="0"/>
    </xf>
    <xf numFmtId="0" fontId="2" fillId="0" borderId="0" xfId="53" applyFont="1" applyProtection="1" quotePrefix="1">
      <alignment/>
      <protection locked="0"/>
    </xf>
    <xf numFmtId="9" fontId="62" fillId="33" borderId="10" xfId="0" applyNumberFormat="1" applyFont="1" applyFill="1" applyBorder="1" applyAlignment="1">
      <alignment horizontal="center" vertical="center"/>
    </xf>
    <xf numFmtId="9" fontId="62" fillId="38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 vertical="center"/>
    </xf>
    <xf numFmtId="4" fontId="65" fillId="33" borderId="0" xfId="0" applyNumberFormat="1" applyFont="1" applyFill="1" applyAlignment="1">
      <alignment horizontal="left"/>
    </xf>
    <xf numFmtId="4" fontId="66" fillId="33" borderId="0" xfId="0" applyNumberFormat="1" applyFont="1" applyFill="1" applyAlignment="1">
      <alignment horizontal="left" vertical="center"/>
    </xf>
    <xf numFmtId="4" fontId="67" fillId="0" borderId="0" xfId="0" applyNumberFormat="1" applyFont="1" applyAlignment="1">
      <alignment vertical="center"/>
    </xf>
    <xf numFmtId="4" fontId="66" fillId="0" borderId="0" xfId="0" applyNumberFormat="1" applyFont="1" applyFill="1" applyBorder="1" applyAlignment="1">
      <alignment horizontal="left" vertical="center"/>
    </xf>
    <xf numFmtId="4" fontId="66" fillId="33" borderId="0" xfId="0" applyNumberFormat="1" applyFont="1" applyFill="1" applyBorder="1" applyAlignment="1">
      <alignment horizontal="left" vertical="center"/>
    </xf>
    <xf numFmtId="3" fontId="62" fillId="33" borderId="0" xfId="0" applyNumberFormat="1" applyFont="1" applyFill="1" applyAlignment="1">
      <alignment horizontal="right" vertical="center"/>
    </xf>
    <xf numFmtId="3" fontId="62" fillId="33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" fontId="68" fillId="33" borderId="15" xfId="0" applyNumberFormat="1" applyFont="1" applyFill="1" applyBorder="1" applyAlignment="1">
      <alignment horizontal="left"/>
    </xf>
    <xf numFmtId="4" fontId="69" fillId="33" borderId="0" xfId="0" applyNumberFormat="1" applyFont="1" applyFill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62" fillId="33" borderId="19" xfId="0" applyNumberFormat="1" applyFont="1" applyFill="1" applyBorder="1" applyAlignment="1">
      <alignment horizontal="left"/>
    </xf>
    <xf numFmtId="4" fontId="62" fillId="33" borderId="20" xfId="0" applyNumberFormat="1" applyFont="1" applyFill="1" applyBorder="1" applyAlignment="1">
      <alignment horizontal="left"/>
    </xf>
    <xf numFmtId="4" fontId="62" fillId="33" borderId="0" xfId="0" applyNumberFormat="1" applyFont="1" applyFill="1" applyAlignment="1">
      <alignment horizontal="left" vertical="top"/>
    </xf>
    <xf numFmtId="4" fontId="62" fillId="33" borderId="0" xfId="0" applyNumberFormat="1" applyFont="1" applyFill="1" applyAlignment="1" applyProtection="1">
      <alignment horizontal="left"/>
      <protection/>
    </xf>
    <xf numFmtId="4" fontId="63" fillId="34" borderId="10" xfId="0" applyNumberFormat="1" applyFont="1" applyFill="1" applyBorder="1" applyAlignment="1" applyProtection="1">
      <alignment horizontal="center" vertical="center" wrapText="1"/>
      <protection/>
    </xf>
    <xf numFmtId="4" fontId="62" fillId="33" borderId="10" xfId="0" applyNumberFormat="1" applyFont="1" applyFill="1" applyBorder="1" applyAlignment="1" applyProtection="1">
      <alignment horizontal="center" vertical="center"/>
      <protection/>
    </xf>
    <xf numFmtId="4" fontId="64" fillId="33" borderId="10" xfId="0" applyNumberFormat="1" applyFont="1" applyFill="1" applyBorder="1" applyAlignment="1" applyProtection="1">
      <alignment horizontal="left" vertical="center" wrapText="1"/>
      <protection/>
    </xf>
    <xf numFmtId="4" fontId="64" fillId="33" borderId="10" xfId="0" applyNumberFormat="1" applyFont="1" applyFill="1" applyBorder="1" applyAlignment="1" applyProtection="1">
      <alignment horizontal="left" vertical="center" wrapText="1"/>
      <protection/>
    </xf>
    <xf numFmtId="4" fontId="62" fillId="33" borderId="21" xfId="0" applyNumberFormat="1" applyFont="1" applyFill="1" applyBorder="1" applyAlignment="1">
      <alignment horizontal="right" vertical="center"/>
    </xf>
    <xf numFmtId="4" fontId="63" fillId="34" borderId="22" xfId="0" applyNumberFormat="1" applyFont="1" applyFill="1" applyBorder="1" applyAlignment="1">
      <alignment horizontal="center" vertical="center" wrapText="1"/>
    </xf>
    <xf numFmtId="4" fontId="62" fillId="33" borderId="15" xfId="0" applyNumberFormat="1" applyFont="1" applyFill="1" applyBorder="1" applyAlignment="1" applyProtection="1">
      <alignment horizontal="right" vertical="center"/>
      <protection locked="0"/>
    </xf>
    <xf numFmtId="4" fontId="62" fillId="33" borderId="23" xfId="0" applyNumberFormat="1" applyFont="1" applyFill="1" applyBorder="1" applyAlignment="1">
      <alignment horizontal="center" vertical="center"/>
    </xf>
    <xf numFmtId="4" fontId="62" fillId="33" borderId="21" xfId="0" applyNumberFormat="1" applyFont="1" applyFill="1" applyBorder="1" applyAlignment="1">
      <alignment horizontal="center" vertical="center"/>
    </xf>
    <xf numFmtId="4" fontId="62" fillId="33" borderId="0" xfId="0" applyNumberFormat="1" applyFont="1" applyFill="1" applyAlignment="1">
      <alignment horizontal="center"/>
    </xf>
    <xf numFmtId="4" fontId="62" fillId="33" borderId="0" xfId="0" applyNumberFormat="1" applyFont="1" applyFill="1" applyAlignment="1" applyProtection="1">
      <alignment horizontal="center"/>
      <protection/>
    </xf>
    <xf numFmtId="4" fontId="62" fillId="33" borderId="23" xfId="0" applyNumberFormat="1" applyFont="1" applyFill="1" applyBorder="1" applyAlignment="1" applyProtection="1">
      <alignment horizontal="center" vertical="center"/>
      <protection/>
    </xf>
    <xf numFmtId="4" fontId="70" fillId="33" borderId="17" xfId="0" applyNumberFormat="1" applyFont="1" applyFill="1" applyBorder="1" applyAlignment="1">
      <alignment horizontal="center" vertical="center"/>
    </xf>
    <xf numFmtId="4" fontId="70" fillId="33" borderId="1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62" fillId="33" borderId="0" xfId="0" applyNumberFormat="1" applyFont="1" applyFill="1" applyAlignment="1">
      <alignment horizontal="left"/>
    </xf>
    <xf numFmtId="0" fontId="69" fillId="33" borderId="0" xfId="0" applyNumberFormat="1" applyFont="1" applyFill="1" applyAlignment="1">
      <alignment horizontal="left" vertical="center"/>
    </xf>
    <xf numFmtId="0" fontId="62" fillId="33" borderId="0" xfId="0" applyNumberFormat="1" applyFont="1" applyFill="1" applyAlignment="1" applyProtection="1">
      <alignment horizontal="left"/>
      <protection/>
    </xf>
    <xf numFmtId="0" fontId="63" fillId="34" borderId="10" xfId="0" applyNumberFormat="1" applyFont="1" applyFill="1" applyBorder="1" applyAlignment="1" applyProtection="1">
      <alignment horizontal="center" vertical="center" wrapText="1"/>
      <protection/>
    </xf>
    <xf numFmtId="0" fontId="62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10" xfId="0" applyNumberFormat="1" applyFont="1" applyFill="1" applyBorder="1" applyAlignment="1">
      <alignment horizontal="center" vertical="center"/>
    </xf>
    <xf numFmtId="0" fontId="63" fillId="34" borderId="10" xfId="0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4" fontId="62" fillId="33" borderId="24" xfId="0" applyNumberFormat="1" applyFont="1" applyFill="1" applyBorder="1" applyAlignment="1" applyProtection="1">
      <alignment horizontal="right" vertical="center"/>
      <protection locked="0"/>
    </xf>
    <xf numFmtId="4" fontId="62" fillId="33" borderId="15" xfId="0" applyNumberFormat="1" applyFont="1" applyFill="1" applyBorder="1" applyAlignment="1" applyProtection="1">
      <alignment horizontal="center" vertical="center"/>
      <protection locked="0"/>
    </xf>
    <xf numFmtId="4" fontId="71" fillId="33" borderId="20" xfId="0" applyNumberFormat="1" applyFont="1" applyFill="1" applyBorder="1" applyAlignment="1">
      <alignment horizontal="center" vertical="center"/>
    </xf>
    <xf numFmtId="4" fontId="72" fillId="33" borderId="16" xfId="0" applyNumberFormat="1" applyFont="1" applyFill="1" applyBorder="1" applyAlignment="1">
      <alignment horizontal="left" wrapText="1"/>
    </xf>
    <xf numFmtId="4" fontId="72" fillId="33" borderId="17" xfId="0" applyNumberFormat="1" applyFont="1" applyFill="1" applyBorder="1" applyAlignment="1">
      <alignment horizontal="left" wrapText="1"/>
    </xf>
    <xf numFmtId="4" fontId="72" fillId="33" borderId="18" xfId="0" applyNumberFormat="1" applyFont="1" applyFill="1" applyBorder="1" applyAlignment="1">
      <alignment horizontal="left" wrapText="1"/>
    </xf>
    <xf numFmtId="4" fontId="73" fillId="33" borderId="0" xfId="0" applyNumberFormat="1" applyFont="1" applyFill="1" applyAlignment="1" applyProtection="1">
      <alignment horizontal="left" vertical="center"/>
      <protection locked="0"/>
    </xf>
    <xf numFmtId="4" fontId="74" fillId="33" borderId="25" xfId="0" applyNumberFormat="1" applyFont="1" applyFill="1" applyBorder="1" applyAlignment="1" applyProtection="1">
      <alignment horizontal="center" vertical="top"/>
      <protection locked="0"/>
    </xf>
    <xf numFmtId="4" fontId="74" fillId="33" borderId="19" xfId="0" applyNumberFormat="1" applyFont="1" applyFill="1" applyBorder="1" applyAlignment="1" applyProtection="1">
      <alignment horizontal="center" vertical="top"/>
      <protection locked="0"/>
    </xf>
    <xf numFmtId="4" fontId="74" fillId="33" borderId="26" xfId="0" applyNumberFormat="1" applyFont="1" applyFill="1" applyBorder="1" applyAlignment="1" applyProtection="1">
      <alignment horizontal="center" vertical="top"/>
      <protection locked="0"/>
    </xf>
    <xf numFmtId="4" fontId="74" fillId="33" borderId="27" xfId="0" applyNumberFormat="1" applyFont="1" applyFill="1" applyBorder="1" applyAlignment="1" applyProtection="1">
      <alignment horizontal="center" vertical="top"/>
      <protection locked="0"/>
    </xf>
    <xf numFmtId="4" fontId="74" fillId="33" borderId="0" xfId="0" applyNumberFormat="1" applyFont="1" applyFill="1" applyBorder="1" applyAlignment="1" applyProtection="1">
      <alignment horizontal="center" vertical="top"/>
      <protection locked="0"/>
    </xf>
    <xf numFmtId="4" fontId="74" fillId="33" borderId="28" xfId="0" applyNumberFormat="1" applyFont="1" applyFill="1" applyBorder="1" applyAlignment="1" applyProtection="1">
      <alignment horizontal="center" vertical="top"/>
      <protection locked="0"/>
    </xf>
    <xf numFmtId="4" fontId="74" fillId="33" borderId="29" xfId="0" applyNumberFormat="1" applyFont="1" applyFill="1" applyBorder="1" applyAlignment="1" applyProtection="1">
      <alignment horizontal="center" vertical="top"/>
      <protection locked="0"/>
    </xf>
    <xf numFmtId="4" fontId="74" fillId="33" borderId="20" xfId="0" applyNumberFormat="1" applyFont="1" applyFill="1" applyBorder="1" applyAlignment="1" applyProtection="1">
      <alignment horizontal="center" vertical="top"/>
      <protection locked="0"/>
    </xf>
    <xf numFmtId="4" fontId="74" fillId="33" borderId="30" xfId="0" applyNumberFormat="1" applyFont="1" applyFill="1" applyBorder="1" applyAlignment="1" applyProtection="1">
      <alignment horizontal="center" vertical="top"/>
      <protection locked="0"/>
    </xf>
    <xf numFmtId="49" fontId="8" fillId="33" borderId="0" xfId="0" applyNumberFormat="1" applyFont="1" applyFill="1" applyAlignment="1">
      <alignment horizontal="center" vertical="center" wrapText="1"/>
    </xf>
    <xf numFmtId="4" fontId="73" fillId="33" borderId="0" xfId="0" applyNumberFormat="1" applyFont="1" applyFill="1" applyAlignment="1" applyProtection="1">
      <alignment horizontal="left" vertical="center"/>
      <protection/>
    </xf>
    <xf numFmtId="4" fontId="73" fillId="33" borderId="0" xfId="0" applyNumberFormat="1" applyFont="1" applyFill="1" applyAlignment="1">
      <alignment horizontal="left" vertical="center"/>
    </xf>
    <xf numFmtId="4" fontId="75" fillId="33" borderId="0" xfId="0" applyNumberFormat="1" applyFont="1" applyFill="1" applyAlignment="1">
      <alignment horizontal="center" vertical="center"/>
    </xf>
    <xf numFmtId="4" fontId="76" fillId="0" borderId="0" xfId="0" applyNumberFormat="1" applyFont="1" applyAlignment="1">
      <alignment horizontal="left" vertical="top" wrapText="1"/>
    </xf>
    <xf numFmtId="4" fontId="70" fillId="34" borderId="10" xfId="0" applyNumberFormat="1" applyFont="1" applyFill="1" applyBorder="1" applyAlignment="1">
      <alignment horizontal="right" vertical="center"/>
    </xf>
    <xf numFmtId="4" fontId="70" fillId="34" borderId="23" xfId="0" applyNumberFormat="1" applyFont="1" applyFill="1" applyBorder="1" applyAlignment="1">
      <alignment horizontal="right" vertical="center"/>
    </xf>
    <xf numFmtId="4" fontId="70" fillId="34" borderId="22" xfId="0" applyNumberFormat="1" applyFont="1" applyFill="1" applyBorder="1" applyAlignment="1">
      <alignment horizontal="right" vertical="center"/>
    </xf>
    <xf numFmtId="4" fontId="62" fillId="33" borderId="0" xfId="0" applyNumberFormat="1" applyFont="1" applyFill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93</xdr:row>
      <xdr:rowOff>247650</xdr:rowOff>
    </xdr:from>
    <xdr:to>
      <xdr:col>10</xdr:col>
      <xdr:colOff>752475</xdr:colOff>
      <xdr:row>98</xdr:row>
      <xdr:rowOff>85725</xdr:rowOff>
    </xdr:to>
    <xdr:pic>
      <xdr:nvPicPr>
        <xdr:cNvPr id="1" name="Picture 7" descr="Wiersz podpisu pakietu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8155900"/>
          <a:ext cx="2371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9"/>
  <sheetViews>
    <sheetView tabSelected="1" zoomScale="85" zoomScaleNormal="85" workbookViewId="0" topLeftCell="A1">
      <selection activeCell="J84" sqref="J84"/>
    </sheetView>
  </sheetViews>
  <sheetFormatPr defaultColWidth="9.140625" defaultRowHeight="12.75"/>
  <cols>
    <col min="1" max="1" width="0.13671875" style="8" customWidth="1"/>
    <col min="2" max="2" width="8.57421875" style="83" customWidth="1"/>
    <col min="3" max="3" width="11.140625" style="8" customWidth="1"/>
    <col min="4" max="4" width="50.421875" style="8" customWidth="1"/>
    <col min="5" max="5" width="6.7109375" style="8" customWidth="1"/>
    <col min="6" max="6" width="9.7109375" style="74" customWidth="1"/>
    <col min="7" max="7" width="10.140625" style="8" customWidth="1"/>
    <col min="8" max="8" width="11.7109375" style="8" customWidth="1"/>
    <col min="9" max="9" width="7.8515625" style="8" customWidth="1"/>
    <col min="10" max="10" width="11.7109375" style="8" customWidth="1"/>
    <col min="11" max="11" width="15.00390625" style="8" customWidth="1"/>
    <col min="12" max="12" width="3.57421875" style="8" customWidth="1"/>
    <col min="13" max="13" width="12.8515625" style="42" customWidth="1"/>
    <col min="14" max="14" width="7.421875" style="39" hidden="1" customWidth="1"/>
    <col min="15" max="15" width="0" style="47" hidden="1" customWidth="1"/>
    <col min="16" max="18" width="0" style="8" hidden="1" customWidth="1"/>
    <col min="19" max="16384" width="8.8515625" style="8" customWidth="1"/>
  </cols>
  <sheetData>
    <row r="1" spans="2:15" s="1" customFormat="1" ht="1.5" customHeight="1" thickBot="1">
      <c r="B1" s="75"/>
      <c r="F1" s="69"/>
      <c r="M1" s="41"/>
      <c r="N1" s="38"/>
      <c r="O1" s="45"/>
    </row>
    <row r="2" spans="2:15" s="1" customFormat="1" ht="17.25" customHeight="1">
      <c r="B2" s="93"/>
      <c r="C2" s="94"/>
      <c r="D2" s="95"/>
      <c r="F2" s="69"/>
      <c r="H2" s="49" t="s">
        <v>96</v>
      </c>
      <c r="I2" s="49"/>
      <c r="J2" s="49"/>
      <c r="K2" s="49"/>
      <c r="L2" s="49"/>
      <c r="M2" s="41"/>
      <c r="N2" s="38"/>
      <c r="O2" s="45"/>
    </row>
    <row r="3" spans="2:15" s="1" customFormat="1" ht="6.75" customHeight="1">
      <c r="B3" s="96"/>
      <c r="C3" s="97"/>
      <c r="D3" s="98"/>
      <c r="F3" s="69"/>
      <c r="M3" s="41"/>
      <c r="N3" s="38"/>
      <c r="O3" s="45"/>
    </row>
    <row r="4" spans="2:15" s="1" customFormat="1" ht="2.25" customHeight="1">
      <c r="B4" s="96"/>
      <c r="C4" s="97"/>
      <c r="D4" s="98"/>
      <c r="F4" s="69"/>
      <c r="M4" s="41"/>
      <c r="N4" s="38"/>
      <c r="O4" s="45"/>
    </row>
    <row r="5" spans="2:15" s="1" customFormat="1" ht="29.25" customHeight="1">
      <c r="B5" s="96"/>
      <c r="C5" s="97"/>
      <c r="D5" s="98"/>
      <c r="F5" s="69"/>
      <c r="M5" s="41"/>
      <c r="N5" s="38"/>
      <c r="O5" s="45"/>
    </row>
    <row r="6" spans="2:15" s="1" customFormat="1" ht="2.25" customHeight="1">
      <c r="B6" s="96"/>
      <c r="C6" s="97"/>
      <c r="D6" s="98"/>
      <c r="F6" s="69"/>
      <c r="M6" s="41"/>
      <c r="N6" s="38"/>
      <c r="O6" s="45"/>
    </row>
    <row r="7" spans="2:15" s="1" customFormat="1" ht="19.5" customHeight="1">
      <c r="B7" s="96"/>
      <c r="C7" s="97"/>
      <c r="D7" s="98"/>
      <c r="F7" s="69"/>
      <c r="M7" s="41"/>
      <c r="N7" s="38"/>
      <c r="O7" s="45"/>
    </row>
    <row r="8" spans="2:15" s="1" customFormat="1" ht="10.5" customHeight="1">
      <c r="B8" s="96"/>
      <c r="C8" s="97"/>
      <c r="D8" s="98"/>
      <c r="F8" s="92" t="s">
        <v>97</v>
      </c>
      <c r="G8" s="92"/>
      <c r="H8" s="92"/>
      <c r="I8" s="92"/>
      <c r="J8" s="92"/>
      <c r="K8" s="92"/>
      <c r="M8" s="41"/>
      <c r="N8" s="38"/>
      <c r="O8" s="45"/>
    </row>
    <row r="9" spans="2:15" s="1" customFormat="1" ht="2.25" customHeight="1">
      <c r="B9" s="96"/>
      <c r="C9" s="97"/>
      <c r="D9" s="98"/>
      <c r="F9" s="92"/>
      <c r="G9" s="92"/>
      <c r="H9" s="92"/>
      <c r="I9" s="92"/>
      <c r="J9" s="92"/>
      <c r="K9" s="92"/>
      <c r="M9" s="41"/>
      <c r="N9" s="38"/>
      <c r="O9" s="45"/>
    </row>
    <row r="10" spans="2:15" s="1" customFormat="1" ht="3" customHeight="1">
      <c r="B10" s="96"/>
      <c r="C10" s="97"/>
      <c r="D10" s="98"/>
      <c r="F10" s="92"/>
      <c r="G10" s="92"/>
      <c r="H10" s="92"/>
      <c r="I10" s="92"/>
      <c r="J10" s="92"/>
      <c r="K10" s="92"/>
      <c r="M10" s="41"/>
      <c r="N10" s="38"/>
      <c r="O10" s="45"/>
    </row>
    <row r="11" spans="2:15" s="1" customFormat="1" ht="3.75" customHeight="1">
      <c r="B11" s="96"/>
      <c r="C11" s="97"/>
      <c r="D11" s="98"/>
      <c r="F11" s="92"/>
      <c r="G11" s="92"/>
      <c r="H11" s="92"/>
      <c r="I11" s="92"/>
      <c r="J11" s="92"/>
      <c r="K11" s="92"/>
      <c r="M11" s="41"/>
      <c r="N11" s="38"/>
      <c r="O11" s="45"/>
    </row>
    <row r="12" spans="2:15" s="1" customFormat="1" ht="15.75" customHeight="1" thickBot="1">
      <c r="B12" s="99"/>
      <c r="C12" s="100"/>
      <c r="D12" s="101"/>
      <c r="F12" s="69"/>
      <c r="M12" s="41"/>
      <c r="N12" s="38"/>
      <c r="O12" s="45"/>
    </row>
    <row r="13" spans="2:15" s="1" customFormat="1" ht="48" customHeight="1">
      <c r="B13" s="75"/>
      <c r="D13" s="58" t="s">
        <v>98</v>
      </c>
      <c r="F13" s="69"/>
      <c r="M13" s="41"/>
      <c r="N13" s="38"/>
      <c r="O13" s="45"/>
    </row>
    <row r="14" spans="2:15" s="1" customFormat="1" ht="24" customHeight="1">
      <c r="B14" s="75"/>
      <c r="D14" s="105" t="s">
        <v>99</v>
      </c>
      <c r="E14" s="105"/>
      <c r="F14" s="69"/>
      <c r="M14" s="41"/>
      <c r="N14" s="38"/>
      <c r="O14" s="45"/>
    </row>
    <row r="15" spans="2:15" s="1" customFormat="1" ht="57" customHeight="1">
      <c r="B15" s="75"/>
      <c r="F15" s="69"/>
      <c r="M15" s="41"/>
      <c r="N15" s="38"/>
      <c r="O15" s="45"/>
    </row>
    <row r="16" spans="2:15" s="1" customFormat="1" ht="20.25" customHeight="1">
      <c r="B16" s="76" t="s">
        <v>100</v>
      </c>
      <c r="F16" s="69"/>
      <c r="M16" s="41"/>
      <c r="N16" s="38"/>
      <c r="O16" s="45"/>
    </row>
    <row r="17" spans="2:15" s="1" customFormat="1" ht="3" customHeight="1">
      <c r="B17" s="75"/>
      <c r="F17" s="69"/>
      <c r="M17" s="41"/>
      <c r="N17" s="38"/>
      <c r="O17" s="45"/>
    </row>
    <row r="18" spans="2:15" s="1" customFormat="1" ht="20.25" customHeight="1">
      <c r="B18" s="76" t="s">
        <v>101</v>
      </c>
      <c r="F18" s="69"/>
      <c r="M18" s="41"/>
      <c r="N18" s="38"/>
      <c r="O18" s="45"/>
    </row>
    <row r="19" spans="2:15" s="1" customFormat="1" ht="3.75" customHeight="1">
      <c r="B19" s="75"/>
      <c r="F19" s="69"/>
      <c r="M19" s="41"/>
      <c r="N19" s="38"/>
      <c r="O19" s="45"/>
    </row>
    <row r="20" spans="2:15" s="1" customFormat="1" ht="20.25" customHeight="1">
      <c r="B20" s="76" t="s">
        <v>102</v>
      </c>
      <c r="F20" s="69"/>
      <c r="M20" s="41"/>
      <c r="N20" s="38"/>
      <c r="O20" s="45"/>
    </row>
    <row r="21" spans="2:15" s="1" customFormat="1" ht="2.25" customHeight="1">
      <c r="B21" s="75"/>
      <c r="F21" s="69"/>
      <c r="M21" s="41"/>
      <c r="N21" s="38"/>
      <c r="O21" s="45"/>
    </row>
    <row r="22" spans="2:15" s="1" customFormat="1" ht="20.25" customHeight="1">
      <c r="B22" s="76" t="s">
        <v>103</v>
      </c>
      <c r="F22" s="69"/>
      <c r="M22" s="41"/>
      <c r="N22" s="38"/>
      <c r="O22" s="45"/>
    </row>
    <row r="23" spans="2:15" s="1" customFormat="1" ht="59.25" customHeight="1">
      <c r="B23" s="75"/>
      <c r="F23" s="69"/>
      <c r="M23" s="41"/>
      <c r="N23" s="38"/>
      <c r="O23" s="45"/>
    </row>
    <row r="24" spans="2:17" s="1" customFormat="1" ht="49.5" customHeight="1">
      <c r="B24" s="102" t="s">
        <v>126</v>
      </c>
      <c r="C24" s="102"/>
      <c r="D24" s="102"/>
      <c r="E24" s="102"/>
      <c r="F24" s="102"/>
      <c r="G24" s="102"/>
      <c r="H24" s="102"/>
      <c r="I24" s="102"/>
      <c r="J24" s="102"/>
      <c r="K24" s="102"/>
      <c r="M24" s="41"/>
      <c r="N24" s="38"/>
      <c r="O24" s="45"/>
      <c r="Q24" s="36">
        <v>0.08</v>
      </c>
    </row>
    <row r="25" spans="2:17" s="1" customFormat="1" ht="51.75" customHeight="1">
      <c r="B25" s="75"/>
      <c r="F25" s="69"/>
      <c r="M25" s="41"/>
      <c r="N25" s="38"/>
      <c r="O25" s="45"/>
      <c r="Q25" s="36">
        <v>0.23</v>
      </c>
    </row>
    <row r="26" spans="2:15" s="1" customFormat="1" ht="3" customHeight="1">
      <c r="B26" s="75"/>
      <c r="F26" s="69"/>
      <c r="M26" s="41"/>
      <c r="N26" s="38"/>
      <c r="O26" s="45"/>
    </row>
    <row r="27" spans="2:15" s="1" customFormat="1" ht="20.25" customHeight="1">
      <c r="B27" s="103" t="s">
        <v>104</v>
      </c>
      <c r="C27" s="103"/>
      <c r="D27" s="103"/>
      <c r="E27" s="59"/>
      <c r="F27" s="70"/>
      <c r="M27" s="41"/>
      <c r="N27" s="38"/>
      <c r="O27" s="45"/>
    </row>
    <row r="28" spans="2:15" s="1" customFormat="1" ht="9.75" customHeight="1">
      <c r="B28" s="77"/>
      <c r="C28" s="59"/>
      <c r="D28" s="59"/>
      <c r="E28" s="59"/>
      <c r="F28" s="70"/>
      <c r="M28" s="41"/>
      <c r="N28" s="38"/>
      <c r="O28" s="45"/>
    </row>
    <row r="29" spans="2:15" s="1" customFormat="1" ht="48.75" customHeight="1" thickBot="1">
      <c r="B29" s="78" t="s">
        <v>0</v>
      </c>
      <c r="C29" s="60" t="s">
        <v>1</v>
      </c>
      <c r="D29" s="60" t="s">
        <v>2</v>
      </c>
      <c r="E29" s="60" t="s">
        <v>3</v>
      </c>
      <c r="F29" s="60" t="s">
        <v>4</v>
      </c>
      <c r="G29" s="65" t="s">
        <v>5</v>
      </c>
      <c r="H29" s="2" t="s">
        <v>6</v>
      </c>
      <c r="I29" s="2" t="s">
        <v>7</v>
      </c>
      <c r="J29" s="2" t="s">
        <v>8</v>
      </c>
      <c r="K29" s="2" t="s">
        <v>9</v>
      </c>
      <c r="M29" s="43"/>
      <c r="N29" s="38"/>
      <c r="O29" s="46"/>
    </row>
    <row r="30" spans="2:15" s="1" customFormat="1" ht="19.5" customHeight="1" thickBot="1">
      <c r="B30" s="79" t="s">
        <v>10</v>
      </c>
      <c r="C30" s="61" t="s">
        <v>11</v>
      </c>
      <c r="D30" s="63" t="s">
        <v>12</v>
      </c>
      <c r="E30" s="61" t="s">
        <v>13</v>
      </c>
      <c r="F30" s="71">
        <v>9</v>
      </c>
      <c r="G30" s="66"/>
      <c r="H30" s="64">
        <f>ROUND(F30*G30,2)</f>
        <v>0</v>
      </c>
      <c r="I30" s="35">
        <v>0.08</v>
      </c>
      <c r="J30" s="7">
        <f>ROUND(H30*I30,2)</f>
        <v>0</v>
      </c>
      <c r="K30" s="7">
        <f>ROUND(H30+J30,2)</f>
        <v>0</v>
      </c>
      <c r="M30" s="43" t="str">
        <f>IF(AND(F30&gt;0,OR(ISBLANK(G30),G30=0)),"podaj stawkę!",IF(AND(ISBLANK(F30),G30&gt;0),"usuń stawkę",""))</f>
        <v>podaj stawkę!</v>
      </c>
      <c r="N30" s="38">
        <f>IF(M30&lt;&gt;"",1,0)</f>
        <v>1</v>
      </c>
      <c r="O30" s="45">
        <f>IF(I30="",1,0)</f>
        <v>0</v>
      </c>
    </row>
    <row r="31" spans="2:15" s="1" customFormat="1" ht="6" customHeight="1">
      <c r="B31" s="77"/>
      <c r="C31" s="59"/>
      <c r="D31" s="59"/>
      <c r="E31" s="59"/>
      <c r="F31" s="70"/>
      <c r="M31" s="43"/>
      <c r="N31" s="38"/>
      <c r="O31" s="45"/>
    </row>
    <row r="32" spans="2:15" s="1" customFormat="1" ht="19.5" customHeight="1">
      <c r="B32" s="77"/>
      <c r="C32" s="59"/>
      <c r="D32" s="59"/>
      <c r="E32" s="59"/>
      <c r="F32" s="70"/>
      <c r="M32" s="43"/>
      <c r="N32" s="38"/>
      <c r="O32" s="45"/>
    </row>
    <row r="33" spans="2:15" s="1" customFormat="1" ht="20.25" customHeight="1">
      <c r="B33" s="103" t="s">
        <v>105</v>
      </c>
      <c r="C33" s="103"/>
      <c r="D33" s="103"/>
      <c r="E33" s="59"/>
      <c r="F33" s="70"/>
      <c r="M33" s="43"/>
      <c r="N33" s="38"/>
      <c r="O33" s="45"/>
    </row>
    <row r="34" spans="2:15" s="1" customFormat="1" ht="9.75" customHeight="1">
      <c r="B34" s="77"/>
      <c r="C34" s="59"/>
      <c r="D34" s="59"/>
      <c r="E34" s="59"/>
      <c r="F34" s="70"/>
      <c r="M34" s="43"/>
      <c r="N34" s="38"/>
      <c r="O34" s="45"/>
    </row>
    <row r="35" spans="2:15" s="1" customFormat="1" ht="54.75" customHeight="1" thickBot="1">
      <c r="B35" s="78" t="s">
        <v>0</v>
      </c>
      <c r="C35" s="60" t="s">
        <v>1</v>
      </c>
      <c r="D35" s="60" t="s">
        <v>2</v>
      </c>
      <c r="E35" s="60" t="s">
        <v>3</v>
      </c>
      <c r="F35" s="60" t="s">
        <v>4</v>
      </c>
      <c r="G35" s="65" t="s">
        <v>5</v>
      </c>
      <c r="H35" s="2" t="s">
        <v>6</v>
      </c>
      <c r="I35" s="2" t="s">
        <v>7</v>
      </c>
      <c r="J35" s="2" t="s">
        <v>8</v>
      </c>
      <c r="K35" s="2" t="s">
        <v>9</v>
      </c>
      <c r="M35" s="43"/>
      <c r="N35" s="38"/>
      <c r="O35" s="45"/>
    </row>
    <row r="36" spans="2:15" s="1" customFormat="1" ht="21" customHeight="1" thickBot="1">
      <c r="B36" s="79" t="s">
        <v>10</v>
      </c>
      <c r="C36" s="61" t="s">
        <v>11</v>
      </c>
      <c r="D36" s="62" t="s">
        <v>12</v>
      </c>
      <c r="E36" s="61" t="s">
        <v>13</v>
      </c>
      <c r="F36" s="71">
        <v>98</v>
      </c>
      <c r="G36" s="66"/>
      <c r="H36" s="64">
        <f>ROUND(F36*G36,2)</f>
        <v>0</v>
      </c>
      <c r="I36" s="35">
        <v>0.08</v>
      </c>
      <c r="J36" s="5">
        <f>ROUND(H36*I36,2)</f>
        <v>0</v>
      </c>
      <c r="K36" s="5">
        <f>ROUND(H36+J36,2)</f>
        <v>0</v>
      </c>
      <c r="M36" s="43" t="str">
        <f>IF(AND(F36&gt;0,OR(ISBLANK(G36),G36=0)),"podaj stawkę!",IF(AND(ISBLANK(F36),G36&gt;0),"usuń stawkę",""))</f>
        <v>podaj stawkę!</v>
      </c>
      <c r="N36" s="38">
        <f>IF(M36&lt;&gt;"",1,0)</f>
        <v>1</v>
      </c>
      <c r="O36" s="45">
        <f>IF(I36="",1,0)</f>
        <v>0</v>
      </c>
    </row>
    <row r="37" spans="2:15" s="1" customFormat="1" ht="6" customHeight="1">
      <c r="B37" s="77"/>
      <c r="C37" s="59"/>
      <c r="D37" s="59"/>
      <c r="E37" s="59"/>
      <c r="F37" s="70"/>
      <c r="M37" s="44"/>
      <c r="N37" s="38"/>
      <c r="O37" s="45"/>
    </row>
    <row r="38" spans="2:16" s="1" customFormat="1" ht="16.5" customHeight="1">
      <c r="B38" s="77"/>
      <c r="C38" s="59"/>
      <c r="D38" s="59"/>
      <c r="E38" s="59"/>
      <c r="F38" s="70"/>
      <c r="M38" s="44"/>
      <c r="N38" s="44"/>
      <c r="O38" s="44"/>
      <c r="P38" s="44"/>
    </row>
    <row r="39" spans="2:15" s="1" customFormat="1" ht="20.25" customHeight="1">
      <c r="B39" s="103" t="s">
        <v>106</v>
      </c>
      <c r="C39" s="103"/>
      <c r="D39" s="103"/>
      <c r="E39" s="59"/>
      <c r="F39" s="70"/>
      <c r="M39" s="44"/>
      <c r="N39" s="38"/>
      <c r="O39" s="45"/>
    </row>
    <row r="40" spans="2:15" s="1" customFormat="1" ht="9.75" customHeight="1">
      <c r="B40" s="77"/>
      <c r="C40" s="59"/>
      <c r="D40" s="59"/>
      <c r="E40" s="59"/>
      <c r="F40" s="70"/>
      <c r="M40" s="44"/>
      <c r="N40" s="38"/>
      <c r="O40" s="45"/>
    </row>
    <row r="41" spans="2:15" s="1" customFormat="1" ht="45" customHeight="1" thickBot="1">
      <c r="B41" s="78" t="s">
        <v>0</v>
      </c>
      <c r="C41" s="60" t="s">
        <v>1</v>
      </c>
      <c r="D41" s="60" t="s">
        <v>2</v>
      </c>
      <c r="E41" s="60" t="s">
        <v>3</v>
      </c>
      <c r="F41" s="60" t="s">
        <v>4</v>
      </c>
      <c r="G41" s="65" t="s">
        <v>5</v>
      </c>
      <c r="H41" s="2" t="s">
        <v>6</v>
      </c>
      <c r="I41" s="2" t="s">
        <v>7</v>
      </c>
      <c r="J41" s="2" t="s">
        <v>8</v>
      </c>
      <c r="K41" s="2" t="s">
        <v>9</v>
      </c>
      <c r="M41" s="41"/>
      <c r="N41" s="38"/>
      <c r="O41" s="45"/>
    </row>
    <row r="42" spans="2:15" s="1" customFormat="1" ht="19.5" customHeight="1" thickBot="1">
      <c r="B42" s="80" t="s">
        <v>14</v>
      </c>
      <c r="C42" s="3" t="s">
        <v>15</v>
      </c>
      <c r="D42" s="4" t="s">
        <v>16</v>
      </c>
      <c r="E42" s="3" t="s">
        <v>13</v>
      </c>
      <c r="F42" s="67">
        <v>112</v>
      </c>
      <c r="G42" s="66"/>
      <c r="H42" s="64">
        <f>ROUND(F42*G42,2)</f>
        <v>0</v>
      </c>
      <c r="I42" s="35">
        <v>0.08</v>
      </c>
      <c r="J42" s="5">
        <f>ROUND(H42*I42,2)</f>
        <v>0</v>
      </c>
      <c r="K42" s="5">
        <f>ROUND(H42+J42,2)</f>
        <v>0</v>
      </c>
      <c r="M42" s="41" t="str">
        <f>IF(AND(F42&gt;0,OR(ISBLANK(G42),G42=0)),"podaj stawkę!",IF(AND(ISBLANK(F42),G42&gt;0),"usuń stawkę",""))</f>
        <v>podaj stawkę!</v>
      </c>
      <c r="N42" s="38">
        <f>IF(M42&lt;&gt;"",1,0)</f>
        <v>1</v>
      </c>
      <c r="O42" s="45">
        <f>IF(I42="",1,0)</f>
        <v>0</v>
      </c>
    </row>
    <row r="43" spans="2:15" s="1" customFormat="1" ht="18" customHeight="1" thickBot="1">
      <c r="B43" s="80" t="s">
        <v>10</v>
      </c>
      <c r="C43" s="3" t="s">
        <v>11</v>
      </c>
      <c r="D43" s="4" t="s">
        <v>12</v>
      </c>
      <c r="E43" s="3" t="s">
        <v>13</v>
      </c>
      <c r="F43" s="67">
        <v>1208</v>
      </c>
      <c r="G43" s="66"/>
      <c r="H43" s="64">
        <f>ROUND(F43*G43,2)</f>
        <v>0</v>
      </c>
      <c r="I43" s="35">
        <v>0.08</v>
      </c>
      <c r="J43" s="5">
        <f>ROUND(H43*I43,2)</f>
        <v>0</v>
      </c>
      <c r="K43" s="5">
        <f>ROUND(H43+J43,2)</f>
        <v>0</v>
      </c>
      <c r="M43" s="41" t="str">
        <f>IF(AND(F43&gt;0,OR(ISBLANK(G43),G43=0)),"podaj stawkę!",IF(AND(ISBLANK(F43),G43&gt;0),"usuń stawkę",""))</f>
        <v>podaj stawkę!</v>
      </c>
      <c r="N43" s="38">
        <f>IF(M43&lt;&gt;"",1,0)</f>
        <v>1</v>
      </c>
      <c r="O43" s="45">
        <f>IF(I43="",1,0)</f>
        <v>0</v>
      </c>
    </row>
    <row r="44" spans="2:15" s="1" customFormat="1" ht="7.5" customHeight="1">
      <c r="B44" s="75"/>
      <c r="F44" s="69"/>
      <c r="M44" s="41"/>
      <c r="N44" s="38"/>
      <c r="O44" s="45"/>
    </row>
    <row r="45" spans="2:16" s="1" customFormat="1" ht="12" customHeight="1">
      <c r="B45" s="75"/>
      <c r="F45" s="69"/>
      <c r="M45" s="41"/>
      <c r="N45" s="41"/>
      <c r="O45" s="41"/>
      <c r="P45" s="41"/>
    </row>
    <row r="46" spans="2:15" s="1" customFormat="1" ht="20.25" customHeight="1">
      <c r="B46" s="104" t="s">
        <v>107</v>
      </c>
      <c r="C46" s="104"/>
      <c r="D46" s="104"/>
      <c r="F46" s="69"/>
      <c r="M46" s="41"/>
      <c r="N46" s="38"/>
      <c r="O46" s="45"/>
    </row>
    <row r="47" spans="2:15" s="1" customFormat="1" ht="9.75" customHeight="1">
      <c r="B47" s="75"/>
      <c r="F47" s="69"/>
      <c r="M47" s="41"/>
      <c r="N47" s="38"/>
      <c r="O47" s="45"/>
    </row>
    <row r="48" spans="2:15" s="1" customFormat="1" ht="55.5" customHeight="1" thickBot="1">
      <c r="B48" s="81" t="s">
        <v>0</v>
      </c>
      <c r="C48" s="2" t="s">
        <v>1</v>
      </c>
      <c r="D48" s="2" t="s">
        <v>2</v>
      </c>
      <c r="E48" s="2" t="s">
        <v>3</v>
      </c>
      <c r="F48" s="2" t="s">
        <v>4</v>
      </c>
      <c r="G48" s="65" t="s">
        <v>5</v>
      </c>
      <c r="H48" s="2" t="s">
        <v>6</v>
      </c>
      <c r="I48" s="2" t="s">
        <v>7</v>
      </c>
      <c r="J48" s="2" t="s">
        <v>8</v>
      </c>
      <c r="K48" s="2" t="s">
        <v>9</v>
      </c>
      <c r="M48" s="41"/>
      <c r="N48" s="38"/>
      <c r="O48" s="45"/>
    </row>
    <row r="49" spans="2:15" s="1" customFormat="1" ht="19.5" customHeight="1" thickBot="1">
      <c r="B49" s="80" t="s">
        <v>14</v>
      </c>
      <c r="C49" s="3" t="s">
        <v>15</v>
      </c>
      <c r="D49" s="4" t="s">
        <v>16</v>
      </c>
      <c r="E49" s="3" t="s">
        <v>13</v>
      </c>
      <c r="F49" s="67">
        <v>28</v>
      </c>
      <c r="G49" s="66"/>
      <c r="H49" s="64">
        <f>ROUND(F49*G49,2)</f>
        <v>0</v>
      </c>
      <c r="I49" s="35">
        <v>0.08</v>
      </c>
      <c r="J49" s="5">
        <f>ROUND(H49*I49,2)</f>
        <v>0</v>
      </c>
      <c r="K49" s="5">
        <f>ROUND(H49+J49,2)</f>
        <v>0</v>
      </c>
      <c r="M49" s="41" t="str">
        <f>IF(AND(F49&gt;0,OR(ISBLANK(G49),G49=0)),"podaj stawkę!",IF(AND(ISBLANK(F49),G49&gt;0),"usuń stawkę",""))</f>
        <v>podaj stawkę!</v>
      </c>
      <c r="N49" s="38">
        <f>IF(M49&lt;&gt;"",1,0)</f>
        <v>1</v>
      </c>
      <c r="O49" s="45">
        <f>IF(I49="",1,0)</f>
        <v>0</v>
      </c>
    </row>
    <row r="50" spans="2:15" s="1" customFormat="1" ht="4.5" customHeight="1">
      <c r="B50" s="75"/>
      <c r="F50" s="69"/>
      <c r="M50" s="41"/>
      <c r="N50" s="38"/>
      <c r="O50" s="45"/>
    </row>
    <row r="51" spans="2:15" s="1" customFormat="1" ht="12" customHeight="1">
      <c r="B51" s="75"/>
      <c r="F51" s="69"/>
      <c r="M51" s="41"/>
      <c r="N51" s="38"/>
      <c r="O51" s="45"/>
    </row>
    <row r="52" spans="2:15" s="1" customFormat="1" ht="20.25" customHeight="1">
      <c r="B52" s="104" t="s">
        <v>108</v>
      </c>
      <c r="C52" s="104"/>
      <c r="D52" s="104"/>
      <c r="F52" s="69"/>
      <c r="M52" s="41"/>
      <c r="N52" s="38"/>
      <c r="O52" s="45"/>
    </row>
    <row r="53" spans="2:15" s="1" customFormat="1" ht="9.75" customHeight="1">
      <c r="B53" s="75"/>
      <c r="F53" s="69"/>
      <c r="M53" s="41"/>
      <c r="N53" s="38"/>
      <c r="O53" s="45"/>
    </row>
    <row r="54" spans="2:15" s="1" customFormat="1" ht="45" customHeight="1" thickBot="1">
      <c r="B54" s="81" t="s">
        <v>0</v>
      </c>
      <c r="C54" s="2" t="s">
        <v>1</v>
      </c>
      <c r="D54" s="2" t="s">
        <v>2</v>
      </c>
      <c r="E54" s="2" t="s">
        <v>3</v>
      </c>
      <c r="F54" s="2" t="s">
        <v>4</v>
      </c>
      <c r="G54" s="65" t="s">
        <v>5</v>
      </c>
      <c r="H54" s="2" t="s">
        <v>6</v>
      </c>
      <c r="I54" s="2" t="s">
        <v>7</v>
      </c>
      <c r="J54" s="2" t="s">
        <v>8</v>
      </c>
      <c r="K54" s="2" t="s">
        <v>9</v>
      </c>
      <c r="M54" s="41"/>
      <c r="N54" s="38"/>
      <c r="O54" s="45"/>
    </row>
    <row r="55" spans="2:15" s="1" customFormat="1" ht="19.5" customHeight="1" thickBot="1">
      <c r="B55" s="80" t="s">
        <v>14</v>
      </c>
      <c r="C55" s="3" t="s">
        <v>15</v>
      </c>
      <c r="D55" s="4" t="s">
        <v>16</v>
      </c>
      <c r="E55" s="3" t="s">
        <v>13</v>
      </c>
      <c r="F55" s="67">
        <v>8</v>
      </c>
      <c r="G55" s="86"/>
      <c r="H55" s="64">
        <f>ROUND(F55*G55,2)</f>
        <v>0</v>
      </c>
      <c r="I55" s="35">
        <v>0.08</v>
      </c>
      <c r="J55" s="5">
        <f>ROUND(H55*I55,2)</f>
        <v>0</v>
      </c>
      <c r="K55" s="5">
        <f>ROUND(H55+J55,2)</f>
        <v>0</v>
      </c>
      <c r="M55" s="41" t="str">
        <f>IF(AND(F55&gt;0,OR(ISBLANK(G55),G55=0)),"podaj stawkę!",IF(AND(ISBLANK(F55),G55&gt;0),"usuń stawkę",""))</f>
        <v>podaj stawkę!</v>
      </c>
      <c r="N55" s="38">
        <f>IF(M55&lt;&gt;"",1,0)</f>
        <v>1</v>
      </c>
      <c r="O55" s="45">
        <f>IF(I55="",1,0)</f>
        <v>0</v>
      </c>
    </row>
    <row r="56" spans="2:15" s="1" customFormat="1" ht="19.5" customHeight="1" thickBot="1">
      <c r="B56" s="80" t="s">
        <v>10</v>
      </c>
      <c r="C56" s="3" t="s">
        <v>11</v>
      </c>
      <c r="D56" s="4" t="s">
        <v>12</v>
      </c>
      <c r="E56" s="3" t="s">
        <v>13</v>
      </c>
      <c r="F56" s="67">
        <v>181</v>
      </c>
      <c r="G56" s="66"/>
      <c r="H56" s="64">
        <f>ROUND(F56*G56,2)</f>
        <v>0</v>
      </c>
      <c r="I56" s="35">
        <v>0.08</v>
      </c>
      <c r="J56" s="5">
        <f>ROUND(H56*I56,2)</f>
        <v>0</v>
      </c>
      <c r="K56" s="5">
        <f>ROUND(H56+J56,2)</f>
        <v>0</v>
      </c>
      <c r="M56" s="41" t="str">
        <f>IF(AND(F56&gt;0,OR(ISBLANK(G56),G56=0)),"podaj stawkę!",IF(AND(ISBLANK(F56),G56&gt;0),"usuń stawkę",""))</f>
        <v>podaj stawkę!</v>
      </c>
      <c r="N56" s="38">
        <f>IF(M56&lt;&gt;"",1,0)</f>
        <v>1</v>
      </c>
      <c r="O56" s="45">
        <f>IF(I56="",1,0)</f>
        <v>0</v>
      </c>
    </row>
    <row r="57" spans="2:15" s="1" customFormat="1" ht="5.25" customHeight="1">
      <c r="B57" s="75"/>
      <c r="F57" s="69"/>
      <c r="M57" s="41"/>
      <c r="N57" s="38"/>
      <c r="O57" s="45"/>
    </row>
    <row r="58" spans="2:15" s="1" customFormat="1" ht="12.75" customHeight="1">
      <c r="B58" s="75"/>
      <c r="F58" s="69"/>
      <c r="M58" s="41"/>
      <c r="N58" s="38"/>
      <c r="O58" s="45"/>
    </row>
    <row r="59" spans="2:15" s="1" customFormat="1" ht="56.25" customHeight="1" thickBot="1">
      <c r="B59" s="81" t="s">
        <v>0</v>
      </c>
      <c r="C59" s="2" t="s">
        <v>1</v>
      </c>
      <c r="D59" s="2" t="s">
        <v>2</v>
      </c>
      <c r="E59" s="2" t="s">
        <v>3</v>
      </c>
      <c r="F59" s="2" t="s">
        <v>4</v>
      </c>
      <c r="G59" s="65" t="s">
        <v>5</v>
      </c>
      <c r="H59" s="2" t="s">
        <v>6</v>
      </c>
      <c r="I59" s="2" t="s">
        <v>7</v>
      </c>
      <c r="J59" s="2" t="s">
        <v>8</v>
      </c>
      <c r="K59" s="2" t="s">
        <v>9</v>
      </c>
      <c r="M59" s="41"/>
      <c r="N59" s="38"/>
      <c r="O59" s="45"/>
    </row>
    <row r="60" spans="2:15" s="1" customFormat="1" ht="19.5" customHeight="1" thickBot="1">
      <c r="B60" s="80" t="s">
        <v>17</v>
      </c>
      <c r="C60" s="3" t="s">
        <v>18</v>
      </c>
      <c r="D60" s="4" t="s">
        <v>19</v>
      </c>
      <c r="E60" s="3" t="s">
        <v>20</v>
      </c>
      <c r="F60" s="67">
        <v>10</v>
      </c>
      <c r="G60" s="66"/>
      <c r="H60" s="64">
        <f>ROUND(F60*G60,2)</f>
        <v>0</v>
      </c>
      <c r="I60" s="35">
        <v>0.08</v>
      </c>
      <c r="J60" s="5">
        <f aca="true" t="shared" si="0" ref="J60:J80">ROUND(H60*I60,2)</f>
        <v>0</v>
      </c>
      <c r="K60" s="5">
        <f aca="true" t="shared" si="1" ref="K60:K80">ROUND(H60+J60,2)</f>
        <v>0</v>
      </c>
      <c r="M60" s="41" t="str">
        <f aca="true" t="shared" si="2" ref="M60:M69">IF(AND(F60&gt;0,OR(ISBLANK(G60),G60=0)),"podaj stawkę!",IF(AND(ISBLANK(F60),G60&gt;0),"usuń stawkę",""))</f>
        <v>podaj stawkę!</v>
      </c>
      <c r="N60" s="38">
        <f aca="true" t="shared" si="3" ref="N60:N69">IF(M60&lt;&gt;"",1,0)</f>
        <v>1</v>
      </c>
      <c r="O60" s="45">
        <f aca="true" t="shared" si="4" ref="O60:O69">IF(I60="",1,0)</f>
        <v>0</v>
      </c>
    </row>
    <row r="61" spans="2:15" s="1" customFormat="1" ht="38.25" customHeight="1" thickBot="1">
      <c r="B61" s="80" t="s">
        <v>21</v>
      </c>
      <c r="C61" s="3" t="s">
        <v>22</v>
      </c>
      <c r="D61" s="4" t="s">
        <v>23</v>
      </c>
      <c r="E61" s="3" t="s">
        <v>24</v>
      </c>
      <c r="F61" s="67">
        <v>2.02</v>
      </c>
      <c r="G61" s="66"/>
      <c r="H61" s="64">
        <f aca="true" t="shared" si="5" ref="H61:H80">ROUND(F61*G61,2)</f>
        <v>0</v>
      </c>
      <c r="I61" s="35">
        <v>0.08</v>
      </c>
      <c r="J61" s="5">
        <f t="shared" si="0"/>
        <v>0</v>
      </c>
      <c r="K61" s="5">
        <f t="shared" si="1"/>
        <v>0</v>
      </c>
      <c r="M61" s="41" t="str">
        <f t="shared" si="2"/>
        <v>podaj stawkę!</v>
      </c>
      <c r="N61" s="38">
        <f t="shared" si="3"/>
        <v>1</v>
      </c>
      <c r="O61" s="45">
        <f t="shared" si="4"/>
        <v>0</v>
      </c>
    </row>
    <row r="62" spans="2:15" s="1" customFormat="1" ht="19.5" customHeight="1" thickBot="1">
      <c r="B62" s="80" t="s">
        <v>25</v>
      </c>
      <c r="C62" s="3" t="s">
        <v>26</v>
      </c>
      <c r="D62" s="4" t="s">
        <v>27</v>
      </c>
      <c r="E62" s="3" t="s">
        <v>28</v>
      </c>
      <c r="F62" s="67">
        <v>2</v>
      </c>
      <c r="G62" s="66"/>
      <c r="H62" s="64">
        <f t="shared" si="5"/>
        <v>0</v>
      </c>
      <c r="I62" s="35">
        <v>0.08</v>
      </c>
      <c r="J62" s="5">
        <f t="shared" si="0"/>
        <v>0</v>
      </c>
      <c r="K62" s="5">
        <f t="shared" si="1"/>
        <v>0</v>
      </c>
      <c r="M62" s="41" t="str">
        <f t="shared" si="2"/>
        <v>podaj stawkę!</v>
      </c>
      <c r="N62" s="38">
        <f t="shared" si="3"/>
        <v>1</v>
      </c>
      <c r="O62" s="45">
        <f t="shared" si="4"/>
        <v>0</v>
      </c>
    </row>
    <row r="63" spans="2:15" s="1" customFormat="1" ht="19.5" customHeight="1" thickBot="1">
      <c r="B63" s="80" t="s">
        <v>29</v>
      </c>
      <c r="C63" s="3" t="s">
        <v>30</v>
      </c>
      <c r="D63" s="4" t="s">
        <v>31</v>
      </c>
      <c r="E63" s="3" t="s">
        <v>28</v>
      </c>
      <c r="F63" s="67">
        <v>12.32</v>
      </c>
      <c r="G63" s="66"/>
      <c r="H63" s="64">
        <f t="shared" si="5"/>
        <v>0</v>
      </c>
      <c r="I63" s="35">
        <v>0.08</v>
      </c>
      <c r="J63" s="5">
        <f t="shared" si="0"/>
        <v>0</v>
      </c>
      <c r="K63" s="5">
        <f t="shared" si="1"/>
        <v>0</v>
      </c>
      <c r="M63" s="41" t="str">
        <f t="shared" si="2"/>
        <v>podaj stawkę!</v>
      </c>
      <c r="N63" s="38">
        <f t="shared" si="3"/>
        <v>1</v>
      </c>
      <c r="O63" s="45">
        <f t="shared" si="4"/>
        <v>0</v>
      </c>
    </row>
    <row r="64" spans="2:15" s="1" customFormat="1" ht="19.5" customHeight="1" thickBot="1">
      <c r="B64" s="80" t="s">
        <v>32</v>
      </c>
      <c r="C64" s="3" t="s">
        <v>33</v>
      </c>
      <c r="D64" s="4" t="s">
        <v>34</v>
      </c>
      <c r="E64" s="3" t="s">
        <v>28</v>
      </c>
      <c r="F64" s="67">
        <v>172.44</v>
      </c>
      <c r="G64" s="66"/>
      <c r="H64" s="64">
        <f t="shared" si="5"/>
        <v>0</v>
      </c>
      <c r="I64" s="35">
        <v>0.08</v>
      </c>
      <c r="J64" s="5">
        <f t="shared" si="0"/>
        <v>0</v>
      </c>
      <c r="K64" s="5">
        <f t="shared" si="1"/>
        <v>0</v>
      </c>
      <c r="M64" s="41" t="str">
        <f t="shared" si="2"/>
        <v>podaj stawkę!</v>
      </c>
      <c r="N64" s="38">
        <f t="shared" si="3"/>
        <v>1</v>
      </c>
      <c r="O64" s="45">
        <f t="shared" si="4"/>
        <v>0</v>
      </c>
    </row>
    <row r="65" spans="2:15" s="1" customFormat="1" ht="19.5" customHeight="1" thickBot="1">
      <c r="B65" s="80" t="s">
        <v>35</v>
      </c>
      <c r="C65" s="3" t="s">
        <v>36</v>
      </c>
      <c r="D65" s="4" t="s">
        <v>37</v>
      </c>
      <c r="E65" s="3" t="s">
        <v>28</v>
      </c>
      <c r="F65" s="67">
        <v>184.76</v>
      </c>
      <c r="G65" s="66"/>
      <c r="H65" s="64">
        <f t="shared" si="5"/>
        <v>0</v>
      </c>
      <c r="I65" s="35">
        <v>0.08</v>
      </c>
      <c r="J65" s="5">
        <f t="shared" si="0"/>
        <v>0</v>
      </c>
      <c r="K65" s="5">
        <f t="shared" si="1"/>
        <v>0</v>
      </c>
      <c r="M65" s="41" t="str">
        <f t="shared" si="2"/>
        <v>podaj stawkę!</v>
      </c>
      <c r="N65" s="38">
        <f t="shared" si="3"/>
        <v>1</v>
      </c>
      <c r="O65" s="45">
        <f t="shared" si="4"/>
        <v>0</v>
      </c>
    </row>
    <row r="66" spans="2:15" s="1" customFormat="1" ht="28.5" customHeight="1" thickBot="1">
      <c r="B66" s="80" t="s">
        <v>38</v>
      </c>
      <c r="C66" s="3" t="s">
        <v>39</v>
      </c>
      <c r="D66" s="4" t="s">
        <v>40</v>
      </c>
      <c r="E66" s="3" t="s">
        <v>24</v>
      </c>
      <c r="F66" s="67">
        <v>15.84</v>
      </c>
      <c r="G66" s="66"/>
      <c r="H66" s="64">
        <f t="shared" si="5"/>
        <v>0</v>
      </c>
      <c r="I66" s="35">
        <v>0.08</v>
      </c>
      <c r="J66" s="5">
        <f t="shared" si="0"/>
        <v>0</v>
      </c>
      <c r="K66" s="5">
        <f t="shared" si="1"/>
        <v>0</v>
      </c>
      <c r="M66" s="41" t="str">
        <f t="shared" si="2"/>
        <v>podaj stawkę!</v>
      </c>
      <c r="N66" s="38">
        <f t="shared" si="3"/>
        <v>1</v>
      </c>
      <c r="O66" s="45">
        <f t="shared" si="4"/>
        <v>0</v>
      </c>
    </row>
    <row r="67" spans="2:15" s="1" customFormat="1" ht="19.5" customHeight="1" thickBot="1">
      <c r="B67" s="80" t="s">
        <v>41</v>
      </c>
      <c r="C67" s="3" t="s">
        <v>42</v>
      </c>
      <c r="D67" s="4" t="s">
        <v>43</v>
      </c>
      <c r="E67" s="3" t="s">
        <v>24</v>
      </c>
      <c r="F67" s="67">
        <v>19.56</v>
      </c>
      <c r="G67" s="66"/>
      <c r="H67" s="64">
        <f t="shared" si="5"/>
        <v>0</v>
      </c>
      <c r="I67" s="35">
        <v>0.08</v>
      </c>
      <c r="J67" s="5">
        <f t="shared" si="0"/>
        <v>0</v>
      </c>
      <c r="K67" s="5">
        <f t="shared" si="1"/>
        <v>0</v>
      </c>
      <c r="M67" s="41" t="str">
        <f t="shared" si="2"/>
        <v>podaj stawkę!</v>
      </c>
      <c r="N67" s="38">
        <f t="shared" si="3"/>
        <v>1</v>
      </c>
      <c r="O67" s="45">
        <f t="shared" si="4"/>
        <v>0</v>
      </c>
    </row>
    <row r="68" spans="2:15" s="1" customFormat="1" ht="19.5" customHeight="1" thickBot="1">
      <c r="B68" s="80" t="s">
        <v>44</v>
      </c>
      <c r="C68" s="3" t="s">
        <v>45</v>
      </c>
      <c r="D68" s="4" t="s">
        <v>46</v>
      </c>
      <c r="E68" s="3" t="s">
        <v>24</v>
      </c>
      <c r="F68" s="67">
        <v>8.78</v>
      </c>
      <c r="G68" s="66"/>
      <c r="H68" s="64">
        <f t="shared" si="5"/>
        <v>0</v>
      </c>
      <c r="I68" s="35">
        <v>0.08</v>
      </c>
      <c r="J68" s="5">
        <f t="shared" si="0"/>
        <v>0</v>
      </c>
      <c r="K68" s="5">
        <f t="shared" si="1"/>
        <v>0</v>
      </c>
      <c r="M68" s="41" t="str">
        <f t="shared" si="2"/>
        <v>podaj stawkę!</v>
      </c>
      <c r="N68" s="38">
        <f t="shared" si="3"/>
        <v>1</v>
      </c>
      <c r="O68" s="45">
        <f t="shared" si="4"/>
        <v>0</v>
      </c>
    </row>
    <row r="69" spans="2:15" s="1" customFormat="1" ht="28.5" customHeight="1" thickBot="1">
      <c r="B69" s="80" t="s">
        <v>48</v>
      </c>
      <c r="C69" s="3" t="s">
        <v>49</v>
      </c>
      <c r="D69" s="4" t="s">
        <v>50</v>
      </c>
      <c r="E69" s="3" t="s">
        <v>47</v>
      </c>
      <c r="F69" s="67">
        <v>10</v>
      </c>
      <c r="G69" s="66"/>
      <c r="H69" s="64">
        <f t="shared" si="5"/>
        <v>0</v>
      </c>
      <c r="I69" s="35">
        <v>0.08</v>
      </c>
      <c r="J69" s="5">
        <f t="shared" si="0"/>
        <v>0</v>
      </c>
      <c r="K69" s="5">
        <f t="shared" si="1"/>
        <v>0</v>
      </c>
      <c r="M69" s="41" t="str">
        <f t="shared" si="2"/>
        <v>podaj stawkę!</v>
      </c>
      <c r="N69" s="38">
        <f t="shared" si="3"/>
        <v>1</v>
      </c>
      <c r="O69" s="45">
        <f t="shared" si="4"/>
        <v>0</v>
      </c>
    </row>
    <row r="70" spans="2:15" s="1" customFormat="1" ht="19.5" customHeight="1" thickBot="1">
      <c r="B70" s="80" t="s">
        <v>51</v>
      </c>
      <c r="C70" s="3" t="s">
        <v>52</v>
      </c>
      <c r="D70" s="4" t="s">
        <v>53</v>
      </c>
      <c r="E70" s="3" t="s">
        <v>54</v>
      </c>
      <c r="F70" s="67">
        <v>14.7</v>
      </c>
      <c r="G70" s="66"/>
      <c r="H70" s="64">
        <f t="shared" si="5"/>
        <v>0</v>
      </c>
      <c r="I70" s="35">
        <v>0.23</v>
      </c>
      <c r="J70" s="5">
        <f t="shared" si="0"/>
        <v>0</v>
      </c>
      <c r="K70" s="5">
        <f t="shared" si="1"/>
        <v>0</v>
      </c>
      <c r="M70" s="41" t="str">
        <f aca="true" t="shared" si="6" ref="M70:M80">IF(AND(F70&gt;0,OR(ISBLANK(G70),G70=0)),"podaj stawkę!",IF(AND(ISBLANK(F70),G70&gt;0),"usuń stawkę",""))</f>
        <v>podaj stawkę!</v>
      </c>
      <c r="N70" s="38">
        <f aca="true" t="shared" si="7" ref="N70:N80">IF(M70&lt;&gt;"",1,0)</f>
        <v>1</v>
      </c>
      <c r="O70" s="45">
        <f aca="true" t="shared" si="8" ref="O70:O80">IF(I70="",1,0)</f>
        <v>0</v>
      </c>
    </row>
    <row r="71" spans="2:15" s="1" customFormat="1" ht="19.5" customHeight="1" thickBot="1">
      <c r="B71" s="80" t="s">
        <v>55</v>
      </c>
      <c r="C71" s="3" t="s">
        <v>56</v>
      </c>
      <c r="D71" s="4" t="s">
        <v>57</v>
      </c>
      <c r="E71" s="3" t="s">
        <v>47</v>
      </c>
      <c r="F71" s="67">
        <v>389</v>
      </c>
      <c r="G71" s="66"/>
      <c r="H71" s="64">
        <f t="shared" si="5"/>
        <v>0</v>
      </c>
      <c r="I71" s="35">
        <v>0.23</v>
      </c>
      <c r="J71" s="5">
        <f t="shared" si="0"/>
        <v>0</v>
      </c>
      <c r="K71" s="5">
        <f t="shared" si="1"/>
        <v>0</v>
      </c>
      <c r="M71" s="41" t="str">
        <f t="shared" si="6"/>
        <v>podaj stawkę!</v>
      </c>
      <c r="N71" s="38">
        <f t="shared" si="7"/>
        <v>1</v>
      </c>
      <c r="O71" s="45">
        <f t="shared" si="8"/>
        <v>0</v>
      </c>
    </row>
    <row r="72" spans="2:15" s="1" customFormat="1" ht="19.5" customHeight="1" thickBot="1">
      <c r="B72" s="80" t="s">
        <v>58</v>
      </c>
      <c r="C72" s="3" t="s">
        <v>59</v>
      </c>
      <c r="D72" s="4" t="s">
        <v>60</v>
      </c>
      <c r="E72" s="3" t="s">
        <v>47</v>
      </c>
      <c r="F72" s="67">
        <v>10</v>
      </c>
      <c r="G72" s="66"/>
      <c r="H72" s="64">
        <f t="shared" si="5"/>
        <v>0</v>
      </c>
      <c r="I72" s="35">
        <v>0.23</v>
      </c>
      <c r="J72" s="5">
        <f t="shared" si="0"/>
        <v>0</v>
      </c>
      <c r="K72" s="5">
        <f t="shared" si="1"/>
        <v>0</v>
      </c>
      <c r="M72" s="41" t="str">
        <f t="shared" si="6"/>
        <v>podaj stawkę!</v>
      </c>
      <c r="N72" s="38">
        <f t="shared" si="7"/>
        <v>1</v>
      </c>
      <c r="O72" s="45">
        <f t="shared" si="8"/>
        <v>0</v>
      </c>
    </row>
    <row r="73" spans="2:15" s="1" customFormat="1" ht="19.5" customHeight="1" thickBot="1">
      <c r="B73" s="80" t="s">
        <v>61</v>
      </c>
      <c r="C73" s="3" t="s">
        <v>62</v>
      </c>
      <c r="D73" s="4" t="s">
        <v>63</v>
      </c>
      <c r="E73" s="3" t="s">
        <v>54</v>
      </c>
      <c r="F73" s="67">
        <v>15.16</v>
      </c>
      <c r="G73" s="66"/>
      <c r="H73" s="64">
        <f t="shared" si="5"/>
        <v>0</v>
      </c>
      <c r="I73" s="35">
        <v>0.23</v>
      </c>
      <c r="J73" s="5">
        <f t="shared" si="0"/>
        <v>0</v>
      </c>
      <c r="K73" s="5">
        <f t="shared" si="1"/>
        <v>0</v>
      </c>
      <c r="M73" s="41" t="str">
        <f t="shared" si="6"/>
        <v>podaj stawkę!</v>
      </c>
      <c r="N73" s="38">
        <f t="shared" si="7"/>
        <v>1</v>
      </c>
      <c r="O73" s="45">
        <f t="shared" si="8"/>
        <v>0</v>
      </c>
    </row>
    <row r="74" spans="2:15" s="1" customFormat="1" ht="19.5" customHeight="1" thickBot="1">
      <c r="B74" s="80" t="s">
        <v>64</v>
      </c>
      <c r="C74" s="3" t="s">
        <v>65</v>
      </c>
      <c r="D74" s="4" t="s">
        <v>66</v>
      </c>
      <c r="E74" s="3" t="s">
        <v>20</v>
      </c>
      <c r="F74" s="67">
        <v>87.33</v>
      </c>
      <c r="G74" s="66"/>
      <c r="H74" s="64">
        <f t="shared" si="5"/>
        <v>0</v>
      </c>
      <c r="I74" s="35">
        <v>0.23</v>
      </c>
      <c r="J74" s="5">
        <f t="shared" si="0"/>
        <v>0</v>
      </c>
      <c r="K74" s="5">
        <f t="shared" si="1"/>
        <v>0</v>
      </c>
      <c r="M74" s="41" t="str">
        <f t="shared" si="6"/>
        <v>podaj stawkę!</v>
      </c>
      <c r="N74" s="38">
        <f t="shared" si="7"/>
        <v>1</v>
      </c>
      <c r="O74" s="45">
        <f t="shared" si="8"/>
        <v>0</v>
      </c>
    </row>
    <row r="75" spans="2:15" s="1" customFormat="1" ht="19.5" customHeight="1" thickBot="1">
      <c r="B75" s="80" t="s">
        <v>67</v>
      </c>
      <c r="C75" s="3" t="s">
        <v>68</v>
      </c>
      <c r="D75" s="4" t="s">
        <v>69</v>
      </c>
      <c r="E75" s="3" t="s">
        <v>70</v>
      </c>
      <c r="F75" s="67">
        <v>50</v>
      </c>
      <c r="G75" s="66"/>
      <c r="H75" s="64">
        <f t="shared" si="5"/>
        <v>0</v>
      </c>
      <c r="I75" s="35">
        <v>0.08</v>
      </c>
      <c r="J75" s="5">
        <f t="shared" si="0"/>
        <v>0</v>
      </c>
      <c r="K75" s="5">
        <f t="shared" si="1"/>
        <v>0</v>
      </c>
      <c r="M75" s="41" t="str">
        <f t="shared" si="6"/>
        <v>podaj stawkę!</v>
      </c>
      <c r="N75" s="38">
        <f t="shared" si="7"/>
        <v>1</v>
      </c>
      <c r="O75" s="45">
        <f t="shared" si="8"/>
        <v>0</v>
      </c>
    </row>
    <row r="76" spans="2:15" s="1" customFormat="1" ht="19.5" customHeight="1" thickBot="1">
      <c r="B76" s="80" t="s">
        <v>71</v>
      </c>
      <c r="C76" s="3" t="s">
        <v>72</v>
      </c>
      <c r="D76" s="4" t="s">
        <v>73</v>
      </c>
      <c r="E76" s="3" t="s">
        <v>70</v>
      </c>
      <c r="F76" s="67">
        <v>50</v>
      </c>
      <c r="G76" s="66"/>
      <c r="H76" s="64">
        <f t="shared" si="5"/>
        <v>0</v>
      </c>
      <c r="I76" s="35">
        <v>0.08</v>
      </c>
      <c r="J76" s="5">
        <f t="shared" si="0"/>
        <v>0</v>
      </c>
      <c r="K76" s="5">
        <f t="shared" si="1"/>
        <v>0</v>
      </c>
      <c r="M76" s="41" t="str">
        <f t="shared" si="6"/>
        <v>podaj stawkę!</v>
      </c>
      <c r="N76" s="38">
        <f t="shared" si="7"/>
        <v>1</v>
      </c>
      <c r="O76" s="45">
        <f t="shared" si="8"/>
        <v>0</v>
      </c>
    </row>
    <row r="77" spans="2:15" s="1" customFormat="1" ht="19.5" customHeight="1" thickBot="1">
      <c r="B77" s="80" t="s">
        <v>74</v>
      </c>
      <c r="C77" s="3" t="s">
        <v>75</v>
      </c>
      <c r="D77" s="4" t="s">
        <v>76</v>
      </c>
      <c r="E77" s="3" t="s">
        <v>47</v>
      </c>
      <c r="F77" s="67">
        <v>10</v>
      </c>
      <c r="G77" s="66"/>
      <c r="H77" s="64">
        <f t="shared" si="5"/>
        <v>0</v>
      </c>
      <c r="I77" s="35">
        <v>0.08</v>
      </c>
      <c r="J77" s="5">
        <f t="shared" si="0"/>
        <v>0</v>
      </c>
      <c r="K77" s="5">
        <f t="shared" si="1"/>
        <v>0</v>
      </c>
      <c r="M77" s="41" t="str">
        <f t="shared" si="6"/>
        <v>podaj stawkę!</v>
      </c>
      <c r="N77" s="38">
        <f t="shared" si="7"/>
        <v>1</v>
      </c>
      <c r="O77" s="45">
        <f t="shared" si="8"/>
        <v>0</v>
      </c>
    </row>
    <row r="78" spans="2:15" s="1" customFormat="1" ht="19.5" customHeight="1" thickBot="1">
      <c r="B78" s="80" t="s">
        <v>77</v>
      </c>
      <c r="C78" s="3" t="s">
        <v>78</v>
      </c>
      <c r="D78" s="4" t="s">
        <v>79</v>
      </c>
      <c r="E78" s="3" t="s">
        <v>47</v>
      </c>
      <c r="F78" s="67">
        <v>117</v>
      </c>
      <c r="G78" s="66"/>
      <c r="H78" s="64">
        <f t="shared" si="5"/>
        <v>0</v>
      </c>
      <c r="I78" s="35">
        <v>0.08</v>
      </c>
      <c r="J78" s="5">
        <f t="shared" si="0"/>
        <v>0</v>
      </c>
      <c r="K78" s="5">
        <f t="shared" si="1"/>
        <v>0</v>
      </c>
      <c r="M78" s="41" t="str">
        <f t="shared" si="6"/>
        <v>podaj stawkę!</v>
      </c>
      <c r="N78" s="38">
        <f t="shared" si="7"/>
        <v>1</v>
      </c>
      <c r="O78" s="45">
        <f t="shared" si="8"/>
        <v>0</v>
      </c>
    </row>
    <row r="79" spans="2:15" s="1" customFormat="1" ht="19.5" customHeight="1" thickBot="1">
      <c r="B79" s="80" t="s">
        <v>80</v>
      </c>
      <c r="C79" s="3" t="s">
        <v>81</v>
      </c>
      <c r="D79" s="4" t="s">
        <v>82</v>
      </c>
      <c r="E79" s="3" t="s">
        <v>24</v>
      </c>
      <c r="F79" s="67">
        <v>0.3</v>
      </c>
      <c r="G79" s="66"/>
      <c r="H79" s="64">
        <f t="shared" si="5"/>
        <v>0</v>
      </c>
      <c r="I79" s="35">
        <v>0.08</v>
      </c>
      <c r="J79" s="5">
        <f t="shared" si="0"/>
        <v>0</v>
      </c>
      <c r="K79" s="5">
        <f t="shared" si="1"/>
        <v>0</v>
      </c>
      <c r="M79" s="41" t="str">
        <f t="shared" si="6"/>
        <v>podaj stawkę!</v>
      </c>
      <c r="N79" s="38">
        <f t="shared" si="7"/>
        <v>1</v>
      </c>
      <c r="O79" s="45">
        <f t="shared" si="8"/>
        <v>0</v>
      </c>
    </row>
    <row r="80" spans="2:15" s="1" customFormat="1" ht="28.5" customHeight="1" thickBot="1">
      <c r="B80" s="80" t="s">
        <v>83</v>
      </c>
      <c r="C80" s="3" t="s">
        <v>84</v>
      </c>
      <c r="D80" s="4" t="s">
        <v>85</v>
      </c>
      <c r="E80" s="3" t="s">
        <v>20</v>
      </c>
      <c r="F80" s="67">
        <v>5</v>
      </c>
      <c r="G80" s="66"/>
      <c r="H80" s="64">
        <f t="shared" si="5"/>
        <v>0</v>
      </c>
      <c r="I80" s="35">
        <v>0.08</v>
      </c>
      <c r="J80" s="5">
        <f t="shared" si="0"/>
        <v>0</v>
      </c>
      <c r="K80" s="5">
        <f t="shared" si="1"/>
        <v>0</v>
      </c>
      <c r="M80" s="41" t="str">
        <f t="shared" si="6"/>
        <v>podaj stawkę!</v>
      </c>
      <c r="N80" s="38">
        <f t="shared" si="7"/>
        <v>1</v>
      </c>
      <c r="O80" s="45">
        <f t="shared" si="8"/>
        <v>0</v>
      </c>
    </row>
    <row r="81" spans="2:15" s="1" customFormat="1" ht="6.75" customHeight="1">
      <c r="B81" s="75"/>
      <c r="F81" s="69"/>
      <c r="H81" s="5"/>
      <c r="M81" s="41"/>
      <c r="N81" s="38"/>
      <c r="O81" s="45"/>
    </row>
    <row r="82" spans="2:15" s="1" customFormat="1" ht="30" customHeight="1">
      <c r="B82" s="75"/>
      <c r="F82" s="69"/>
      <c r="M82" s="41"/>
      <c r="N82" s="38"/>
      <c r="O82" s="45"/>
    </row>
    <row r="83" spans="2:15" s="1" customFormat="1" ht="54" customHeight="1" thickBot="1">
      <c r="B83" s="81" t="s">
        <v>0</v>
      </c>
      <c r="C83" s="2" t="s">
        <v>1</v>
      </c>
      <c r="D83" s="6" t="s">
        <v>2</v>
      </c>
      <c r="E83" s="2" t="s">
        <v>3</v>
      </c>
      <c r="F83" s="6" t="s">
        <v>4</v>
      </c>
      <c r="G83" s="65" t="s">
        <v>5</v>
      </c>
      <c r="H83" s="2" t="s">
        <v>6</v>
      </c>
      <c r="I83" s="2" t="s">
        <v>7</v>
      </c>
      <c r="J83" s="2" t="s">
        <v>8</v>
      </c>
      <c r="K83" s="2" t="s">
        <v>9</v>
      </c>
      <c r="M83" s="41"/>
      <c r="N83" s="38"/>
      <c r="O83" s="45"/>
    </row>
    <row r="84" spans="2:15" s="1" customFormat="1" ht="99.75" customHeight="1" thickBot="1">
      <c r="B84" s="82" t="s">
        <v>127</v>
      </c>
      <c r="C84" s="3" t="s">
        <v>86</v>
      </c>
      <c r="D84" s="7" t="s">
        <v>87</v>
      </c>
      <c r="E84" s="3" t="s">
        <v>20</v>
      </c>
      <c r="F84" s="67">
        <v>414.06</v>
      </c>
      <c r="G84" s="87"/>
      <c r="H84" s="68">
        <f>ROUND(F84*G84,2)</f>
        <v>0</v>
      </c>
      <c r="I84" s="35">
        <v>0.08</v>
      </c>
      <c r="J84" s="5">
        <f>ROUND(H84*I84,2)</f>
        <v>0</v>
      </c>
      <c r="K84" s="5">
        <f>ROUND(H84+J84,2)</f>
        <v>0</v>
      </c>
      <c r="M84" s="41" t="str">
        <f>IF(AND(F84&gt;0,OR(ISBLANK(G84),G84=0)),"podaj stawkę!",IF(AND(ISBLANK(F84),G84&gt;0),"usuń stawkę",""))</f>
        <v>podaj stawkę!</v>
      </c>
      <c r="N84" s="38">
        <f>IF(M84&lt;&gt;"",1,0)</f>
        <v>1</v>
      </c>
      <c r="O84" s="45">
        <f>IF(I84="",1,0)</f>
        <v>0</v>
      </c>
    </row>
    <row r="85" spans="2:15" s="1" customFormat="1" ht="24" customHeight="1" thickBot="1">
      <c r="B85" s="82">
        <v>418</v>
      </c>
      <c r="C85" s="3" t="s">
        <v>88</v>
      </c>
      <c r="D85" s="7" t="s">
        <v>89</v>
      </c>
      <c r="E85" s="3" t="s">
        <v>20</v>
      </c>
      <c r="F85" s="67">
        <v>62</v>
      </c>
      <c r="G85" s="87"/>
      <c r="H85" s="68">
        <f>ROUND(F85*G85,2)</f>
        <v>0</v>
      </c>
      <c r="I85" s="35">
        <v>0.23</v>
      </c>
      <c r="J85" s="5">
        <f>ROUND(H85*I85,2)</f>
        <v>0</v>
      </c>
      <c r="K85" s="5">
        <f>ROUND(H85+J85,2)</f>
        <v>0</v>
      </c>
      <c r="M85" s="41" t="str">
        <f>IF(AND(F85&gt;0,OR(ISBLANK(G85),G85=0)),"podaj stawkę!",IF(AND(ISBLANK(F85),G85&gt;0),"usuń stawkę",""))</f>
        <v>podaj stawkę!</v>
      </c>
      <c r="N85" s="38">
        <f>IF(M85&lt;&gt;"",1,0)</f>
        <v>1</v>
      </c>
      <c r="O85" s="45">
        <f>IF(I85="",1,0)</f>
        <v>0</v>
      </c>
    </row>
    <row r="86" spans="2:15" s="1" customFormat="1" ht="99.75" customHeight="1" thickBot="1">
      <c r="B86" s="85" t="s">
        <v>128</v>
      </c>
      <c r="C86" s="3" t="s">
        <v>90</v>
      </c>
      <c r="D86" s="7" t="s">
        <v>91</v>
      </c>
      <c r="E86" s="3" t="s">
        <v>20</v>
      </c>
      <c r="F86" s="67">
        <v>44</v>
      </c>
      <c r="G86" s="87"/>
      <c r="H86" s="68">
        <f>ROUND(F86*G86,2)</f>
        <v>0</v>
      </c>
      <c r="I86" s="35">
        <v>0.08</v>
      </c>
      <c r="J86" s="5">
        <f>ROUND(H86*I86,2)</f>
        <v>0</v>
      </c>
      <c r="K86" s="5">
        <f>ROUND(H86+J86,2)</f>
        <v>0</v>
      </c>
      <c r="M86" s="41" t="str">
        <f>IF(AND(F86&gt;0,OR(ISBLANK(G86),G86=0)),"podaj stawkę!",IF(AND(ISBLANK(F86),G86&gt;0),"usuń stawkę",""))</f>
        <v>podaj stawkę!</v>
      </c>
      <c r="N86" s="38">
        <f>IF(M86&lt;&gt;"",1,0)</f>
        <v>1</v>
      </c>
      <c r="O86" s="45">
        <f>IF(I86="",1,0)</f>
        <v>0</v>
      </c>
    </row>
    <row r="87" spans="2:15" s="1" customFormat="1" ht="35.25" customHeight="1" thickBot="1">
      <c r="B87" s="82">
        <v>417</v>
      </c>
      <c r="C87" s="3" t="s">
        <v>92</v>
      </c>
      <c r="D87" s="7" t="s">
        <v>93</v>
      </c>
      <c r="E87" s="3" t="s">
        <v>20</v>
      </c>
      <c r="F87" s="67">
        <v>14</v>
      </c>
      <c r="G87" s="87"/>
      <c r="H87" s="68">
        <f>ROUND(F87*G87,2)</f>
        <v>0</v>
      </c>
      <c r="I87" s="35">
        <v>0.23</v>
      </c>
      <c r="J87" s="5">
        <f>ROUND(H87*I87,2)</f>
        <v>0</v>
      </c>
      <c r="K87" s="5">
        <f>ROUND(H87+J87,2)</f>
        <v>0</v>
      </c>
      <c r="M87" s="41" t="str">
        <f>IF(AND(F87&gt;0,OR(ISBLANK(G87),G87=0)),"podaj stawkę!",IF(AND(ISBLANK(F87),G87&gt;0),"usuń stawkę",""))</f>
        <v>podaj stawkę!</v>
      </c>
      <c r="N87" s="38">
        <f>IF(M87&lt;&gt;"",1,0)</f>
        <v>1</v>
      </c>
      <c r="O87" s="45">
        <f>IF(I87="",1,0)</f>
        <v>0</v>
      </c>
    </row>
    <row r="88" spans="2:15" s="1" customFormat="1" ht="28.5" customHeight="1" thickBot="1">
      <c r="B88" s="75"/>
      <c r="C88" s="40" t="str">
        <f>IF(N88&gt;0,"Nie wypełniono wszystkich stawek lub wprowadzono niepotrzebne stawki!!!!!!","")</f>
        <v>Nie wypełniono wszystkich stawek lub wprowadzono niepotrzebne stawki!!!!!!</v>
      </c>
      <c r="F88" s="69"/>
      <c r="M88" s="41"/>
      <c r="N88" s="38">
        <f>SUM(N30:N87)</f>
        <v>32</v>
      </c>
      <c r="O88" s="45">
        <f>SUM(O30:O87)</f>
        <v>0</v>
      </c>
    </row>
    <row r="89" spans="2:15" s="1" customFormat="1" ht="21" customHeight="1" thickBot="1">
      <c r="B89" s="107" t="s">
        <v>94</v>
      </c>
      <c r="C89" s="107"/>
      <c r="D89" s="108"/>
      <c r="E89" s="50"/>
      <c r="F89" s="72"/>
      <c r="G89" s="51"/>
      <c r="H89" s="51"/>
      <c r="I89" s="51"/>
      <c r="J89" s="51"/>
      <c r="K89" s="52">
        <f>SUM(H30,H36:H36,H42:H43,H49:H49,H55:H56,H60:H80,H84:H87)</f>
        <v>0</v>
      </c>
      <c r="M89" s="41"/>
      <c r="N89" s="38"/>
      <c r="O89" s="45"/>
    </row>
    <row r="90" spans="2:15" s="1" customFormat="1" ht="21" customHeight="1" thickBot="1">
      <c r="B90" s="107" t="s">
        <v>95</v>
      </c>
      <c r="C90" s="109"/>
      <c r="D90" s="108"/>
      <c r="E90" s="53"/>
      <c r="F90" s="73"/>
      <c r="G90" s="54"/>
      <c r="H90" s="54"/>
      <c r="I90" s="54"/>
      <c r="J90" s="54"/>
      <c r="K90" s="55">
        <f>SUM(K30,K36:K36,K42:K43,K49:K49,K55:K56,K60:K80,K84:K87)</f>
        <v>0</v>
      </c>
      <c r="M90" s="41"/>
      <c r="N90" s="38"/>
      <c r="O90" s="45"/>
    </row>
    <row r="91" spans="2:15" s="1" customFormat="1" ht="28.5" customHeight="1" thickBot="1">
      <c r="B91" s="75"/>
      <c r="C91" s="48">
        <f>IF(O88&gt;0,"Nie wypełniono wszystkich stawek VAT!!!!!!","")</f>
      </c>
      <c r="F91" s="69"/>
      <c r="G91" s="56"/>
      <c r="H91" s="56"/>
      <c r="I91" s="56"/>
      <c r="J91" s="56"/>
      <c r="M91" s="41"/>
      <c r="N91" s="38"/>
      <c r="O91" s="45"/>
    </row>
    <row r="92" spans="2:15" s="1" customFormat="1" ht="17.25" customHeight="1" thickBot="1">
      <c r="B92" s="75"/>
      <c r="F92" s="69"/>
      <c r="G92" s="57"/>
      <c r="H92" s="88"/>
      <c r="I92" s="88"/>
      <c r="J92" s="57"/>
      <c r="M92" s="41"/>
      <c r="N92" s="38"/>
      <c r="O92" s="45"/>
    </row>
    <row r="93" spans="2:15" s="1" customFormat="1" ht="86.25" customHeight="1" thickBot="1">
      <c r="B93" s="89" t="str">
        <f>"Słownie łączna cena brutto w PLN:                                                                                  "&amp;'Excelblog.pl - Kwoty słownie'!B10</f>
        <v>Słownie łączna cena brutto w PLN:                                                                                  </v>
      </c>
      <c r="C93" s="90"/>
      <c r="D93" s="90"/>
      <c r="E93" s="90"/>
      <c r="F93" s="90"/>
      <c r="G93" s="90"/>
      <c r="H93" s="90"/>
      <c r="I93" s="90"/>
      <c r="J93" s="90"/>
      <c r="K93" s="91"/>
      <c r="M93" s="41"/>
      <c r="N93" s="38"/>
      <c r="O93" s="45"/>
    </row>
    <row r="94" spans="2:15" s="1" customFormat="1" ht="40.5" customHeight="1">
      <c r="B94" s="110"/>
      <c r="C94" s="110"/>
      <c r="F94" s="69"/>
      <c r="M94" s="41"/>
      <c r="N94" s="38"/>
      <c r="O94" s="45"/>
    </row>
    <row r="95" spans="2:15" s="1" customFormat="1" ht="28.5" customHeight="1">
      <c r="B95" s="75"/>
      <c r="F95" s="69"/>
      <c r="J95" s="37"/>
      <c r="M95" s="41"/>
      <c r="N95" s="38"/>
      <c r="O95" s="45"/>
    </row>
    <row r="96" spans="3:4" ht="12.75" customHeight="1">
      <c r="C96" s="106" t="s">
        <v>125</v>
      </c>
      <c r="D96" s="106"/>
    </row>
    <row r="97" spans="2:4" ht="12.75">
      <c r="B97" s="84"/>
      <c r="C97" s="106"/>
      <c r="D97" s="106"/>
    </row>
    <row r="98" spans="2:4" ht="12.75">
      <c r="B98" s="84"/>
      <c r="C98" s="106"/>
      <c r="D98" s="106"/>
    </row>
    <row r="99" spans="2:4" ht="12.75">
      <c r="B99" s="84"/>
      <c r="C99" s="106"/>
      <c r="D99" s="106"/>
    </row>
  </sheetData>
  <sheetProtection password="CCBC" sheet="1" deleteRows="0"/>
  <mergeCells count="15">
    <mergeCell ref="C96:D99"/>
    <mergeCell ref="B89:D89"/>
    <mergeCell ref="B90:D90"/>
    <mergeCell ref="B94:C94"/>
    <mergeCell ref="B27:D27"/>
    <mergeCell ref="B33:D33"/>
    <mergeCell ref="H92:I92"/>
    <mergeCell ref="B93:K93"/>
    <mergeCell ref="F8:K11"/>
    <mergeCell ref="B2:D12"/>
    <mergeCell ref="B24:K24"/>
    <mergeCell ref="B39:D39"/>
    <mergeCell ref="B46:D46"/>
    <mergeCell ref="B52:D52"/>
    <mergeCell ref="D14:E14"/>
  </mergeCells>
  <dataValidations count="1">
    <dataValidation type="list" allowBlank="1" showInputMessage="1" showErrorMessage="1" sqref="I30 I55:I56 I42:I43 I49 I36 I60:I80 I84:I87">
      <formula1>$Q$24:$Q$25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33" customWidth="1"/>
    <col min="2" max="3" width="17.8515625" style="33" customWidth="1"/>
    <col min="4" max="4" width="16.7109375" style="33" customWidth="1"/>
    <col min="5" max="8" width="12.140625" style="33" customWidth="1"/>
    <col min="9" max="9" width="9.140625" style="33" customWidth="1"/>
    <col min="10" max="10" width="0" style="33" hidden="1" customWidth="1"/>
    <col min="11" max="11" width="18.28125" style="33" hidden="1" customWidth="1"/>
    <col min="12" max="12" width="15.28125" style="33" hidden="1" customWidth="1"/>
    <col min="13" max="13" width="11.421875" style="33" hidden="1" customWidth="1"/>
    <col min="14" max="16384" width="0" style="33" hidden="1" customWidth="1"/>
  </cols>
  <sheetData>
    <row r="1" spans="1:9" s="11" customFormat="1" ht="17.25" customHeight="1">
      <c r="A1" s="9" t="s">
        <v>109</v>
      </c>
      <c r="B1" s="10"/>
      <c r="C1" s="10"/>
      <c r="D1" s="10"/>
      <c r="E1" s="10"/>
      <c r="F1" s="10"/>
      <c r="G1" s="10"/>
      <c r="H1" s="10"/>
      <c r="I1" s="10"/>
    </row>
    <row r="2" spans="1:13" s="15" customFormat="1" ht="12.75">
      <c r="A2" s="12"/>
      <c r="B2" s="13" t="s">
        <v>110</v>
      </c>
      <c r="C2" s="12"/>
      <c r="D2" s="14"/>
      <c r="E2" s="14"/>
      <c r="F2" s="14"/>
      <c r="G2" s="14"/>
      <c r="H2" s="14"/>
      <c r="I2" s="12"/>
      <c r="K2" s="16"/>
      <c r="L2" s="16"/>
      <c r="M2" s="16"/>
    </row>
    <row r="3" spans="1:9" s="15" customFormat="1" ht="12.75">
      <c r="A3" s="13" t="s">
        <v>110</v>
      </c>
      <c r="B3" s="17">
        <f>'Kosztorys ofertowy'!K90</f>
        <v>0</v>
      </c>
      <c r="C3" s="18"/>
      <c r="D3" s="14"/>
      <c r="E3" s="14"/>
      <c r="F3" s="14"/>
      <c r="G3" s="14"/>
      <c r="H3" s="14"/>
      <c r="I3" s="12"/>
    </row>
    <row r="4" spans="1:9" s="15" customFormat="1" ht="12.75">
      <c r="A4" s="13"/>
      <c r="B4" s="18"/>
      <c r="C4" s="19" t="s">
        <v>111</v>
      </c>
      <c r="D4" s="20" t="s">
        <v>112</v>
      </c>
      <c r="E4" s="20" t="s">
        <v>113</v>
      </c>
      <c r="F4" s="20" t="s">
        <v>114</v>
      </c>
      <c r="G4" s="20" t="s">
        <v>115</v>
      </c>
      <c r="H4" s="20" t="s">
        <v>116</v>
      </c>
      <c r="I4" s="12"/>
    </row>
    <row r="5" spans="1:9" s="15" customFormat="1" ht="12.75">
      <c r="A5" s="13" t="s">
        <v>117</v>
      </c>
      <c r="B5" s="12"/>
      <c r="C5" s="21"/>
      <c r="D5" s="22">
        <f>ROUND((B3-INT(B3))*100,0)</f>
        <v>0</v>
      </c>
      <c r="E5" s="22">
        <f>IF(B3&gt;=1,VALUE(RIGHT(LEFT(INT(B3),LEN(INT(B3))),3)),0)</f>
        <v>0</v>
      </c>
      <c r="F5" s="22">
        <f>IF(B3&gt;=1000,VALUE(TEXT(RIGHT(LEFT(INT(B3),LEN(INT(B3))-3),3),"000")),0)</f>
        <v>0</v>
      </c>
      <c r="G5" s="22">
        <f>IF(B3&gt;=1000000,VALUE(TEXT(RIGHT(LEFT(INT(B3),LEN(INT(B3))-6),3),"000")),0)</f>
        <v>0</v>
      </c>
      <c r="H5" s="22">
        <f>IF(B3&gt;=1000000000,VALUE(TEXT(RIGHT(LEFT(INT(B3),LEN(INT(B3))-9),3),"000")),0)</f>
        <v>0</v>
      </c>
      <c r="I5" s="12"/>
    </row>
    <row r="6" spans="1:9" s="15" customFormat="1" ht="12.75">
      <c r="A6" s="13" t="s">
        <v>118</v>
      </c>
      <c r="B6" s="23"/>
      <c r="C6" s="23" t="str">
        <f>ROUND((B3-INT(B3))*100,0)&amp;"/"&amp;100&amp;" groszy"</f>
        <v>0/100 groszy</v>
      </c>
      <c r="D6" s="23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24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24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24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23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23"/>
    </row>
    <row r="7" spans="1:9" s="15" customFormat="1" ht="12.75">
      <c r="A7" s="12"/>
      <c r="B7" s="12"/>
      <c r="C7" s="12"/>
      <c r="D7" s="14"/>
      <c r="E7" s="14"/>
      <c r="F7" s="14"/>
      <c r="G7" s="14"/>
      <c r="H7" s="14"/>
      <c r="I7" s="12"/>
    </row>
    <row r="8" spans="1:9" s="15" customFormat="1" ht="12.75">
      <c r="A8" s="13" t="s">
        <v>119</v>
      </c>
      <c r="B8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26"/>
      <c r="D8" s="26"/>
      <c r="E8" s="26"/>
      <c r="F8" s="26"/>
      <c r="G8" s="26"/>
      <c r="H8" s="26"/>
      <c r="I8" s="27"/>
    </row>
    <row r="9" spans="1:9" s="15" customFormat="1" ht="12.75">
      <c r="A9" s="13" t="s">
        <v>120</v>
      </c>
      <c r="B9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26"/>
      <c r="D9" s="26"/>
      <c r="E9" s="26"/>
      <c r="F9" s="26"/>
      <c r="G9" s="26"/>
      <c r="H9" s="26"/>
      <c r="I9" s="27"/>
    </row>
    <row r="10" spans="1:9" s="15" customFormat="1" ht="12.75">
      <c r="A10" s="13" t="s">
        <v>121</v>
      </c>
      <c r="B10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26"/>
      <c r="D10" s="26"/>
      <c r="E10" s="26"/>
      <c r="F10" s="26"/>
      <c r="G10" s="26"/>
      <c r="H10" s="26"/>
      <c r="I10" s="27"/>
    </row>
    <row r="11" spans="1:9" s="15" customFormat="1" ht="12.75">
      <c r="A11" s="13"/>
      <c r="B11" s="12"/>
      <c r="C11" s="12"/>
      <c r="D11" s="14"/>
      <c r="E11" s="14"/>
      <c r="F11" s="14"/>
      <c r="G11" s="14"/>
      <c r="H11" s="14"/>
      <c r="I11" s="12"/>
    </row>
    <row r="12" spans="1:9" s="31" customFormat="1" ht="12.75" customHeight="1">
      <c r="A12" s="28"/>
      <c r="B12" s="28"/>
      <c r="C12" s="28"/>
      <c r="D12" s="29"/>
      <c r="E12" s="29"/>
      <c r="F12" s="29"/>
      <c r="G12" s="29"/>
      <c r="H12" s="29"/>
      <c r="I12" s="30" t="s">
        <v>122</v>
      </c>
    </row>
    <row r="13" ht="12.75">
      <c r="A13" s="32" t="s">
        <v>123</v>
      </c>
    </row>
    <row r="14" ht="12.75">
      <c r="A14" s="34" t="s">
        <v>124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Dawid Kikulski</cp:lastModifiedBy>
  <cp:lastPrinted>2021-10-22T06:08:35Z</cp:lastPrinted>
  <dcterms:created xsi:type="dcterms:W3CDTF">2021-10-20T12:15:05Z</dcterms:created>
  <dcterms:modified xsi:type="dcterms:W3CDTF">2021-10-26T17:32:27Z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