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Kosztorys ofertowy" sheetId="1" r:id="rId1"/>
    <sheet name="Excelblog.pl - Kwoty słownie" sheetId="2" state="hidden" r:id="rId2"/>
  </sheets>
  <definedNames>
    <definedName name="excelblog_Dziesiatki" localSheetId="1">{"dziesięć";"dwadzieścia";"trzydzieści";"czterdzieści";"pięćdziesiąt";"sześćdziesiąt";"siedemdziesiąt";"osiemdziesiąt";"dziewięćdziesiąt"}</definedName>
    <definedName name="excelblog_Dziesiatki">{"dziesięć";"dwadzieścia";"trzydzieści";"czterdzieści";"pięćdziesiąt";"sześćdziesiąt";"siedemdziesiąt";"osiemdziesiąt";"dziewięćdziesiąt"}</definedName>
    <definedName name="excelblog_Jednosci" localSheetId="1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1">{"sto";"dwieście";"trzysta";"czterysta";"pięćset";"sześćset";"siedemset";"osiemset";"dziewięćset"}</definedName>
    <definedName name="excelblog_Setki">{"sto";"dwieście";"trzysta";"czterysta";"pięćset";"sześćset";"siedemset";"osiemset";"dziewięcset"}</definedName>
    <definedName name="_xlnm.Print_Area" localSheetId="0">'Kosztorys ofertowy'!$B$2:$K$74</definedName>
    <definedName name="slownie">'Excelblog.pl - Kwoty słownie'!$B$8</definedName>
  </definedNames>
  <calcPr fullCalcOnLoad="1"/>
</workbook>
</file>

<file path=xl/sharedStrings.xml><?xml version="1.0" encoding="utf-8"?>
<sst xmlns="http://schemas.openxmlformats.org/spreadsheetml/2006/main" count="168" uniqueCount="133">
  <si>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</si>
  <si>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</si>
  <si>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</si>
  <si>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</si>
  <si>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</si>
  <si>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</si>
  <si>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</si>
  <si>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</si>
  <si>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</si>
  <si>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</si>
  <si>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H</t>
  </si>
  <si>
    <t>TSZT</t>
  </si>
  <si>
    <t>SZT</t>
  </si>
  <si>
    <t>136</t>
  </si>
  <si>
    <t>SZUK-PĘDR</t>
  </si>
  <si>
    <t>Badanie zapędraczenia gleby - dół o objętości 0,5 m3</t>
  </si>
  <si>
    <t>M3P</t>
  </si>
  <si>
    <t>AR</t>
  </si>
  <si>
    <t>237</t>
  </si>
  <si>
    <t>SPUL-R1</t>
  </si>
  <si>
    <t>Spulchnianie gleby na międzyrzędach w okresie wschodów motyką.</t>
  </si>
  <si>
    <t>240</t>
  </si>
  <si>
    <t>SIEW-KC</t>
  </si>
  <si>
    <t>Rozsiew kompostu rozrzutnikiem</t>
  </si>
  <si>
    <t>245</t>
  </si>
  <si>
    <t>NAW-MINER</t>
  </si>
  <si>
    <t>Nawożenie mineralne w sadzonkach -wykonywane ręcznie</t>
  </si>
  <si>
    <t>248</t>
  </si>
  <si>
    <t>PIEL-RN</t>
  </si>
  <si>
    <t>Pielenie w rzędach lub pasach - dla Db i Bk również w okresie wschodów</t>
  </si>
  <si>
    <t>249</t>
  </si>
  <si>
    <t>PIEL-RN1</t>
  </si>
  <si>
    <t>Pielenie w rzędach lub pasach w okresie wschodów</t>
  </si>
  <si>
    <t>252</t>
  </si>
  <si>
    <t>PRZER-NAS</t>
  </si>
  <si>
    <t>Przerywanie nadmiarów siewów</t>
  </si>
  <si>
    <t>254</t>
  </si>
  <si>
    <t>OSŁ-ATM</t>
  </si>
  <si>
    <t>Osłona szkółki przed ujemnymi wpływami atmosferycznymi</t>
  </si>
  <si>
    <t>269</t>
  </si>
  <si>
    <t>WYJ 1R</t>
  </si>
  <si>
    <t>Wyjęcie 1-latek</t>
  </si>
  <si>
    <t>270</t>
  </si>
  <si>
    <t>WYJ 2-3L</t>
  </si>
  <si>
    <t>Wyjęcie 2-3 latek</t>
  </si>
  <si>
    <t>271</t>
  </si>
  <si>
    <t>WYJ 4-5L</t>
  </si>
  <si>
    <t>Wyjęcie materiału szkółkowanego 4-5 letniego</t>
  </si>
  <si>
    <t>281</t>
  </si>
  <si>
    <t>ŻEL-1</t>
  </si>
  <si>
    <t>Żelowanie 1-latek</t>
  </si>
  <si>
    <t>282</t>
  </si>
  <si>
    <t>ŻEL-2</t>
  </si>
  <si>
    <t>Żelowanie 2-latek</t>
  </si>
  <si>
    <t>283</t>
  </si>
  <si>
    <t>ŻEL-IL</t>
  </si>
  <si>
    <t>Żelowanie sadzonek pozostałych</t>
  </si>
  <si>
    <t>284</t>
  </si>
  <si>
    <t>ZAŁ-1</t>
  </si>
  <si>
    <t>Załadunek lub rozładunek sadzonek - 1 latek</t>
  </si>
  <si>
    <t>285</t>
  </si>
  <si>
    <t>ZAŁ-2</t>
  </si>
  <si>
    <t>Załadunek lub rozładunek sadzonek - 2-3 latek</t>
  </si>
  <si>
    <t>286</t>
  </si>
  <si>
    <t>ZAŁ-4</t>
  </si>
  <si>
    <t>Załadunek lub rozładunek sadzonek - 4-5 latek</t>
  </si>
  <si>
    <t>292</t>
  </si>
  <si>
    <t>SIEW-R</t>
  </si>
  <si>
    <t>Siew nasion</t>
  </si>
  <si>
    <t>303</t>
  </si>
  <si>
    <t>GRAB-R</t>
  </si>
  <si>
    <t>Wygrabianie powierzchni z korzeni i pozostałości drzewnych</t>
  </si>
  <si>
    <t>309</t>
  </si>
  <si>
    <t>N-ZSGDNSO</t>
  </si>
  <si>
    <t>Zbiór szyszek z gospodarczych drzewostanów nasiennych sosnowych</t>
  </si>
  <si>
    <t>KG</t>
  </si>
  <si>
    <t>328</t>
  </si>
  <si>
    <t>ZB-NASDB</t>
  </si>
  <si>
    <t>Zbiór nasion dęba</t>
  </si>
  <si>
    <t>330</t>
  </si>
  <si>
    <t>ZB-NASBRZ</t>
  </si>
  <si>
    <t>Zbiór nasion brzozy</t>
  </si>
  <si>
    <t>331</t>
  </si>
  <si>
    <t>ZB-NASLP</t>
  </si>
  <si>
    <t>Zbiór nasion lipy</t>
  </si>
  <si>
    <t>332</t>
  </si>
  <si>
    <t>ZB-NASGB</t>
  </si>
  <si>
    <t>Zbiór nasion graba</t>
  </si>
  <si>
    <t>333.01</t>
  </si>
  <si>
    <t>ZB-NASKLJ</t>
  </si>
  <si>
    <t>Zbiór nasion JW, KL</t>
  </si>
  <si>
    <t>333.05</t>
  </si>
  <si>
    <t>ZB-NASCZR</t>
  </si>
  <si>
    <t>Zbiór nasion czereśni ptasiej</t>
  </si>
  <si>
    <t>333.07</t>
  </si>
  <si>
    <t>ZB-NAS-M</t>
  </si>
  <si>
    <t>Zbiór nasion o owocach mięsistych tj. jabłoń i grusza</t>
  </si>
  <si>
    <t>334</t>
  </si>
  <si>
    <t>ZB-NASP</t>
  </si>
  <si>
    <t>Zbiór nasion pozostałych gatunków</t>
  </si>
  <si>
    <t>GODZ RH8</t>
  </si>
  <si>
    <t>Prace godzinowe ręczne (8% VAT)</t>
  </si>
  <si>
    <t>GODZ MH8</t>
  </si>
  <si>
    <t>Prace godzinowe ciągnikowe (8% VAT)</t>
  </si>
  <si>
    <t>Cena łączna netto w PLN</t>
  </si>
  <si>
    <t>Cena łączna brutto w PLN</t>
  </si>
  <si>
    <t xml:space="preserve">Załącznik nr 2 do SWZ </t>
  </si>
  <si>
    <t>____________________________, dnia ______________</t>
  </si>
  <si>
    <t>(Nazwa i adres wykonawcy)</t>
  </si>
  <si>
    <t>KOSZTORYS OFERTOWY</t>
  </si>
  <si>
    <t>Skarb Państwa</t>
  </si>
  <si>
    <t>Państwowe Gospodarstwo Leśne Lasy Państwowe</t>
  </si>
  <si>
    <t>Nadleśnictwo Dabrowa</t>
  </si>
  <si>
    <t xml:space="preserve">86-131 Jeżewo; Leśna 25                      </t>
  </si>
  <si>
    <t>autor: Marcin Egert | www.excelblog.pl</t>
  </si>
  <si>
    <t>Kwota: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</si>
  <si>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</si>
  <si>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</si>
  <si>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</si>
  <si>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</si>
  <si>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</si>
  <si>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</si>
  <si>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</si>
  <si>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</si>
  <si>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</si>
  <si>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</si>
  <si>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</si>
  <si>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Dostępne na licencji Creative Commons Uznanie autorstwa 2.5 Polska</t>
  </si>
  <si>
    <t xml:space="preserve">UWAGA - TO SĄ ARKUSZE WYLICZAJĄCE KWOTY SŁOWNIE W ARKUSZACH OFERT - PROSZĘ TU NIC NIE MODYFIKOWAĆ </t>
  </si>
  <si>
    <t>- W PRZECIWNYM RAZIE ARKUSZE MOGĄ ŹLE DZIAŁAĆ    !!!!!</t>
  </si>
  <si>
    <t>Dokument musi być złożony pod rygorem nieważności w formie elektronicznej ( tj. w postaci elektronicznej opatrzonej kwalifikowanym podpisem elektronicznym)</t>
  </si>
  <si>
    <t>Odpowiadając na ogłoszenie o przetargu nieograniczonym na „Wykonywanie usług z zakresu gospodarki leśnej na terenie
Nadleśnictwa Dąbrowa w roku 2022''  składamy niniejszym ofertę na pakiet nr 15 tego zamówienia i oferujemy następujące ceny
jednostkowe za usługi wchodzące w skład tej części zamówienia:</t>
  </si>
  <si>
    <t>336, 307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</si>
</sst>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&quot; &quot;??/16"/>
    <numFmt numFmtId="167" formatCode="#,##0.000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77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i/>
      <sz val="10"/>
      <color indexed="8"/>
      <name val="Arial"/>
      <family val="2"/>
    </font>
    <font>
      <sz val="12"/>
      <color indexed="63"/>
      <name val="Arial"/>
      <family val="0"/>
    </font>
    <font>
      <i/>
      <sz val="10"/>
      <color indexed="63"/>
      <name val="Arial"/>
      <family val="0"/>
    </font>
    <font>
      <sz val="20"/>
      <color indexed="63"/>
      <name val="Arial"/>
      <family val="2"/>
    </font>
    <font>
      <b/>
      <sz val="14"/>
      <color indexed="63"/>
      <name val="Arial"/>
      <family val="0"/>
    </font>
    <font>
      <sz val="1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333333"/>
      <name val="Arial"/>
      <family val="0"/>
    </font>
    <font>
      <b/>
      <sz val="8"/>
      <color rgb="FF333333"/>
      <name val="Arial"/>
      <family val="0"/>
    </font>
    <font>
      <sz val="8"/>
      <color rgb="FF333333"/>
      <name val="Arial"/>
      <family val="0"/>
    </font>
    <font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333333"/>
      <name val="Arial"/>
      <family val="0"/>
    </font>
    <font>
      <b/>
      <sz val="10"/>
      <color rgb="FF333333"/>
      <name val="Arial"/>
      <family val="0"/>
    </font>
    <font>
      <sz val="12"/>
      <color rgb="FF333333"/>
      <name val="Arial"/>
      <family val="0"/>
    </font>
    <font>
      <sz val="18"/>
      <color rgb="FF333333"/>
      <name val="Arial"/>
      <family val="2"/>
    </font>
    <font>
      <b/>
      <sz val="14"/>
      <color rgb="FF333333"/>
      <name val="Arial"/>
      <family val="0"/>
    </font>
    <font>
      <i/>
      <sz val="10"/>
      <color rgb="FF000000"/>
      <name val="Arial"/>
      <family val="2"/>
    </font>
    <font>
      <i/>
      <sz val="10"/>
      <color rgb="FF333333"/>
      <name val="Arial"/>
      <family val="0"/>
    </font>
    <font>
      <sz val="20"/>
      <color rgb="FF33333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thin">
        <color rgb="FFDDDDDD"/>
      </left>
      <right style="thin">
        <color rgb="FFDDDDDD"/>
      </right>
      <top style="thin">
        <color rgb="FFDDDDDD"/>
      </top>
      <bottom>
        <color indexed="63"/>
      </bottom>
    </border>
    <border>
      <left style="thin">
        <color rgb="FFDDDDDD"/>
      </left>
      <right>
        <color indexed="63"/>
      </right>
      <top style="thin">
        <color rgb="FFDDDDDD"/>
      </top>
      <bottom style="thin">
        <color rgb="FFDDDDDD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" fontId="62" fillId="33" borderId="0" xfId="0" applyNumberFormat="1" applyFont="1" applyFill="1" applyAlignment="1">
      <alignment horizontal="left"/>
    </xf>
    <xf numFmtId="4" fontId="63" fillId="34" borderId="10" xfId="0" applyNumberFormat="1" applyFont="1" applyFill="1" applyBorder="1" applyAlignment="1">
      <alignment horizontal="center" vertical="center" wrapText="1"/>
    </xf>
    <xf numFmtId="4" fontId="62" fillId="33" borderId="10" xfId="0" applyNumberFormat="1" applyFont="1" applyFill="1" applyBorder="1" applyAlignment="1">
      <alignment horizontal="center" vertical="center"/>
    </xf>
    <xf numFmtId="4" fontId="64" fillId="33" borderId="10" xfId="0" applyNumberFormat="1" applyFont="1" applyFill="1" applyBorder="1" applyAlignment="1">
      <alignment horizontal="left" vertical="center" wrapText="1"/>
    </xf>
    <xf numFmtId="4" fontId="62" fillId="33" borderId="10" xfId="0" applyNumberFormat="1" applyFont="1" applyFill="1" applyBorder="1" applyAlignment="1">
      <alignment horizontal="right" vertical="center"/>
    </xf>
    <xf numFmtId="4" fontId="63" fillId="34" borderId="10" xfId="0" applyNumberFormat="1" applyFont="1" applyFill="1" applyBorder="1" applyAlignment="1">
      <alignment horizontal="center" vertical="center"/>
    </xf>
    <xf numFmtId="4" fontId="62" fillId="33" borderId="10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/>
    </xf>
    <xf numFmtId="0" fontId="3" fillId="35" borderId="0" xfId="53" applyFont="1" applyFill="1" applyAlignment="1" applyProtection="1">
      <alignment vertical="center"/>
      <protection/>
    </xf>
    <xf numFmtId="0" fontId="2" fillId="35" borderId="0" xfId="53" applyFill="1" applyAlignment="1" applyProtection="1">
      <alignment vertical="center"/>
      <protection/>
    </xf>
    <xf numFmtId="0" fontId="2" fillId="0" borderId="0" xfId="53" applyAlignment="1" applyProtection="1">
      <alignment vertical="center"/>
      <protection/>
    </xf>
    <xf numFmtId="0" fontId="2" fillId="36" borderId="0" xfId="53" applyFill="1" applyProtection="1">
      <alignment/>
      <protection/>
    </xf>
    <xf numFmtId="0" fontId="4" fillId="36" borderId="0" xfId="53" applyFont="1" applyFill="1" applyProtection="1">
      <alignment/>
      <protection/>
    </xf>
    <xf numFmtId="0" fontId="2" fillId="36" borderId="0" xfId="53" applyFill="1" applyBorder="1" applyProtection="1">
      <alignment/>
      <protection/>
    </xf>
    <xf numFmtId="0" fontId="2" fillId="0" borderId="0" xfId="53" applyProtection="1">
      <alignment/>
      <protection/>
    </xf>
    <xf numFmtId="0" fontId="4" fillId="0" borderId="0" xfId="53" applyFont="1" applyProtection="1">
      <alignment/>
      <protection/>
    </xf>
    <xf numFmtId="4" fontId="2" fillId="37" borderId="11" xfId="53" applyNumberFormat="1" applyFill="1" applyBorder="1" applyProtection="1">
      <alignment/>
      <protection locked="0"/>
    </xf>
    <xf numFmtId="4" fontId="2" fillId="36" borderId="0" xfId="53" applyNumberFormat="1" applyFill="1" applyProtection="1">
      <alignment/>
      <protection/>
    </xf>
    <xf numFmtId="4" fontId="4" fillId="36" borderId="0" xfId="53" applyNumberFormat="1" applyFont="1" applyFill="1" applyAlignment="1" applyProtection="1">
      <alignment horizontal="center"/>
      <protection/>
    </xf>
    <xf numFmtId="0" fontId="4" fillId="36" borderId="0" xfId="53" applyFont="1" applyFill="1" applyBorder="1" applyAlignment="1" applyProtection="1">
      <alignment horizontal="center"/>
      <protection/>
    </xf>
    <xf numFmtId="166" fontId="2" fillId="36" borderId="0" xfId="53" applyNumberFormat="1" applyFill="1" applyAlignment="1" applyProtection="1">
      <alignment horizontal="center"/>
      <protection/>
    </xf>
    <xf numFmtId="0" fontId="2" fillId="36" borderId="0" xfId="53" applyFill="1" applyBorder="1" applyAlignment="1" applyProtection="1">
      <alignment horizontal="center"/>
      <protection/>
    </xf>
    <xf numFmtId="0" fontId="5" fillId="36" borderId="0" xfId="53" applyFont="1" applyFill="1" applyProtection="1">
      <alignment/>
      <protection/>
    </xf>
    <xf numFmtId="0" fontId="5" fillId="36" borderId="0" xfId="53" applyFont="1" applyFill="1" applyBorder="1" applyProtection="1">
      <alignment/>
      <protection/>
    </xf>
    <xf numFmtId="0" fontId="2" fillId="37" borderId="12" xfId="53" applyFill="1" applyBorder="1" applyProtection="1">
      <alignment/>
      <protection locked="0"/>
    </xf>
    <xf numFmtId="0" fontId="2" fillId="37" borderId="13" xfId="53" applyFill="1" applyBorder="1" applyProtection="1">
      <alignment/>
      <protection locked="0"/>
    </xf>
    <xf numFmtId="0" fontId="2" fillId="37" borderId="14" xfId="53" applyFill="1" applyBorder="1" applyProtection="1">
      <alignment/>
      <protection locked="0"/>
    </xf>
    <xf numFmtId="0" fontId="2" fillId="35" borderId="0" xfId="53" applyFont="1" applyFill="1" applyAlignment="1" applyProtection="1">
      <alignment vertical="center"/>
      <protection/>
    </xf>
    <xf numFmtId="0" fontId="2" fillId="35" borderId="0" xfId="53" applyFont="1" applyFill="1" applyBorder="1" applyAlignment="1" applyProtection="1">
      <alignment vertical="center"/>
      <protection/>
    </xf>
    <xf numFmtId="0" fontId="7" fillId="35" borderId="0" xfId="45" applyFont="1" applyFill="1" applyAlignment="1" applyProtection="1">
      <alignment horizontal="right" vertical="center"/>
      <protection/>
    </xf>
    <xf numFmtId="0" fontId="2" fillId="0" borderId="0" xfId="53" applyFont="1" applyAlignment="1" applyProtection="1">
      <alignment vertical="center"/>
      <protection/>
    </xf>
    <xf numFmtId="0" fontId="2" fillId="0" borderId="0" xfId="53" applyFont="1" applyProtection="1">
      <alignment/>
      <protection locked="0"/>
    </xf>
    <xf numFmtId="0" fontId="2" fillId="0" borderId="0" xfId="53" applyProtection="1">
      <alignment/>
      <protection locked="0"/>
    </xf>
    <xf numFmtId="0" fontId="2" fillId="0" borderId="0" xfId="53" applyFont="1" applyProtection="1" quotePrefix="1">
      <alignment/>
      <protection locked="0"/>
    </xf>
    <xf numFmtId="9" fontId="62" fillId="33" borderId="10" xfId="0" applyNumberFormat="1" applyFont="1" applyFill="1" applyBorder="1" applyAlignment="1">
      <alignment horizontal="center" vertical="center"/>
    </xf>
    <xf numFmtId="9" fontId="62" fillId="38" borderId="0" xfId="0" applyNumberFormat="1" applyFont="1" applyFill="1" applyAlignment="1">
      <alignment horizontal="left"/>
    </xf>
    <xf numFmtId="4" fontId="62" fillId="33" borderId="0" xfId="0" applyNumberFormat="1" applyFont="1" applyFill="1" applyAlignment="1">
      <alignment horizontal="left"/>
    </xf>
    <xf numFmtId="4" fontId="62" fillId="33" borderId="0" xfId="0" applyNumberFormat="1" applyFont="1" applyFill="1" applyAlignment="1">
      <alignment horizontal="left" vertical="center"/>
    </xf>
    <xf numFmtId="4" fontId="0" fillId="0" borderId="0" xfId="0" applyNumberFormat="1" applyAlignment="1">
      <alignment vertical="center"/>
    </xf>
    <xf numFmtId="4" fontId="65" fillId="33" borderId="0" xfId="0" applyNumberFormat="1" applyFont="1" applyFill="1" applyAlignment="1">
      <alignment horizontal="left"/>
    </xf>
    <xf numFmtId="4" fontId="66" fillId="33" borderId="0" xfId="0" applyNumberFormat="1" applyFont="1" applyFill="1" applyAlignment="1">
      <alignment horizontal="left" vertical="center"/>
    </xf>
    <xf numFmtId="4" fontId="67" fillId="0" borderId="0" xfId="0" applyNumberFormat="1" applyFont="1" applyAlignment="1">
      <alignment vertical="center"/>
    </xf>
    <xf numFmtId="4" fontId="66" fillId="0" borderId="0" xfId="0" applyNumberFormat="1" applyFont="1" applyFill="1" applyBorder="1" applyAlignment="1">
      <alignment horizontal="left" vertical="center"/>
    </xf>
    <xf numFmtId="3" fontId="62" fillId="33" borderId="0" xfId="0" applyNumberFormat="1" applyFont="1" applyFill="1" applyAlignment="1">
      <alignment horizontal="right" vertical="center"/>
    </xf>
    <xf numFmtId="3" fontId="62" fillId="33" borderId="0" xfId="0" applyNumberFormat="1" applyFon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4" fontId="68" fillId="33" borderId="15" xfId="0" applyNumberFormat="1" applyFont="1" applyFill="1" applyBorder="1" applyAlignment="1">
      <alignment horizontal="left"/>
    </xf>
    <xf numFmtId="4" fontId="69" fillId="33" borderId="0" xfId="0" applyNumberFormat="1" applyFont="1" applyFill="1" applyAlignment="1">
      <alignment vertical="center"/>
    </xf>
    <xf numFmtId="4" fontId="70" fillId="33" borderId="16" xfId="0" applyNumberFormat="1" applyFont="1" applyFill="1" applyBorder="1" applyAlignment="1">
      <alignment vertical="center"/>
    </xf>
    <xf numFmtId="4" fontId="70" fillId="33" borderId="17" xfId="0" applyNumberFormat="1" applyFont="1" applyFill="1" applyBorder="1" applyAlignment="1">
      <alignment vertical="center"/>
    </xf>
    <xf numFmtId="4" fontId="70" fillId="33" borderId="18" xfId="0" applyNumberFormat="1" applyFont="1" applyFill="1" applyBorder="1" applyAlignment="1">
      <alignment vertical="center"/>
    </xf>
    <xf numFmtId="4" fontId="70" fillId="33" borderId="16" xfId="0" applyNumberFormat="1" applyFont="1" applyFill="1" applyBorder="1" applyAlignment="1">
      <alignment vertical="center"/>
    </xf>
    <xf numFmtId="4" fontId="70" fillId="33" borderId="17" xfId="0" applyNumberFormat="1" applyFont="1" applyFill="1" applyBorder="1" applyAlignment="1">
      <alignment vertical="center"/>
    </xf>
    <xf numFmtId="4" fontId="70" fillId="33" borderId="18" xfId="0" applyNumberFormat="1" applyFont="1" applyFill="1" applyBorder="1" applyAlignment="1">
      <alignment vertical="center"/>
    </xf>
    <xf numFmtId="4" fontId="62" fillId="33" borderId="19" xfId="0" applyNumberFormat="1" applyFont="1" applyFill="1" applyBorder="1" applyAlignment="1">
      <alignment horizontal="left"/>
    </xf>
    <xf numFmtId="4" fontId="62" fillId="33" borderId="20" xfId="0" applyNumberFormat="1" applyFont="1" applyFill="1" applyBorder="1" applyAlignment="1">
      <alignment horizontal="left"/>
    </xf>
    <xf numFmtId="4" fontId="62" fillId="33" borderId="0" xfId="0" applyNumberFormat="1" applyFont="1" applyFill="1" applyAlignment="1">
      <alignment horizontal="left" vertical="top"/>
    </xf>
    <xf numFmtId="4" fontId="62" fillId="33" borderId="0" xfId="0" applyNumberFormat="1" applyFont="1" applyFill="1" applyAlignment="1" applyProtection="1">
      <alignment horizontal="left"/>
      <protection/>
    </xf>
    <xf numFmtId="4" fontId="63" fillId="34" borderId="10" xfId="0" applyNumberFormat="1" applyFont="1" applyFill="1" applyBorder="1" applyAlignment="1" applyProtection="1">
      <alignment horizontal="center" vertical="center" wrapText="1"/>
      <protection/>
    </xf>
    <xf numFmtId="4" fontId="62" fillId="33" borderId="21" xfId="0" applyNumberFormat="1" applyFont="1" applyFill="1" applyBorder="1" applyAlignment="1">
      <alignment horizontal="right" vertical="center"/>
    </xf>
    <xf numFmtId="4" fontId="63" fillId="34" borderId="22" xfId="0" applyNumberFormat="1" applyFont="1" applyFill="1" applyBorder="1" applyAlignment="1">
      <alignment horizontal="center" vertical="center" wrapText="1"/>
    </xf>
    <xf numFmtId="4" fontId="62" fillId="33" borderId="23" xfId="0" applyNumberFormat="1" applyFont="1" applyFill="1" applyBorder="1" applyAlignment="1">
      <alignment horizontal="center" vertical="center"/>
    </xf>
    <xf numFmtId="4" fontId="62" fillId="33" borderId="21" xfId="0" applyNumberFormat="1" applyFont="1" applyFill="1" applyBorder="1" applyAlignment="1">
      <alignment horizontal="center" vertical="center"/>
    </xf>
    <xf numFmtId="4" fontId="62" fillId="33" borderId="0" xfId="0" applyNumberFormat="1" applyFont="1" applyFill="1" applyAlignment="1">
      <alignment horizontal="center"/>
    </xf>
    <xf numFmtId="4" fontId="62" fillId="33" borderId="0" xfId="0" applyNumberFormat="1" applyFont="1" applyFill="1" applyAlignment="1" applyProtection="1">
      <alignment horizontal="center"/>
      <protection/>
    </xf>
    <xf numFmtId="4" fontId="70" fillId="33" borderId="17" xfId="0" applyNumberFormat="1" applyFont="1" applyFill="1" applyBorder="1" applyAlignment="1">
      <alignment horizontal="center" vertical="center"/>
    </xf>
    <xf numFmtId="4" fontId="70" fillId="33" borderId="17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62" fillId="33" borderId="0" xfId="0" applyNumberFormat="1" applyFont="1" applyFill="1" applyAlignment="1">
      <alignment horizontal="left"/>
    </xf>
    <xf numFmtId="0" fontId="69" fillId="33" borderId="0" xfId="0" applyNumberFormat="1" applyFont="1" applyFill="1" applyAlignment="1">
      <alignment horizontal="left" vertical="center"/>
    </xf>
    <xf numFmtId="0" fontId="62" fillId="33" borderId="0" xfId="0" applyNumberFormat="1" applyFont="1" applyFill="1" applyAlignment="1" applyProtection="1">
      <alignment horizontal="left"/>
      <protection/>
    </xf>
    <xf numFmtId="0" fontId="63" fillId="34" borderId="10" xfId="0" applyNumberFormat="1" applyFont="1" applyFill="1" applyBorder="1" applyAlignment="1" applyProtection="1">
      <alignment horizontal="center" vertical="center" wrapText="1"/>
      <protection/>
    </xf>
    <xf numFmtId="0" fontId="62" fillId="33" borderId="10" xfId="0" applyNumberFormat="1" applyFont="1" applyFill="1" applyBorder="1" applyAlignment="1">
      <alignment horizontal="center" vertical="center"/>
    </xf>
    <xf numFmtId="0" fontId="63" fillId="34" borderId="10" xfId="0" applyNumberFormat="1" applyFont="1" applyFill="1" applyBorder="1" applyAlignment="1">
      <alignment horizontal="center" vertical="center" wrapText="1"/>
    </xf>
    <xf numFmtId="0" fontId="62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center" wrapText="1"/>
    </xf>
    <xf numFmtId="4" fontId="62" fillId="33" borderId="15" xfId="0" applyNumberFormat="1" applyFont="1" applyFill="1" applyBorder="1" applyAlignment="1" applyProtection="1">
      <alignment horizontal="right" vertical="center"/>
      <protection locked="0"/>
    </xf>
    <xf numFmtId="4" fontId="62" fillId="33" borderId="15" xfId="0" applyNumberFormat="1" applyFont="1" applyFill="1" applyBorder="1" applyAlignment="1" applyProtection="1">
      <alignment horizontal="center" vertical="center"/>
      <protection locked="0"/>
    </xf>
    <xf numFmtId="4" fontId="71" fillId="33" borderId="0" xfId="0" applyNumberFormat="1" applyFont="1" applyFill="1" applyAlignment="1" applyProtection="1">
      <alignment horizontal="left" vertical="center"/>
      <protection locked="0"/>
    </xf>
    <xf numFmtId="4" fontId="72" fillId="33" borderId="24" xfId="0" applyNumberFormat="1" applyFont="1" applyFill="1" applyBorder="1" applyAlignment="1" applyProtection="1">
      <alignment horizontal="center" vertical="top"/>
      <protection locked="0"/>
    </xf>
    <xf numFmtId="4" fontId="72" fillId="33" borderId="19" xfId="0" applyNumberFormat="1" applyFont="1" applyFill="1" applyBorder="1" applyAlignment="1" applyProtection="1">
      <alignment horizontal="center" vertical="top"/>
      <protection locked="0"/>
    </xf>
    <xf numFmtId="4" fontId="72" fillId="33" borderId="25" xfId="0" applyNumberFormat="1" applyFont="1" applyFill="1" applyBorder="1" applyAlignment="1" applyProtection="1">
      <alignment horizontal="center" vertical="top"/>
      <protection locked="0"/>
    </xf>
    <xf numFmtId="4" fontId="72" fillId="33" borderId="26" xfId="0" applyNumberFormat="1" applyFont="1" applyFill="1" applyBorder="1" applyAlignment="1" applyProtection="1">
      <alignment horizontal="center" vertical="top"/>
      <protection locked="0"/>
    </xf>
    <xf numFmtId="4" fontId="72" fillId="33" borderId="0" xfId="0" applyNumberFormat="1" applyFont="1" applyFill="1" applyBorder="1" applyAlignment="1" applyProtection="1">
      <alignment horizontal="center" vertical="top"/>
      <protection locked="0"/>
    </xf>
    <xf numFmtId="4" fontId="72" fillId="33" borderId="27" xfId="0" applyNumberFormat="1" applyFont="1" applyFill="1" applyBorder="1" applyAlignment="1" applyProtection="1">
      <alignment horizontal="center" vertical="top"/>
      <protection locked="0"/>
    </xf>
    <xf numFmtId="4" fontId="72" fillId="33" borderId="28" xfId="0" applyNumberFormat="1" applyFont="1" applyFill="1" applyBorder="1" applyAlignment="1" applyProtection="1">
      <alignment horizontal="center" vertical="top"/>
      <protection locked="0"/>
    </xf>
    <xf numFmtId="4" fontId="72" fillId="33" borderId="20" xfId="0" applyNumberFormat="1" applyFont="1" applyFill="1" applyBorder="1" applyAlignment="1" applyProtection="1">
      <alignment horizontal="center" vertical="top"/>
      <protection locked="0"/>
    </xf>
    <xf numFmtId="4" fontId="72" fillId="33" borderId="29" xfId="0" applyNumberFormat="1" applyFont="1" applyFill="1" applyBorder="1" applyAlignment="1" applyProtection="1">
      <alignment horizontal="center" vertical="top"/>
      <protection locked="0"/>
    </xf>
    <xf numFmtId="49" fontId="8" fillId="33" borderId="0" xfId="0" applyNumberFormat="1" applyFont="1" applyFill="1" applyAlignment="1">
      <alignment horizontal="center" vertical="center" wrapText="1"/>
    </xf>
    <xf numFmtId="4" fontId="73" fillId="33" borderId="0" xfId="0" applyNumberFormat="1" applyFont="1" applyFill="1" applyAlignment="1">
      <alignment horizontal="center" vertical="center"/>
    </xf>
    <xf numFmtId="4" fontId="74" fillId="0" borderId="0" xfId="0" applyNumberFormat="1" applyFont="1" applyAlignment="1">
      <alignment horizontal="left" vertical="top" wrapText="1"/>
    </xf>
    <xf numFmtId="4" fontId="70" fillId="34" borderId="10" xfId="0" applyNumberFormat="1" applyFont="1" applyFill="1" applyBorder="1" applyAlignment="1">
      <alignment horizontal="right" vertical="center"/>
    </xf>
    <xf numFmtId="4" fontId="70" fillId="34" borderId="23" xfId="0" applyNumberFormat="1" applyFont="1" applyFill="1" applyBorder="1" applyAlignment="1">
      <alignment horizontal="right" vertical="center"/>
    </xf>
    <xf numFmtId="4" fontId="70" fillId="34" borderId="22" xfId="0" applyNumberFormat="1" applyFont="1" applyFill="1" applyBorder="1" applyAlignment="1">
      <alignment horizontal="right" vertical="center"/>
    </xf>
    <xf numFmtId="4" fontId="62" fillId="33" borderId="0" xfId="0" applyNumberFormat="1" applyFont="1" applyFill="1" applyAlignment="1">
      <alignment horizontal="left" vertical="center" wrapText="1"/>
    </xf>
    <xf numFmtId="4" fontId="71" fillId="33" borderId="0" xfId="0" applyNumberFormat="1" applyFont="1" applyFill="1" applyAlignment="1" applyProtection="1">
      <alignment horizontal="left" vertical="center"/>
      <protection/>
    </xf>
    <xf numFmtId="4" fontId="75" fillId="33" borderId="20" xfId="0" applyNumberFormat="1" applyFont="1" applyFill="1" applyBorder="1" applyAlignment="1">
      <alignment horizontal="center" vertical="center"/>
    </xf>
    <xf numFmtId="4" fontId="76" fillId="33" borderId="16" xfId="0" applyNumberFormat="1" applyFont="1" applyFill="1" applyBorder="1" applyAlignment="1">
      <alignment horizontal="left" wrapText="1"/>
    </xf>
    <xf numFmtId="4" fontId="76" fillId="33" borderId="17" xfId="0" applyNumberFormat="1" applyFont="1" applyFill="1" applyBorder="1" applyAlignment="1">
      <alignment horizontal="left" wrapText="1"/>
    </xf>
    <xf numFmtId="4" fontId="76" fillId="33" borderId="18" xfId="0" applyNumberFormat="1" applyFont="1" applyFill="1" applyBorder="1" applyAlignment="1">
      <alignment horizontal="left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466725</xdr:colOff>
      <xdr:row>68</xdr:row>
      <xdr:rowOff>247650</xdr:rowOff>
    </xdr:from>
    <xdr:to>
      <xdr:col>10</xdr:col>
      <xdr:colOff>752475</xdr:colOff>
      <xdr:row>73</xdr:row>
      <xdr:rowOff>85725</xdr:rowOff>
    </xdr:to>
    <xdr:pic>
      <xdr:nvPicPr>
        <xdr:cNvPr id="1" name="Picture 7" descr="Wiersz podpisu pakietu Microsoft Offic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74050"/>
          <a:ext cx="23717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/2.5/pl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4"/>
  <sheetViews>
    <sheetView tabSelected="1" workbookViewId="0" topLeftCell="A1">
      <selection activeCell="J56" sqref="J56"/>
    </sheetView>
  </sheetViews>
  <sheetFormatPr defaultColWidth="9.140625" defaultRowHeight="12.75"/>
  <cols>
    <col min="1" max="1" width="0.13671875" style="8" customWidth="1"/>
    <col min="2" max="2" width="8.57421875" style="76" customWidth="1"/>
    <col min="3" max="3" width="11.140625" style="8" customWidth="1"/>
    <col min="4" max="4" width="50.421875" style="8" customWidth="1"/>
    <col min="5" max="5" width="6.7109375" style="8" customWidth="1"/>
    <col min="6" max="6" width="9.7109375" style="68" customWidth="1"/>
    <col min="7" max="7" width="10.140625" style="8" customWidth="1"/>
    <col min="8" max="8" width="11.7109375" style="8" customWidth="1"/>
    <col min="9" max="9" width="7.8515625" style="8" customWidth="1"/>
    <col min="10" max="10" width="11.7109375" style="8" customWidth="1"/>
    <col min="11" max="11" width="15.00390625" style="8" customWidth="1"/>
    <col min="12" max="12" width="3.57421875" style="8" customWidth="1"/>
    <col min="13" max="13" width="12.8515625" style="42" customWidth="1"/>
    <col min="14" max="14" width="7.421875" style="39" hidden="1" customWidth="1"/>
    <col min="15" max="15" width="0" style="46" hidden="1" customWidth="1"/>
    <col min="16" max="18" width="0" style="8" hidden="1" customWidth="1"/>
    <col min="19" max="16384" width="8.8515625" style="8" customWidth="1"/>
  </cols>
  <sheetData>
    <row r="1" spans="2:15" s="1" customFormat="1" ht="1.5" customHeight="1" thickBot="1">
      <c r="B1" s="69"/>
      <c r="F1" s="64"/>
      <c r="M1" s="41"/>
      <c r="N1" s="38"/>
      <c r="O1" s="44"/>
    </row>
    <row r="2" spans="2:15" s="1" customFormat="1" ht="17.25" customHeight="1">
      <c r="B2" s="81"/>
      <c r="C2" s="82"/>
      <c r="D2" s="83"/>
      <c r="F2" s="64"/>
      <c r="H2" s="48" t="s">
        <v>106</v>
      </c>
      <c r="I2" s="48"/>
      <c r="J2" s="48"/>
      <c r="K2" s="48"/>
      <c r="L2" s="48"/>
      <c r="M2" s="41"/>
      <c r="N2" s="38"/>
      <c r="O2" s="44"/>
    </row>
    <row r="3" spans="2:15" s="1" customFormat="1" ht="6.75" customHeight="1">
      <c r="B3" s="84"/>
      <c r="C3" s="85"/>
      <c r="D3" s="86"/>
      <c r="F3" s="64"/>
      <c r="M3" s="41"/>
      <c r="N3" s="38"/>
      <c r="O3" s="44"/>
    </row>
    <row r="4" spans="2:15" s="1" customFormat="1" ht="2.25" customHeight="1">
      <c r="B4" s="84"/>
      <c r="C4" s="85"/>
      <c r="D4" s="86"/>
      <c r="F4" s="64"/>
      <c r="M4" s="41"/>
      <c r="N4" s="38"/>
      <c r="O4" s="44"/>
    </row>
    <row r="5" spans="2:15" s="1" customFormat="1" ht="29.25" customHeight="1">
      <c r="B5" s="84"/>
      <c r="C5" s="85"/>
      <c r="D5" s="86"/>
      <c r="F5" s="64"/>
      <c r="M5" s="41"/>
      <c r="N5" s="38"/>
      <c r="O5" s="44"/>
    </row>
    <row r="6" spans="2:15" s="1" customFormat="1" ht="2.25" customHeight="1">
      <c r="B6" s="84"/>
      <c r="C6" s="85"/>
      <c r="D6" s="86"/>
      <c r="F6" s="64"/>
      <c r="M6" s="41"/>
      <c r="N6" s="38"/>
      <c r="O6" s="44"/>
    </row>
    <row r="7" spans="2:15" s="1" customFormat="1" ht="19.5" customHeight="1">
      <c r="B7" s="84"/>
      <c r="C7" s="85"/>
      <c r="D7" s="86"/>
      <c r="F7" s="64"/>
      <c r="M7" s="41"/>
      <c r="N7" s="38"/>
      <c r="O7" s="44"/>
    </row>
    <row r="8" spans="2:15" s="1" customFormat="1" ht="10.5" customHeight="1">
      <c r="B8" s="84"/>
      <c r="C8" s="85"/>
      <c r="D8" s="86"/>
      <c r="F8" s="80" t="s">
        <v>107</v>
      </c>
      <c r="G8" s="80"/>
      <c r="H8" s="80"/>
      <c r="I8" s="80"/>
      <c r="J8" s="80"/>
      <c r="K8" s="80"/>
      <c r="M8" s="41"/>
      <c r="N8" s="38"/>
      <c r="O8" s="44"/>
    </row>
    <row r="9" spans="2:15" s="1" customFormat="1" ht="2.25" customHeight="1">
      <c r="B9" s="84"/>
      <c r="C9" s="85"/>
      <c r="D9" s="86"/>
      <c r="F9" s="80"/>
      <c r="G9" s="80"/>
      <c r="H9" s="80"/>
      <c r="I9" s="80"/>
      <c r="J9" s="80"/>
      <c r="K9" s="80"/>
      <c r="M9" s="41"/>
      <c r="N9" s="38"/>
      <c r="O9" s="44"/>
    </row>
    <row r="10" spans="2:15" s="1" customFormat="1" ht="3" customHeight="1">
      <c r="B10" s="84"/>
      <c r="C10" s="85"/>
      <c r="D10" s="86"/>
      <c r="F10" s="80"/>
      <c r="G10" s="80"/>
      <c r="H10" s="80"/>
      <c r="I10" s="80"/>
      <c r="J10" s="80"/>
      <c r="K10" s="80"/>
      <c r="M10" s="41"/>
      <c r="N10" s="38"/>
      <c r="O10" s="44"/>
    </row>
    <row r="11" spans="2:15" s="1" customFormat="1" ht="3.75" customHeight="1">
      <c r="B11" s="84"/>
      <c r="C11" s="85"/>
      <c r="D11" s="86"/>
      <c r="F11" s="80"/>
      <c r="G11" s="80"/>
      <c r="H11" s="80"/>
      <c r="I11" s="80"/>
      <c r="J11" s="80"/>
      <c r="K11" s="80"/>
      <c r="M11" s="41"/>
      <c r="N11" s="38"/>
      <c r="O11" s="44"/>
    </row>
    <row r="12" spans="2:15" s="1" customFormat="1" ht="15.75" customHeight="1" thickBot="1">
      <c r="B12" s="87"/>
      <c r="C12" s="88"/>
      <c r="D12" s="89"/>
      <c r="F12" s="64"/>
      <c r="M12" s="41"/>
      <c r="N12" s="38"/>
      <c r="O12" s="44"/>
    </row>
    <row r="13" spans="2:15" s="1" customFormat="1" ht="48" customHeight="1">
      <c r="B13" s="69"/>
      <c r="D13" s="57" t="s">
        <v>108</v>
      </c>
      <c r="F13" s="64"/>
      <c r="M13" s="41"/>
      <c r="N13" s="38"/>
      <c r="O13" s="44"/>
    </row>
    <row r="14" spans="2:15" s="1" customFormat="1" ht="24" customHeight="1">
      <c r="B14" s="69"/>
      <c r="D14" s="91" t="s">
        <v>109</v>
      </c>
      <c r="E14" s="91"/>
      <c r="F14" s="64"/>
      <c r="M14" s="41"/>
      <c r="N14" s="38"/>
      <c r="O14" s="44"/>
    </row>
    <row r="15" spans="2:15" s="1" customFormat="1" ht="57" customHeight="1">
      <c r="B15" s="69"/>
      <c r="F15" s="64"/>
      <c r="M15" s="41"/>
      <c r="N15" s="38"/>
      <c r="O15" s="44"/>
    </row>
    <row r="16" spans="2:15" s="1" customFormat="1" ht="20.25" customHeight="1">
      <c r="B16" s="70" t="s">
        <v>110</v>
      </c>
      <c r="F16" s="64"/>
      <c r="M16" s="41"/>
      <c r="N16" s="38"/>
      <c r="O16" s="44"/>
    </row>
    <row r="17" spans="2:15" s="1" customFormat="1" ht="3" customHeight="1">
      <c r="B17" s="69"/>
      <c r="F17" s="64"/>
      <c r="M17" s="41"/>
      <c r="N17" s="38"/>
      <c r="O17" s="44"/>
    </row>
    <row r="18" spans="2:15" s="1" customFormat="1" ht="20.25" customHeight="1">
      <c r="B18" s="70" t="s">
        <v>111</v>
      </c>
      <c r="F18" s="64"/>
      <c r="M18" s="41"/>
      <c r="N18" s="38"/>
      <c r="O18" s="44"/>
    </row>
    <row r="19" spans="2:15" s="1" customFormat="1" ht="3.75" customHeight="1">
      <c r="B19" s="69"/>
      <c r="F19" s="64"/>
      <c r="M19" s="41"/>
      <c r="N19" s="38"/>
      <c r="O19" s="44"/>
    </row>
    <row r="20" spans="2:15" s="1" customFormat="1" ht="20.25" customHeight="1">
      <c r="B20" s="70" t="s">
        <v>112</v>
      </c>
      <c r="F20" s="64"/>
      <c r="M20" s="41"/>
      <c r="N20" s="38"/>
      <c r="O20" s="44"/>
    </row>
    <row r="21" spans="2:15" s="1" customFormat="1" ht="2.25" customHeight="1">
      <c r="B21" s="69"/>
      <c r="F21" s="64"/>
      <c r="M21" s="41"/>
      <c r="N21" s="38"/>
      <c r="O21" s="44"/>
    </row>
    <row r="22" spans="2:15" s="1" customFormat="1" ht="20.25" customHeight="1">
      <c r="B22" s="70" t="s">
        <v>113</v>
      </c>
      <c r="F22" s="64"/>
      <c r="M22" s="41"/>
      <c r="N22" s="38"/>
      <c r="O22" s="44"/>
    </row>
    <row r="23" spans="2:15" s="1" customFormat="1" ht="59.25" customHeight="1">
      <c r="B23" s="69"/>
      <c r="F23" s="64"/>
      <c r="M23" s="41"/>
      <c r="N23" s="38"/>
      <c r="O23" s="44"/>
    </row>
    <row r="24" spans="2:17" s="1" customFormat="1" ht="49.5" customHeight="1">
      <c r="B24" s="90" t="s">
        <v>131</v>
      </c>
      <c r="C24" s="90"/>
      <c r="D24" s="90"/>
      <c r="E24" s="90"/>
      <c r="F24" s="90"/>
      <c r="G24" s="90"/>
      <c r="H24" s="90"/>
      <c r="I24" s="90"/>
      <c r="J24" s="90"/>
      <c r="K24" s="90"/>
      <c r="M24" s="41"/>
      <c r="N24" s="38"/>
      <c r="O24" s="44"/>
      <c r="Q24" s="36">
        <v>0.08</v>
      </c>
    </row>
    <row r="25" spans="2:17" s="1" customFormat="1" ht="51.75" customHeight="1">
      <c r="B25" s="69"/>
      <c r="F25" s="64"/>
      <c r="M25" s="41"/>
      <c r="N25" s="38"/>
      <c r="O25" s="44"/>
      <c r="Q25" s="36">
        <v>0.23</v>
      </c>
    </row>
    <row r="26" spans="2:15" s="1" customFormat="1" ht="3" customHeight="1">
      <c r="B26" s="69"/>
      <c r="F26" s="64"/>
      <c r="M26" s="41"/>
      <c r="N26" s="38"/>
      <c r="O26" s="44"/>
    </row>
    <row r="27" spans="2:15" s="1" customFormat="1" ht="20.25" customHeight="1">
      <c r="B27" s="97"/>
      <c r="C27" s="97"/>
      <c r="D27" s="97"/>
      <c r="E27" s="58"/>
      <c r="F27" s="65"/>
      <c r="M27" s="41"/>
      <c r="N27" s="38"/>
      <c r="O27" s="44"/>
    </row>
    <row r="28" spans="2:15" s="1" customFormat="1" ht="9.75" customHeight="1">
      <c r="B28" s="71"/>
      <c r="C28" s="58"/>
      <c r="D28" s="58"/>
      <c r="E28" s="58"/>
      <c r="F28" s="65"/>
      <c r="M28" s="41"/>
      <c r="N28" s="38"/>
      <c r="O28" s="44"/>
    </row>
    <row r="29" spans="2:15" s="1" customFormat="1" ht="48.75" customHeight="1" thickBot="1">
      <c r="B29" s="72" t="s">
        <v>0</v>
      </c>
      <c r="C29" s="59" t="s">
        <v>1</v>
      </c>
      <c r="D29" s="59" t="s">
        <v>2</v>
      </c>
      <c r="E29" s="59" t="s">
        <v>3</v>
      </c>
      <c r="F29" s="59" t="s">
        <v>4</v>
      </c>
      <c r="G29" s="61" t="s">
        <v>5</v>
      </c>
      <c r="H29" s="2" t="s">
        <v>6</v>
      </c>
      <c r="I29" s="2" t="s">
        <v>7</v>
      </c>
      <c r="J29" s="2" t="s">
        <v>8</v>
      </c>
      <c r="K29" s="2" t="s">
        <v>9</v>
      </c>
      <c r="M29" s="43"/>
      <c r="N29" s="38"/>
      <c r="O29" s="45"/>
    </row>
    <row r="30" spans="2:15" s="1" customFormat="1" ht="19.5" customHeight="1" thickBot="1">
      <c r="B30" s="73" t="s">
        <v>13</v>
      </c>
      <c r="C30" s="3" t="s">
        <v>14</v>
      </c>
      <c r="D30" s="4" t="s">
        <v>15</v>
      </c>
      <c r="E30" s="3" t="s">
        <v>12</v>
      </c>
      <c r="F30" s="62">
        <v>28</v>
      </c>
      <c r="G30" s="78"/>
      <c r="H30" s="60">
        <f>ROUND(F30*G30,2)</f>
        <v>0</v>
      </c>
      <c r="I30" s="35">
        <v>0.08</v>
      </c>
      <c r="J30" s="5">
        <f>ROUND(H30*I30,2)</f>
        <v>0</v>
      </c>
      <c r="K30" s="5">
        <f>ROUND(H30+J30,2)</f>
        <v>0</v>
      </c>
      <c r="M30" s="41" t="str">
        <f>IF(AND(F30&gt;0,OR(ISBLANK(G30),G30=0)),"podaj stawkę!",IF(AND(ISBLANK(F30),G30&gt;0),"usuń stawkę",""))</f>
        <v>podaj stawkę!</v>
      </c>
      <c r="N30" s="38">
        <f>IF(M30&lt;&gt;"",1,0)</f>
        <v>1</v>
      </c>
      <c r="O30" s="44">
        <f>IF(I30="",1,0)</f>
        <v>0</v>
      </c>
    </row>
    <row r="31" spans="2:15" s="1" customFormat="1" ht="19.5" customHeight="1" thickBot="1">
      <c r="B31" s="73" t="s">
        <v>18</v>
      </c>
      <c r="C31" s="3" t="s">
        <v>19</v>
      </c>
      <c r="D31" s="4" t="s">
        <v>20</v>
      </c>
      <c r="E31" s="3" t="s">
        <v>17</v>
      </c>
      <c r="F31" s="62">
        <v>219.4</v>
      </c>
      <c r="G31" s="78"/>
      <c r="H31" s="60">
        <f aca="true" t="shared" si="0" ref="H31:H57">ROUND(F31*G31,2)</f>
        <v>0</v>
      </c>
      <c r="I31" s="35">
        <v>0.08</v>
      </c>
      <c r="J31" s="5">
        <f aca="true" t="shared" si="1" ref="J31:J57">ROUND(H31*I31,2)</f>
        <v>0</v>
      </c>
      <c r="K31" s="5">
        <f aca="true" t="shared" si="2" ref="K31:K57">ROUND(H31+J31,2)</f>
        <v>0</v>
      </c>
      <c r="M31" s="41" t="str">
        <f aca="true" t="shared" si="3" ref="M31:M57">IF(AND(F31&gt;0,OR(ISBLANK(G31),G31=0)),"podaj stawkę!",IF(AND(ISBLANK(F31),G31&gt;0),"usuń stawkę",""))</f>
        <v>podaj stawkę!</v>
      </c>
      <c r="N31" s="38">
        <f aca="true" t="shared" si="4" ref="N31:N57">IF(M31&lt;&gt;"",1,0)</f>
        <v>1</v>
      </c>
      <c r="O31" s="44">
        <f aca="true" t="shared" si="5" ref="O31:O57">IF(I31="",1,0)</f>
        <v>0</v>
      </c>
    </row>
    <row r="32" spans="2:15" s="1" customFormat="1" ht="19.5" customHeight="1" thickBot="1">
      <c r="B32" s="73" t="s">
        <v>21</v>
      </c>
      <c r="C32" s="3" t="s">
        <v>22</v>
      </c>
      <c r="D32" s="4" t="s">
        <v>23</v>
      </c>
      <c r="E32" s="3" t="s">
        <v>16</v>
      </c>
      <c r="F32" s="62">
        <v>1050</v>
      </c>
      <c r="G32" s="78"/>
      <c r="H32" s="60">
        <f t="shared" si="0"/>
        <v>0</v>
      </c>
      <c r="I32" s="35">
        <v>0.08</v>
      </c>
      <c r="J32" s="5">
        <f t="shared" si="1"/>
        <v>0</v>
      </c>
      <c r="K32" s="5">
        <f t="shared" si="2"/>
        <v>0</v>
      </c>
      <c r="M32" s="41" t="str">
        <f t="shared" si="3"/>
        <v>podaj stawkę!</v>
      </c>
      <c r="N32" s="38">
        <f t="shared" si="4"/>
        <v>1</v>
      </c>
      <c r="O32" s="44">
        <f t="shared" si="5"/>
        <v>0</v>
      </c>
    </row>
    <row r="33" spans="2:15" s="1" customFormat="1" ht="19.5" customHeight="1" thickBot="1">
      <c r="B33" s="73" t="s">
        <v>24</v>
      </c>
      <c r="C33" s="3" t="s">
        <v>25</v>
      </c>
      <c r="D33" s="4" t="s">
        <v>26</v>
      </c>
      <c r="E33" s="3" t="s">
        <v>17</v>
      </c>
      <c r="F33" s="62">
        <v>189.3</v>
      </c>
      <c r="G33" s="78"/>
      <c r="H33" s="60">
        <f t="shared" si="0"/>
        <v>0</v>
      </c>
      <c r="I33" s="35">
        <v>0.08</v>
      </c>
      <c r="J33" s="5">
        <f t="shared" si="1"/>
        <v>0</v>
      </c>
      <c r="K33" s="5">
        <f t="shared" si="2"/>
        <v>0</v>
      </c>
      <c r="M33" s="41" t="str">
        <f t="shared" si="3"/>
        <v>podaj stawkę!</v>
      </c>
      <c r="N33" s="38">
        <f t="shared" si="4"/>
        <v>1</v>
      </c>
      <c r="O33" s="44">
        <f t="shared" si="5"/>
        <v>0</v>
      </c>
    </row>
    <row r="34" spans="2:15" s="1" customFormat="1" ht="28.5" customHeight="1" thickBot="1">
      <c r="B34" s="73" t="s">
        <v>27</v>
      </c>
      <c r="C34" s="3" t="s">
        <v>28</v>
      </c>
      <c r="D34" s="4" t="s">
        <v>29</v>
      </c>
      <c r="E34" s="3" t="s">
        <v>17</v>
      </c>
      <c r="F34" s="62">
        <v>1405.6</v>
      </c>
      <c r="G34" s="78"/>
      <c r="H34" s="60">
        <f t="shared" si="0"/>
        <v>0</v>
      </c>
      <c r="I34" s="35">
        <v>0.08</v>
      </c>
      <c r="J34" s="5">
        <f t="shared" si="1"/>
        <v>0</v>
      </c>
      <c r="K34" s="5">
        <f t="shared" si="2"/>
        <v>0</v>
      </c>
      <c r="M34" s="41" t="str">
        <f t="shared" si="3"/>
        <v>podaj stawkę!</v>
      </c>
      <c r="N34" s="38">
        <f t="shared" si="4"/>
        <v>1</v>
      </c>
      <c r="O34" s="44">
        <f t="shared" si="5"/>
        <v>0</v>
      </c>
    </row>
    <row r="35" spans="2:15" s="1" customFormat="1" ht="19.5" customHeight="1" thickBot="1">
      <c r="B35" s="73" t="s">
        <v>30</v>
      </c>
      <c r="C35" s="3" t="s">
        <v>31</v>
      </c>
      <c r="D35" s="4" t="s">
        <v>32</v>
      </c>
      <c r="E35" s="3" t="s">
        <v>17</v>
      </c>
      <c r="F35" s="62">
        <v>20.5</v>
      </c>
      <c r="G35" s="78"/>
      <c r="H35" s="60">
        <f t="shared" si="0"/>
        <v>0</v>
      </c>
      <c r="I35" s="35">
        <v>0.08</v>
      </c>
      <c r="J35" s="5">
        <f t="shared" si="1"/>
        <v>0</v>
      </c>
      <c r="K35" s="5">
        <f t="shared" si="2"/>
        <v>0</v>
      </c>
      <c r="M35" s="41" t="str">
        <f t="shared" si="3"/>
        <v>podaj stawkę!</v>
      </c>
      <c r="N35" s="38">
        <f t="shared" si="4"/>
        <v>1</v>
      </c>
      <c r="O35" s="44">
        <f t="shared" si="5"/>
        <v>0</v>
      </c>
    </row>
    <row r="36" spans="2:15" s="1" customFormat="1" ht="19.5" customHeight="1" thickBot="1">
      <c r="B36" s="73" t="s">
        <v>33</v>
      </c>
      <c r="C36" s="3" t="s">
        <v>34</v>
      </c>
      <c r="D36" s="4" t="s">
        <v>35</v>
      </c>
      <c r="E36" s="3" t="s">
        <v>17</v>
      </c>
      <c r="F36" s="62">
        <v>30</v>
      </c>
      <c r="G36" s="78"/>
      <c r="H36" s="60">
        <f t="shared" si="0"/>
        <v>0</v>
      </c>
      <c r="I36" s="35">
        <v>0.08</v>
      </c>
      <c r="J36" s="5">
        <f t="shared" si="1"/>
        <v>0</v>
      </c>
      <c r="K36" s="5">
        <f t="shared" si="2"/>
        <v>0</v>
      </c>
      <c r="M36" s="41" t="str">
        <f t="shared" si="3"/>
        <v>podaj stawkę!</v>
      </c>
      <c r="N36" s="38">
        <f t="shared" si="4"/>
        <v>1</v>
      </c>
      <c r="O36" s="44">
        <f t="shared" si="5"/>
        <v>0</v>
      </c>
    </row>
    <row r="37" spans="2:15" s="1" customFormat="1" ht="19.5" customHeight="1" thickBot="1">
      <c r="B37" s="73" t="s">
        <v>36</v>
      </c>
      <c r="C37" s="3" t="s">
        <v>37</v>
      </c>
      <c r="D37" s="4" t="s">
        <v>38</v>
      </c>
      <c r="E37" s="3" t="s">
        <v>17</v>
      </c>
      <c r="F37" s="62">
        <v>13.7</v>
      </c>
      <c r="G37" s="78"/>
      <c r="H37" s="60">
        <f t="shared" si="0"/>
        <v>0</v>
      </c>
      <c r="I37" s="35">
        <v>0.08</v>
      </c>
      <c r="J37" s="5">
        <f t="shared" si="1"/>
        <v>0</v>
      </c>
      <c r="K37" s="5">
        <f t="shared" si="2"/>
        <v>0</v>
      </c>
      <c r="M37" s="41" t="str">
        <f t="shared" si="3"/>
        <v>podaj stawkę!</v>
      </c>
      <c r="N37" s="38">
        <f t="shared" si="4"/>
        <v>1</v>
      </c>
      <c r="O37" s="44">
        <f t="shared" si="5"/>
        <v>0</v>
      </c>
    </row>
    <row r="38" spans="2:15" s="1" customFormat="1" ht="19.5" customHeight="1" thickBot="1">
      <c r="B38" s="73" t="s">
        <v>39</v>
      </c>
      <c r="C38" s="3" t="s">
        <v>40</v>
      </c>
      <c r="D38" s="4" t="s">
        <v>41</v>
      </c>
      <c r="E38" s="3" t="s">
        <v>11</v>
      </c>
      <c r="F38" s="62">
        <v>564</v>
      </c>
      <c r="G38" s="78"/>
      <c r="H38" s="60">
        <f t="shared" si="0"/>
        <v>0</v>
      </c>
      <c r="I38" s="35">
        <v>0.08</v>
      </c>
      <c r="J38" s="5">
        <f t="shared" si="1"/>
        <v>0</v>
      </c>
      <c r="K38" s="5">
        <f t="shared" si="2"/>
        <v>0</v>
      </c>
      <c r="M38" s="41" t="str">
        <f t="shared" si="3"/>
        <v>podaj stawkę!</v>
      </c>
      <c r="N38" s="38">
        <f t="shared" si="4"/>
        <v>1</v>
      </c>
      <c r="O38" s="44">
        <f t="shared" si="5"/>
        <v>0</v>
      </c>
    </row>
    <row r="39" spans="2:15" s="1" customFormat="1" ht="19.5" customHeight="1" thickBot="1">
      <c r="B39" s="73" t="s">
        <v>42</v>
      </c>
      <c r="C39" s="3" t="s">
        <v>43</v>
      </c>
      <c r="D39" s="4" t="s">
        <v>44</v>
      </c>
      <c r="E39" s="3" t="s">
        <v>11</v>
      </c>
      <c r="F39" s="62">
        <v>1330</v>
      </c>
      <c r="G39" s="78"/>
      <c r="H39" s="60">
        <f t="shared" si="0"/>
        <v>0</v>
      </c>
      <c r="I39" s="35">
        <v>0.08</v>
      </c>
      <c r="J39" s="5">
        <f t="shared" si="1"/>
        <v>0</v>
      </c>
      <c r="K39" s="5">
        <f t="shared" si="2"/>
        <v>0</v>
      </c>
      <c r="M39" s="41" t="str">
        <f t="shared" si="3"/>
        <v>podaj stawkę!</v>
      </c>
      <c r="N39" s="38">
        <f t="shared" si="4"/>
        <v>1</v>
      </c>
      <c r="O39" s="44">
        <f t="shared" si="5"/>
        <v>0</v>
      </c>
    </row>
    <row r="40" spans="2:15" s="1" customFormat="1" ht="19.5" customHeight="1" thickBot="1">
      <c r="B40" s="73" t="s">
        <v>45</v>
      </c>
      <c r="C40" s="3" t="s">
        <v>46</v>
      </c>
      <c r="D40" s="4" t="s">
        <v>47</v>
      </c>
      <c r="E40" s="3" t="s">
        <v>11</v>
      </c>
      <c r="F40" s="62">
        <v>3</v>
      </c>
      <c r="G40" s="78"/>
      <c r="H40" s="60">
        <f t="shared" si="0"/>
        <v>0</v>
      </c>
      <c r="I40" s="35">
        <v>0.08</v>
      </c>
      <c r="J40" s="5">
        <f t="shared" si="1"/>
        <v>0</v>
      </c>
      <c r="K40" s="5">
        <f t="shared" si="2"/>
        <v>0</v>
      </c>
      <c r="M40" s="41" t="str">
        <f t="shared" si="3"/>
        <v>podaj stawkę!</v>
      </c>
      <c r="N40" s="38">
        <f t="shared" si="4"/>
        <v>1</v>
      </c>
      <c r="O40" s="44">
        <f t="shared" si="5"/>
        <v>0</v>
      </c>
    </row>
    <row r="41" spans="2:15" s="1" customFormat="1" ht="19.5" customHeight="1" thickBot="1">
      <c r="B41" s="73" t="s">
        <v>48</v>
      </c>
      <c r="C41" s="3" t="s">
        <v>49</v>
      </c>
      <c r="D41" s="4" t="s">
        <v>50</v>
      </c>
      <c r="E41" s="3" t="s">
        <v>11</v>
      </c>
      <c r="F41" s="62">
        <v>504</v>
      </c>
      <c r="G41" s="78"/>
      <c r="H41" s="60">
        <f t="shared" si="0"/>
        <v>0</v>
      </c>
      <c r="I41" s="35">
        <v>0.08</v>
      </c>
      <c r="J41" s="5">
        <f t="shared" si="1"/>
        <v>0</v>
      </c>
      <c r="K41" s="5">
        <f t="shared" si="2"/>
        <v>0</v>
      </c>
      <c r="M41" s="41" t="str">
        <f t="shared" si="3"/>
        <v>podaj stawkę!</v>
      </c>
      <c r="N41" s="38">
        <f t="shared" si="4"/>
        <v>1</v>
      </c>
      <c r="O41" s="44">
        <f t="shared" si="5"/>
        <v>0</v>
      </c>
    </row>
    <row r="42" spans="2:15" s="1" customFormat="1" ht="19.5" customHeight="1" thickBot="1">
      <c r="B42" s="73" t="s">
        <v>51</v>
      </c>
      <c r="C42" s="3" t="s">
        <v>52</v>
      </c>
      <c r="D42" s="4" t="s">
        <v>53</v>
      </c>
      <c r="E42" s="3" t="s">
        <v>11</v>
      </c>
      <c r="F42" s="62">
        <v>894</v>
      </c>
      <c r="G42" s="78"/>
      <c r="H42" s="60">
        <f t="shared" si="0"/>
        <v>0</v>
      </c>
      <c r="I42" s="35">
        <v>0.08</v>
      </c>
      <c r="J42" s="5">
        <f t="shared" si="1"/>
        <v>0</v>
      </c>
      <c r="K42" s="5">
        <f t="shared" si="2"/>
        <v>0</v>
      </c>
      <c r="M42" s="41" t="str">
        <f t="shared" si="3"/>
        <v>podaj stawkę!</v>
      </c>
      <c r="N42" s="38">
        <f t="shared" si="4"/>
        <v>1</v>
      </c>
      <c r="O42" s="44">
        <f t="shared" si="5"/>
        <v>0</v>
      </c>
    </row>
    <row r="43" spans="2:15" s="1" customFormat="1" ht="19.5" customHeight="1" thickBot="1">
      <c r="B43" s="73" t="s">
        <v>54</v>
      </c>
      <c r="C43" s="3" t="s">
        <v>55</v>
      </c>
      <c r="D43" s="4" t="s">
        <v>56</v>
      </c>
      <c r="E43" s="3" t="s">
        <v>11</v>
      </c>
      <c r="F43" s="62">
        <v>3</v>
      </c>
      <c r="G43" s="78"/>
      <c r="H43" s="60">
        <f t="shared" si="0"/>
        <v>0</v>
      </c>
      <c r="I43" s="35">
        <v>0.08</v>
      </c>
      <c r="J43" s="5">
        <f t="shared" si="1"/>
        <v>0</v>
      </c>
      <c r="K43" s="5">
        <f t="shared" si="2"/>
        <v>0</v>
      </c>
      <c r="M43" s="41" t="str">
        <f t="shared" si="3"/>
        <v>podaj stawkę!</v>
      </c>
      <c r="N43" s="38">
        <f t="shared" si="4"/>
        <v>1</v>
      </c>
      <c r="O43" s="44">
        <f t="shared" si="5"/>
        <v>0</v>
      </c>
    </row>
    <row r="44" spans="2:15" s="1" customFormat="1" ht="19.5" customHeight="1" thickBot="1">
      <c r="B44" s="73" t="s">
        <v>57</v>
      </c>
      <c r="C44" s="3" t="s">
        <v>58</v>
      </c>
      <c r="D44" s="4" t="s">
        <v>59</v>
      </c>
      <c r="E44" s="3" t="s">
        <v>11</v>
      </c>
      <c r="F44" s="62">
        <v>564</v>
      </c>
      <c r="G44" s="78"/>
      <c r="H44" s="60">
        <f t="shared" si="0"/>
        <v>0</v>
      </c>
      <c r="I44" s="35">
        <v>0.08</v>
      </c>
      <c r="J44" s="5">
        <f t="shared" si="1"/>
        <v>0</v>
      </c>
      <c r="K44" s="5">
        <f t="shared" si="2"/>
        <v>0</v>
      </c>
      <c r="M44" s="41" t="str">
        <f t="shared" si="3"/>
        <v>podaj stawkę!</v>
      </c>
      <c r="N44" s="38">
        <f t="shared" si="4"/>
        <v>1</v>
      </c>
      <c r="O44" s="44">
        <f t="shared" si="5"/>
        <v>0</v>
      </c>
    </row>
    <row r="45" spans="2:15" s="1" customFormat="1" ht="19.5" customHeight="1" thickBot="1">
      <c r="B45" s="73" t="s">
        <v>60</v>
      </c>
      <c r="C45" s="3" t="s">
        <v>61</v>
      </c>
      <c r="D45" s="4" t="s">
        <v>62</v>
      </c>
      <c r="E45" s="3" t="s">
        <v>11</v>
      </c>
      <c r="F45" s="62">
        <v>1327</v>
      </c>
      <c r="G45" s="78"/>
      <c r="H45" s="60">
        <f t="shared" si="0"/>
        <v>0</v>
      </c>
      <c r="I45" s="35">
        <v>0.08</v>
      </c>
      <c r="J45" s="5">
        <f t="shared" si="1"/>
        <v>0</v>
      </c>
      <c r="K45" s="5">
        <f t="shared" si="2"/>
        <v>0</v>
      </c>
      <c r="M45" s="41" t="str">
        <f t="shared" si="3"/>
        <v>podaj stawkę!</v>
      </c>
      <c r="N45" s="38">
        <f t="shared" si="4"/>
        <v>1</v>
      </c>
      <c r="O45" s="44">
        <f t="shared" si="5"/>
        <v>0</v>
      </c>
    </row>
    <row r="46" spans="2:15" s="1" customFormat="1" ht="19.5" customHeight="1" thickBot="1">
      <c r="B46" s="73" t="s">
        <v>63</v>
      </c>
      <c r="C46" s="3" t="s">
        <v>64</v>
      </c>
      <c r="D46" s="4" t="s">
        <v>65</v>
      </c>
      <c r="E46" s="3" t="s">
        <v>11</v>
      </c>
      <c r="F46" s="62">
        <v>3</v>
      </c>
      <c r="G46" s="78"/>
      <c r="H46" s="60">
        <f t="shared" si="0"/>
        <v>0</v>
      </c>
      <c r="I46" s="35">
        <v>0.08</v>
      </c>
      <c r="J46" s="5">
        <f t="shared" si="1"/>
        <v>0</v>
      </c>
      <c r="K46" s="5">
        <f t="shared" si="2"/>
        <v>0</v>
      </c>
      <c r="M46" s="41" t="str">
        <f t="shared" si="3"/>
        <v>podaj stawkę!</v>
      </c>
      <c r="N46" s="38">
        <f t="shared" si="4"/>
        <v>1</v>
      </c>
      <c r="O46" s="44">
        <f t="shared" si="5"/>
        <v>0</v>
      </c>
    </row>
    <row r="47" spans="2:15" s="1" customFormat="1" ht="19.5" customHeight="1" thickBot="1">
      <c r="B47" s="73" t="s">
        <v>66</v>
      </c>
      <c r="C47" s="3" t="s">
        <v>67</v>
      </c>
      <c r="D47" s="4" t="s">
        <v>68</v>
      </c>
      <c r="E47" s="3" t="s">
        <v>17</v>
      </c>
      <c r="F47" s="62">
        <v>72.4</v>
      </c>
      <c r="G47" s="78"/>
      <c r="H47" s="60">
        <f t="shared" si="0"/>
        <v>0</v>
      </c>
      <c r="I47" s="35">
        <v>0.08</v>
      </c>
      <c r="J47" s="5">
        <f t="shared" si="1"/>
        <v>0</v>
      </c>
      <c r="K47" s="5">
        <f t="shared" si="2"/>
        <v>0</v>
      </c>
      <c r="M47" s="41" t="str">
        <f t="shared" si="3"/>
        <v>podaj stawkę!</v>
      </c>
      <c r="N47" s="38">
        <f t="shared" si="4"/>
        <v>1</v>
      </c>
      <c r="O47" s="44">
        <f t="shared" si="5"/>
        <v>0</v>
      </c>
    </row>
    <row r="48" spans="2:15" s="1" customFormat="1" ht="19.5" customHeight="1" thickBot="1">
      <c r="B48" s="73" t="s">
        <v>69</v>
      </c>
      <c r="C48" s="3" t="s">
        <v>70</v>
      </c>
      <c r="D48" s="4" t="s">
        <v>71</v>
      </c>
      <c r="E48" s="3" t="s">
        <v>17</v>
      </c>
      <c r="F48" s="62">
        <v>172.5</v>
      </c>
      <c r="G48" s="78"/>
      <c r="H48" s="60">
        <f t="shared" si="0"/>
        <v>0</v>
      </c>
      <c r="I48" s="35">
        <v>0.08</v>
      </c>
      <c r="J48" s="5">
        <f t="shared" si="1"/>
        <v>0</v>
      </c>
      <c r="K48" s="5">
        <f t="shared" si="2"/>
        <v>0</v>
      </c>
      <c r="M48" s="41" t="str">
        <f t="shared" si="3"/>
        <v>podaj stawkę!</v>
      </c>
      <c r="N48" s="38">
        <f t="shared" si="4"/>
        <v>1</v>
      </c>
      <c r="O48" s="44">
        <f t="shared" si="5"/>
        <v>0</v>
      </c>
    </row>
    <row r="49" spans="2:15" s="1" customFormat="1" ht="28.5" customHeight="1" thickBot="1">
      <c r="B49" s="73" t="s">
        <v>72</v>
      </c>
      <c r="C49" s="3" t="s">
        <v>73</v>
      </c>
      <c r="D49" s="4" t="s">
        <v>74</v>
      </c>
      <c r="E49" s="3" t="s">
        <v>75</v>
      </c>
      <c r="F49" s="62">
        <v>3000</v>
      </c>
      <c r="G49" s="78"/>
      <c r="H49" s="60">
        <f t="shared" si="0"/>
        <v>0</v>
      </c>
      <c r="I49" s="35">
        <v>0.08</v>
      </c>
      <c r="J49" s="5">
        <f t="shared" si="1"/>
        <v>0</v>
      </c>
      <c r="K49" s="5">
        <f t="shared" si="2"/>
        <v>0</v>
      </c>
      <c r="M49" s="41" t="str">
        <f t="shared" si="3"/>
        <v>podaj stawkę!</v>
      </c>
      <c r="N49" s="38">
        <f t="shared" si="4"/>
        <v>1</v>
      </c>
      <c r="O49" s="44">
        <f t="shared" si="5"/>
        <v>0</v>
      </c>
    </row>
    <row r="50" spans="2:15" s="1" customFormat="1" ht="19.5" customHeight="1" thickBot="1">
      <c r="B50" s="73" t="s">
        <v>76</v>
      </c>
      <c r="C50" s="3" t="s">
        <v>77</v>
      </c>
      <c r="D50" s="4" t="s">
        <v>78</v>
      </c>
      <c r="E50" s="3" t="s">
        <v>75</v>
      </c>
      <c r="F50" s="62">
        <v>3500</v>
      </c>
      <c r="G50" s="78"/>
      <c r="H50" s="60">
        <f t="shared" si="0"/>
        <v>0</v>
      </c>
      <c r="I50" s="35">
        <v>0.08</v>
      </c>
      <c r="J50" s="5">
        <f t="shared" si="1"/>
        <v>0</v>
      </c>
      <c r="K50" s="5">
        <f t="shared" si="2"/>
        <v>0</v>
      </c>
      <c r="M50" s="41" t="str">
        <f t="shared" si="3"/>
        <v>podaj stawkę!</v>
      </c>
      <c r="N50" s="38">
        <f t="shared" si="4"/>
        <v>1</v>
      </c>
      <c r="O50" s="44">
        <f t="shared" si="5"/>
        <v>0</v>
      </c>
    </row>
    <row r="51" spans="2:15" s="1" customFormat="1" ht="19.5" customHeight="1" thickBot="1">
      <c r="B51" s="73" t="s">
        <v>79</v>
      </c>
      <c r="C51" s="3" t="s">
        <v>80</v>
      </c>
      <c r="D51" s="4" t="s">
        <v>81</v>
      </c>
      <c r="E51" s="3" t="s">
        <v>75</v>
      </c>
      <c r="F51" s="62">
        <v>12</v>
      </c>
      <c r="G51" s="78"/>
      <c r="H51" s="60">
        <f t="shared" si="0"/>
        <v>0</v>
      </c>
      <c r="I51" s="35">
        <v>0.08</v>
      </c>
      <c r="J51" s="5">
        <f t="shared" si="1"/>
        <v>0</v>
      </c>
      <c r="K51" s="5">
        <f t="shared" si="2"/>
        <v>0</v>
      </c>
      <c r="M51" s="41" t="str">
        <f t="shared" si="3"/>
        <v>podaj stawkę!</v>
      </c>
      <c r="N51" s="38">
        <f t="shared" si="4"/>
        <v>1</v>
      </c>
      <c r="O51" s="44">
        <f t="shared" si="5"/>
        <v>0</v>
      </c>
    </row>
    <row r="52" spans="2:15" s="1" customFormat="1" ht="19.5" customHeight="1" thickBot="1">
      <c r="B52" s="73" t="s">
        <v>82</v>
      </c>
      <c r="C52" s="3" t="s">
        <v>83</v>
      </c>
      <c r="D52" s="4" t="s">
        <v>84</v>
      </c>
      <c r="E52" s="3" t="s">
        <v>75</v>
      </c>
      <c r="F52" s="62">
        <v>6</v>
      </c>
      <c r="G52" s="78"/>
      <c r="H52" s="60">
        <f t="shared" si="0"/>
        <v>0</v>
      </c>
      <c r="I52" s="35">
        <v>0.08</v>
      </c>
      <c r="J52" s="5">
        <f t="shared" si="1"/>
        <v>0</v>
      </c>
      <c r="K52" s="5">
        <f t="shared" si="2"/>
        <v>0</v>
      </c>
      <c r="M52" s="41" t="str">
        <f t="shared" si="3"/>
        <v>podaj stawkę!</v>
      </c>
      <c r="N52" s="38">
        <f t="shared" si="4"/>
        <v>1</v>
      </c>
      <c r="O52" s="44">
        <f t="shared" si="5"/>
        <v>0</v>
      </c>
    </row>
    <row r="53" spans="2:15" s="1" customFormat="1" ht="19.5" customHeight="1" thickBot="1">
      <c r="B53" s="73" t="s">
        <v>85</v>
      </c>
      <c r="C53" s="3" t="s">
        <v>86</v>
      </c>
      <c r="D53" s="4" t="s">
        <v>87</v>
      </c>
      <c r="E53" s="3" t="s">
        <v>75</v>
      </c>
      <c r="F53" s="62">
        <v>5</v>
      </c>
      <c r="G53" s="78"/>
      <c r="H53" s="60">
        <f t="shared" si="0"/>
        <v>0</v>
      </c>
      <c r="I53" s="35">
        <v>0.08</v>
      </c>
      <c r="J53" s="5">
        <f t="shared" si="1"/>
        <v>0</v>
      </c>
      <c r="K53" s="5">
        <f t="shared" si="2"/>
        <v>0</v>
      </c>
      <c r="M53" s="41" t="str">
        <f t="shared" si="3"/>
        <v>podaj stawkę!</v>
      </c>
      <c r="N53" s="38">
        <f t="shared" si="4"/>
        <v>1</v>
      </c>
      <c r="O53" s="44">
        <f t="shared" si="5"/>
        <v>0</v>
      </c>
    </row>
    <row r="54" spans="2:15" s="1" customFormat="1" ht="19.5" customHeight="1" thickBot="1">
      <c r="B54" s="73" t="s">
        <v>88</v>
      </c>
      <c r="C54" s="3" t="s">
        <v>89</v>
      </c>
      <c r="D54" s="4" t="s">
        <v>90</v>
      </c>
      <c r="E54" s="3" t="s">
        <v>75</v>
      </c>
      <c r="F54" s="62">
        <v>9</v>
      </c>
      <c r="G54" s="78"/>
      <c r="H54" s="60">
        <f t="shared" si="0"/>
        <v>0</v>
      </c>
      <c r="I54" s="35">
        <v>0.08</v>
      </c>
      <c r="J54" s="5">
        <f t="shared" si="1"/>
        <v>0</v>
      </c>
      <c r="K54" s="5">
        <f t="shared" si="2"/>
        <v>0</v>
      </c>
      <c r="M54" s="41" t="str">
        <f t="shared" si="3"/>
        <v>podaj stawkę!</v>
      </c>
      <c r="N54" s="38">
        <f t="shared" si="4"/>
        <v>1</v>
      </c>
      <c r="O54" s="44">
        <f t="shared" si="5"/>
        <v>0</v>
      </c>
    </row>
    <row r="55" spans="2:15" s="1" customFormat="1" ht="19.5" customHeight="1" thickBot="1">
      <c r="B55" s="73" t="s">
        <v>91</v>
      </c>
      <c r="C55" s="3" t="s">
        <v>92</v>
      </c>
      <c r="D55" s="4" t="s">
        <v>93</v>
      </c>
      <c r="E55" s="3" t="s">
        <v>75</v>
      </c>
      <c r="F55" s="62">
        <v>0.5</v>
      </c>
      <c r="G55" s="78"/>
      <c r="H55" s="60">
        <f t="shared" si="0"/>
        <v>0</v>
      </c>
      <c r="I55" s="35">
        <v>0.08</v>
      </c>
      <c r="J55" s="5">
        <f t="shared" si="1"/>
        <v>0</v>
      </c>
      <c r="K55" s="5">
        <f t="shared" si="2"/>
        <v>0</v>
      </c>
      <c r="M55" s="41" t="str">
        <f t="shared" si="3"/>
        <v>podaj stawkę!</v>
      </c>
      <c r="N55" s="38">
        <f t="shared" si="4"/>
        <v>1</v>
      </c>
      <c r="O55" s="44">
        <f t="shared" si="5"/>
        <v>0</v>
      </c>
    </row>
    <row r="56" spans="2:15" s="1" customFormat="1" ht="19.5" customHeight="1" thickBot="1">
      <c r="B56" s="73" t="s">
        <v>94</v>
      </c>
      <c r="C56" s="3" t="s">
        <v>95</v>
      </c>
      <c r="D56" s="4" t="s">
        <v>96</v>
      </c>
      <c r="E56" s="3" t="s">
        <v>75</v>
      </c>
      <c r="F56" s="62">
        <v>0.7</v>
      </c>
      <c r="G56" s="78"/>
      <c r="H56" s="60">
        <f t="shared" si="0"/>
        <v>0</v>
      </c>
      <c r="I56" s="35">
        <v>0.08</v>
      </c>
      <c r="J56" s="5">
        <f t="shared" si="1"/>
        <v>0</v>
      </c>
      <c r="K56" s="5">
        <f t="shared" si="2"/>
        <v>0</v>
      </c>
      <c r="M56" s="41" t="str">
        <f t="shared" si="3"/>
        <v>podaj stawkę!</v>
      </c>
      <c r="N56" s="38">
        <f t="shared" si="4"/>
        <v>1</v>
      </c>
      <c r="O56" s="44">
        <f t="shared" si="5"/>
        <v>0</v>
      </c>
    </row>
    <row r="57" spans="2:15" s="1" customFormat="1" ht="19.5" customHeight="1" thickBot="1">
      <c r="B57" s="73" t="s">
        <v>97</v>
      </c>
      <c r="C57" s="3" t="s">
        <v>98</v>
      </c>
      <c r="D57" s="4" t="s">
        <v>99</v>
      </c>
      <c r="E57" s="3" t="s">
        <v>75</v>
      </c>
      <c r="F57" s="62">
        <v>7.25</v>
      </c>
      <c r="G57" s="78"/>
      <c r="H57" s="60">
        <f t="shared" si="0"/>
        <v>0</v>
      </c>
      <c r="I57" s="35">
        <v>0.08</v>
      </c>
      <c r="J57" s="5">
        <f t="shared" si="1"/>
        <v>0</v>
      </c>
      <c r="K57" s="5">
        <f t="shared" si="2"/>
        <v>0</v>
      </c>
      <c r="M57" s="41" t="str">
        <f t="shared" si="3"/>
        <v>podaj stawkę!</v>
      </c>
      <c r="N57" s="38">
        <f t="shared" si="4"/>
        <v>1</v>
      </c>
      <c r="O57" s="44">
        <f t="shared" si="5"/>
        <v>0</v>
      </c>
    </row>
    <row r="58" spans="2:15" s="1" customFormat="1" ht="6.75" customHeight="1">
      <c r="B58" s="69"/>
      <c r="F58" s="64"/>
      <c r="H58" s="5"/>
      <c r="M58" s="41"/>
      <c r="N58" s="38"/>
      <c r="O58" s="44"/>
    </row>
    <row r="59" spans="2:15" s="1" customFormat="1" ht="30" customHeight="1">
      <c r="B59" s="69"/>
      <c r="F59" s="64"/>
      <c r="M59" s="41"/>
      <c r="N59" s="38"/>
      <c r="O59" s="44"/>
    </row>
    <row r="60" spans="2:15" s="1" customFormat="1" ht="54" customHeight="1" thickBot="1">
      <c r="B60" s="74" t="s">
        <v>0</v>
      </c>
      <c r="C60" s="2" t="s">
        <v>1</v>
      </c>
      <c r="D60" s="6" t="s">
        <v>2</v>
      </c>
      <c r="E60" s="2" t="s">
        <v>3</v>
      </c>
      <c r="F60" s="6" t="s">
        <v>4</v>
      </c>
      <c r="G60" s="61" t="s">
        <v>5</v>
      </c>
      <c r="H60" s="2" t="s">
        <v>6</v>
      </c>
      <c r="I60" s="2" t="s">
        <v>7</v>
      </c>
      <c r="J60" s="2" t="s">
        <v>8</v>
      </c>
      <c r="K60" s="2" t="s">
        <v>9</v>
      </c>
      <c r="M60" s="41"/>
      <c r="N60" s="38"/>
      <c r="O60" s="44"/>
    </row>
    <row r="61" spans="2:15" s="1" customFormat="1" ht="99.75" customHeight="1" thickBot="1">
      <c r="B61" s="75" t="s">
        <v>132</v>
      </c>
      <c r="C61" s="3" t="s">
        <v>100</v>
      </c>
      <c r="D61" s="7" t="s">
        <v>101</v>
      </c>
      <c r="E61" s="3" t="s">
        <v>10</v>
      </c>
      <c r="F61" s="62">
        <v>830.4</v>
      </c>
      <c r="G61" s="79">
        <v>0</v>
      </c>
      <c r="H61" s="63">
        <f>ROUND(F61*G61,2)</f>
        <v>0</v>
      </c>
      <c r="I61" s="35">
        <v>0.08</v>
      </c>
      <c r="J61" s="5">
        <f>ROUND(H61*I61,2)</f>
        <v>0</v>
      </c>
      <c r="K61" s="5">
        <f>ROUND(H61+J61,2)</f>
        <v>0</v>
      </c>
      <c r="M61" s="41" t="str">
        <f>IF(AND(F61&gt;0,OR(ISBLANK(G61),G61=0)),"podaj stawkę!",IF(AND(ISBLANK(F61),G61&gt;0),"usuń stawkę",""))</f>
        <v>podaj stawkę!</v>
      </c>
      <c r="N61" s="38">
        <f>IF(M61&lt;&gt;"",1,0)</f>
        <v>1</v>
      </c>
      <c r="O61" s="44">
        <f>IF(I61="",1,0)</f>
        <v>0</v>
      </c>
    </row>
    <row r="62" spans="2:15" s="1" customFormat="1" ht="99.75" customHeight="1" thickBot="1">
      <c r="B62" s="75">
        <v>306</v>
      </c>
      <c r="C62" s="3" t="s">
        <v>102</v>
      </c>
      <c r="D62" s="7" t="s">
        <v>103</v>
      </c>
      <c r="E62" s="3" t="s">
        <v>10</v>
      </c>
      <c r="F62" s="62">
        <v>339.3</v>
      </c>
      <c r="G62" s="79">
        <v>0</v>
      </c>
      <c r="H62" s="63">
        <f>ROUND(F62*G62,2)</f>
        <v>0</v>
      </c>
      <c r="I62" s="35">
        <v>0.08</v>
      </c>
      <c r="J62" s="5">
        <f>ROUND(H62*I62,2)</f>
        <v>0</v>
      </c>
      <c r="K62" s="5">
        <f>ROUND(H62+J62,2)</f>
        <v>0</v>
      </c>
      <c r="M62" s="41" t="str">
        <f>IF(AND(F62&gt;0,OR(ISBLANK(G62),G62=0)),"podaj stawkę!",IF(AND(ISBLANK(F62),G62&gt;0),"usuń stawkę",""))</f>
        <v>podaj stawkę!</v>
      </c>
      <c r="N62" s="38">
        <f>IF(M62&lt;&gt;"",1,0)</f>
        <v>1</v>
      </c>
      <c r="O62" s="44">
        <f>IF(I62="",1,0)</f>
        <v>0</v>
      </c>
    </row>
    <row r="63" spans="2:15" s="1" customFormat="1" ht="28.5" customHeight="1" thickBot="1">
      <c r="B63" s="69"/>
      <c r="C63" s="40" t="str">
        <f>IF(N63&gt;0,"Nie wypełniono wszystkich stawek lub wprowadzono niepotrzebne stawki!!!!!!","")</f>
        <v>Nie wypełniono wszystkich stawek lub wprowadzono niepotrzebne stawki!!!!!!</v>
      </c>
      <c r="F63" s="64"/>
      <c r="M63" s="41"/>
      <c r="N63" s="38">
        <f>SUM(N30:N62)</f>
        <v>30</v>
      </c>
      <c r="O63" s="44">
        <f>SUM(O30:O62)</f>
        <v>0</v>
      </c>
    </row>
    <row r="64" spans="2:15" s="1" customFormat="1" ht="21" customHeight="1" thickBot="1">
      <c r="B64" s="93" t="s">
        <v>104</v>
      </c>
      <c r="C64" s="93"/>
      <c r="D64" s="94"/>
      <c r="E64" s="49"/>
      <c r="F64" s="66"/>
      <c r="G64" s="50"/>
      <c r="H64" s="50"/>
      <c r="I64" s="50"/>
      <c r="J64" s="50"/>
      <c r="K64" s="51">
        <f>SUM(H30:H57,H61:H62)</f>
        <v>0</v>
      </c>
      <c r="M64" s="41"/>
      <c r="N64" s="38"/>
      <c r="O64" s="44"/>
    </row>
    <row r="65" spans="2:15" s="1" customFormat="1" ht="21" customHeight="1" thickBot="1">
      <c r="B65" s="93" t="s">
        <v>105</v>
      </c>
      <c r="C65" s="95"/>
      <c r="D65" s="94"/>
      <c r="E65" s="52"/>
      <c r="F65" s="67"/>
      <c r="G65" s="53"/>
      <c r="H65" s="53"/>
      <c r="I65" s="53"/>
      <c r="J65" s="53"/>
      <c r="K65" s="54">
        <f>SUM(K30:K57,K61:K62)</f>
        <v>0</v>
      </c>
      <c r="M65" s="41"/>
      <c r="N65" s="38"/>
      <c r="O65" s="44"/>
    </row>
    <row r="66" spans="2:15" s="1" customFormat="1" ht="28.5" customHeight="1" thickBot="1">
      <c r="B66" s="69"/>
      <c r="C66" s="47">
        <f>IF(O63&gt;0,"Nie wypełniono wszystkich stawek VAT!!!!!!","")</f>
      </c>
      <c r="F66" s="64"/>
      <c r="G66" s="55"/>
      <c r="H66" s="55"/>
      <c r="I66" s="55"/>
      <c r="J66" s="55"/>
      <c r="M66" s="41"/>
      <c r="N66" s="38"/>
      <c r="O66" s="44"/>
    </row>
    <row r="67" spans="2:15" s="1" customFormat="1" ht="17.25" customHeight="1" thickBot="1">
      <c r="B67" s="69"/>
      <c r="F67" s="64"/>
      <c r="G67" s="56"/>
      <c r="H67" s="98"/>
      <c r="I67" s="98"/>
      <c r="J67" s="56"/>
      <c r="M67" s="41"/>
      <c r="N67" s="38"/>
      <c r="O67" s="44"/>
    </row>
    <row r="68" spans="2:15" s="1" customFormat="1" ht="86.25" customHeight="1" thickBot="1">
      <c r="B68" s="99" t="str">
        <f>"Słownie łączna cena brutto w PLN:                                                                                  "&amp;'Excelblog.pl - Kwoty słownie'!B10</f>
        <v>Słownie łączna cena brutto w PLN:                                                                                  </v>
      </c>
      <c r="C68" s="100"/>
      <c r="D68" s="100"/>
      <c r="E68" s="100"/>
      <c r="F68" s="100"/>
      <c r="G68" s="100"/>
      <c r="H68" s="100"/>
      <c r="I68" s="100"/>
      <c r="J68" s="100"/>
      <c r="K68" s="101"/>
      <c r="M68" s="41"/>
      <c r="N68" s="38"/>
      <c r="O68" s="44"/>
    </row>
    <row r="69" spans="2:15" s="1" customFormat="1" ht="40.5" customHeight="1">
      <c r="B69" s="96"/>
      <c r="C69" s="96"/>
      <c r="F69" s="64"/>
      <c r="M69" s="41"/>
      <c r="N69" s="38"/>
      <c r="O69" s="44"/>
    </row>
    <row r="70" spans="2:15" s="1" customFormat="1" ht="28.5" customHeight="1">
      <c r="B70" s="69"/>
      <c r="F70" s="64"/>
      <c r="J70" s="37"/>
      <c r="M70" s="41"/>
      <c r="N70" s="38"/>
      <c r="O70" s="44"/>
    </row>
    <row r="71" spans="3:4" ht="12.75" customHeight="1">
      <c r="C71" s="92" t="s">
        <v>130</v>
      </c>
      <c r="D71" s="92"/>
    </row>
    <row r="72" spans="2:4" ht="12.75">
      <c r="B72" s="77"/>
      <c r="C72" s="92"/>
      <c r="D72" s="92"/>
    </row>
    <row r="73" spans="2:4" ht="12.75">
      <c r="B73" s="77"/>
      <c r="C73" s="92"/>
      <c r="D73" s="92"/>
    </row>
    <row r="74" spans="2:4" ht="12.75">
      <c r="B74" s="77"/>
      <c r="C74" s="92"/>
      <c r="D74" s="92"/>
    </row>
  </sheetData>
  <sheetProtection password="CCBC" sheet="1" deleteRows="0"/>
  <mergeCells count="11">
    <mergeCell ref="B68:K68"/>
    <mergeCell ref="F8:K11"/>
    <mergeCell ref="B2:D12"/>
    <mergeCell ref="B24:K24"/>
    <mergeCell ref="D14:E14"/>
    <mergeCell ref="C71:D74"/>
    <mergeCell ref="B64:D64"/>
    <mergeCell ref="B65:D65"/>
    <mergeCell ref="B69:C69"/>
    <mergeCell ref="B27:D27"/>
    <mergeCell ref="H67:I67"/>
  </mergeCells>
  <dataValidations count="1">
    <dataValidation type="list" allowBlank="1" showInputMessage="1" showErrorMessage="1" sqref="I30:I57 I61:I62">
      <formula1>$Q$24:$Q$25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showGridLines="0" defaultGridColor="0" zoomScalePageLayoutView="0" colorId="31" workbookViewId="0" topLeftCell="A1">
      <selection activeCell="B4" sqref="B4"/>
    </sheetView>
  </sheetViews>
  <sheetFormatPr defaultColWidth="0" defaultRowHeight="12.75"/>
  <cols>
    <col min="1" max="1" width="14.421875" style="33" customWidth="1"/>
    <col min="2" max="3" width="17.8515625" style="33" customWidth="1"/>
    <col min="4" max="4" width="16.7109375" style="33" customWidth="1"/>
    <col min="5" max="8" width="12.140625" style="33" customWidth="1"/>
    <col min="9" max="9" width="9.140625" style="33" customWidth="1"/>
    <col min="10" max="10" width="0" style="33" hidden="1" customWidth="1"/>
    <col min="11" max="11" width="18.28125" style="33" hidden="1" customWidth="1"/>
    <col min="12" max="12" width="15.28125" style="33" hidden="1" customWidth="1"/>
    <col min="13" max="13" width="11.421875" style="33" hidden="1" customWidth="1"/>
    <col min="14" max="16384" width="0" style="33" hidden="1" customWidth="1"/>
  </cols>
  <sheetData>
    <row r="1" spans="1:9" s="11" customFormat="1" ht="17.25" customHeight="1">
      <c r="A1" s="9" t="s">
        <v>114</v>
      </c>
      <c r="B1" s="10"/>
      <c r="C1" s="10"/>
      <c r="D1" s="10"/>
      <c r="E1" s="10"/>
      <c r="F1" s="10"/>
      <c r="G1" s="10"/>
      <c r="H1" s="10"/>
      <c r="I1" s="10"/>
    </row>
    <row r="2" spans="1:13" s="15" customFormat="1" ht="12.75">
      <c r="A2" s="12"/>
      <c r="B2" s="13" t="s">
        <v>115</v>
      </c>
      <c r="C2" s="12"/>
      <c r="D2" s="14"/>
      <c r="E2" s="14"/>
      <c r="F2" s="14"/>
      <c r="G2" s="14"/>
      <c r="H2" s="14"/>
      <c r="I2" s="12"/>
      <c r="K2" s="16"/>
      <c r="L2" s="16"/>
      <c r="M2" s="16"/>
    </row>
    <row r="3" spans="1:9" s="15" customFormat="1" ht="12.75">
      <c r="A3" s="13" t="s">
        <v>115</v>
      </c>
      <c r="B3" s="17">
        <f>'Kosztorys ofertowy'!K65</f>
        <v>0</v>
      </c>
      <c r="C3" s="18"/>
      <c r="D3" s="14"/>
      <c r="E3" s="14"/>
      <c r="F3" s="14"/>
      <c r="G3" s="14"/>
      <c r="H3" s="14"/>
      <c r="I3" s="12"/>
    </row>
    <row r="4" spans="1:9" s="15" customFormat="1" ht="12.75">
      <c r="A4" s="13"/>
      <c r="B4" s="18"/>
      <c r="C4" s="19" t="s">
        <v>116</v>
      </c>
      <c r="D4" s="20" t="s">
        <v>117</v>
      </c>
      <c r="E4" s="20" t="s">
        <v>118</v>
      </c>
      <c r="F4" s="20" t="s">
        <v>119</v>
      </c>
      <c r="G4" s="20" t="s">
        <v>120</v>
      </c>
      <c r="H4" s="20" t="s">
        <v>121</v>
      </c>
      <c r="I4" s="12"/>
    </row>
    <row r="5" spans="1:9" s="15" customFormat="1" ht="12.75">
      <c r="A5" s="13" t="s">
        <v>122</v>
      </c>
      <c r="B5" s="12"/>
      <c r="C5" s="21"/>
      <c r="D5" s="22">
        <f>ROUND((B3-INT(B3))*100,0)</f>
        <v>0</v>
      </c>
      <c r="E5" s="22">
        <f>IF(B3&gt;=1,VALUE(RIGHT(LEFT(INT(B3),LEN(INT(B3))),3)),0)</f>
        <v>0</v>
      </c>
      <c r="F5" s="22">
        <f>IF(B3&gt;=1000,VALUE(TEXT(RIGHT(LEFT(INT(B3),LEN(INT(B3))-3),3),"000")),0)</f>
        <v>0</v>
      </c>
      <c r="G5" s="22">
        <f>IF(B3&gt;=1000000,VALUE(TEXT(RIGHT(LEFT(INT(B3),LEN(INT(B3))-6),3),"000")),0)</f>
        <v>0</v>
      </c>
      <c r="H5" s="22">
        <f>IF(B3&gt;=1000000000,VALUE(TEXT(RIGHT(LEFT(INT(B3),LEN(INT(B3))-9),3),"000")),0)</f>
        <v>0</v>
      </c>
      <c r="I5" s="12"/>
    </row>
    <row r="6" spans="1:9" s="15" customFormat="1" ht="12.75">
      <c r="A6" s="13" t="s">
        <v>123</v>
      </c>
      <c r="B6" s="23"/>
      <c r="C6" s="23" t="str">
        <f>ROUND((B3-INT(B3))*100,0)&amp;"/"&amp;100&amp;" groszy"</f>
        <v>0/100 groszy</v>
      </c>
      <c r="D6" s="23" t="str">
        <f>IF(B3=0,"",IF(D5&lt;=20,IF(D5=0,"zero",INDEX(excelblog_Jednosci,D5)),INDEX(excelblog_Dziesiatki,INT(D5/10))&amp;IF(MOD(D5,10)," "&amp;INDEX(excelblog_Jednosci,MOD(D5,10)),"")))&amp;" "&amp;IF(B3=0,"",INDEX(IF(D5&lt;20,{"groszy";"grosz";"grosze";"groszy"},{"groszy";"grosze";"groszy"}),MATCH(IF(D5&lt;20,D5,MOD(D5,10)),IF(D5&lt;20,{0;1;2;5},{0;2;5}),1)))</f>
        <v> </v>
      </c>
      <c r="E6" s="24">
        <f>IF(OR(B3&lt;1,INT(E5/100)=0),"",INDEX(excelblog_Setki,INT(E5/100)))&amp;IF(E5-(INT(E5/100)*100)&lt;=20,IF(E5-(INT(E5/100)*100)=0,IF(OR(E5&gt;0,B3&lt;1),"","złotych")," "&amp;INDEX(excelblog_Jednosci,E5-(INT(E5/100)*100)))," "&amp;INDEX(excelblog_Dziesiatki,INT((E5-(INT(E5/100)*100))/10))&amp;IF(MOD((E5-(INT(E5/100)*100)),10)," "&amp;INDEX(excelblog_Jednosci,MOD((E5-(INT(E5/100)*100)),10)),""))&amp;IF(E5=0,""," "&amp;INDEX(IF(E5&lt;20,{"złotych";"złoty";"złote";"złotych"},{"złotych";"złote";"złotych"}),MATCH(IF(E5-(INT(E5/100)*100)&lt;20,E5-(INT(E5/100)*100),MOD((E5-(INT(E5/100)*100)),10)),IF(E5&lt;20,{0;1;2;5},{0;2;5}),1)))</f>
      </c>
      <c r="F6" s="24">
        <f>IF(OR(B3&lt;1,INT(F5/100)=0),"",INDEX(excelblog_Setki,INT(F5/100)))&amp;IF(F5-(INT(F5/100)*100)&lt;=20,IF(F5-(INT(F5/100)*100)=0,""," "&amp;INDEX(excelblog_Jednosci,F5-(INT(F5/100)*100)))," "&amp;INDEX(excelblog_Dziesiatki,INT((F5-(INT(F5/100)*100))/10))&amp;IF(MOD((F5-(INT(F5/100)*100)),10)," "&amp;INDEX(excelblog_Jednosci,MOD((F5-(INT(F5/100)*100)),10)),""))&amp;IF(F5=0,""," "&amp;INDEX(IF(F5&lt;20,{"";"tysiąc";"tysiące";"tysięcy"},{"tysięcy";"tysiące";"tysięcy"}),MATCH(IF(F5-(INT(F5/100)*100)&lt;20,F5-(INT(F5/100)*100),MOD((F5-(INT(F5/100)*100)),10)),IF(F5&lt;20,{0;1;2;5},{0;2;5}),1)))</f>
      </c>
      <c r="G6" s="24">
        <f>IF(OR(B3&lt;1,INT(G5/100)=0),"",INDEX(excelblog_Setki,INT(G5/100)))&amp;IF(G5-(INT(G5/100)*100)&lt;=20,IF(G5-(INT(G5/100)*100)=0,""," "&amp;INDEX(excelblog_Jednosci,G5-(INT(G5/100)*100)))," "&amp;INDEX(excelblog_Dziesiatki,INT((G5-(INT(G5/100)*100))/10))&amp;IF(MOD((G5-(INT(G5/100)*100)),10)," "&amp;INDEX(excelblog_Jednosci,MOD((G5-(INT(G5/100)*100)),10)),""))&amp;IF(G5=0,""," "&amp;INDEX(IF(G5&lt;20,{"";"milion";"miliony";"milion?w"},{"milion?w";"miliony";"milion?w"}),MATCH(IF(G5-(INT(G5/100)*100)&lt;20,G5-(INT(G5/100)*100),MOD((G5-(INT(G5/100)*100)),10)),IF(G5&lt;20,{0;1;2;5},{0;2;5}),1)))</f>
      </c>
      <c r="H6" s="23">
        <f>IF(OR(B3&lt;1,INT(H5/100)=0),"",INDEX(excelblog_Setki,INT(H5/100)))&amp;IF(H5-(INT(H5/100)*100)&lt;=20,IF(H5-(INT(H5/100)*100)=0,""," "&amp;INDEX(excelblog_Jednosci,H5-(INT(H5/100)*100)))," "&amp;INDEX(excelblog_Dziesiatki,INT((H5-(INT(H5/100)*100))/10))&amp;IF(MOD((H5-(INT(H5/100)*100)),10)," "&amp;INDEX(excelblog_Jednosci,MOD((H5-(INT(H5/100)*100)),10)),""))&amp;IF(H5=0,""," "&amp;INDEX(IF(H5&lt;20,{"";"miliard";"miliardy";"miliard?w"},{"miliard?w";"miliardy";"miliard?w"}),MATCH(IF(H5-(INT(H5/100)*100)&lt;20,H5-(INT(H5/100)*100),MOD((H5-(INT(H5/100)*100)),10)),IF(H5&lt;20,{0;1;2;5},{0;2;5}),1)))</f>
      </c>
      <c r="I6" s="23"/>
    </row>
    <row r="7" spans="1:9" s="15" customFormat="1" ht="12.75">
      <c r="A7" s="12"/>
      <c r="B7" s="12"/>
      <c r="C7" s="12"/>
      <c r="D7" s="14"/>
      <c r="E7" s="14"/>
      <c r="F7" s="14"/>
      <c r="G7" s="14"/>
      <c r="H7" s="14"/>
      <c r="I7" s="12"/>
    </row>
    <row r="8" spans="1:9" s="15" customFormat="1" ht="12.75">
      <c r="A8" s="13" t="s">
        <v>124</v>
      </c>
      <c r="B8" s="25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","")&amp;IF(TRIM(D6)&lt;&gt;"",D6&amp;" ","")))</f>
      </c>
      <c r="C8" s="26"/>
      <c r="D8" s="26"/>
      <c r="E8" s="26"/>
      <c r="F8" s="26"/>
      <c r="G8" s="26"/>
      <c r="H8" s="26"/>
      <c r="I8" s="27"/>
    </row>
    <row r="9" spans="1:9" s="15" customFormat="1" ht="12.75">
      <c r="A9" s="13" t="s">
        <v>125</v>
      </c>
      <c r="B9" s="25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","")&amp;IF(TRIM(E6)&lt;&gt;"",TRIM(E6)&amp;", ","")&amp;IF(TRIM(D6)&lt;&gt;"",D6&amp;" ","")))</f>
      </c>
      <c r="C9" s="26"/>
      <c r="D9" s="26"/>
      <c r="E9" s="26"/>
      <c r="F9" s="26"/>
      <c r="G9" s="26"/>
      <c r="H9" s="26"/>
      <c r="I9" s="27"/>
    </row>
    <row r="10" spans="1:9" s="15" customFormat="1" ht="12.75">
      <c r="A10" s="13" t="s">
        <v>126</v>
      </c>
      <c r="B10" s="25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","")&amp;IF(TRIM(D6)&lt;&gt;"",C6&amp;" ","")))</f>
      </c>
      <c r="C10" s="26"/>
      <c r="D10" s="26"/>
      <c r="E10" s="26"/>
      <c r="F10" s="26"/>
      <c r="G10" s="26"/>
      <c r="H10" s="26"/>
      <c r="I10" s="27"/>
    </row>
    <row r="11" spans="1:9" s="15" customFormat="1" ht="12.75">
      <c r="A11" s="13"/>
      <c r="B11" s="12"/>
      <c r="C11" s="12"/>
      <c r="D11" s="14"/>
      <c r="E11" s="14"/>
      <c r="F11" s="14"/>
      <c r="G11" s="14"/>
      <c r="H11" s="14"/>
      <c r="I11" s="12"/>
    </row>
    <row r="12" spans="1:9" s="31" customFormat="1" ht="12.75" customHeight="1">
      <c r="A12" s="28"/>
      <c r="B12" s="28"/>
      <c r="C12" s="28"/>
      <c r="D12" s="29"/>
      <c r="E12" s="29"/>
      <c r="F12" s="29"/>
      <c r="G12" s="29"/>
      <c r="H12" s="29"/>
      <c r="I12" s="30" t="s">
        <v>127</v>
      </c>
    </row>
    <row r="13" ht="12.75">
      <c r="A13" s="32" t="s">
        <v>128</v>
      </c>
    </row>
    <row r="14" ht="12.75">
      <c r="A14" s="34" t="s">
        <v>129</v>
      </c>
    </row>
  </sheetData>
  <sheetProtection password="9E62" sheet="1" objects="1" scenarios="1" deleteRows="0"/>
  <hyperlinks>
    <hyperlink ref="I12" r:id="rId1" display="Dostępne na licencji Creative Commons Uznanie autorstwa 2.5 Polska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1204 N.Dąbrowa Dawid Kikulski</cp:lastModifiedBy>
  <cp:lastPrinted>2021-10-22T06:08:35Z</cp:lastPrinted>
  <dcterms:created xsi:type="dcterms:W3CDTF">2021-10-20T12:15:05Z</dcterms:created>
  <dcterms:modified xsi:type="dcterms:W3CDTF">2021-10-26T17:33:30Z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