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bohovicova_bratislava_sk/Documents/Dokumenty/PREBIEHAJUCE/MsP 11_21 uprava budovy G10/sutazne podklady/"/>
    </mc:Choice>
  </mc:AlternateContent>
  <xr:revisionPtr revIDLastSave="0" documentId="8_{B6BF94A0-7F49-4DE8-944B-9D89F638CA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01 - Úprava priestorovv b..." sheetId="2" r:id="rId2"/>
    <sheet name="Zoznam figúr" sheetId="3" r:id="rId3"/>
  </sheets>
  <definedNames>
    <definedName name="_xlnm._FilterDatabase" localSheetId="1" hidden="1">'01 - Úprava priestorovv b...'!$C$147:$K$510</definedName>
    <definedName name="_xlnm.Print_Titles" localSheetId="1">'01 - Úprava priestorovv b...'!$147:$147</definedName>
    <definedName name="_xlnm.Print_Titles" localSheetId="0">'Rekapitulácia stavby'!$92:$92</definedName>
    <definedName name="_xlnm.Print_Titles" localSheetId="2">'Zoznam figúr'!$9:$9</definedName>
    <definedName name="_xlnm.Print_Area" localSheetId="1">'01 - Úprava priestorovv b...'!$C$4:$J$76,'01 - Úprava priestorovv b...'!$C$82:$J$129,'01 - Úprava priestorovv b...'!$C$135:$J$518</definedName>
    <definedName name="_xlnm.Print_Area" localSheetId="0">'Rekapitulácia stavby'!$D$4:$AO$76,'Rekapitulácia stavby'!$C$82:$AQ$103</definedName>
    <definedName name="_xlnm.Print_Area" localSheetId="2">'Zoznam figúr'!$C$4:$G$91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J39" i="2"/>
  <c r="J38" i="2"/>
  <c r="AY95" i="1" s="1"/>
  <c r="J37" i="2"/>
  <c r="AX95" i="1" s="1"/>
  <c r="BI509" i="2"/>
  <c r="BH509" i="2"/>
  <c r="BG509" i="2"/>
  <c r="BE509" i="2"/>
  <c r="T509" i="2"/>
  <c r="R509" i="2"/>
  <c r="P509" i="2"/>
  <c r="BI507" i="2"/>
  <c r="BH507" i="2"/>
  <c r="BG507" i="2"/>
  <c r="BE507" i="2"/>
  <c r="T507" i="2"/>
  <c r="R507" i="2"/>
  <c r="P507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8" i="2"/>
  <c r="BH498" i="2"/>
  <c r="BG498" i="2"/>
  <c r="BE498" i="2"/>
  <c r="T498" i="2"/>
  <c r="R498" i="2"/>
  <c r="P498" i="2"/>
  <c r="BI495" i="2"/>
  <c r="BH495" i="2"/>
  <c r="BG495" i="2"/>
  <c r="BE495" i="2"/>
  <c r="T495" i="2"/>
  <c r="R495" i="2"/>
  <c r="P495" i="2"/>
  <c r="BI493" i="2"/>
  <c r="BH493" i="2"/>
  <c r="BG493" i="2"/>
  <c r="BE493" i="2"/>
  <c r="T493" i="2"/>
  <c r="R493" i="2"/>
  <c r="P493" i="2"/>
  <c r="BI487" i="2"/>
  <c r="BH487" i="2"/>
  <c r="BG487" i="2"/>
  <c r="BE487" i="2"/>
  <c r="T487" i="2"/>
  <c r="R487" i="2"/>
  <c r="P487" i="2"/>
  <c r="BI485" i="2"/>
  <c r="BH485" i="2"/>
  <c r="BG485" i="2"/>
  <c r="BE485" i="2"/>
  <c r="T485" i="2"/>
  <c r="R485" i="2"/>
  <c r="P485" i="2"/>
  <c r="BI446" i="2"/>
  <c r="BH446" i="2"/>
  <c r="BG446" i="2"/>
  <c r="BE446" i="2"/>
  <c r="T446" i="2"/>
  <c r="R446" i="2"/>
  <c r="P446" i="2"/>
  <c r="BI406" i="2"/>
  <c r="BH406" i="2"/>
  <c r="BG406" i="2"/>
  <c r="BE406" i="2"/>
  <c r="T406" i="2"/>
  <c r="R406" i="2"/>
  <c r="P406" i="2"/>
  <c r="BI402" i="2"/>
  <c r="BH402" i="2"/>
  <c r="BG402" i="2"/>
  <c r="BE402" i="2"/>
  <c r="T402" i="2"/>
  <c r="T401" i="2" s="1"/>
  <c r="R402" i="2"/>
  <c r="R401" i="2" s="1"/>
  <c r="P402" i="2"/>
  <c r="P401" i="2" s="1"/>
  <c r="BI400" i="2"/>
  <c r="BH400" i="2"/>
  <c r="BG400" i="2"/>
  <c r="BE400" i="2"/>
  <c r="T400" i="2"/>
  <c r="R400" i="2"/>
  <c r="P400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94" i="2"/>
  <c r="BH394" i="2"/>
  <c r="BG394" i="2"/>
  <c r="BE394" i="2"/>
  <c r="T394" i="2"/>
  <c r="R394" i="2"/>
  <c r="P394" i="2"/>
  <c r="BI392" i="2"/>
  <c r="BH392" i="2"/>
  <c r="BG392" i="2"/>
  <c r="BE392" i="2"/>
  <c r="T392" i="2"/>
  <c r="R392" i="2"/>
  <c r="P392" i="2"/>
  <c r="BI386" i="2"/>
  <c r="BH386" i="2"/>
  <c r="BG386" i="2"/>
  <c r="BE386" i="2"/>
  <c r="T386" i="2"/>
  <c r="R386" i="2"/>
  <c r="P386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6" i="2"/>
  <c r="BH376" i="2"/>
  <c r="BG376" i="2"/>
  <c r="BE376" i="2"/>
  <c r="T376" i="2"/>
  <c r="R376" i="2"/>
  <c r="P376" i="2"/>
  <c r="BI367" i="2"/>
  <c r="BH367" i="2"/>
  <c r="BG367" i="2"/>
  <c r="BE367" i="2"/>
  <c r="T367" i="2"/>
  <c r="R367" i="2"/>
  <c r="P367" i="2"/>
  <c r="BI365" i="2"/>
  <c r="BH365" i="2"/>
  <c r="BG365" i="2"/>
  <c r="BE365" i="2"/>
  <c r="T365" i="2"/>
  <c r="R365" i="2"/>
  <c r="P365" i="2"/>
  <c r="BI360" i="2"/>
  <c r="BH360" i="2"/>
  <c r="BG360" i="2"/>
  <c r="BE360" i="2"/>
  <c r="T360" i="2"/>
  <c r="R360" i="2"/>
  <c r="P360" i="2"/>
  <c r="BI355" i="2"/>
  <c r="BH355" i="2"/>
  <c r="BG355" i="2"/>
  <c r="BE355" i="2"/>
  <c r="T355" i="2"/>
  <c r="R355" i="2"/>
  <c r="P355" i="2"/>
  <c r="BI350" i="2"/>
  <c r="BH350" i="2"/>
  <c r="BG350" i="2"/>
  <c r="BE350" i="2"/>
  <c r="T350" i="2"/>
  <c r="R350" i="2"/>
  <c r="P350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26" i="2"/>
  <c r="BH326" i="2"/>
  <c r="BG326" i="2"/>
  <c r="BE326" i="2"/>
  <c r="T326" i="2"/>
  <c r="R326" i="2"/>
  <c r="P326" i="2"/>
  <c r="BI316" i="2"/>
  <c r="BH316" i="2"/>
  <c r="BG316" i="2"/>
  <c r="BE316" i="2"/>
  <c r="T316" i="2"/>
  <c r="R316" i="2"/>
  <c r="P316" i="2"/>
  <c r="BI310" i="2"/>
  <c r="BH310" i="2"/>
  <c r="BG310" i="2"/>
  <c r="BE310" i="2"/>
  <c r="T310" i="2"/>
  <c r="R310" i="2"/>
  <c r="P310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T275" i="2"/>
  <c r="R276" i="2"/>
  <c r="R275" i="2"/>
  <c r="P276" i="2"/>
  <c r="P275" i="2"/>
  <c r="BI273" i="2"/>
  <c r="BH273" i="2"/>
  <c r="BG273" i="2"/>
  <c r="BE273" i="2"/>
  <c r="T273" i="2"/>
  <c r="T272" i="2"/>
  <c r="R273" i="2"/>
  <c r="R272" i="2"/>
  <c r="P273" i="2"/>
  <c r="P272" i="2" s="1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58" i="2"/>
  <c r="BH258" i="2"/>
  <c r="BG258" i="2"/>
  <c r="BE258" i="2"/>
  <c r="T258" i="2"/>
  <c r="R258" i="2"/>
  <c r="P258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38" i="2"/>
  <c r="BH238" i="2"/>
  <c r="BG238" i="2"/>
  <c r="BE238" i="2"/>
  <c r="T238" i="2"/>
  <c r="R238" i="2"/>
  <c r="P238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17" i="2"/>
  <c r="BH217" i="2"/>
  <c r="BG217" i="2"/>
  <c r="BE217" i="2"/>
  <c r="T217" i="2"/>
  <c r="R217" i="2"/>
  <c r="P217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1" i="2"/>
  <c r="BH201" i="2"/>
  <c r="BG201" i="2"/>
  <c r="BE201" i="2"/>
  <c r="T201" i="2"/>
  <c r="R201" i="2"/>
  <c r="P201" i="2"/>
  <c r="BI197" i="2"/>
  <c r="BH197" i="2"/>
  <c r="BG197" i="2"/>
  <c r="BE197" i="2"/>
  <c r="T197" i="2"/>
  <c r="R197" i="2"/>
  <c r="P197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R190" i="2"/>
  <c r="P190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67" i="2"/>
  <c r="BH167" i="2"/>
  <c r="BG167" i="2"/>
  <c r="BE167" i="2"/>
  <c r="T167" i="2"/>
  <c r="R167" i="2"/>
  <c r="P167" i="2"/>
  <c r="BI161" i="2"/>
  <c r="BH161" i="2"/>
  <c r="BG161" i="2"/>
  <c r="BE161" i="2"/>
  <c r="T161" i="2"/>
  <c r="R161" i="2"/>
  <c r="P161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T150" i="2" s="1"/>
  <c r="R151" i="2"/>
  <c r="R150" i="2" s="1"/>
  <c r="P151" i="2"/>
  <c r="P150" i="2"/>
  <c r="J144" i="2"/>
  <c r="F144" i="2"/>
  <c r="F142" i="2"/>
  <c r="E140" i="2"/>
  <c r="BI127" i="2"/>
  <c r="BH127" i="2"/>
  <c r="BG127" i="2"/>
  <c r="BE127" i="2"/>
  <c r="BI126" i="2"/>
  <c r="BH126" i="2"/>
  <c r="BG126" i="2"/>
  <c r="BF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J91" i="2"/>
  <c r="F91" i="2"/>
  <c r="F89" i="2"/>
  <c r="E87" i="2"/>
  <c r="J24" i="2"/>
  <c r="E24" i="2"/>
  <c r="J145" i="2" s="1"/>
  <c r="J23" i="2"/>
  <c r="J18" i="2"/>
  <c r="E18" i="2"/>
  <c r="F145" i="2" s="1"/>
  <c r="J17" i="2"/>
  <c r="J12" i="2"/>
  <c r="J142" i="2" s="1"/>
  <c r="E7" i="2"/>
  <c r="E138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J509" i="2"/>
  <c r="J507" i="2"/>
  <c r="J505" i="2"/>
  <c r="J502" i="2"/>
  <c r="J500" i="2"/>
  <c r="J495" i="2"/>
  <c r="J487" i="2"/>
  <c r="J446" i="2"/>
  <c r="BK402" i="2"/>
  <c r="BK398" i="2"/>
  <c r="J394" i="2"/>
  <c r="J386" i="2"/>
  <c r="J382" i="2"/>
  <c r="BK378" i="2"/>
  <c r="BK367" i="2"/>
  <c r="BK360" i="2"/>
  <c r="BK350" i="2"/>
  <c r="BK346" i="2"/>
  <c r="BK342" i="2"/>
  <c r="J338" i="2"/>
  <c r="J334" i="2"/>
  <c r="J326" i="2"/>
  <c r="J310" i="2"/>
  <c r="BK297" i="2"/>
  <c r="J289" i="2"/>
  <c r="BK284" i="2"/>
  <c r="BK282" i="2"/>
  <c r="BK279" i="2"/>
  <c r="J271" i="2"/>
  <c r="BK268" i="2"/>
  <c r="J265" i="2"/>
  <c r="J263" i="2"/>
  <c r="J258" i="2"/>
  <c r="BK247" i="2"/>
  <c r="J229" i="2"/>
  <c r="J223" i="2"/>
  <c r="BK210" i="2"/>
  <c r="BK201" i="2"/>
  <c r="BK193" i="2"/>
  <c r="J181" i="2"/>
  <c r="J167" i="2"/>
  <c r="J155" i="2"/>
  <c r="BK498" i="2"/>
  <c r="BK495" i="2"/>
  <c r="BK487" i="2"/>
  <c r="BK446" i="2"/>
  <c r="J402" i="2"/>
  <c r="J398" i="2"/>
  <c r="BK394" i="2"/>
  <c r="BK386" i="2"/>
  <c r="BK382" i="2"/>
  <c r="J378" i="2"/>
  <c r="J367" i="2"/>
  <c r="J360" i="2"/>
  <c r="J350" i="2"/>
  <c r="J346" i="2"/>
  <c r="J342" i="2"/>
  <c r="BK338" i="2"/>
  <c r="BK334" i="2"/>
  <c r="BK326" i="2"/>
  <c r="BK316" i="2"/>
  <c r="J299" i="2"/>
  <c r="J291" i="2"/>
  <c r="J287" i="2"/>
  <c r="J279" i="2"/>
  <c r="BK273" i="2"/>
  <c r="J270" i="2"/>
  <c r="J267" i="2"/>
  <c r="J264" i="2"/>
  <c r="BK262" i="2"/>
  <c r="BK248" i="2"/>
  <c r="J238" i="2"/>
  <c r="BK225" i="2"/>
  <c r="J217" i="2"/>
  <c r="BK208" i="2"/>
  <c r="J201" i="2"/>
  <c r="J193" i="2"/>
  <c r="BK181" i="2"/>
  <c r="BK167" i="2"/>
  <c r="BK151" i="2"/>
  <c r="BK509" i="2"/>
  <c r="BK507" i="2"/>
  <c r="BK505" i="2"/>
  <c r="BK502" i="2"/>
  <c r="BK500" i="2"/>
  <c r="J498" i="2"/>
  <c r="J493" i="2"/>
  <c r="BK485" i="2"/>
  <c r="J406" i="2"/>
  <c r="J400" i="2"/>
  <c r="J396" i="2"/>
  <c r="BK392" i="2"/>
  <c r="J384" i="2"/>
  <c r="BK380" i="2"/>
  <c r="BK376" i="2"/>
  <c r="BK365" i="2"/>
  <c r="BK355" i="2"/>
  <c r="J348" i="2"/>
  <c r="BK344" i="2"/>
  <c r="BK340" i="2"/>
  <c r="BK336" i="2"/>
  <c r="J332" i="2"/>
  <c r="J316" i="2"/>
  <c r="BK299" i="2"/>
  <c r="BK291" i="2"/>
  <c r="BK287" i="2"/>
  <c r="J284" i="2"/>
  <c r="J276" i="2"/>
  <c r="J273" i="2"/>
  <c r="BK270" i="2"/>
  <c r="BK267" i="2"/>
  <c r="BK264" i="2"/>
  <c r="J262" i="2"/>
  <c r="J248" i="2"/>
  <c r="BK238" i="2"/>
  <c r="J225" i="2"/>
  <c r="BK217" i="2"/>
  <c r="J208" i="2"/>
  <c r="J197" i="2"/>
  <c r="BK190" i="2"/>
  <c r="J177" i="2"/>
  <c r="BK161" i="2"/>
  <c r="J151" i="2"/>
  <c r="BK493" i="2"/>
  <c r="J485" i="2"/>
  <c r="BK406" i="2"/>
  <c r="BK400" i="2"/>
  <c r="BK396" i="2"/>
  <c r="J392" i="2"/>
  <c r="BK384" i="2"/>
  <c r="J380" i="2"/>
  <c r="J376" i="2"/>
  <c r="J365" i="2"/>
  <c r="J355" i="2"/>
  <c r="BK348" i="2"/>
  <c r="J344" i="2"/>
  <c r="J340" i="2"/>
  <c r="J336" i="2"/>
  <c r="BK332" i="2"/>
  <c r="BK310" i="2"/>
  <c r="J297" i="2"/>
  <c r="BK289" i="2"/>
  <c r="J282" i="2"/>
  <c r="BK276" i="2"/>
  <c r="BK271" i="2"/>
  <c r="J268" i="2"/>
  <c r="BK265" i="2"/>
  <c r="BK263" i="2"/>
  <c r="BK258" i="2"/>
  <c r="J247" i="2"/>
  <c r="BK229" i="2"/>
  <c r="BK223" i="2"/>
  <c r="J210" i="2"/>
  <c r="BK197" i="2"/>
  <c r="J190" i="2"/>
  <c r="BK177" i="2"/>
  <c r="J161" i="2"/>
  <c r="BK155" i="2"/>
  <c r="AS94" i="1"/>
  <c r="P154" i="2" l="1"/>
  <c r="P149" i="2" s="1"/>
  <c r="T154" i="2"/>
  <c r="P192" i="2"/>
  <c r="T192" i="2"/>
  <c r="T149" i="2" s="1"/>
  <c r="BK278" i="2"/>
  <c r="J278" i="2"/>
  <c r="J104" i="2" s="1"/>
  <c r="P278" i="2"/>
  <c r="P274" i="2" s="1"/>
  <c r="T278" i="2"/>
  <c r="P283" i="2"/>
  <c r="T283" i="2"/>
  <c r="P290" i="2"/>
  <c r="BK298" i="2"/>
  <c r="J298" i="2" s="1"/>
  <c r="J107" i="2" s="1"/>
  <c r="R298" i="2"/>
  <c r="BK339" i="2"/>
  <c r="J339" i="2" s="1"/>
  <c r="J108" i="2" s="1"/>
  <c r="P339" i="2"/>
  <c r="T339" i="2"/>
  <c r="P349" i="2"/>
  <c r="T349" i="2"/>
  <c r="P377" i="2"/>
  <c r="T377" i="2"/>
  <c r="R385" i="2"/>
  <c r="T385" i="2"/>
  <c r="R393" i="2"/>
  <c r="BK405" i="2"/>
  <c r="J405" i="2"/>
  <c r="J114" i="2" s="1"/>
  <c r="T405" i="2"/>
  <c r="P492" i="2"/>
  <c r="T492" i="2"/>
  <c r="P499" i="2"/>
  <c r="R499" i="2"/>
  <c r="BK504" i="2"/>
  <c r="BK503" i="2"/>
  <c r="J503" i="2" s="1"/>
  <c r="J117" i="2" s="1"/>
  <c r="T504" i="2"/>
  <c r="T503" i="2"/>
  <c r="BK154" i="2"/>
  <c r="J154" i="2"/>
  <c r="J99" i="2" s="1"/>
  <c r="R154" i="2"/>
  <c r="R149" i="2" s="1"/>
  <c r="BK192" i="2"/>
  <c r="J192" i="2" s="1"/>
  <c r="J100" i="2" s="1"/>
  <c r="R192" i="2"/>
  <c r="R278" i="2"/>
  <c r="BK283" i="2"/>
  <c r="J283" i="2" s="1"/>
  <c r="J105" i="2" s="1"/>
  <c r="R283" i="2"/>
  <c r="BK290" i="2"/>
  <c r="J290" i="2" s="1"/>
  <c r="J106" i="2" s="1"/>
  <c r="R290" i="2"/>
  <c r="T290" i="2"/>
  <c r="P298" i="2"/>
  <c r="T298" i="2"/>
  <c r="R339" i="2"/>
  <c r="BK349" i="2"/>
  <c r="J349" i="2" s="1"/>
  <c r="J109" i="2" s="1"/>
  <c r="R349" i="2"/>
  <c r="BK377" i="2"/>
  <c r="J377" i="2" s="1"/>
  <c r="J110" i="2" s="1"/>
  <c r="R377" i="2"/>
  <c r="BK385" i="2"/>
  <c r="J385" i="2" s="1"/>
  <c r="J111" i="2" s="1"/>
  <c r="P385" i="2"/>
  <c r="BK393" i="2"/>
  <c r="J393" i="2" s="1"/>
  <c r="J112" i="2" s="1"/>
  <c r="P393" i="2"/>
  <c r="T393" i="2"/>
  <c r="P405" i="2"/>
  <c r="R405" i="2"/>
  <c r="BK492" i="2"/>
  <c r="J492" i="2"/>
  <c r="J115" i="2" s="1"/>
  <c r="R492" i="2"/>
  <c r="BK499" i="2"/>
  <c r="J499" i="2"/>
  <c r="J116" i="2" s="1"/>
  <c r="T499" i="2"/>
  <c r="P504" i="2"/>
  <c r="P503" i="2" s="1"/>
  <c r="R504" i="2"/>
  <c r="R503" i="2"/>
  <c r="BK150" i="2"/>
  <c r="J150" i="2" s="1"/>
  <c r="J98" i="2" s="1"/>
  <c r="BK401" i="2"/>
  <c r="J401" i="2" s="1"/>
  <c r="J113" i="2" s="1"/>
  <c r="BK272" i="2"/>
  <c r="J272" i="2"/>
  <c r="J101" i="2" s="1"/>
  <c r="BK275" i="2"/>
  <c r="J275" i="2" s="1"/>
  <c r="J103" i="2" s="1"/>
  <c r="F92" i="2"/>
  <c r="J92" i="2"/>
  <c r="BF151" i="2"/>
  <c r="BF181" i="2"/>
  <c r="BF197" i="2"/>
  <c r="BF208" i="2"/>
  <c r="BF210" i="2"/>
  <c r="BF223" i="2"/>
  <c r="BF229" i="2"/>
  <c r="BF238" i="2"/>
  <c r="BF247" i="2"/>
  <c r="BF258" i="2"/>
  <c r="BF263" i="2"/>
  <c r="BF265" i="2"/>
  <c r="BF268" i="2"/>
  <c r="BF270" i="2"/>
  <c r="BF271" i="2"/>
  <c r="BF273" i="2"/>
  <c r="BF282" i="2"/>
  <c r="BF284" i="2"/>
  <c r="BF287" i="2"/>
  <c r="BF291" i="2"/>
  <c r="BF299" i="2"/>
  <c r="BF310" i="2"/>
  <c r="BF316" i="2"/>
  <c r="BF326" i="2"/>
  <c r="BF334" i="2"/>
  <c r="BF338" i="2"/>
  <c r="BF340" i="2"/>
  <c r="BF342" i="2"/>
  <c r="BF344" i="2"/>
  <c r="BF348" i="2"/>
  <c r="BF350" i="2"/>
  <c r="BF355" i="2"/>
  <c r="BF360" i="2"/>
  <c r="BF365" i="2"/>
  <c r="BF367" i="2"/>
  <c r="BF386" i="2"/>
  <c r="BF398" i="2"/>
  <c r="BF446" i="2"/>
  <c r="BF485" i="2"/>
  <c r="BF495" i="2"/>
  <c r="E85" i="2"/>
  <c r="J89" i="2"/>
  <c r="BF155" i="2"/>
  <c r="BF161" i="2"/>
  <c r="BF167" i="2"/>
  <c r="BF177" i="2"/>
  <c r="BF190" i="2"/>
  <c r="BF193" i="2"/>
  <c r="BF201" i="2"/>
  <c r="BF217" i="2"/>
  <c r="BF225" i="2"/>
  <c r="BF248" i="2"/>
  <c r="BF262" i="2"/>
  <c r="BF264" i="2"/>
  <c r="BF267" i="2"/>
  <c r="BF276" i="2"/>
  <c r="BF279" i="2"/>
  <c r="BF289" i="2"/>
  <c r="BF297" i="2"/>
  <c r="BF332" i="2"/>
  <c r="BF336" i="2"/>
  <c r="BF346" i="2"/>
  <c r="BF376" i="2"/>
  <c r="BF378" i="2"/>
  <c r="BF380" i="2"/>
  <c r="BF382" i="2"/>
  <c r="BF384" i="2"/>
  <c r="BF392" i="2"/>
  <c r="BF394" i="2"/>
  <c r="BF396" i="2"/>
  <c r="BF400" i="2"/>
  <c r="BF402" i="2"/>
  <c r="BF406" i="2"/>
  <c r="BF487" i="2"/>
  <c r="BF493" i="2"/>
  <c r="BF498" i="2"/>
  <c r="BF500" i="2"/>
  <c r="BF502" i="2"/>
  <c r="BF505" i="2"/>
  <c r="BF507" i="2"/>
  <c r="BF509" i="2"/>
  <c r="F37" i="2"/>
  <c r="BB95" i="1" s="1"/>
  <c r="BB94" i="1" s="1"/>
  <c r="AX94" i="1" s="1"/>
  <c r="F39" i="2"/>
  <c r="BD95" i="1" s="1"/>
  <c r="BD94" i="1" s="1"/>
  <c r="W36" i="1" s="1"/>
  <c r="F35" i="2"/>
  <c r="AZ95" i="1" s="1"/>
  <c r="AZ94" i="1" s="1"/>
  <c r="J35" i="2"/>
  <c r="AV95" i="1" s="1"/>
  <c r="F38" i="2"/>
  <c r="BC95" i="1"/>
  <c r="BC94" i="1" s="1"/>
  <c r="W35" i="1" s="1"/>
  <c r="R274" i="2" l="1"/>
  <c r="T274" i="2"/>
  <c r="R148" i="2"/>
  <c r="T148" i="2"/>
  <c r="P148" i="2"/>
  <c r="AU95" i="1" s="1"/>
  <c r="AU94" i="1" s="1"/>
  <c r="BK149" i="2"/>
  <c r="J149" i="2" s="1"/>
  <c r="J97" i="2" s="1"/>
  <c r="BK274" i="2"/>
  <c r="J274" i="2" s="1"/>
  <c r="J102" i="2" s="1"/>
  <c r="J504" i="2"/>
  <c r="J118" i="2" s="1"/>
  <c r="W34" i="1"/>
  <c r="AV94" i="1"/>
  <c r="AY94" i="1"/>
  <c r="BK148" i="2" l="1"/>
  <c r="J148" i="2" s="1"/>
  <c r="J96" i="2" s="1"/>
  <c r="J30" i="2" l="1"/>
  <c r="J127" i="2" s="1"/>
  <c r="J121" i="2" s="1"/>
  <c r="J129" i="2" s="1"/>
  <c r="BF127" i="2"/>
  <c r="J36" i="2" s="1"/>
  <c r="AW95" i="1" s="1"/>
  <c r="AT95" i="1" s="1"/>
  <c r="J31" i="2" l="1"/>
  <c r="J32" i="2" s="1"/>
  <c r="F36" i="2"/>
  <c r="BA95" i="1" s="1"/>
  <c r="BA94" i="1" s="1"/>
  <c r="W33" i="1" s="1"/>
  <c r="AG95" i="1" l="1"/>
  <c r="AN95" i="1" s="1"/>
  <c r="J41" i="2"/>
  <c r="AG94" i="1"/>
  <c r="AG101" i="1" s="1"/>
  <c r="AV101" i="1" s="1"/>
  <c r="BY101" i="1" s="1"/>
  <c r="AG98" i="1"/>
  <c r="AV98" i="1" s="1"/>
  <c r="BY98" i="1" s="1"/>
  <c r="AW94" i="1"/>
  <c r="AK33" i="1"/>
  <c r="AG99" i="1"/>
  <c r="AV99" i="1" s="1"/>
  <c r="BY99" i="1" s="1"/>
  <c r="AN101" i="1" l="1"/>
  <c r="AK26" i="1"/>
  <c r="AG100" i="1"/>
  <c r="AV100" i="1" s="1"/>
  <c r="BY100" i="1" s="1"/>
  <c r="AK32" i="1" s="1"/>
  <c r="CD101" i="1"/>
  <c r="CD99" i="1"/>
  <c r="CD98" i="1"/>
  <c r="CD100" i="1"/>
  <c r="AN98" i="1"/>
  <c r="AT94" i="1"/>
  <c r="AN94" i="1"/>
  <c r="AN99" i="1"/>
  <c r="AG97" i="1"/>
  <c r="AK27" i="1" s="1"/>
  <c r="AK29" i="1" s="1"/>
  <c r="AN100" i="1" l="1"/>
  <c r="AK38" i="1"/>
  <c r="AN97" i="1"/>
  <c r="W32" i="1"/>
  <c r="AG103" i="1"/>
  <c r="AN103" i="1" l="1"/>
</calcChain>
</file>

<file path=xl/sharedStrings.xml><?xml version="1.0" encoding="utf-8"?>
<sst xmlns="http://schemas.openxmlformats.org/spreadsheetml/2006/main" count="4290" uniqueCount="653">
  <si>
    <t>Export Komplet</t>
  </si>
  <si>
    <t/>
  </si>
  <si>
    <t>2.0</t>
  </si>
  <si>
    <t>False</t>
  </si>
  <si>
    <t>{3bab4301-558f-4c11-918a-9c0ed3fa31b7}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</si>
  <si>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</si>
  <si>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</si>
  <si>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</si>
  <si>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</si>
  <si>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</si>
  <si>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</si>
  <si>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</si>
  <si>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ROSOFT028/2021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</si>
  <si>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</si>
  <si>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</si>
  <si>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Úprava priestorovv budove Mestskej polície hl. mesta SR</t>
  </si>
  <si>
    <t>JKSO:</t>
  </si>
  <si>
    <t>KS:</t>
  </si>
  <si>
    <t>Miesto:</t>
  </si>
  <si>
    <t>Bratislava</t>
  </si>
  <si>
    <t>Dátum:</t>
  </si>
  <si>
    <t>3. 11. 2021</t>
  </si>
  <si>
    <t>Objednávateľ:</t>
  </si>
  <si>
    <t>IČO:</t>
  </si>
  <si>
    <t>hl. mesto SR Bratislava - Mestská polícia</t>
  </si>
  <si>
    <t>IČ DPH:</t>
  </si>
  <si>
    <t>Zhotoviteľ:</t>
  </si>
  <si>
    <t>Vyplň údaj</t>
  </si>
  <si>
    <t>Projektant:</t>
  </si>
  <si>
    <t>Ing. arch. Krobot, Ing. arch. Vacho</t>
  </si>
  <si>
    <t>True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</si>
  <si>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</si>
  <si>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</si>
  <si>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</si>
  <si>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</si>
  <si>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</si>
  <si>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</si>
  <si>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</si>
  <si>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</si>
  <si>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</si>
  <si>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</si>
  <si>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</si>
  <si>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</si>
  <si>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</si>
  <si>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</si>
  <si>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</si>
  <si>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</si>
  <si>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</si>
  <si>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</si>
  <si>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</si>
  <si>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</si>
  <si>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</si>
  <si>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</si>
  <si>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</si>
  <si>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</si>
  <si>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</si>
  <si>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</si>
  <si>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</si>
  <si>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</si>
  <si>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</si>
  <si>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</si>
  <si>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</si>
  <si>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</si>
  <si>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</si>
  <si>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</si>
  <si>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</si>
  <si>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</si>
  <si>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</si>
  <si>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</si>
  <si>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</si>
  <si>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</si>
  <si>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</si>
  <si>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</si>
  <si>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</si>
  <si>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</si>
  <si>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</si>
  <si>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</si>
  <si>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</si>
  <si>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</si>
  <si>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</si>
  <si>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</si>
  <si>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</si>
  <si>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</si>
  <si>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</si>
  <si>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</si>
  <si>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{76b2afdb-2ba1-4eb5-893b-cac32d82dd87}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</si>
  <si>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</si>
  <si>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</si>
  <si>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</si>
  <si>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</si>
  <si>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</si>
  <si>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</si>
  <si>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</si>
  <si>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</si>
  <si>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</si>
  <si>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B1_9</t>
  </si>
  <si>
    <t>Demontáž podhľadov lamiel,  -0,00400t</t>
  </si>
  <si>
    <t>12,062</t>
  </si>
  <si>
    <t>2</t>
  </si>
  <si>
    <t>SDK1</t>
  </si>
  <si>
    <t>Priečka SDK hr. 100 mm, kca CW+UW 75,   2x</t>
  </si>
  <si>
    <t>33,304</t>
  </si>
  <si>
    <t>KRYCÍ LIST ROZPOČTU</t>
  </si>
  <si>
    <t>SDK2</t>
  </si>
  <si>
    <t>Podhľad SDK závesný na dvojúrovňovej oceľovej podkonštrukcií CD+UD,   1x</t>
  </si>
  <si>
    <t>74,22</t>
  </si>
  <si>
    <t>MA1</t>
  </si>
  <si>
    <t>Penetrovanie jednonásobné jemnozrnných podkladov výšky do 3,80 m</t>
  </si>
  <si>
    <t>508,457</t>
  </si>
  <si>
    <t>B2</t>
  </si>
  <si>
    <t>Búranie dlažieb, bez podklad. lôžka z xylolit., alebo keramických dlaždíc hr. do 10 mm,  -0,02000t</t>
  </si>
  <si>
    <t>13,156</t>
  </si>
  <si>
    <t>Objekt:</t>
  </si>
  <si>
    <t>01 - Úprava priestorovv budove Mestskej polície hl. mesta SR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</si>
  <si>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</si>
  <si>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</si>
  <si>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</si>
  <si>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</si>
  <si>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</si>
  <si>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</si>
  <si>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</si>
  <si>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</si>
  <si>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</si>
  <si>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</si>
  <si>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</si>
  <si>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</si>
  <si>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</si>
  <si>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</si>
  <si>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</si>
  <si>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</si>
  <si>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</si>
  <si>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</si>
  <si>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</si>
  <si>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</si>
  <si>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</si>
  <si>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</si>
  <si>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 xml:space="preserve">    783 - Nátery</t>
  </si>
  <si>
    <t xml:space="preserve">    784 - Maľby</t>
  </si>
  <si>
    <t xml:space="preserve">    786 - Čalúnnické práce</t>
  </si>
  <si>
    <t xml:space="preserve">    787 - Zasklievanie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</si>
  <si>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</si>
  <si>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</si>
  <si>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</si>
  <si>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</si>
  <si>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</si>
  <si>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</si>
  <si>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</si>
  <si>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</si>
  <si>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</si>
  <si>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</si>
  <si>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</si>
  <si>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</si>
  <si>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</si>
  <si>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</si>
  <si>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</si>
  <si>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</si>
  <si>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</si>
  <si>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</si>
  <si>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</si>
  <si>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</si>
  <si>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</si>
  <si>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</si>
  <si>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</si>
  <si>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</si>
  <si>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</si>
  <si>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</si>
  <si>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</si>
  <si>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</si>
  <si>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</si>
  <si>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317160112.S</t>
  </si>
  <si>
    <t>D+M preklad, sv. stavebného otvoru 900 mm</t>
  </si>
  <si>
    <t>ks</t>
  </si>
  <si>
    <t>4</t>
  </si>
  <si>
    <t>-1383989585</t>
  </si>
  <si>
    <t>VV</t>
  </si>
  <si>
    <t>"ozn. B2.1</t>
  </si>
  <si>
    <t>6</t>
  </si>
  <si>
    <t>Úpravy povrchov, podlahy, osadenie</t>
  </si>
  <si>
    <t>611425531.S</t>
  </si>
  <si>
    <t>Omietka rýh v stropoch maltou vápennou šírky do 150 mm omietkou štukovou</t>
  </si>
  <si>
    <t>m2</t>
  </si>
  <si>
    <t>1220210804</t>
  </si>
  <si>
    <t>"ozn. B1.3</t>
  </si>
  <si>
    <t>0,15*2,4</t>
  </si>
  <si>
    <t>"ozn. B1.10</t>
  </si>
  <si>
    <t>0,15*1,1</t>
  </si>
  <si>
    <t>Súčet</t>
  </si>
  <si>
    <t>612423531.S</t>
  </si>
  <si>
    <t>Omietka rýh v stenách maltou vápennou šírky ryhy do 150 mm omietkou štukovou</t>
  </si>
  <si>
    <t>1482822948</t>
  </si>
  <si>
    <t>0,15*3,2*2</t>
  </si>
  <si>
    <t>612425931.S</t>
  </si>
  <si>
    <t>Omietka vápenná vnútorného ostenia okenného alebo dverného štuková</t>
  </si>
  <si>
    <t>-1711301652</t>
  </si>
  <si>
    <t>"1.np</t>
  </si>
  <si>
    <t>0,15*(0,9+2,05*2)</t>
  </si>
  <si>
    <t>Medzisúčet</t>
  </si>
  <si>
    <t>"2.np</t>
  </si>
  <si>
    <t>"B2.1</t>
  </si>
  <si>
    <t>5</t>
  </si>
  <si>
    <t>631312141.S</t>
  </si>
  <si>
    <t>Doplnenie existujúcich mazanín prostým betónom (s dodaním hmôt) bez poteru rýh v mazaninách</t>
  </si>
  <si>
    <t>m3</t>
  </si>
  <si>
    <t>-287625375</t>
  </si>
  <si>
    <t>"ozn. B1.16 - rozmer ryhy upresniť podľa skutočnosti</t>
  </si>
  <si>
    <t>0,15*0,05*2,0*2</t>
  </si>
  <si>
    <t>632451421.S-1</t>
  </si>
  <si>
    <t>Doplnenie cementového poteru s plochou jednotlivo (s dodaním hmôt) do 4 m2 hr. do 20 mm - vyspravenie podkladu po búraní</t>
  </si>
  <si>
    <t>-198204845</t>
  </si>
  <si>
    <t>"ozn. B1.8</t>
  </si>
  <si>
    <t>1,0*1,0  "podlaha</t>
  </si>
  <si>
    <t>1,0*0,3  "stena - zvislo</t>
  </si>
  <si>
    <t>0,15*2,0*2</t>
  </si>
  <si>
    <t>"ozn. B1.10, SU1.1</t>
  </si>
  <si>
    <t>0,1*0,9</t>
  </si>
  <si>
    <t>7</t>
  </si>
  <si>
    <t>632452613.S-1</t>
  </si>
  <si>
    <t>Cementová samonivelizačná stierka, hr. 5 mm, vrátane adhézneho mostíka</t>
  </si>
  <si>
    <t>-1412742858</t>
  </si>
  <si>
    <t>91,1  "SU1.5</t>
  </si>
  <si>
    <t>9</t>
  </si>
  <si>
    <t>Ostatné konštrukcie a práce-búranie</t>
  </si>
  <si>
    <t>8</t>
  </si>
  <si>
    <t>952901111.S</t>
  </si>
  <si>
    <t>Vyčistenie budov pri výške podlaží do 4 m</t>
  </si>
  <si>
    <t>-997526008</t>
  </si>
  <si>
    <t>7,8*(5,2+(1,38+4,92))  "1.np</t>
  </si>
  <si>
    <t>8,85*(5,2+0,5)  "2.np</t>
  </si>
  <si>
    <t>961043111.S</t>
  </si>
  <si>
    <t>Búranie základov alebo vybúranie otvorov plochy nad 4 m2 z betónu prostého alebo preloženého kameňom,  -2,20000t</t>
  </si>
  <si>
    <t>1635183647</t>
  </si>
  <si>
    <t>1,0*1,0*0,3</t>
  </si>
  <si>
    <t>10</t>
  </si>
  <si>
    <t>962031132.S</t>
  </si>
  <si>
    <t>Búranie priečok alebo vybúranie otvorov plochy nad 4 m2 z tehál pálených, plných alebo dutých hr. do 150 mm,  -0,19600t</t>
  </si>
  <si>
    <t>-1197535895</t>
  </si>
  <si>
    <t>2,4*3,2</t>
  </si>
  <si>
    <t>-0,8*1,97</t>
  </si>
  <si>
    <t>3,2*1,1</t>
  </si>
  <si>
    <t>11</t>
  </si>
  <si>
    <t>964011221.S-1</t>
  </si>
  <si>
    <t>Vybúranie prekladov prefabrikovaných</t>
  </si>
  <si>
    <t>909878017</t>
  </si>
  <si>
    <t>1  "nad dverami ktoré sa vybúravajú</t>
  </si>
  <si>
    <t>12</t>
  </si>
  <si>
    <t>965044201.S-1</t>
  </si>
  <si>
    <t>Brúsenie existujúcich betónových podláh vrátane začistenia</t>
  </si>
  <si>
    <t>705789217</t>
  </si>
  <si>
    <t>"ozn. B1.4 - zbrúsenie lepidla</t>
  </si>
  <si>
    <t>B2  "tech. miestnosť</t>
  </si>
  <si>
    <t>13</t>
  </si>
  <si>
    <t>965081712.S</t>
  </si>
  <si>
    <t>-195076249</t>
  </si>
  <si>
    <t>"ozn. B1.4</t>
  </si>
  <si>
    <t>10,29  "tech. miestnosť</t>
  </si>
  <si>
    <t>(1,725+0,1)*1,25</t>
  </si>
  <si>
    <t>0,65*0,9</t>
  </si>
  <si>
    <t>14</t>
  </si>
  <si>
    <t>968061125.S</t>
  </si>
  <si>
    <t>Vyvesenie dreveného dverného krídla do suti plochy do 2 m2, -0,02400t</t>
  </si>
  <si>
    <t>-451611215</t>
  </si>
  <si>
    <t>15</t>
  </si>
  <si>
    <t>968072455.S</t>
  </si>
  <si>
    <t>Vybúranie kovových dverových zárubní plochy do 2 m2,  -0,07600t</t>
  </si>
  <si>
    <t>489417387</t>
  </si>
  <si>
    <t>0,9*2,02</t>
  </si>
  <si>
    <t>16</t>
  </si>
  <si>
    <t>971033631.S</t>
  </si>
  <si>
    <t>Vybúranie otvorov v murive tehl. plochy do 4 m2 hr. do 150 mm,  -0,27000t</t>
  </si>
  <si>
    <t>1339565100</t>
  </si>
  <si>
    <t>0,9*2,05</t>
  </si>
  <si>
    <t>0,9*2,05  "B2.1</t>
  </si>
  <si>
    <t>17</t>
  </si>
  <si>
    <t>971055003.S-1</t>
  </si>
  <si>
    <t>Rezanie konštrukcií z tehlového muriva hr. 100 mm stenovou pílou -0,01200t</t>
  </si>
  <si>
    <t>m</t>
  </si>
  <si>
    <t>441154969</t>
  </si>
  <si>
    <t>3,2*2*2</t>
  </si>
  <si>
    <t>2,05*2  "B1.10</t>
  </si>
  <si>
    <t>2,05*2  "B2.1</t>
  </si>
  <si>
    <t>18</t>
  </si>
  <si>
    <t>972056003.S-1</t>
  </si>
  <si>
    <t>M+D Stavebné úpravy pre jednotlivé profesie, prierazy, prestupy</t>
  </si>
  <si>
    <t>295162582</t>
  </si>
  <si>
    <t>19</t>
  </si>
  <si>
    <t>974031664.S</t>
  </si>
  <si>
    <t>Vysekávanie rýh v tehl. murive pre vťahov. nosníkov hĺbke do 150 mm,  -0,04200t</t>
  </si>
  <si>
    <t>565757174</t>
  </si>
  <si>
    <t>0,15*2+0,9</t>
  </si>
  <si>
    <t>974042534.S</t>
  </si>
  <si>
    <t>Vysekanie rýh v betónovej dlažbe do hĺbky 50 mm a šírky do 150 mm,  -0,01600t</t>
  </si>
  <si>
    <t>1231608742</t>
  </si>
  <si>
    <t>2,0*2</t>
  </si>
  <si>
    <t>21</t>
  </si>
  <si>
    <t>979011111.S</t>
  </si>
  <si>
    <t>Zvislá doprava sutiny a vybúraných hmôt za prvé podlažie nad alebo pod základným podlažím</t>
  </si>
  <si>
    <t>t</t>
  </si>
  <si>
    <t>-29444222</t>
  </si>
  <si>
    <t>22</t>
  </si>
  <si>
    <t>979011131.S</t>
  </si>
  <si>
    <t>Zvislá doprava sutiny po schodoch ručne do 3,5 m</t>
  </si>
  <si>
    <t>-1720014212</t>
  </si>
  <si>
    <t>23</t>
  </si>
  <si>
    <t>979081111.S</t>
  </si>
  <si>
    <t>Odvoz sutiny a vybúraných hmôt na skládku do 1 km</t>
  </si>
  <si>
    <t>-415512158</t>
  </si>
  <si>
    <t>24</t>
  </si>
  <si>
    <t>979081121.S</t>
  </si>
  <si>
    <t>Odvoz sutiny a vybúraných hmôt na skládku za každý ďalší 1 km</t>
  </si>
  <si>
    <t>-2021490773</t>
  </si>
  <si>
    <t>7,421*15 'Prepočítané koeficientom množstva</t>
  </si>
  <si>
    <t>25</t>
  </si>
  <si>
    <t>979082111.S</t>
  </si>
  <si>
    <t>Vnútrostavenisková doprava sutiny a vybúraných hmôt do 10 m</t>
  </si>
  <si>
    <t>-750441172</t>
  </si>
  <si>
    <t>26</t>
  </si>
  <si>
    <t>979082121.S</t>
  </si>
  <si>
    <t>Vnútrostavenisková doprava sutiny a vybúraných hmôt za každých ďalších 5 m</t>
  </si>
  <si>
    <t>1943383072</t>
  </si>
  <si>
    <t>7,421*3 'Prepočítané koeficientom množstva</t>
  </si>
  <si>
    <t>27</t>
  </si>
  <si>
    <t>979089012.S</t>
  </si>
  <si>
    <t>Poplatok za skladovanie - betón, tehly, dlaždice (17 01) ostatné</t>
  </si>
  <si>
    <t>304457109</t>
  </si>
  <si>
    <t>28</t>
  </si>
  <si>
    <t>979089712.S</t>
  </si>
  <si>
    <t>Prenájom kontajneru 5 m3</t>
  </si>
  <si>
    <t>-1551501279</t>
  </si>
  <si>
    <t>99</t>
  </si>
  <si>
    <t>Presun hmôt HSV</t>
  </si>
  <si>
    <t>29</t>
  </si>
  <si>
    <t>999281111.S</t>
  </si>
  <si>
    <t>Presun hmôt pre opravy a údržbu objektov vrátane vonkajších plášťov výšky do 25 m</t>
  </si>
  <si>
    <t>1194449573</t>
  </si>
  <si>
    <t>PSV</t>
  </si>
  <si>
    <t>Práce a dodávky PSV</t>
  </si>
  <si>
    <t>722</t>
  </si>
  <si>
    <t>Zdravotechnika - vnútorný vodovod</t>
  </si>
  <si>
    <t>30</t>
  </si>
  <si>
    <t>722250045.S-12</t>
  </si>
  <si>
    <t>D+M ZTI - demontáž, preloženie a osadenie hydrantu - viď samostatný rozpočet</t>
  </si>
  <si>
    <t>-1322440019</t>
  </si>
  <si>
    <t xml:space="preserve">1,0 </t>
  </si>
  <si>
    <t>733</t>
  </si>
  <si>
    <t>Ústredné kúrenie - rozvodné potrubie</t>
  </si>
  <si>
    <t>31</t>
  </si>
  <si>
    <t>733111102.S</t>
  </si>
  <si>
    <t>D+M zmena trasy rozvodov pre radiátor (stupačku presunúť na druhú stranu dverí), vrátane náteru nových rozvodov vrátane odvozu a likvidácie sutiny</t>
  </si>
  <si>
    <t>1583726553</t>
  </si>
  <si>
    <t>"ozn. B1.13</t>
  </si>
  <si>
    <t>1,0</t>
  </si>
  <si>
    <t>32</t>
  </si>
  <si>
    <t>998733203.S</t>
  </si>
  <si>
    <t>Presun hmôt pre rozvody potrubia v objektoch výšky nad 6 do 24 m</t>
  </si>
  <si>
    <t>%</t>
  </si>
  <si>
    <t>-695775171</t>
  </si>
  <si>
    <t>735</t>
  </si>
  <si>
    <t>Ústredné kúrenie - vykurovacie telesá</t>
  </si>
  <si>
    <t>33</t>
  </si>
  <si>
    <t>735151811.S</t>
  </si>
  <si>
    <t>Demontáž radiátora</t>
  </si>
  <si>
    <t>30111727</t>
  </si>
  <si>
    <t>"ozn. B1.12</t>
  </si>
  <si>
    <t>34</t>
  </si>
  <si>
    <t>735154010.S-1</t>
  </si>
  <si>
    <t>D+M plechovy radiator zvisly, biely kovovy</t>
  </si>
  <si>
    <t>-607630819</t>
  </si>
  <si>
    <t>1,0  "ozn. SU1.3</t>
  </si>
  <si>
    <t>35</t>
  </si>
  <si>
    <t>998735202.S</t>
  </si>
  <si>
    <t>Presun hmôt pre vykurovacie telesá v objektoch výšky nad 6 do 12 m</t>
  </si>
  <si>
    <t>-1544470343</t>
  </si>
  <si>
    <t>762</t>
  </si>
  <si>
    <t>Konštrukcie tesárske</t>
  </si>
  <si>
    <t>36</t>
  </si>
  <si>
    <t>762132811.S-1</t>
  </si>
  <si>
    <t>Demontáž zvislých stien z OSB dosák</t>
  </si>
  <si>
    <t>396827621</t>
  </si>
  <si>
    <t>"ozn. B1.2</t>
  </si>
  <si>
    <t>2,95*(0,905+0,075+6,075+4,22)</t>
  </si>
  <si>
    <t>-0,6*1,97</t>
  </si>
  <si>
    <t>37</t>
  </si>
  <si>
    <t>998762202.S</t>
  </si>
  <si>
    <t>Presun hmôt pre konštrukcie tesárske v objektoch výšky do 12 m</t>
  </si>
  <si>
    <t>-743467319</t>
  </si>
  <si>
    <t>763</t>
  </si>
  <si>
    <t>Konštrukcie - drevostavby</t>
  </si>
  <si>
    <t>38</t>
  </si>
  <si>
    <t>763115112.S</t>
  </si>
  <si>
    <t>Priečka SDK hr. 100 mm, kca CW+UW 75, jednoducho opláštená doskou štandardnou A 12,5 mm, TI 75 mm</t>
  </si>
  <si>
    <t>-748437960</t>
  </si>
  <si>
    <t>"SU1.4</t>
  </si>
  <si>
    <t>3,2*(2,5+3,2)</t>
  </si>
  <si>
    <t>3,2*5,2</t>
  </si>
  <si>
    <t>"vrátane rohových a ukončovacích líšt, presieťkovania a prebrúsenia</t>
  </si>
  <si>
    <t>39</t>
  </si>
  <si>
    <t>763129531.S</t>
  </si>
  <si>
    <t>Demontáž sadrokartónovej predsadenej alebo šachtovej steny, s oceľovou konštrukciou so zdvojeným profilom, jednoduché opláštenie, -0,02461t</t>
  </si>
  <si>
    <t>-210021981</t>
  </si>
  <si>
    <t>40</t>
  </si>
  <si>
    <t>763138220.S</t>
  </si>
  <si>
    <t>Podhľad SDK závesný na dvojúrovňovej oceľovej podkonštrukcií CD+UD, doska štandardná A 12.5 mm</t>
  </si>
  <si>
    <t>858542482</t>
  </si>
  <si>
    <t>"SU1.7</t>
  </si>
  <si>
    <t>16,6+46,36</t>
  </si>
  <si>
    <t>"SU1.8</t>
  </si>
  <si>
    <t>1,355*2,65</t>
  </si>
  <si>
    <t>0,75*(3,91+3,855)  "zvislo</t>
  </si>
  <si>
    <t>"SU1.9</t>
  </si>
  <si>
    <t>0,6*(1,25+1,825)  "zvislo</t>
  </si>
  <si>
    <t>41</t>
  </si>
  <si>
    <t>763139541.S</t>
  </si>
  <si>
    <t>Demontáž sadrokartónového podhľadu s dvojvrstvou nosnou konštrukciou z oceľových profilov, jednoduché opláštenie, -0,01500t</t>
  </si>
  <si>
    <t>1551129778</t>
  </si>
  <si>
    <t>((1,725+0,1)+(1,25-0,905))*(2,95-2,63)  "zvislo</t>
  </si>
  <si>
    <t>42</t>
  </si>
  <si>
    <t>763170034.S</t>
  </si>
  <si>
    <t>Revízne dvierka s pevnými pántmi pre SDK 600x600 mm</t>
  </si>
  <si>
    <t>-2135222912</t>
  </si>
  <si>
    <t>1  "SU1.9</t>
  </si>
  <si>
    <t>43</t>
  </si>
  <si>
    <t>763170034.S-1</t>
  </si>
  <si>
    <t>D+M AL mriežka 400x600 mm</t>
  </si>
  <si>
    <t>1195998922</t>
  </si>
  <si>
    <t>1  "SU1.8</t>
  </si>
  <si>
    <t>44</t>
  </si>
  <si>
    <t>763181132.S</t>
  </si>
  <si>
    <t>Zárubne oceľové pre SDK priečky jednoducho opláštené výšky do 2,75 m šírky 800 mm hr. 100 mm</t>
  </si>
  <si>
    <t>-756352093</t>
  </si>
  <si>
    <t>1  "D1.2</t>
  </si>
  <si>
    <t>45</t>
  </si>
  <si>
    <t>998763201.S</t>
  </si>
  <si>
    <t>Presun hmôt pre drevostavby v objektoch výšky do 12 m</t>
  </si>
  <si>
    <t>1645518886</t>
  </si>
  <si>
    <t>766</t>
  </si>
  <si>
    <t>Konštrukcie stolárske</t>
  </si>
  <si>
    <t>46</t>
  </si>
  <si>
    <t>766662112.S-D1.1</t>
  </si>
  <si>
    <t>D+M dvere drevené plné 800x1970 mm protipožiarne EI 30/D3 + samozatvárač + oceľ. zárubňa, povrch biela fólia, vrátane kovania, podrobný popis viď PD - D1.1</t>
  </si>
  <si>
    <t>-38385866</t>
  </si>
  <si>
    <t>1  "D1.1</t>
  </si>
  <si>
    <t>47</t>
  </si>
  <si>
    <t>766662112.S-D1.2</t>
  </si>
  <si>
    <t>D+M dvere drevené plné 800x1970 mm, povrch biela fólia, vrátane kovania, podrobný popis viď PD - D1.2</t>
  </si>
  <si>
    <t>52376553</t>
  </si>
  <si>
    <t>48</t>
  </si>
  <si>
    <t>766662112.S-D1.3</t>
  </si>
  <si>
    <t>D+M dvere drevené plné 800x1970 mm, povrch biela fólia, vrátane kovania, podrobný popis viď PD - D1.3</t>
  </si>
  <si>
    <t>449002243</t>
  </si>
  <si>
    <t>1  "D1.3</t>
  </si>
  <si>
    <t>49</t>
  </si>
  <si>
    <t>766662112.S-D2.1</t>
  </si>
  <si>
    <t>D+M dvere drevené plné 800x1970 mm + zárubňa (podľa jestvuj. dverí), vrátane kovania, podrobný popis viď PD - D2.1</t>
  </si>
  <si>
    <t>1445391464</t>
  </si>
  <si>
    <t>1  "D2.1</t>
  </si>
  <si>
    <t>50</t>
  </si>
  <si>
    <t>998766202.S</t>
  </si>
  <si>
    <t>Presun hmot pre konštrukcie stolárske v objektoch výšky nad 6 do 12 m</t>
  </si>
  <si>
    <t>-2047195094</t>
  </si>
  <si>
    <t>767</t>
  </si>
  <si>
    <t>Konštrukcie doplnkové kovové</t>
  </si>
  <si>
    <t>51</t>
  </si>
  <si>
    <t>767532011.S</t>
  </si>
  <si>
    <t>Demontáž nosnej konštr. zdvojených podláh modulu 600x600 mm bez spoj. profilov z oceľ. rektifikačných stojok výšky do 500 mm,  -0,00396t</t>
  </si>
  <si>
    <t>166003005</t>
  </si>
  <si>
    <t>"ozn. B1.5</t>
  </si>
  <si>
    <t>35,21</t>
  </si>
  <si>
    <t>"vrátane nábehu na zdvojenú podlahu</t>
  </si>
  <si>
    <t>52</t>
  </si>
  <si>
    <t>767532051.S</t>
  </si>
  <si>
    <t>Demontáž nášľapných dosiek zdvojených podláh rozmeru 600x600 mm do suti -0,03828t</t>
  </si>
  <si>
    <t>-1356138539</t>
  </si>
  <si>
    <t>53</t>
  </si>
  <si>
    <t>767581802.S</t>
  </si>
  <si>
    <t>1491245315</t>
  </si>
  <si>
    <t>"ozn. B1.9</t>
  </si>
  <si>
    <t>1,35*3,91+2,5*1,16</t>
  </si>
  <si>
    <t>0,5*(3,91+3,855)</t>
  </si>
  <si>
    <t>54</t>
  </si>
  <si>
    <t>767582800.S</t>
  </si>
  <si>
    <t>Demontáž podhľadov roštov,  -0,00200t</t>
  </si>
  <si>
    <t>1416447820</t>
  </si>
  <si>
    <t>55</t>
  </si>
  <si>
    <t>767996801.S</t>
  </si>
  <si>
    <t>Demontáž oceľ. konštr. steny vrátane výstuže dverí (34,898 m2), vrátane odvozu a likvidácia sutiny</t>
  </si>
  <si>
    <t>1159160400</t>
  </si>
  <si>
    <t>"3,2*(0,905+0,075+6,075+4,22)</t>
  </si>
  <si>
    <t>"-0,6*1,97</t>
  </si>
  <si>
    <t>"34,898 m2</t>
  </si>
  <si>
    <t>"hmotnosť ocele upresniť podľa skutočnosti</t>
  </si>
  <si>
    <t>56</t>
  </si>
  <si>
    <t>998767202.S</t>
  </si>
  <si>
    <t>Presun hmôt pre kovové stavebné doplnkové konštrukcie v objektoch výšky nad 6 do 12 m</t>
  </si>
  <si>
    <t>-1788602217</t>
  </si>
  <si>
    <t>769</t>
  </si>
  <si>
    <t>Montáže vzduchotechnických zariadení</t>
  </si>
  <si>
    <t>57</t>
  </si>
  <si>
    <t>769081000.S-1</t>
  </si>
  <si>
    <t>Demontáž klimatizácie vrátane rozvodov</t>
  </si>
  <si>
    <t>1686252384</t>
  </si>
  <si>
    <t>1,0  "ozn. B1.15</t>
  </si>
  <si>
    <t>58</t>
  </si>
  <si>
    <t>769081000.S-2</t>
  </si>
  <si>
    <t>Preloženie klimatizácie, napojenie odvodu kondenzu do jestvuj. umývadla v šatni</t>
  </si>
  <si>
    <t>770312335</t>
  </si>
  <si>
    <t>1,0  "ozn. SU1.12</t>
  </si>
  <si>
    <t>59</t>
  </si>
  <si>
    <t>769081000.S-3</t>
  </si>
  <si>
    <t>Úprava vs. vedení jestvuj. klimatizácie do bielej krycej lišty</t>
  </si>
  <si>
    <t>439735972</t>
  </si>
  <si>
    <t>1,0  "ozn. SU1.13</t>
  </si>
  <si>
    <t>60</t>
  </si>
  <si>
    <t>998769203.S</t>
  </si>
  <si>
    <t>Presun hmôt pre montáž vzduchotechnických zariadení v stavbe (objekte) výšky nad 7 do 24 m</t>
  </si>
  <si>
    <t>-788868131</t>
  </si>
  <si>
    <t>775</t>
  </si>
  <si>
    <t>Podlahy vlysové a parketové</t>
  </si>
  <si>
    <t>61</t>
  </si>
  <si>
    <t>775413120.S-1</t>
  </si>
  <si>
    <t>D+M podlahových soklíkov alebo líšt obvodových skrutkovaním</t>
  </si>
  <si>
    <t>1185446623</t>
  </si>
  <si>
    <t>(4,184+5,7)*2</t>
  </si>
  <si>
    <t>-0,8</t>
  </si>
  <si>
    <t>20,6-(0,8*2)  "acad</t>
  </si>
  <si>
    <t>62</t>
  </si>
  <si>
    <t>998775202.S</t>
  </si>
  <si>
    <t>Presun hmôt pre podlahy vlysové a parketové v objektoch výšky nad 6 do 12 m</t>
  </si>
  <si>
    <t>-24360683</t>
  </si>
  <si>
    <t>776</t>
  </si>
  <si>
    <t>Podlahy povlakové</t>
  </si>
  <si>
    <t>63</t>
  </si>
  <si>
    <t>776511820.S-1</t>
  </si>
  <si>
    <t>Odstránenie povlakových podláh z nášľapnej plochy lepených s podložkou,  -0,00100t, vrátane soklíka</t>
  </si>
  <si>
    <t>1164625401</t>
  </si>
  <si>
    <t>45,6  "ozn. B1.14</t>
  </si>
  <si>
    <t>64</t>
  </si>
  <si>
    <t>776511820.S-2</t>
  </si>
  <si>
    <t>Príplatok za odstránenie zvyškov lepidla</t>
  </si>
  <si>
    <t>1787866379</t>
  </si>
  <si>
    <t>65</t>
  </si>
  <si>
    <t>776560010.S-1</t>
  </si>
  <si>
    <t>D+M povlakových podláh z linolea, vrátane soklíka a prípravy podkladu</t>
  </si>
  <si>
    <t>-1110668317</t>
  </si>
  <si>
    <t>66</t>
  </si>
  <si>
    <t>998776202.S</t>
  </si>
  <si>
    <t>Presun hmôt pre podlahy povlakové v objektoch výšky nad 6 do 12 m</t>
  </si>
  <si>
    <t>107257179</t>
  </si>
  <si>
    <t>783</t>
  </si>
  <si>
    <t>Nátery</t>
  </si>
  <si>
    <t>67</t>
  </si>
  <si>
    <t>783314240.S</t>
  </si>
  <si>
    <t>Nátery vykurovacích telies dvojnásobné 1x s emailovaním a základným náterom vrátane stupačiek</t>
  </si>
  <si>
    <t>-756434158</t>
  </si>
  <si>
    <t>20,0</t>
  </si>
  <si>
    <t>784</t>
  </si>
  <si>
    <t>Maľby</t>
  </si>
  <si>
    <t>68</t>
  </si>
  <si>
    <t>784410100.S</t>
  </si>
  <si>
    <t>-15653540</t>
  </si>
  <si>
    <t>SDK1*2+SDK2</t>
  </si>
  <si>
    <t>"kancelária</t>
  </si>
  <si>
    <t>"steny</t>
  </si>
  <si>
    <t>(8,8+5,2)*2*3,2</t>
  </si>
  <si>
    <t>-1,6*2,3*3-0,8*1,97-2,4*2,7</t>
  </si>
  <si>
    <t>(1,6+2,3*2)*0,3*3  "ostenie</t>
  </si>
  <si>
    <t>"zasadačka</t>
  </si>
  <si>
    <t>3,2*(5,2+3,55)*2</t>
  </si>
  <si>
    <t>-3,2*(2,5+3,2)  "odpočet SDK pr.</t>
  </si>
  <si>
    <t>-2,4*2,7-0,8*1,97*2</t>
  </si>
  <si>
    <t>"sklad</t>
  </si>
  <si>
    <t>3,2*(6,01+6,3)*2</t>
  </si>
  <si>
    <t>-0,6*1,97-0,8*1,97*2</t>
  </si>
  <si>
    <t>(0,6+1,97*2)*0,45  "ostenie</t>
  </si>
  <si>
    <t>"strop</t>
  </si>
  <si>
    <t>28,416  "acad</t>
  </si>
  <si>
    <t>"chodba</t>
  </si>
  <si>
    <t>3,5*3-0,8*1,97</t>
  </si>
  <si>
    <t>3,2*(4,184+5,7)*2</t>
  </si>
  <si>
    <t>-0,8*1,97-1,2*1,95*2</t>
  </si>
  <si>
    <t>(1,2+1,95*2)*0,3  "ostenie</t>
  </si>
  <si>
    <t>4,184*5,7-0,5*0,3</t>
  </si>
  <si>
    <t>3,2*(4,6+5,7)*2</t>
  </si>
  <si>
    <t>-1,2*1,95*2-0,8*1,97*2</t>
  </si>
  <si>
    <t>(1,2+1,95*2)*0,3*2  "ostenie</t>
  </si>
  <si>
    <t>24,445  "acad</t>
  </si>
  <si>
    <t>69</t>
  </si>
  <si>
    <t>784410600.S</t>
  </si>
  <si>
    <t>Vyrovnanie trhlín a nerovností na jemnozrnných povrchoch výšky do 3,80 m</t>
  </si>
  <si>
    <t>-1542431042</t>
  </si>
  <si>
    <t>70</t>
  </si>
  <si>
    <t>784452371.S</t>
  </si>
  <si>
    <t>Maľby z maliarskych zmesí na vodnej báze, ručne nanášané tónované dvojnásobné na jemnozrnný podklad výšky do 3,80 m</t>
  </si>
  <si>
    <t>2112637508</t>
  </si>
  <si>
    <t>71</t>
  </si>
  <si>
    <t>784483910.S</t>
  </si>
  <si>
    <t>Oprava stierky stropov v rozsahu 10 % výšky do 3,80 m</t>
  </si>
  <si>
    <t>1283731809</t>
  </si>
  <si>
    <t>"po úpravach elektro</t>
  </si>
  <si>
    <t>"sklad  -strop</t>
  </si>
  <si>
    <t>786</t>
  </si>
  <si>
    <t>Čalúnnické práce</t>
  </si>
  <si>
    <t>72</t>
  </si>
  <si>
    <t>786611010.S</t>
  </si>
  <si>
    <t>Demontáž interiérových žalúzií, -0,002t (na spätné použitie)</t>
  </si>
  <si>
    <t>2090589241</t>
  </si>
  <si>
    <t>3  "SU1.6</t>
  </si>
  <si>
    <t>73</t>
  </si>
  <si>
    <t>786641112.S-1</t>
  </si>
  <si>
    <t>Spätná montáž Vertikálnych textilné žalúzii ukotvených do stropu</t>
  </si>
  <si>
    <t>-273505261</t>
  </si>
  <si>
    <t>1,6*2,3*3  "SU1.6</t>
  </si>
  <si>
    <t>74</t>
  </si>
  <si>
    <t>998786202.S</t>
  </si>
  <si>
    <t>Presun hmôt pre čalúnnické úpravy v objektoch výšky (hĺbky) nad 6 do 12 m</t>
  </si>
  <si>
    <t>-2006477143</t>
  </si>
  <si>
    <t>787</t>
  </si>
  <si>
    <t>Zasklievanie</t>
  </si>
  <si>
    <t>75</t>
  </si>
  <si>
    <t>787100010.S-ZS1</t>
  </si>
  <si>
    <t>D+M zasklená plast. stena 2400/2700 mm, vrátane dverí 800x2100 mm a nadsvetlíkov ovládaných tiahlom, sklo s matnou fóliou, vrátane pomocnej oceľ. konštr. pre kotvenie do stropu - podrobný popis viď PD - ZS1</t>
  </si>
  <si>
    <t>-610494682</t>
  </si>
  <si>
    <t>76</t>
  </si>
  <si>
    <t>998787202.S</t>
  </si>
  <si>
    <t>Presun hmôt pre zasklievanie v objektoch výšky nad 6 do 12 m</t>
  </si>
  <si>
    <t>-904331663</t>
  </si>
  <si>
    <t>M</t>
  </si>
  <si>
    <t>Práce a dodávky M</t>
  </si>
  <si>
    <t>21-M</t>
  </si>
  <si>
    <t>Elektromontáže</t>
  </si>
  <si>
    <t>77</t>
  </si>
  <si>
    <t>210-01</t>
  </si>
  <si>
    <t>Elektroinštalacia - viď samostatný rozpočet</t>
  </si>
  <si>
    <t>-209154341</t>
  </si>
  <si>
    <t>78</t>
  </si>
  <si>
    <t>210-21</t>
  </si>
  <si>
    <t>D+M stropné kancelárske LED svietidlo</t>
  </si>
  <si>
    <t>175617391</t>
  </si>
  <si>
    <t>79</t>
  </si>
  <si>
    <t>210-22</t>
  </si>
  <si>
    <t>D+M Lineárne svietidlo s UGR17</t>
  </si>
  <si>
    <t>522060235</t>
  </si>
  <si>
    <t>ZOZNAM FIGÚR</t>
  </si>
  <si>
    <t>Výmera</t>
  </si>
  <si>
    <t xml:space="preserve"> 01</t>
  </si>
  <si>
    <t>Použitie figúry: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</si>
  <si>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</si>
  <si>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</si>
  <si>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</si>
  <si>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</si>
  <si>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</si>
  <si>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Navrhované materiály a výrobky sú referenčné a je možné ich nahradiť materiálmi a výrobkami s rovnocennými alebo lepšími technickými prarametrami, podľa pravidla pre ekvivalent, uvedeného v súťažných podkladov.</t>
  </si>
  <si>
    <t>Vedľajšie rozpočtové náklady sú súčasťou jednotkových cien.</t>
  </si>
  <si>
    <t>Úprava priestorov budove Mestskej polície hl. mesta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</si>
</sst>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3" fillId="0" borderId="19" xfId="0" applyNumberFormat="1" applyFont="1" applyBorder="1" applyAlignment="1">
      <alignment vertical="center"/>
    </xf>
    <xf numFmtId="4" fontId="33" fillId="0" borderId="20" xfId="0" applyNumberFormat="1" applyFont="1" applyBorder="1" applyAlignment="1">
      <alignment vertical="center"/>
    </xf>
    <xf numFmtId="166" fontId="33" fillId="0" borderId="20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8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167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167" fontId="26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3" fillId="0" borderId="0" xfId="2" applyFont="1" applyAlignment="1">
      <alignment horizontal="left" vertical="top" wrapText="1"/>
      <protection locked="0"/>
    </xf>
    <xf numFmtId="0" fontId="44" fillId="0" borderId="0" xfId="0" applyFont="1" applyAlignment="1" applyProtection="1"/>
  </cellXfs>
  <cellStyles count="3">
    <cellStyle name="Hypertextové prepojenie" xfId="1" builtinId="8"/>
    <cellStyle name="Normálna" xfId="0" builtinId="0" customBuiltin="1"/>
    <cellStyle name="normálne_SO-01 Rodinný dom a občianska vybavenosť - zmena Zadanie s výkazom výmer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topLeftCell="A79" workbookViewId="0">
      <selection activeCell="AA9" sqref="AA9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30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46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R5" s="21"/>
      <c r="BE5" s="243" t="s">
        <v>13</v>
      </c>
      <c r="BS5" s="18" t="s">
        <v>6</v>
      </c>
    </row>
    <row r="6" spans="1:74" s="1" customFormat="1" ht="37" customHeight="1">
      <c r="B6" s="21"/>
      <c r="D6" s="27" t="s">
        <v>14</v>
      </c>
      <c r="K6" s="247" t="s">
        <v>652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R6" s="21"/>
      <c r="BE6" s="24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4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44"/>
      <c r="BS8" s="18" t="s">
        <v>6</v>
      </c>
    </row>
    <row r="9" spans="1:74" s="1" customFormat="1" ht="14.5" customHeight="1">
      <c r="B9" s="21"/>
      <c r="AR9" s="21"/>
      <c r="BE9" s="244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44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44"/>
      <c r="BS11" s="18" t="s">
        <v>6</v>
      </c>
    </row>
    <row r="12" spans="1:74" s="1" customFormat="1" ht="7" customHeight="1">
      <c r="B12" s="21"/>
      <c r="AR12" s="21"/>
      <c r="BE12" s="244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44"/>
      <c r="BS13" s="18" t="s">
        <v>6</v>
      </c>
    </row>
    <row r="14" spans="1:74" ht="12.5">
      <c r="B14" s="21"/>
      <c r="E14" s="248" t="s">
        <v>27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8" t="s">
        <v>25</v>
      </c>
      <c r="AN14" s="30" t="s">
        <v>27</v>
      </c>
      <c r="AR14" s="21"/>
      <c r="BE14" s="244"/>
      <c r="BS14" s="18" t="s">
        <v>6</v>
      </c>
    </row>
    <row r="15" spans="1:74" s="1" customFormat="1" ht="7" customHeight="1">
      <c r="B15" s="21"/>
      <c r="AR15" s="21"/>
      <c r="BE15" s="244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44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44"/>
      <c r="BS17" s="18" t="s">
        <v>30</v>
      </c>
    </row>
    <row r="18" spans="1:71" s="1" customFormat="1" ht="7" customHeight="1">
      <c r="B18" s="21"/>
      <c r="AR18" s="21"/>
      <c r="BE18" s="244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44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44"/>
      <c r="BS20" s="18" t="s">
        <v>30</v>
      </c>
    </row>
    <row r="21" spans="1:71" s="1" customFormat="1" ht="7" customHeight="1">
      <c r="B21" s="21"/>
      <c r="AR21" s="21"/>
      <c r="BE21" s="244"/>
    </row>
    <row r="22" spans="1:71" s="1" customFormat="1" ht="12" customHeight="1">
      <c r="B22" s="21"/>
      <c r="D22" s="28" t="s">
        <v>34</v>
      </c>
      <c r="AR22" s="21"/>
      <c r="BE22" s="244"/>
    </row>
    <row r="23" spans="1:71" s="1" customFormat="1" ht="16.5" customHeight="1">
      <c r="B23" s="21"/>
      <c r="E23" s="250" t="s">
        <v>1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R23" s="21"/>
      <c r="BE23" s="244"/>
    </row>
    <row r="24" spans="1:71" s="1" customFormat="1" ht="7" customHeight="1">
      <c r="B24" s="21"/>
      <c r="AR24" s="21"/>
      <c r="BE24" s="244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4"/>
    </row>
    <row r="26" spans="1:71" s="1" customFormat="1" ht="14.5" customHeight="1">
      <c r="B26" s="21"/>
      <c r="D26" s="33" t="s">
        <v>35</v>
      </c>
      <c r="AK26" s="251">
        <f>ROUND(AG94,2)</f>
        <v>0</v>
      </c>
      <c r="AL26" s="231"/>
      <c r="AM26" s="231"/>
      <c r="AN26" s="231"/>
      <c r="AO26" s="231"/>
      <c r="AR26" s="21"/>
      <c r="BE26" s="244"/>
    </row>
    <row r="27" spans="1:71" s="1" customFormat="1" ht="14.5" customHeight="1">
      <c r="B27" s="21"/>
      <c r="D27" s="33" t="s">
        <v>36</v>
      </c>
      <c r="AK27" s="251">
        <f>ROUND(AG97, 2)</f>
        <v>0</v>
      </c>
      <c r="AL27" s="251"/>
      <c r="AM27" s="251"/>
      <c r="AN27" s="251"/>
      <c r="AO27" s="251"/>
      <c r="AR27" s="21"/>
      <c r="BE27" s="244"/>
    </row>
    <row r="28" spans="1:7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44"/>
    </row>
    <row r="29" spans="1:71" s="2" customFormat="1" ht="25.9" customHeight="1">
      <c r="A29" s="35"/>
      <c r="B29" s="36"/>
      <c r="C29" s="35"/>
      <c r="D29" s="37" t="s">
        <v>37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52">
        <f>ROUND(AK26 + AK27, 2)</f>
        <v>0</v>
      </c>
      <c r="AL29" s="253"/>
      <c r="AM29" s="253"/>
      <c r="AN29" s="253"/>
      <c r="AO29" s="253"/>
      <c r="AP29" s="35"/>
      <c r="AQ29" s="35"/>
      <c r="AR29" s="36"/>
      <c r="BE29" s="244"/>
    </row>
    <row r="30" spans="1:71" s="2" customFormat="1" ht="7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44"/>
    </row>
    <row r="31" spans="1:71" s="2" customFormat="1" ht="12.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54" t="s">
        <v>38</v>
      </c>
      <c r="M31" s="254"/>
      <c r="N31" s="254"/>
      <c r="O31" s="254"/>
      <c r="P31" s="254"/>
      <c r="Q31" s="35"/>
      <c r="R31" s="35"/>
      <c r="S31" s="35"/>
      <c r="T31" s="35"/>
      <c r="U31" s="35"/>
      <c r="V31" s="35"/>
      <c r="W31" s="254" t="s">
        <v>39</v>
      </c>
      <c r="X31" s="254"/>
      <c r="Y31" s="254"/>
      <c r="Z31" s="254"/>
      <c r="AA31" s="254"/>
      <c r="AB31" s="254"/>
      <c r="AC31" s="254"/>
      <c r="AD31" s="254"/>
      <c r="AE31" s="254"/>
      <c r="AF31" s="35"/>
      <c r="AG31" s="35"/>
      <c r="AH31" s="35"/>
      <c r="AI31" s="35"/>
      <c r="AJ31" s="35"/>
      <c r="AK31" s="254" t="s">
        <v>40</v>
      </c>
      <c r="AL31" s="254"/>
      <c r="AM31" s="254"/>
      <c r="AN31" s="254"/>
      <c r="AO31" s="254"/>
      <c r="AP31" s="35"/>
      <c r="AQ31" s="35"/>
      <c r="AR31" s="36"/>
      <c r="BE31" s="244"/>
    </row>
    <row r="32" spans="1:71" s="3" customFormat="1" ht="14.5" customHeight="1">
      <c r="B32" s="40"/>
      <c r="D32" s="28" t="s">
        <v>41</v>
      </c>
      <c r="F32" s="41" t="s">
        <v>42</v>
      </c>
      <c r="L32" s="234">
        <v>0.2</v>
      </c>
      <c r="M32" s="233"/>
      <c r="N32" s="233"/>
      <c r="O32" s="233"/>
      <c r="P32" s="233"/>
      <c r="Q32" s="42"/>
      <c r="R32" s="42"/>
      <c r="S32" s="42"/>
      <c r="T32" s="42"/>
      <c r="U32" s="42"/>
      <c r="V32" s="42"/>
      <c r="W32" s="232">
        <f>ROUND(AZ94 + SUM(CD97:CD101), 2)</f>
        <v>0</v>
      </c>
      <c r="X32" s="233"/>
      <c r="Y32" s="233"/>
      <c r="Z32" s="233"/>
      <c r="AA32" s="233"/>
      <c r="AB32" s="233"/>
      <c r="AC32" s="233"/>
      <c r="AD32" s="233"/>
      <c r="AE32" s="233"/>
      <c r="AF32" s="42"/>
      <c r="AG32" s="42"/>
      <c r="AH32" s="42"/>
      <c r="AI32" s="42"/>
      <c r="AJ32" s="42"/>
      <c r="AK32" s="232">
        <f>ROUND(AV94 + SUM(BY97:BY101), 2)</f>
        <v>0</v>
      </c>
      <c r="AL32" s="233"/>
      <c r="AM32" s="233"/>
      <c r="AN32" s="233"/>
      <c r="AO32" s="233"/>
      <c r="AP32" s="42"/>
      <c r="AQ32" s="42"/>
      <c r="AR32" s="43"/>
      <c r="AS32" s="42"/>
      <c r="AT32" s="42"/>
      <c r="AU32" s="42"/>
      <c r="AV32" s="42"/>
      <c r="AW32" s="42"/>
      <c r="AX32" s="42"/>
      <c r="AY32" s="42"/>
      <c r="AZ32" s="42"/>
      <c r="BE32" s="245"/>
    </row>
    <row r="33" spans="1:57" s="3" customFormat="1" ht="14.5" customHeight="1">
      <c r="B33" s="40"/>
      <c r="F33" s="41" t="s">
        <v>43</v>
      </c>
      <c r="L33" s="234">
        <v>0.2</v>
      </c>
      <c r="M33" s="233"/>
      <c r="N33" s="233"/>
      <c r="O33" s="233"/>
      <c r="P33" s="233"/>
      <c r="Q33" s="42"/>
      <c r="R33" s="42"/>
      <c r="S33" s="42"/>
      <c r="T33" s="42"/>
      <c r="U33" s="42"/>
      <c r="V33" s="42"/>
      <c r="W33" s="232">
        <f>ROUND(BA94 + SUM(CE97:CE101), 2)</f>
        <v>0</v>
      </c>
      <c r="X33" s="233"/>
      <c r="Y33" s="233"/>
      <c r="Z33" s="233"/>
      <c r="AA33" s="233"/>
      <c r="AB33" s="233"/>
      <c r="AC33" s="233"/>
      <c r="AD33" s="233"/>
      <c r="AE33" s="233"/>
      <c r="AF33" s="42"/>
      <c r="AG33" s="42"/>
      <c r="AH33" s="42"/>
      <c r="AI33" s="42"/>
      <c r="AJ33" s="42"/>
      <c r="AK33" s="232">
        <f>ROUND(AW94 + SUM(BZ97:BZ101), 2)</f>
        <v>0</v>
      </c>
      <c r="AL33" s="233"/>
      <c r="AM33" s="233"/>
      <c r="AN33" s="233"/>
      <c r="AO33" s="233"/>
      <c r="AP33" s="42"/>
      <c r="AQ33" s="42"/>
      <c r="AR33" s="43"/>
      <c r="AS33" s="42"/>
      <c r="AT33" s="42"/>
      <c r="AU33" s="42"/>
      <c r="AV33" s="42"/>
      <c r="AW33" s="42"/>
      <c r="AX33" s="42"/>
      <c r="AY33" s="42"/>
      <c r="AZ33" s="42"/>
      <c r="BE33" s="245"/>
    </row>
    <row r="34" spans="1:57" s="3" customFormat="1" ht="14.5" hidden="1" customHeight="1">
      <c r="B34" s="40"/>
      <c r="F34" s="28" t="s">
        <v>44</v>
      </c>
      <c r="L34" s="239">
        <v>0.2</v>
      </c>
      <c r="M34" s="240"/>
      <c r="N34" s="240"/>
      <c r="O34" s="240"/>
      <c r="P34" s="240"/>
      <c r="W34" s="241">
        <f>ROUND(BB94 + SUM(CF97:CF101), 2)</f>
        <v>0</v>
      </c>
      <c r="X34" s="240"/>
      <c r="Y34" s="240"/>
      <c r="Z34" s="240"/>
      <c r="AA34" s="240"/>
      <c r="AB34" s="240"/>
      <c r="AC34" s="240"/>
      <c r="AD34" s="240"/>
      <c r="AE34" s="240"/>
      <c r="AK34" s="241">
        <v>0</v>
      </c>
      <c r="AL34" s="240"/>
      <c r="AM34" s="240"/>
      <c r="AN34" s="240"/>
      <c r="AO34" s="240"/>
      <c r="AR34" s="40"/>
      <c r="BE34" s="245"/>
    </row>
    <row r="35" spans="1:57" s="3" customFormat="1" ht="14.5" hidden="1" customHeight="1">
      <c r="B35" s="40"/>
      <c r="F35" s="28" t="s">
        <v>45</v>
      </c>
      <c r="L35" s="239">
        <v>0.2</v>
      </c>
      <c r="M35" s="240"/>
      <c r="N35" s="240"/>
      <c r="O35" s="240"/>
      <c r="P35" s="240"/>
      <c r="W35" s="241">
        <f>ROUND(BC94 + SUM(CG97:CG101), 2)</f>
        <v>0</v>
      </c>
      <c r="X35" s="240"/>
      <c r="Y35" s="240"/>
      <c r="Z35" s="240"/>
      <c r="AA35" s="240"/>
      <c r="AB35" s="240"/>
      <c r="AC35" s="240"/>
      <c r="AD35" s="240"/>
      <c r="AE35" s="240"/>
      <c r="AK35" s="241">
        <v>0</v>
      </c>
      <c r="AL35" s="240"/>
      <c r="AM35" s="240"/>
      <c r="AN35" s="240"/>
      <c r="AO35" s="240"/>
      <c r="AR35" s="40"/>
    </row>
    <row r="36" spans="1:57" s="3" customFormat="1" ht="14.5" hidden="1" customHeight="1">
      <c r="B36" s="40"/>
      <c r="F36" s="41" t="s">
        <v>46</v>
      </c>
      <c r="L36" s="234">
        <v>0</v>
      </c>
      <c r="M36" s="233"/>
      <c r="N36" s="233"/>
      <c r="O36" s="233"/>
      <c r="P36" s="233"/>
      <c r="Q36" s="42"/>
      <c r="R36" s="42"/>
      <c r="S36" s="42"/>
      <c r="T36" s="42"/>
      <c r="U36" s="42"/>
      <c r="V36" s="42"/>
      <c r="W36" s="232">
        <f>ROUND(BD94 + SUM(CH97:CH101), 2)</f>
        <v>0</v>
      </c>
      <c r="X36" s="233"/>
      <c r="Y36" s="233"/>
      <c r="Z36" s="233"/>
      <c r="AA36" s="233"/>
      <c r="AB36" s="233"/>
      <c r="AC36" s="233"/>
      <c r="AD36" s="233"/>
      <c r="AE36" s="233"/>
      <c r="AF36" s="42"/>
      <c r="AG36" s="42"/>
      <c r="AH36" s="42"/>
      <c r="AI36" s="42"/>
      <c r="AJ36" s="42"/>
      <c r="AK36" s="232">
        <v>0</v>
      </c>
      <c r="AL36" s="233"/>
      <c r="AM36" s="233"/>
      <c r="AN36" s="233"/>
      <c r="AO36" s="233"/>
      <c r="AP36" s="42"/>
      <c r="AQ36" s="42"/>
      <c r="AR36" s="43"/>
      <c r="AS36" s="42"/>
      <c r="AT36" s="42"/>
      <c r="AU36" s="42"/>
      <c r="AV36" s="42"/>
      <c r="AW36" s="42"/>
      <c r="AX36" s="42"/>
      <c r="AY36" s="42"/>
      <c r="AZ36" s="42"/>
    </row>
    <row r="37" spans="1:57" s="2" customFormat="1" ht="7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4"/>
      <c r="D38" s="45" t="s">
        <v>47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48</v>
      </c>
      <c r="U38" s="46"/>
      <c r="V38" s="46"/>
      <c r="W38" s="46"/>
      <c r="X38" s="235" t="s">
        <v>49</v>
      </c>
      <c r="Y38" s="236"/>
      <c r="Z38" s="236"/>
      <c r="AA38" s="236"/>
      <c r="AB38" s="236"/>
      <c r="AC38" s="46"/>
      <c r="AD38" s="46"/>
      <c r="AE38" s="46"/>
      <c r="AF38" s="46"/>
      <c r="AG38" s="46"/>
      <c r="AH38" s="46"/>
      <c r="AI38" s="46"/>
      <c r="AJ38" s="46"/>
      <c r="AK38" s="237">
        <f>SUM(AK29:AK36)</f>
        <v>0</v>
      </c>
      <c r="AL38" s="236"/>
      <c r="AM38" s="236"/>
      <c r="AN38" s="236"/>
      <c r="AO38" s="238"/>
      <c r="AP38" s="44"/>
      <c r="AQ38" s="44"/>
      <c r="AR38" s="36"/>
      <c r="BE38" s="35"/>
    </row>
    <row r="39" spans="1:57" s="2" customFormat="1" ht="7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R49" s="48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5">
      <c r="A60" s="35"/>
      <c r="B60" s="36"/>
      <c r="C60" s="35"/>
      <c r="D60" s="51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1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1" t="s">
        <v>52</v>
      </c>
      <c r="AI60" s="38"/>
      <c r="AJ60" s="38"/>
      <c r="AK60" s="38"/>
      <c r="AL60" s="38"/>
      <c r="AM60" s="51" t="s">
        <v>53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5"/>
      <c r="B64" s="36"/>
      <c r="C64" s="35"/>
      <c r="D64" s="49" t="s">
        <v>54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9" t="s">
        <v>55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5">
      <c r="A75" s="35"/>
      <c r="B75" s="36"/>
      <c r="C75" s="35"/>
      <c r="D75" s="51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1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1" t="s">
        <v>52</v>
      </c>
      <c r="AI75" s="38"/>
      <c r="AJ75" s="38"/>
      <c r="AK75" s="38"/>
      <c r="AL75" s="38"/>
      <c r="AM75" s="51" t="s">
        <v>53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7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6"/>
      <c r="BE77" s="35"/>
    </row>
    <row r="81" spans="1:91" s="2" customFormat="1" ht="7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6"/>
      <c r="BE81" s="35"/>
    </row>
    <row r="82" spans="1:91" s="2" customFormat="1" ht="25" customHeight="1">
      <c r="A82" s="35"/>
      <c r="B82" s="36"/>
      <c r="C82" s="22" t="s">
        <v>56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7"/>
      <c r="C84" s="28" t="s">
        <v>11</v>
      </c>
      <c r="L84" s="4">
        <f>K5</f>
        <v>0</v>
      </c>
      <c r="AR84" s="57"/>
    </row>
    <row r="85" spans="1:91" s="5" customFormat="1" ht="37" customHeight="1">
      <c r="B85" s="58"/>
      <c r="C85" s="59" t="s">
        <v>14</v>
      </c>
      <c r="L85" s="265" t="str">
        <f>K6</f>
        <v>Úprava priestorov budove Mestskej polície hl. mesta SR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R85" s="58"/>
    </row>
    <row r="86" spans="1:91" s="2" customFormat="1" ht="7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>Bratislava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267" t="str">
        <f>IF(AN8= "","",AN8)</f>
        <v>3. 11. 2021</v>
      </c>
      <c r="AN87" s="267"/>
      <c r="AO87" s="35"/>
      <c r="AP87" s="35"/>
      <c r="AQ87" s="35"/>
      <c r="AR87" s="36"/>
      <c r="BE87" s="35"/>
    </row>
    <row r="88" spans="1:91" s="2" customFormat="1" ht="7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25.75" customHeight="1">
      <c r="A89" s="35"/>
      <c r="B89" s="36"/>
      <c r="C89" s="28" t="s">
        <v>22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>hl. mesto SR Bratislava - Mestská polícia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272" t="str">
        <f>IF(E17="","",E17)</f>
        <v>Ing. arch. Krobot, Ing. arch. Vacho</v>
      </c>
      <c r="AN89" s="273"/>
      <c r="AO89" s="273"/>
      <c r="AP89" s="273"/>
      <c r="AQ89" s="35"/>
      <c r="AR89" s="36"/>
      <c r="AS89" s="268" t="s">
        <v>57</v>
      </c>
      <c r="AT89" s="269"/>
      <c r="AU89" s="62"/>
      <c r="AV89" s="62"/>
      <c r="AW89" s="62"/>
      <c r="AX89" s="62"/>
      <c r="AY89" s="62"/>
      <c r="AZ89" s="62"/>
      <c r="BA89" s="62"/>
      <c r="BB89" s="62"/>
      <c r="BC89" s="62"/>
      <c r="BD89" s="63"/>
      <c r="BE89" s="35"/>
    </row>
    <row r="90" spans="1:91" s="2" customFormat="1" ht="15.25" customHeight="1">
      <c r="A90" s="35"/>
      <c r="B90" s="36"/>
      <c r="C90" s="28" t="s">
        <v>26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72" t="str">
        <f>IF(E20="","",E20)</f>
        <v xml:space="preserve"> </v>
      </c>
      <c r="AN90" s="273"/>
      <c r="AO90" s="273"/>
      <c r="AP90" s="273"/>
      <c r="AQ90" s="35"/>
      <c r="AR90" s="36"/>
      <c r="AS90" s="270"/>
      <c r="AT90" s="271"/>
      <c r="AU90" s="64"/>
      <c r="AV90" s="64"/>
      <c r="AW90" s="64"/>
      <c r="AX90" s="64"/>
      <c r="AY90" s="64"/>
      <c r="AZ90" s="64"/>
      <c r="BA90" s="64"/>
      <c r="BB90" s="64"/>
      <c r="BC90" s="64"/>
      <c r="BD90" s="65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70"/>
      <c r="AT91" s="271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35"/>
    </row>
    <row r="92" spans="1:91" s="2" customFormat="1" ht="29.25" customHeight="1">
      <c r="A92" s="35"/>
      <c r="B92" s="36"/>
      <c r="C92" s="258" t="s">
        <v>58</v>
      </c>
      <c r="D92" s="256"/>
      <c r="E92" s="256"/>
      <c r="F92" s="256"/>
      <c r="G92" s="256"/>
      <c r="H92" s="66"/>
      <c r="I92" s="255" t="s">
        <v>59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9" t="s">
        <v>60</v>
      </c>
      <c r="AH92" s="256"/>
      <c r="AI92" s="256"/>
      <c r="AJ92" s="256"/>
      <c r="AK92" s="256"/>
      <c r="AL92" s="256"/>
      <c r="AM92" s="256"/>
      <c r="AN92" s="255" t="s">
        <v>61</v>
      </c>
      <c r="AO92" s="256"/>
      <c r="AP92" s="257"/>
      <c r="AQ92" s="67" t="s">
        <v>62</v>
      </c>
      <c r="AR92" s="36"/>
      <c r="AS92" s="68" t="s">
        <v>63</v>
      </c>
      <c r="AT92" s="69" t="s">
        <v>64</v>
      </c>
      <c r="AU92" s="69" t="s">
        <v>65</v>
      </c>
      <c r="AV92" s="69" t="s">
        <v>66</v>
      </c>
      <c r="AW92" s="69" t="s">
        <v>67</v>
      </c>
      <c r="AX92" s="69" t="s">
        <v>68</v>
      </c>
      <c r="AY92" s="69" t="s">
        <v>69</v>
      </c>
      <c r="AZ92" s="69" t="s">
        <v>70</v>
      </c>
      <c r="BA92" s="69" t="s">
        <v>71</v>
      </c>
      <c r="BB92" s="69" t="s">
        <v>72</v>
      </c>
      <c r="BC92" s="69" t="s">
        <v>73</v>
      </c>
      <c r="BD92" s="70" t="s">
        <v>74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35"/>
    </row>
    <row r="94" spans="1:91" s="6" customFormat="1" ht="32.5" customHeight="1">
      <c r="B94" s="74"/>
      <c r="C94" s="75" t="s">
        <v>75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63">
        <f>ROUND(AG95,2)</f>
        <v>0</v>
      </c>
      <c r="AH94" s="263"/>
      <c r="AI94" s="263"/>
      <c r="AJ94" s="263"/>
      <c r="AK94" s="263"/>
      <c r="AL94" s="263"/>
      <c r="AM94" s="263"/>
      <c r="AN94" s="264">
        <f>SUM(AG94,AT94)</f>
        <v>0</v>
      </c>
      <c r="AO94" s="264"/>
      <c r="AP94" s="264"/>
      <c r="AQ94" s="78" t="s">
        <v>1</v>
      </c>
      <c r="AR94" s="74"/>
      <c r="AS94" s="79">
        <f>ROUND(AS95,2)</f>
        <v>0</v>
      </c>
      <c r="AT94" s="80">
        <f>ROUND(SUM(AV94:AW94),2)</f>
        <v>0</v>
      </c>
      <c r="AU94" s="81">
        <f>ROUND(AU95,5)</f>
        <v>0</v>
      </c>
      <c r="AV94" s="80">
        <f>ROUND(AZ94*L32,2)</f>
        <v>0</v>
      </c>
      <c r="AW94" s="80">
        <f>ROUND(BA94*L33,2)</f>
        <v>0</v>
      </c>
      <c r="AX94" s="80">
        <f>ROUND(BB94*L32,2)</f>
        <v>0</v>
      </c>
      <c r="AY94" s="80">
        <f>ROUND(BC94*L33,2)</f>
        <v>0</v>
      </c>
      <c r="AZ94" s="80">
        <f>ROUND(AZ95,2)</f>
        <v>0</v>
      </c>
      <c r="BA94" s="80">
        <f>ROUND(BA95,2)</f>
        <v>0</v>
      </c>
      <c r="BB94" s="80">
        <f>ROUND(BB95,2)</f>
        <v>0</v>
      </c>
      <c r="BC94" s="80">
        <f>ROUND(BC95,2)</f>
        <v>0</v>
      </c>
      <c r="BD94" s="82">
        <f>ROUND(BD95,2)</f>
        <v>0</v>
      </c>
      <c r="BS94" s="83" t="s">
        <v>76</v>
      </c>
      <c r="BT94" s="83" t="s">
        <v>77</v>
      </c>
      <c r="BU94" s="84" t="s">
        <v>78</v>
      </c>
      <c r="BV94" s="83" t="s">
        <v>79</v>
      </c>
      <c r="BW94" s="83" t="s">
        <v>4</v>
      </c>
      <c r="BX94" s="83" t="s">
        <v>80</v>
      </c>
      <c r="CL94" s="83" t="s">
        <v>1</v>
      </c>
    </row>
    <row r="95" spans="1:91" s="7" customFormat="1" ht="24.75" customHeight="1">
      <c r="A95" s="85" t="s">
        <v>81</v>
      </c>
      <c r="B95" s="86"/>
      <c r="C95" s="87"/>
      <c r="D95" s="260" t="s">
        <v>82</v>
      </c>
      <c r="E95" s="260"/>
      <c r="F95" s="260"/>
      <c r="G95" s="260"/>
      <c r="H95" s="260"/>
      <c r="I95" s="88"/>
      <c r="J95" s="260" t="s">
        <v>15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1">
        <f>'01 - Úprava priestorovv b...'!J32</f>
        <v>0</v>
      </c>
      <c r="AH95" s="262"/>
      <c r="AI95" s="262"/>
      <c r="AJ95" s="262"/>
      <c r="AK95" s="262"/>
      <c r="AL95" s="262"/>
      <c r="AM95" s="262"/>
      <c r="AN95" s="261">
        <f>SUM(AG95,AT95)</f>
        <v>0</v>
      </c>
      <c r="AO95" s="262"/>
      <c r="AP95" s="262"/>
      <c r="AQ95" s="89" t="s">
        <v>83</v>
      </c>
      <c r="AR95" s="86"/>
      <c r="AS95" s="90">
        <v>0</v>
      </c>
      <c r="AT95" s="91">
        <f>ROUND(SUM(AV95:AW95),2)</f>
        <v>0</v>
      </c>
      <c r="AU95" s="92">
        <f>'01 - Úprava priestorovv b...'!P148</f>
        <v>0</v>
      </c>
      <c r="AV95" s="91">
        <f>'01 - Úprava priestorovv b...'!J35</f>
        <v>0</v>
      </c>
      <c r="AW95" s="91">
        <f>'01 - Úprava priestorovv b...'!J36</f>
        <v>0</v>
      </c>
      <c r="AX95" s="91">
        <f>'01 - Úprava priestorovv b...'!J37</f>
        <v>0</v>
      </c>
      <c r="AY95" s="91">
        <f>'01 - Úprava priestorovv b...'!J38</f>
        <v>0</v>
      </c>
      <c r="AZ95" s="91">
        <f>'01 - Úprava priestorovv b...'!F35</f>
        <v>0</v>
      </c>
      <c r="BA95" s="91">
        <f>'01 - Úprava priestorovv b...'!F36</f>
        <v>0</v>
      </c>
      <c r="BB95" s="91">
        <f>'01 - Úprava priestorovv b...'!F37</f>
        <v>0</v>
      </c>
      <c r="BC95" s="91">
        <f>'01 - Úprava priestorovv b...'!F38</f>
        <v>0</v>
      </c>
      <c r="BD95" s="93">
        <f>'01 - Úprava priestorovv b...'!F39</f>
        <v>0</v>
      </c>
      <c r="BT95" s="94" t="s">
        <v>84</v>
      </c>
      <c r="BV95" s="94" t="s">
        <v>79</v>
      </c>
      <c r="BW95" s="94" t="s">
        <v>85</v>
      </c>
      <c r="BX95" s="94" t="s">
        <v>4</v>
      </c>
      <c r="CL95" s="94" t="s">
        <v>1</v>
      </c>
      <c r="CM95" s="94" t="s">
        <v>77</v>
      </c>
    </row>
    <row r="96" spans="1:91">
      <c r="B96" s="21"/>
      <c r="AR96" s="21"/>
    </row>
    <row r="97" spans="1:89" s="2" customFormat="1" ht="30" customHeight="1">
      <c r="A97" s="35"/>
      <c r="B97" s="36"/>
      <c r="C97" s="75" t="s">
        <v>86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64">
        <f>ROUND(SUM(AG98:AG101), 2)</f>
        <v>0</v>
      </c>
      <c r="AH97" s="264"/>
      <c r="AI97" s="264"/>
      <c r="AJ97" s="264"/>
      <c r="AK97" s="264"/>
      <c r="AL97" s="264"/>
      <c r="AM97" s="264"/>
      <c r="AN97" s="264">
        <f>ROUND(SUM(AN98:AN101), 2)</f>
        <v>0</v>
      </c>
      <c r="AO97" s="264"/>
      <c r="AP97" s="264"/>
      <c r="AQ97" s="95"/>
      <c r="AR97" s="36"/>
      <c r="AS97" s="68" t="s">
        <v>87</v>
      </c>
      <c r="AT97" s="69" t="s">
        <v>88</v>
      </c>
      <c r="AU97" s="69" t="s">
        <v>41</v>
      </c>
      <c r="AV97" s="70" t="s">
        <v>64</v>
      </c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89" s="2" customFormat="1" ht="19.899999999999999" customHeight="1">
      <c r="A98" s="35"/>
      <c r="B98" s="36"/>
      <c r="C98" s="35"/>
      <c r="D98" s="229" t="s">
        <v>89</v>
      </c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35"/>
      <c r="AD98" s="35"/>
      <c r="AE98" s="35"/>
      <c r="AF98" s="35"/>
      <c r="AG98" s="226">
        <f>ROUND(AG94 * AS98, 2)</f>
        <v>0</v>
      </c>
      <c r="AH98" s="227"/>
      <c r="AI98" s="227"/>
      <c r="AJ98" s="227"/>
      <c r="AK98" s="227"/>
      <c r="AL98" s="227"/>
      <c r="AM98" s="227"/>
      <c r="AN98" s="227">
        <f>ROUND(AG98 + AV98, 2)</f>
        <v>0</v>
      </c>
      <c r="AO98" s="227"/>
      <c r="AP98" s="227"/>
      <c r="AQ98" s="35"/>
      <c r="AR98" s="36"/>
      <c r="AS98" s="97">
        <v>0</v>
      </c>
      <c r="AT98" s="98" t="s">
        <v>90</v>
      </c>
      <c r="AU98" s="98" t="s">
        <v>42</v>
      </c>
      <c r="AV98" s="99">
        <f>ROUND(IF(AU98="základná",AG98*L32,IF(AU98="znížená",AG98*L33,0)), 2)</f>
        <v>0</v>
      </c>
      <c r="AW98" s="35"/>
      <c r="AX98" s="35"/>
      <c r="AY98" s="35"/>
      <c r="AZ98" s="35"/>
      <c r="BA98" s="35"/>
      <c r="BB98" s="35"/>
      <c r="BC98" s="35"/>
      <c r="BD98" s="35"/>
      <c r="BE98" s="35"/>
      <c r="BV98" s="18" t="s">
        <v>91</v>
      </c>
      <c r="BY98" s="100">
        <f>IF(AU98="základná",AV98,0)</f>
        <v>0</v>
      </c>
      <c r="BZ98" s="100">
        <f>IF(AU98="znížená",AV98,0)</f>
        <v>0</v>
      </c>
      <c r="CA98" s="100">
        <v>0</v>
      </c>
      <c r="CB98" s="100">
        <v>0</v>
      </c>
      <c r="CC98" s="100">
        <v>0</v>
      </c>
      <c r="CD98" s="100">
        <f>IF(AU98="základná",AG98,0)</f>
        <v>0</v>
      </c>
      <c r="CE98" s="100">
        <f>IF(AU98="znížená",AG98,0)</f>
        <v>0</v>
      </c>
      <c r="CF98" s="100">
        <f>IF(AU98="zákl. prenesená",AG98,0)</f>
        <v>0</v>
      </c>
      <c r="CG98" s="100">
        <f>IF(AU98="zníž. prenesená",AG98,0)</f>
        <v>0</v>
      </c>
      <c r="CH98" s="100">
        <f>IF(AU98="nulová",AG98,0)</f>
        <v>0</v>
      </c>
      <c r="CI98" s="18">
        <f>IF(AU98="základná",1,IF(AU98="znížená",2,IF(AU98="zákl. prenesená",4,IF(AU98="zníž. prenesená",5,3))))</f>
        <v>1</v>
      </c>
      <c r="CJ98" s="18">
        <f>IF(AT98="stavebná časť",1,IF(AT98="investičná časť",2,3))</f>
        <v>1</v>
      </c>
      <c r="CK98" s="18" t="str">
        <f>IF(D98="Vyplň vlastné","","x")</f>
        <v>x</v>
      </c>
    </row>
    <row r="99" spans="1:89" s="2" customFormat="1" ht="19.899999999999999" customHeight="1">
      <c r="A99" s="35"/>
      <c r="B99" s="36"/>
      <c r="C99" s="35"/>
      <c r="D99" s="228" t="s">
        <v>92</v>
      </c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35"/>
      <c r="AD99" s="35"/>
      <c r="AE99" s="35"/>
      <c r="AF99" s="35"/>
      <c r="AG99" s="226">
        <f>ROUND(AG94 * AS99, 2)</f>
        <v>0</v>
      </c>
      <c r="AH99" s="227"/>
      <c r="AI99" s="227"/>
      <c r="AJ99" s="227"/>
      <c r="AK99" s="227"/>
      <c r="AL99" s="227"/>
      <c r="AM99" s="227"/>
      <c r="AN99" s="227">
        <f>ROUND(AG99 + AV99, 2)</f>
        <v>0</v>
      </c>
      <c r="AO99" s="227"/>
      <c r="AP99" s="227"/>
      <c r="AQ99" s="35"/>
      <c r="AR99" s="36"/>
      <c r="AS99" s="97">
        <v>0</v>
      </c>
      <c r="AT99" s="98" t="s">
        <v>90</v>
      </c>
      <c r="AU99" s="98" t="s">
        <v>42</v>
      </c>
      <c r="AV99" s="99">
        <f>ROUND(IF(AU99="základná",AG99*L32,IF(AU99="znížená",AG99*L33,0)),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8" t="s">
        <v>93</v>
      </c>
      <c r="BY99" s="100">
        <f>IF(AU99="základná",AV99,0)</f>
        <v>0</v>
      </c>
      <c r="BZ99" s="100">
        <f>IF(AU99="znížená",AV99,0)</f>
        <v>0</v>
      </c>
      <c r="CA99" s="100">
        <v>0</v>
      </c>
      <c r="CB99" s="100">
        <v>0</v>
      </c>
      <c r="CC99" s="100">
        <v>0</v>
      </c>
      <c r="CD99" s="100">
        <f>IF(AU99="základná",AG99,0)</f>
        <v>0</v>
      </c>
      <c r="CE99" s="100">
        <f>IF(AU99="znížená",AG99,0)</f>
        <v>0</v>
      </c>
      <c r="CF99" s="100">
        <f>IF(AU99="zákl. prenesená",AG99,0)</f>
        <v>0</v>
      </c>
      <c r="CG99" s="100">
        <f>IF(AU99="zníž. prenesená",AG99,0)</f>
        <v>0</v>
      </c>
      <c r="CH99" s="100">
        <f>IF(AU99="nulová",AG99,0)</f>
        <v>0</v>
      </c>
      <c r="CI99" s="18">
        <f>IF(AU99="základná",1,IF(AU99="znížená",2,IF(AU99="zákl. prenesená",4,IF(AU99="zníž. prenesená",5,3))))</f>
        <v>1</v>
      </c>
      <c r="CJ99" s="18">
        <f>IF(AT99="stavebná časť",1,IF(AT99="investičná časť",2,3))</f>
        <v>1</v>
      </c>
      <c r="CK99" s="18" t="str">
        <f>IF(D99="Vyplň vlastné","","x")</f>
        <v/>
      </c>
    </row>
    <row r="100" spans="1:89" s="2" customFormat="1" ht="19.899999999999999" customHeight="1">
      <c r="A100" s="35"/>
      <c r="B100" s="36"/>
      <c r="C100" s="35"/>
      <c r="D100" s="228" t="s">
        <v>92</v>
      </c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35"/>
      <c r="AD100" s="35"/>
      <c r="AE100" s="35"/>
      <c r="AF100" s="35"/>
      <c r="AG100" s="226">
        <f>ROUND(AG94 * AS100, 2)</f>
        <v>0</v>
      </c>
      <c r="AH100" s="227"/>
      <c r="AI100" s="227"/>
      <c r="AJ100" s="227"/>
      <c r="AK100" s="227"/>
      <c r="AL100" s="227"/>
      <c r="AM100" s="227"/>
      <c r="AN100" s="227">
        <f>ROUND(AG100 + AV100, 2)</f>
        <v>0</v>
      </c>
      <c r="AO100" s="227"/>
      <c r="AP100" s="227"/>
      <c r="AQ100" s="35"/>
      <c r="AR100" s="36"/>
      <c r="AS100" s="97">
        <v>0</v>
      </c>
      <c r="AT100" s="98" t="s">
        <v>90</v>
      </c>
      <c r="AU100" s="98" t="s">
        <v>42</v>
      </c>
      <c r="AV100" s="99">
        <f>ROUND(IF(AU100="základná",AG100*L32,IF(AU100="znížená",AG100*L33,0)),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8" t="s">
        <v>93</v>
      </c>
      <c r="BY100" s="100">
        <f>IF(AU100="základná",AV100,0)</f>
        <v>0</v>
      </c>
      <c r="BZ100" s="100">
        <f>IF(AU100="znížená",AV100,0)</f>
        <v>0</v>
      </c>
      <c r="CA100" s="100">
        <v>0</v>
      </c>
      <c r="CB100" s="100">
        <v>0</v>
      </c>
      <c r="CC100" s="100">
        <v>0</v>
      </c>
      <c r="CD100" s="100">
        <f>IF(AU100="základná",AG100,0)</f>
        <v>0</v>
      </c>
      <c r="CE100" s="100">
        <f>IF(AU100="znížená",AG100,0)</f>
        <v>0</v>
      </c>
      <c r="CF100" s="100">
        <f>IF(AU100="zákl. prenesená",AG100,0)</f>
        <v>0</v>
      </c>
      <c r="CG100" s="100">
        <f>IF(AU100="zníž. prenesená",AG100,0)</f>
        <v>0</v>
      </c>
      <c r="CH100" s="100">
        <f>IF(AU100="nulová",AG100,0)</f>
        <v>0</v>
      </c>
      <c r="CI100" s="18">
        <f>IF(AU100="základná",1,IF(AU100="znížená",2,IF(AU100="zákl. prenesená",4,IF(AU100="zníž. prenesená",5,3))))</f>
        <v>1</v>
      </c>
      <c r="CJ100" s="18">
        <f>IF(AT100="stavebná časť",1,IF(AT100="investičná časť",2,3))</f>
        <v>1</v>
      </c>
      <c r="CK100" s="18" t="str">
        <f>IF(D100="Vyplň vlastné","","x")</f>
        <v/>
      </c>
    </row>
    <row r="101" spans="1:89" s="2" customFormat="1" ht="19.899999999999999" customHeight="1">
      <c r="A101" s="35"/>
      <c r="B101" s="36"/>
      <c r="C101" s="35"/>
      <c r="D101" s="228" t="s">
        <v>92</v>
      </c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35"/>
      <c r="AD101" s="35"/>
      <c r="AE101" s="35"/>
      <c r="AF101" s="35"/>
      <c r="AG101" s="226">
        <f>ROUND(AG94 * AS101, 2)</f>
        <v>0</v>
      </c>
      <c r="AH101" s="227"/>
      <c r="AI101" s="227"/>
      <c r="AJ101" s="227"/>
      <c r="AK101" s="227"/>
      <c r="AL101" s="227"/>
      <c r="AM101" s="227"/>
      <c r="AN101" s="227">
        <f>ROUND(AG101 + AV101, 2)</f>
        <v>0</v>
      </c>
      <c r="AO101" s="227"/>
      <c r="AP101" s="227"/>
      <c r="AQ101" s="35"/>
      <c r="AR101" s="36"/>
      <c r="AS101" s="101">
        <v>0</v>
      </c>
      <c r="AT101" s="102" t="s">
        <v>90</v>
      </c>
      <c r="AU101" s="102" t="s">
        <v>42</v>
      </c>
      <c r="AV101" s="103">
        <f>ROUND(IF(AU101="základná",AG101*L32,IF(AU101="znížená",AG101*L33,0)),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8" t="s">
        <v>93</v>
      </c>
      <c r="BY101" s="100">
        <f>IF(AU101="základná",AV101,0)</f>
        <v>0</v>
      </c>
      <c r="BZ101" s="100">
        <f>IF(AU101="znížená",AV101,0)</f>
        <v>0</v>
      </c>
      <c r="CA101" s="100">
        <v>0</v>
      </c>
      <c r="CB101" s="100">
        <v>0</v>
      </c>
      <c r="CC101" s="100">
        <v>0</v>
      </c>
      <c r="CD101" s="100">
        <f>IF(AU101="základná",AG101,0)</f>
        <v>0</v>
      </c>
      <c r="CE101" s="100">
        <f>IF(AU101="znížená",AG101,0)</f>
        <v>0</v>
      </c>
      <c r="CF101" s="100">
        <f>IF(AU101="zákl. prenesená",AG101,0)</f>
        <v>0</v>
      </c>
      <c r="CG101" s="100">
        <f>IF(AU101="zníž. prenesená",AG101,0)</f>
        <v>0</v>
      </c>
      <c r="CH101" s="100">
        <f>IF(AU101="nulová",AG101,0)</f>
        <v>0</v>
      </c>
      <c r="CI101" s="18">
        <f>IF(AU101="základná",1,IF(AU101="znížená",2,IF(AU101="zákl. prenesená",4,IF(AU101="zníž. prenesená",5,3))))</f>
        <v>1</v>
      </c>
      <c r="CJ101" s="18">
        <f>IF(AT101="stavebná časť",1,IF(AT101="investičná časť",2,3))</f>
        <v>1</v>
      </c>
      <c r="CK101" s="18" t="str">
        <f>IF(D101="Vyplň vlastné","","x")</f>
        <v/>
      </c>
    </row>
    <row r="102" spans="1:89" s="2" customFormat="1" ht="10.9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6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89" s="2" customFormat="1" ht="30" customHeight="1">
      <c r="A103" s="35"/>
      <c r="B103" s="36"/>
      <c r="C103" s="104" t="s">
        <v>94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242">
        <f>ROUND(AG94 + AG97, 2)</f>
        <v>0</v>
      </c>
      <c r="AH103" s="242"/>
      <c r="AI103" s="242"/>
      <c r="AJ103" s="242"/>
      <c r="AK103" s="242"/>
      <c r="AL103" s="242"/>
      <c r="AM103" s="242"/>
      <c r="AN103" s="242">
        <f>ROUND(AN94 + AN97, 2)</f>
        <v>0</v>
      </c>
      <c r="AO103" s="242"/>
      <c r="AP103" s="242"/>
      <c r="AQ103" s="105"/>
      <c r="AR103" s="36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7" customHeight="1">
      <c r="A104" s="35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36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AG97:AM97"/>
    <mergeCell ref="AN97:AP97"/>
    <mergeCell ref="AG98:AM98"/>
    <mergeCell ref="D98:AB98"/>
    <mergeCell ref="AN98:AP98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L33:P33"/>
    <mergeCell ref="AK33:AO33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01 - Úprava priestorovv b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26"/>
  <sheetViews>
    <sheetView showGridLines="0" view="pageBreakPreview" topLeftCell="A476" zoomScale="90" zoomScaleSheetLayoutView="90" workbookViewId="0">
      <selection activeCell="A516" sqref="A516:XFD516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85</v>
      </c>
      <c r="AZ2" s="107" t="s">
        <v>95</v>
      </c>
      <c r="BA2" s="107" t="s">
        <v>96</v>
      </c>
      <c r="BB2" s="107" t="s">
        <v>1</v>
      </c>
      <c r="BC2" s="107" t="s">
        <v>97</v>
      </c>
      <c r="BD2" s="107" t="s">
        <v>98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  <c r="AZ3" s="107" t="s">
        <v>99</v>
      </c>
      <c r="BA3" s="107" t="s">
        <v>100</v>
      </c>
      <c r="BB3" s="107" t="s">
        <v>1</v>
      </c>
      <c r="BC3" s="107" t="s">
        <v>101</v>
      </c>
      <c r="BD3" s="107" t="s">
        <v>98</v>
      </c>
    </row>
    <row r="4" spans="1:56" s="1" customFormat="1" ht="25" customHeight="1">
      <c r="B4" s="21"/>
      <c r="D4" s="22" t="s">
        <v>102</v>
      </c>
      <c r="L4" s="21"/>
      <c r="M4" s="108" t="s">
        <v>9</v>
      </c>
      <c r="AT4" s="18" t="s">
        <v>3</v>
      </c>
      <c r="AZ4" s="107" t="s">
        <v>103</v>
      </c>
      <c r="BA4" s="107" t="s">
        <v>104</v>
      </c>
      <c r="BB4" s="107" t="s">
        <v>1</v>
      </c>
      <c r="BC4" s="107" t="s">
        <v>105</v>
      </c>
      <c r="BD4" s="107" t="s">
        <v>98</v>
      </c>
    </row>
    <row r="5" spans="1:56" s="1" customFormat="1" ht="7" customHeight="1">
      <c r="B5" s="21"/>
      <c r="L5" s="21"/>
      <c r="AZ5" s="107" t="s">
        <v>106</v>
      </c>
      <c r="BA5" s="107" t="s">
        <v>107</v>
      </c>
      <c r="BB5" s="107" t="s">
        <v>1</v>
      </c>
      <c r="BC5" s="107" t="s">
        <v>108</v>
      </c>
      <c r="BD5" s="107" t="s">
        <v>98</v>
      </c>
    </row>
    <row r="6" spans="1:56" s="1" customFormat="1" ht="12" customHeight="1">
      <c r="B6" s="21"/>
      <c r="D6" s="28" t="s">
        <v>14</v>
      </c>
      <c r="L6" s="21"/>
      <c r="AZ6" s="107" t="s">
        <v>109</v>
      </c>
      <c r="BA6" s="107" t="s">
        <v>110</v>
      </c>
      <c r="BB6" s="107" t="s">
        <v>1</v>
      </c>
      <c r="BC6" s="107" t="s">
        <v>111</v>
      </c>
      <c r="BD6" s="107" t="s">
        <v>98</v>
      </c>
    </row>
    <row r="7" spans="1:56" s="1" customFormat="1" ht="16.5" customHeight="1">
      <c r="B7" s="21"/>
      <c r="E7" s="275" t="str">
        <f>'Rekapitulácia stavby'!K6</f>
        <v>Úprava priestorov budove Mestskej polície hl. mesta SR</v>
      </c>
      <c r="F7" s="276"/>
      <c r="G7" s="276"/>
      <c r="H7" s="276"/>
      <c r="L7" s="21"/>
    </row>
    <row r="8" spans="1:56" s="2" customFormat="1" ht="12" customHeight="1">
      <c r="A8" s="35"/>
      <c r="B8" s="36"/>
      <c r="C8" s="35"/>
      <c r="D8" s="28" t="s">
        <v>112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30" customHeight="1">
      <c r="A9" s="35"/>
      <c r="B9" s="36"/>
      <c r="C9" s="35"/>
      <c r="D9" s="35"/>
      <c r="E9" s="265" t="s">
        <v>113</v>
      </c>
      <c r="F9" s="277"/>
      <c r="G9" s="277"/>
      <c r="H9" s="277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61" t="str">
        <f>'Rekapitulácia stavby'!AN8</f>
        <v>3. 11. 2021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78" t="str">
        <f>'Rekapitulácia stavby'!E14</f>
        <v>Vyplň údaj</v>
      </c>
      <c r="F18" s="246"/>
      <c r="G18" s="246"/>
      <c r="H18" s="246"/>
      <c r="I18" s="28" t="s">
        <v>25</v>
      </c>
      <c r="J18" s="29" t="str">
        <f>'Rekapitulácia stavby'!AN14</f>
        <v>Vyplň údaj</v>
      </c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32</v>
      </c>
      <c r="E23" s="35"/>
      <c r="F23" s="35"/>
      <c r="G23" s="35"/>
      <c r="H23" s="35"/>
      <c r="I23" s="28" t="s">
        <v>23</v>
      </c>
      <c r="J23" s="26" t="str">
        <f>IF('Rekapitulácia stavby'!AN19="","",'Rekapitulácia stavby'!AN19)</f>
        <v/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25</v>
      </c>
      <c r="J24" s="26" t="str">
        <f>IF('Rekapitulácia stavby'!AN20="","",'Rekapitulácia stavby'!AN20)</f>
        <v/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34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50" t="s">
        <v>1</v>
      </c>
      <c r="F27" s="250"/>
      <c r="G27" s="250"/>
      <c r="H27" s="250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5" customHeight="1">
      <c r="A30" s="35"/>
      <c r="B30" s="36"/>
      <c r="C30" s="35"/>
      <c r="D30" s="26" t="s">
        <v>114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5" customHeight="1">
      <c r="A31" s="35"/>
      <c r="B31" s="36"/>
      <c r="C31" s="35"/>
      <c r="D31" s="33" t="s">
        <v>89</v>
      </c>
      <c r="E31" s="35"/>
      <c r="F31" s="35"/>
      <c r="G31" s="35"/>
      <c r="H31" s="35"/>
      <c r="I31" s="35"/>
      <c r="J31" s="34">
        <f>J121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4" customHeight="1">
      <c r="A32" s="35"/>
      <c r="B32" s="36"/>
      <c r="C32" s="35"/>
      <c r="D32" s="112" t="s">
        <v>37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7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5" customHeight="1">
      <c r="A34" s="35"/>
      <c r="B34" s="36"/>
      <c r="C34" s="35"/>
      <c r="D34" s="35"/>
      <c r="E34" s="35"/>
      <c r="F34" s="39" t="s">
        <v>39</v>
      </c>
      <c r="G34" s="35"/>
      <c r="H34" s="35"/>
      <c r="I34" s="39" t="s">
        <v>38</v>
      </c>
      <c r="J34" s="39" t="s">
        <v>40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5" customHeight="1">
      <c r="A35" s="35"/>
      <c r="B35" s="36"/>
      <c r="C35" s="35"/>
      <c r="D35" s="113" t="s">
        <v>41</v>
      </c>
      <c r="E35" s="41" t="s">
        <v>42</v>
      </c>
      <c r="F35" s="114">
        <f>ROUND((SUM(BE121:BE128) + SUM(BE148:BE510)),  2)</f>
        <v>0</v>
      </c>
      <c r="G35" s="115"/>
      <c r="H35" s="115"/>
      <c r="I35" s="116">
        <v>0.2</v>
      </c>
      <c r="J35" s="114">
        <f>ROUND(((SUM(BE121:BE128) + SUM(BE148:BE510))*I35),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5" customHeight="1">
      <c r="A36" s="35"/>
      <c r="B36" s="36"/>
      <c r="C36" s="35"/>
      <c r="D36" s="35"/>
      <c r="E36" s="41" t="s">
        <v>43</v>
      </c>
      <c r="F36" s="114">
        <f>ROUND((SUM(BF121:BF128) + SUM(BF148:BF510)),  2)</f>
        <v>0</v>
      </c>
      <c r="G36" s="115"/>
      <c r="H36" s="115"/>
      <c r="I36" s="116">
        <v>0.2</v>
      </c>
      <c r="J36" s="114">
        <f>ROUND(((SUM(BF121:BF128) + SUM(BF148:BF510))*I36),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5" hidden="1" customHeight="1">
      <c r="A37" s="35"/>
      <c r="B37" s="36"/>
      <c r="C37" s="35"/>
      <c r="D37" s="35"/>
      <c r="E37" s="28" t="s">
        <v>44</v>
      </c>
      <c r="F37" s="117">
        <f>ROUND((SUM(BG121:BG128) + SUM(BG148:BG510)),  2)</f>
        <v>0</v>
      </c>
      <c r="G37" s="35"/>
      <c r="H37" s="35"/>
      <c r="I37" s="118">
        <v>0.2</v>
      </c>
      <c r="J37" s="117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5" hidden="1" customHeight="1">
      <c r="A38" s="35"/>
      <c r="B38" s="36"/>
      <c r="C38" s="35"/>
      <c r="D38" s="35"/>
      <c r="E38" s="28" t="s">
        <v>45</v>
      </c>
      <c r="F38" s="117">
        <f>ROUND((SUM(BH121:BH128) + SUM(BH148:BH510)),  2)</f>
        <v>0</v>
      </c>
      <c r="G38" s="35"/>
      <c r="H38" s="35"/>
      <c r="I38" s="118">
        <v>0.2</v>
      </c>
      <c r="J38" s="117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5" hidden="1" customHeight="1">
      <c r="A39" s="35"/>
      <c r="B39" s="36"/>
      <c r="C39" s="35"/>
      <c r="D39" s="35"/>
      <c r="E39" s="41" t="s">
        <v>46</v>
      </c>
      <c r="F39" s="114">
        <f>ROUND((SUM(BI121:BI128) + SUM(BI148:BI510)),  2)</f>
        <v>0</v>
      </c>
      <c r="G39" s="115"/>
      <c r="H39" s="115"/>
      <c r="I39" s="116">
        <v>0</v>
      </c>
      <c r="J39" s="114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7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4" customHeight="1">
      <c r="A41" s="35"/>
      <c r="B41" s="36"/>
      <c r="C41" s="105"/>
      <c r="D41" s="119" t="s">
        <v>47</v>
      </c>
      <c r="E41" s="66"/>
      <c r="F41" s="66"/>
      <c r="G41" s="120" t="s">
        <v>48</v>
      </c>
      <c r="H41" s="121" t="s">
        <v>49</v>
      </c>
      <c r="I41" s="66"/>
      <c r="J41" s="122">
        <f>SUM(J32:J39)</f>
        <v>0</v>
      </c>
      <c r="K41" s="123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8"/>
      <c r="D50" s="49" t="s">
        <v>50</v>
      </c>
      <c r="E50" s="50"/>
      <c r="F50" s="50"/>
      <c r="G50" s="49" t="s">
        <v>51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5"/>
      <c r="B61" s="36"/>
      <c r="C61" s="35"/>
      <c r="D61" s="51" t="s">
        <v>52</v>
      </c>
      <c r="E61" s="38"/>
      <c r="F61" s="124" t="s">
        <v>53</v>
      </c>
      <c r="G61" s="51" t="s">
        <v>52</v>
      </c>
      <c r="H61" s="38"/>
      <c r="I61" s="38"/>
      <c r="J61" s="125" t="s">
        <v>53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5"/>
      <c r="B65" s="36"/>
      <c r="C65" s="35"/>
      <c r="D65" s="49" t="s">
        <v>54</v>
      </c>
      <c r="E65" s="52"/>
      <c r="F65" s="52"/>
      <c r="G65" s="49" t="s">
        <v>55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5"/>
      <c r="B76" s="36"/>
      <c r="C76" s="35"/>
      <c r="D76" s="51" t="s">
        <v>52</v>
      </c>
      <c r="E76" s="38"/>
      <c r="F76" s="124" t="s">
        <v>53</v>
      </c>
      <c r="G76" s="51" t="s">
        <v>52</v>
      </c>
      <c r="H76" s="38"/>
      <c r="I76" s="38"/>
      <c r="J76" s="125" t="s">
        <v>53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2" t="s">
        <v>115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275" t="str">
        <f>E7</f>
        <v>Úprava priestorov budove Mestskej polície hl. mesta SR</v>
      </c>
      <c r="F85" s="276"/>
      <c r="G85" s="276"/>
      <c r="H85" s="276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112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5"/>
      <c r="D87" s="35"/>
      <c r="E87" s="265" t="str">
        <f>E9</f>
        <v>01 - Úprava priestorovv budove Mestskej polície hl. mesta SR</v>
      </c>
      <c r="F87" s="277"/>
      <c r="G87" s="277"/>
      <c r="H87" s="277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18</v>
      </c>
      <c r="D89" s="35"/>
      <c r="E89" s="35"/>
      <c r="F89" s="26" t="str">
        <f>F12</f>
        <v>Bratislava</v>
      </c>
      <c r="G89" s="35"/>
      <c r="H89" s="35"/>
      <c r="I89" s="28" t="s">
        <v>20</v>
      </c>
      <c r="J89" s="61" t="str">
        <f>IF(J12="","",J12)</f>
        <v>3. 11. 2021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5" customHeight="1">
      <c r="A91" s="35"/>
      <c r="B91" s="36"/>
      <c r="C91" s="28" t="s">
        <v>22</v>
      </c>
      <c r="D91" s="35"/>
      <c r="E91" s="35"/>
      <c r="F91" s="26" t="str">
        <f>E15</f>
        <v>hl. mesto SR Bratislava - Mestská polícia</v>
      </c>
      <c r="G91" s="35"/>
      <c r="H91" s="35"/>
      <c r="I91" s="28" t="s">
        <v>28</v>
      </c>
      <c r="J91" s="31" t="str">
        <f>E21</f>
        <v>Ing. arch. Krobot, Ing. arch. Vacho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5" customHeight="1">
      <c r="A92" s="35"/>
      <c r="B92" s="36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32</v>
      </c>
      <c r="J92" s="31" t="str">
        <f>E24</f>
        <v xml:space="preserve"> 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4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26" t="s">
        <v>116</v>
      </c>
      <c r="D94" s="105"/>
      <c r="E94" s="105"/>
      <c r="F94" s="105"/>
      <c r="G94" s="105"/>
      <c r="H94" s="105"/>
      <c r="I94" s="105"/>
      <c r="J94" s="127" t="s">
        <v>117</v>
      </c>
      <c r="K94" s="105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4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28" t="s">
        <v>118</v>
      </c>
      <c r="D96" s="35"/>
      <c r="E96" s="35"/>
      <c r="F96" s="35"/>
      <c r="G96" s="35"/>
      <c r="H96" s="35"/>
      <c r="I96" s="35"/>
      <c r="J96" s="77">
        <f>J148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119</v>
      </c>
    </row>
    <row r="97" spans="2:12" s="9" customFormat="1" ht="25" customHeight="1">
      <c r="B97" s="129"/>
      <c r="D97" s="130" t="s">
        <v>120</v>
      </c>
      <c r="E97" s="131"/>
      <c r="F97" s="131"/>
      <c r="G97" s="131"/>
      <c r="H97" s="131"/>
      <c r="I97" s="131"/>
      <c r="J97" s="132">
        <f>J149</f>
        <v>0</v>
      </c>
      <c r="L97" s="129"/>
    </row>
    <row r="98" spans="2:12" s="10" customFormat="1" ht="19.899999999999999" customHeight="1">
      <c r="B98" s="133"/>
      <c r="D98" s="134" t="s">
        <v>121</v>
      </c>
      <c r="E98" s="135"/>
      <c r="F98" s="135"/>
      <c r="G98" s="135"/>
      <c r="H98" s="135"/>
      <c r="I98" s="135"/>
      <c r="J98" s="136">
        <f>J150</f>
        <v>0</v>
      </c>
      <c r="L98" s="133"/>
    </row>
    <row r="99" spans="2:12" s="10" customFormat="1" ht="19.899999999999999" customHeight="1">
      <c r="B99" s="133"/>
      <c r="D99" s="134" t="s">
        <v>122</v>
      </c>
      <c r="E99" s="135"/>
      <c r="F99" s="135"/>
      <c r="G99" s="135"/>
      <c r="H99" s="135"/>
      <c r="I99" s="135"/>
      <c r="J99" s="136">
        <f>J154</f>
        <v>0</v>
      </c>
      <c r="L99" s="133"/>
    </row>
    <row r="100" spans="2:12" s="10" customFormat="1" ht="19.899999999999999" customHeight="1">
      <c r="B100" s="133"/>
      <c r="D100" s="134" t="s">
        <v>123</v>
      </c>
      <c r="E100" s="135"/>
      <c r="F100" s="135"/>
      <c r="G100" s="135"/>
      <c r="H100" s="135"/>
      <c r="I100" s="135"/>
      <c r="J100" s="136">
        <f>J192</f>
        <v>0</v>
      </c>
      <c r="L100" s="133"/>
    </row>
    <row r="101" spans="2:12" s="10" customFormat="1" ht="19.899999999999999" customHeight="1">
      <c r="B101" s="133"/>
      <c r="D101" s="134" t="s">
        <v>124</v>
      </c>
      <c r="E101" s="135"/>
      <c r="F101" s="135"/>
      <c r="G101" s="135"/>
      <c r="H101" s="135"/>
      <c r="I101" s="135"/>
      <c r="J101" s="136">
        <f>J272</f>
        <v>0</v>
      </c>
      <c r="L101" s="133"/>
    </row>
    <row r="102" spans="2:12" s="9" customFormat="1" ht="25" customHeight="1">
      <c r="B102" s="129"/>
      <c r="D102" s="130" t="s">
        <v>125</v>
      </c>
      <c r="E102" s="131"/>
      <c r="F102" s="131"/>
      <c r="G102" s="131"/>
      <c r="H102" s="131"/>
      <c r="I102" s="131"/>
      <c r="J102" s="132">
        <f>J274</f>
        <v>0</v>
      </c>
      <c r="L102" s="129"/>
    </row>
    <row r="103" spans="2:12" s="10" customFormat="1" ht="19.899999999999999" customHeight="1">
      <c r="B103" s="133"/>
      <c r="D103" s="134" t="s">
        <v>126</v>
      </c>
      <c r="E103" s="135"/>
      <c r="F103" s="135"/>
      <c r="G103" s="135"/>
      <c r="H103" s="135"/>
      <c r="I103" s="135"/>
      <c r="J103" s="136">
        <f>J275</f>
        <v>0</v>
      </c>
      <c r="L103" s="133"/>
    </row>
    <row r="104" spans="2:12" s="10" customFormat="1" ht="19.899999999999999" customHeight="1">
      <c r="B104" s="133"/>
      <c r="D104" s="134" t="s">
        <v>127</v>
      </c>
      <c r="E104" s="135"/>
      <c r="F104" s="135"/>
      <c r="G104" s="135"/>
      <c r="H104" s="135"/>
      <c r="I104" s="135"/>
      <c r="J104" s="136">
        <f>J278</f>
        <v>0</v>
      </c>
      <c r="L104" s="133"/>
    </row>
    <row r="105" spans="2:12" s="10" customFormat="1" ht="19.899999999999999" customHeight="1">
      <c r="B105" s="133"/>
      <c r="D105" s="134" t="s">
        <v>128</v>
      </c>
      <c r="E105" s="135"/>
      <c r="F105" s="135"/>
      <c r="G105" s="135"/>
      <c r="H105" s="135"/>
      <c r="I105" s="135"/>
      <c r="J105" s="136">
        <f>J283</f>
        <v>0</v>
      </c>
      <c r="L105" s="133"/>
    </row>
    <row r="106" spans="2:12" s="10" customFormat="1" ht="19.899999999999999" customHeight="1">
      <c r="B106" s="133"/>
      <c r="D106" s="134" t="s">
        <v>129</v>
      </c>
      <c r="E106" s="135"/>
      <c r="F106" s="135"/>
      <c r="G106" s="135"/>
      <c r="H106" s="135"/>
      <c r="I106" s="135"/>
      <c r="J106" s="136">
        <f>J290</f>
        <v>0</v>
      </c>
      <c r="L106" s="133"/>
    </row>
    <row r="107" spans="2:12" s="10" customFormat="1" ht="19.899999999999999" customHeight="1">
      <c r="B107" s="133"/>
      <c r="D107" s="134" t="s">
        <v>130</v>
      </c>
      <c r="E107" s="135"/>
      <c r="F107" s="135"/>
      <c r="G107" s="135"/>
      <c r="H107" s="135"/>
      <c r="I107" s="135"/>
      <c r="J107" s="136">
        <f>J298</f>
        <v>0</v>
      </c>
      <c r="L107" s="133"/>
    </row>
    <row r="108" spans="2:12" s="10" customFormat="1" ht="19.899999999999999" customHeight="1">
      <c r="B108" s="133"/>
      <c r="D108" s="134" t="s">
        <v>131</v>
      </c>
      <c r="E108" s="135"/>
      <c r="F108" s="135"/>
      <c r="G108" s="135"/>
      <c r="H108" s="135"/>
      <c r="I108" s="135"/>
      <c r="J108" s="136">
        <f>J339</f>
        <v>0</v>
      </c>
      <c r="L108" s="133"/>
    </row>
    <row r="109" spans="2:12" s="10" customFormat="1" ht="19.899999999999999" customHeight="1">
      <c r="B109" s="133"/>
      <c r="D109" s="134" t="s">
        <v>132</v>
      </c>
      <c r="E109" s="135"/>
      <c r="F109" s="135"/>
      <c r="G109" s="135"/>
      <c r="H109" s="135"/>
      <c r="I109" s="135"/>
      <c r="J109" s="136">
        <f>J349</f>
        <v>0</v>
      </c>
      <c r="L109" s="133"/>
    </row>
    <row r="110" spans="2:12" s="10" customFormat="1" ht="19.899999999999999" customHeight="1">
      <c r="B110" s="133"/>
      <c r="D110" s="134" t="s">
        <v>133</v>
      </c>
      <c r="E110" s="135"/>
      <c r="F110" s="135"/>
      <c r="G110" s="135"/>
      <c r="H110" s="135"/>
      <c r="I110" s="135"/>
      <c r="J110" s="136">
        <f>J377</f>
        <v>0</v>
      </c>
      <c r="L110" s="133"/>
    </row>
    <row r="111" spans="2:12" s="10" customFormat="1" ht="19.899999999999999" customHeight="1">
      <c r="B111" s="133"/>
      <c r="D111" s="134" t="s">
        <v>134</v>
      </c>
      <c r="E111" s="135"/>
      <c r="F111" s="135"/>
      <c r="G111" s="135"/>
      <c r="H111" s="135"/>
      <c r="I111" s="135"/>
      <c r="J111" s="136">
        <f>J385</f>
        <v>0</v>
      </c>
      <c r="L111" s="133"/>
    </row>
    <row r="112" spans="2:12" s="10" customFormat="1" ht="19.899999999999999" customHeight="1">
      <c r="B112" s="133"/>
      <c r="D112" s="134" t="s">
        <v>135</v>
      </c>
      <c r="E112" s="135"/>
      <c r="F112" s="135"/>
      <c r="G112" s="135"/>
      <c r="H112" s="135"/>
      <c r="I112" s="135"/>
      <c r="J112" s="136">
        <f>J393</f>
        <v>0</v>
      </c>
      <c r="L112" s="133"/>
    </row>
    <row r="113" spans="1:65" s="10" customFormat="1" ht="19.899999999999999" customHeight="1">
      <c r="B113" s="133"/>
      <c r="D113" s="134" t="s">
        <v>136</v>
      </c>
      <c r="E113" s="135"/>
      <c r="F113" s="135"/>
      <c r="G113" s="135"/>
      <c r="H113" s="135"/>
      <c r="I113" s="135"/>
      <c r="J113" s="136">
        <f>J401</f>
        <v>0</v>
      </c>
      <c r="L113" s="133"/>
    </row>
    <row r="114" spans="1:65" s="10" customFormat="1" ht="19.899999999999999" customHeight="1">
      <c r="B114" s="133"/>
      <c r="D114" s="134" t="s">
        <v>137</v>
      </c>
      <c r="E114" s="135"/>
      <c r="F114" s="135"/>
      <c r="G114" s="135"/>
      <c r="H114" s="135"/>
      <c r="I114" s="135"/>
      <c r="J114" s="136">
        <f>J405</f>
        <v>0</v>
      </c>
      <c r="L114" s="133"/>
    </row>
    <row r="115" spans="1:65" s="10" customFormat="1" ht="19.899999999999999" customHeight="1">
      <c r="B115" s="133"/>
      <c r="D115" s="134" t="s">
        <v>138</v>
      </c>
      <c r="E115" s="135"/>
      <c r="F115" s="135"/>
      <c r="G115" s="135"/>
      <c r="H115" s="135"/>
      <c r="I115" s="135"/>
      <c r="J115" s="136">
        <f>J492</f>
        <v>0</v>
      </c>
      <c r="L115" s="133"/>
    </row>
    <row r="116" spans="1:65" s="10" customFormat="1" ht="19.899999999999999" customHeight="1">
      <c r="B116" s="133"/>
      <c r="D116" s="134" t="s">
        <v>139</v>
      </c>
      <c r="E116" s="135"/>
      <c r="F116" s="135"/>
      <c r="G116" s="135"/>
      <c r="H116" s="135"/>
      <c r="I116" s="135"/>
      <c r="J116" s="136">
        <f>J499</f>
        <v>0</v>
      </c>
      <c r="L116" s="133"/>
    </row>
    <row r="117" spans="1:65" s="9" customFormat="1" ht="25" customHeight="1">
      <c r="B117" s="129"/>
      <c r="D117" s="130" t="s">
        <v>140</v>
      </c>
      <c r="E117" s="131"/>
      <c r="F117" s="131"/>
      <c r="G117" s="131"/>
      <c r="H117" s="131"/>
      <c r="I117" s="131"/>
      <c r="J117" s="132">
        <f>J503</f>
        <v>0</v>
      </c>
      <c r="L117" s="129"/>
    </row>
    <row r="118" spans="1:65" s="10" customFormat="1" ht="19.899999999999999" customHeight="1">
      <c r="B118" s="133"/>
      <c r="D118" s="134" t="s">
        <v>141</v>
      </c>
      <c r="E118" s="135"/>
      <c r="F118" s="135"/>
      <c r="G118" s="135"/>
      <c r="H118" s="135"/>
      <c r="I118" s="135"/>
      <c r="J118" s="136">
        <f>J504</f>
        <v>0</v>
      </c>
      <c r="L118" s="133"/>
    </row>
    <row r="119" spans="1:65" s="2" customFormat="1" ht="21.7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7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28" t="s">
        <v>142</v>
      </c>
      <c r="D121" s="35"/>
      <c r="E121" s="35"/>
      <c r="F121" s="35"/>
      <c r="G121" s="35"/>
      <c r="H121" s="35"/>
      <c r="I121" s="35"/>
      <c r="J121" s="137">
        <f>ROUND(J122 + J123 + J124 + J125 + J126 + J127,2)</f>
        <v>0</v>
      </c>
      <c r="K121" s="35"/>
      <c r="L121" s="48"/>
      <c r="N121" s="138" t="s">
        <v>41</v>
      </c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8" customHeight="1">
      <c r="A122" s="35"/>
      <c r="B122" s="139"/>
      <c r="C122" s="140"/>
      <c r="D122" s="228" t="s">
        <v>143</v>
      </c>
      <c r="E122" s="274"/>
      <c r="F122" s="274"/>
      <c r="G122" s="140"/>
      <c r="H122" s="140"/>
      <c r="I122" s="140"/>
      <c r="J122" s="96">
        <v>0</v>
      </c>
      <c r="K122" s="140"/>
      <c r="L122" s="142"/>
      <c r="M122" s="143"/>
      <c r="N122" s="144" t="s">
        <v>43</v>
      </c>
      <c r="O122" s="143"/>
      <c r="P122" s="143"/>
      <c r="Q122" s="143"/>
      <c r="R122" s="143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5" t="s">
        <v>144</v>
      </c>
      <c r="AZ122" s="143"/>
      <c r="BA122" s="143"/>
      <c r="BB122" s="143"/>
      <c r="BC122" s="143"/>
      <c r="BD122" s="143"/>
      <c r="BE122" s="146">
        <f t="shared" ref="BE122:BE127" si="0">IF(N122="základná",J122,0)</f>
        <v>0</v>
      </c>
      <c r="BF122" s="146">
        <f t="shared" ref="BF122:BF127" si="1">IF(N122="znížená",J122,0)</f>
        <v>0</v>
      </c>
      <c r="BG122" s="146">
        <f t="shared" ref="BG122:BG127" si="2">IF(N122="zákl. prenesená",J122,0)</f>
        <v>0</v>
      </c>
      <c r="BH122" s="146">
        <f t="shared" ref="BH122:BH127" si="3">IF(N122="zníž. prenesená",J122,0)</f>
        <v>0</v>
      </c>
      <c r="BI122" s="146">
        <f t="shared" ref="BI122:BI127" si="4">IF(N122="nulová",J122,0)</f>
        <v>0</v>
      </c>
      <c r="BJ122" s="145" t="s">
        <v>98</v>
      </c>
      <c r="BK122" s="143"/>
      <c r="BL122" s="143"/>
      <c r="BM122" s="143"/>
    </row>
    <row r="123" spans="1:65" s="2" customFormat="1" ht="18" customHeight="1">
      <c r="A123" s="35"/>
      <c r="B123" s="139"/>
      <c r="C123" s="140"/>
      <c r="D123" s="228" t="s">
        <v>145</v>
      </c>
      <c r="E123" s="274"/>
      <c r="F123" s="274"/>
      <c r="G123" s="140"/>
      <c r="H123" s="140"/>
      <c r="I123" s="140"/>
      <c r="J123" s="96">
        <v>0</v>
      </c>
      <c r="K123" s="140"/>
      <c r="L123" s="142"/>
      <c r="M123" s="143"/>
      <c r="N123" s="144" t="s">
        <v>43</v>
      </c>
      <c r="O123" s="143"/>
      <c r="P123" s="143"/>
      <c r="Q123" s="143"/>
      <c r="R123" s="143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5" t="s">
        <v>144</v>
      </c>
      <c r="AZ123" s="143"/>
      <c r="BA123" s="143"/>
      <c r="BB123" s="143"/>
      <c r="BC123" s="143"/>
      <c r="BD123" s="143"/>
      <c r="BE123" s="146">
        <f t="shared" si="0"/>
        <v>0</v>
      </c>
      <c r="BF123" s="146">
        <f t="shared" si="1"/>
        <v>0</v>
      </c>
      <c r="BG123" s="146">
        <f t="shared" si="2"/>
        <v>0</v>
      </c>
      <c r="BH123" s="146">
        <f t="shared" si="3"/>
        <v>0</v>
      </c>
      <c r="BI123" s="146">
        <f t="shared" si="4"/>
        <v>0</v>
      </c>
      <c r="BJ123" s="145" t="s">
        <v>98</v>
      </c>
      <c r="BK123" s="143"/>
      <c r="BL123" s="143"/>
      <c r="BM123" s="143"/>
    </row>
    <row r="124" spans="1:65" s="2" customFormat="1" ht="18" customHeight="1">
      <c r="A124" s="35"/>
      <c r="B124" s="139"/>
      <c r="C124" s="140"/>
      <c r="D124" s="228" t="s">
        <v>146</v>
      </c>
      <c r="E124" s="274"/>
      <c r="F124" s="274"/>
      <c r="G124" s="140"/>
      <c r="H124" s="140"/>
      <c r="I124" s="140"/>
      <c r="J124" s="96">
        <v>0</v>
      </c>
      <c r="K124" s="140"/>
      <c r="L124" s="142"/>
      <c r="M124" s="143"/>
      <c r="N124" s="144" t="s">
        <v>43</v>
      </c>
      <c r="O124" s="143"/>
      <c r="P124" s="143"/>
      <c r="Q124" s="143"/>
      <c r="R124" s="143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5" t="s">
        <v>144</v>
      </c>
      <c r="AZ124" s="143"/>
      <c r="BA124" s="143"/>
      <c r="BB124" s="143"/>
      <c r="BC124" s="143"/>
      <c r="BD124" s="143"/>
      <c r="BE124" s="146">
        <f t="shared" si="0"/>
        <v>0</v>
      </c>
      <c r="BF124" s="146">
        <f t="shared" si="1"/>
        <v>0</v>
      </c>
      <c r="BG124" s="146">
        <f t="shared" si="2"/>
        <v>0</v>
      </c>
      <c r="BH124" s="146">
        <f t="shared" si="3"/>
        <v>0</v>
      </c>
      <c r="BI124" s="146">
        <f t="shared" si="4"/>
        <v>0</v>
      </c>
      <c r="BJ124" s="145" t="s">
        <v>98</v>
      </c>
      <c r="BK124" s="143"/>
      <c r="BL124" s="143"/>
      <c r="BM124" s="143"/>
    </row>
    <row r="125" spans="1:65" s="2" customFormat="1" ht="18" customHeight="1">
      <c r="A125" s="35"/>
      <c r="B125" s="139"/>
      <c r="C125" s="140"/>
      <c r="D125" s="228" t="s">
        <v>147</v>
      </c>
      <c r="E125" s="274"/>
      <c r="F125" s="274"/>
      <c r="G125" s="140"/>
      <c r="H125" s="140"/>
      <c r="I125" s="140"/>
      <c r="J125" s="96">
        <v>0</v>
      </c>
      <c r="K125" s="140"/>
      <c r="L125" s="142"/>
      <c r="M125" s="143"/>
      <c r="N125" s="144" t="s">
        <v>43</v>
      </c>
      <c r="O125" s="143"/>
      <c r="P125" s="143"/>
      <c r="Q125" s="143"/>
      <c r="R125" s="143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5" t="s">
        <v>144</v>
      </c>
      <c r="AZ125" s="143"/>
      <c r="BA125" s="143"/>
      <c r="BB125" s="143"/>
      <c r="BC125" s="143"/>
      <c r="BD125" s="143"/>
      <c r="BE125" s="146">
        <f t="shared" si="0"/>
        <v>0</v>
      </c>
      <c r="BF125" s="146">
        <f t="shared" si="1"/>
        <v>0</v>
      </c>
      <c r="BG125" s="146">
        <f t="shared" si="2"/>
        <v>0</v>
      </c>
      <c r="BH125" s="146">
        <f t="shared" si="3"/>
        <v>0</v>
      </c>
      <c r="BI125" s="146">
        <f t="shared" si="4"/>
        <v>0</v>
      </c>
      <c r="BJ125" s="145" t="s">
        <v>98</v>
      </c>
      <c r="BK125" s="143"/>
      <c r="BL125" s="143"/>
      <c r="BM125" s="143"/>
    </row>
    <row r="126" spans="1:65" s="2" customFormat="1" ht="18" customHeight="1">
      <c r="A126" s="35"/>
      <c r="B126" s="139"/>
      <c r="C126" s="140"/>
      <c r="D126" s="228" t="s">
        <v>148</v>
      </c>
      <c r="E126" s="274"/>
      <c r="F126" s="274"/>
      <c r="G126" s="140"/>
      <c r="H126" s="140"/>
      <c r="I126" s="140"/>
      <c r="J126" s="96">
        <v>0</v>
      </c>
      <c r="K126" s="140"/>
      <c r="L126" s="142"/>
      <c r="M126" s="143"/>
      <c r="N126" s="144" t="s">
        <v>43</v>
      </c>
      <c r="O126" s="143"/>
      <c r="P126" s="143"/>
      <c r="Q126" s="143"/>
      <c r="R126" s="143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5" t="s">
        <v>144</v>
      </c>
      <c r="AZ126" s="143"/>
      <c r="BA126" s="143"/>
      <c r="BB126" s="143"/>
      <c r="BC126" s="143"/>
      <c r="BD126" s="143"/>
      <c r="BE126" s="146">
        <f t="shared" si="0"/>
        <v>0</v>
      </c>
      <c r="BF126" s="146">
        <f t="shared" si="1"/>
        <v>0</v>
      </c>
      <c r="BG126" s="146">
        <f t="shared" si="2"/>
        <v>0</v>
      </c>
      <c r="BH126" s="146">
        <f t="shared" si="3"/>
        <v>0</v>
      </c>
      <c r="BI126" s="146">
        <f t="shared" si="4"/>
        <v>0</v>
      </c>
      <c r="BJ126" s="145" t="s">
        <v>98</v>
      </c>
      <c r="BK126" s="143"/>
      <c r="BL126" s="143"/>
      <c r="BM126" s="143"/>
    </row>
    <row r="127" spans="1:65" s="2" customFormat="1" ht="18" customHeight="1">
      <c r="A127" s="35"/>
      <c r="B127" s="139"/>
      <c r="C127" s="140"/>
      <c r="D127" s="141" t="s">
        <v>149</v>
      </c>
      <c r="E127" s="140"/>
      <c r="F127" s="140"/>
      <c r="G127" s="140"/>
      <c r="H127" s="140"/>
      <c r="I127" s="140"/>
      <c r="J127" s="96">
        <f>ROUND(J30*T127,2)</f>
        <v>0</v>
      </c>
      <c r="K127" s="140"/>
      <c r="L127" s="142"/>
      <c r="M127" s="143"/>
      <c r="N127" s="144" t="s">
        <v>43</v>
      </c>
      <c r="O127" s="143"/>
      <c r="P127" s="143"/>
      <c r="Q127" s="143"/>
      <c r="R127" s="143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5" t="s">
        <v>150</v>
      </c>
      <c r="AZ127" s="143"/>
      <c r="BA127" s="143"/>
      <c r="BB127" s="143"/>
      <c r="BC127" s="143"/>
      <c r="BD127" s="143"/>
      <c r="BE127" s="146">
        <f t="shared" si="0"/>
        <v>0</v>
      </c>
      <c r="BF127" s="146">
        <f t="shared" si="1"/>
        <v>0</v>
      </c>
      <c r="BG127" s="146">
        <f t="shared" si="2"/>
        <v>0</v>
      </c>
      <c r="BH127" s="146">
        <f t="shared" si="3"/>
        <v>0</v>
      </c>
      <c r="BI127" s="146">
        <f t="shared" si="4"/>
        <v>0</v>
      </c>
      <c r="BJ127" s="145" t="s">
        <v>98</v>
      </c>
      <c r="BK127" s="143"/>
      <c r="BL127" s="143"/>
      <c r="BM127" s="143"/>
    </row>
    <row r="128" spans="1:65" s="2" customForma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s="2" customFormat="1" ht="29.25" customHeight="1">
      <c r="A129" s="35"/>
      <c r="B129" s="36"/>
      <c r="C129" s="104" t="s">
        <v>94</v>
      </c>
      <c r="D129" s="105"/>
      <c r="E129" s="105"/>
      <c r="F129" s="105"/>
      <c r="G129" s="105"/>
      <c r="H129" s="105"/>
      <c r="I129" s="105"/>
      <c r="J129" s="106">
        <f>ROUND(J96+J121,2)</f>
        <v>0</v>
      </c>
      <c r="K129" s="10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s="2" customFormat="1" ht="7" customHeight="1">
      <c r="A130" s="35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4" spans="1:31" s="2" customFormat="1" ht="7" customHeight="1">
      <c r="A134" s="35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4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s="2" customFormat="1" ht="25" customHeight="1">
      <c r="A135" s="35"/>
      <c r="B135" s="36"/>
      <c r="C135" s="22" t="s">
        <v>151</v>
      </c>
      <c r="D135" s="35"/>
      <c r="E135" s="35"/>
      <c r="F135" s="35"/>
      <c r="G135" s="35"/>
      <c r="H135" s="35"/>
      <c r="I135" s="35"/>
      <c r="J135" s="35"/>
      <c r="K135" s="35"/>
      <c r="L135" s="4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7" customHeight="1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4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12" customHeight="1">
      <c r="A137" s="35"/>
      <c r="B137" s="36"/>
      <c r="C137" s="28" t="s">
        <v>14</v>
      </c>
      <c r="D137" s="35"/>
      <c r="E137" s="35"/>
      <c r="F137" s="35"/>
      <c r="G137" s="35"/>
      <c r="H137" s="35"/>
      <c r="I137" s="35"/>
      <c r="J137" s="35"/>
      <c r="K137" s="35"/>
      <c r="L137" s="4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16.5" customHeight="1">
      <c r="A138" s="35"/>
      <c r="B138" s="36"/>
      <c r="C138" s="35"/>
      <c r="D138" s="35"/>
      <c r="E138" s="275" t="str">
        <f>E7</f>
        <v>Úprava priestorov budove Mestskej polície hl. mesta SR</v>
      </c>
      <c r="F138" s="276"/>
      <c r="G138" s="276"/>
      <c r="H138" s="276"/>
      <c r="I138" s="35"/>
      <c r="J138" s="35"/>
      <c r="K138" s="35"/>
      <c r="L138" s="4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2" customHeight="1">
      <c r="A139" s="35"/>
      <c r="B139" s="36"/>
      <c r="C139" s="28" t="s">
        <v>112</v>
      </c>
      <c r="D139" s="35"/>
      <c r="E139" s="35"/>
      <c r="F139" s="35"/>
      <c r="G139" s="35"/>
      <c r="H139" s="35"/>
      <c r="I139" s="35"/>
      <c r="J139" s="35"/>
      <c r="K139" s="35"/>
      <c r="L139" s="4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30" customHeight="1">
      <c r="A140" s="35"/>
      <c r="B140" s="36"/>
      <c r="C140" s="35"/>
      <c r="D140" s="35"/>
      <c r="E140" s="265" t="str">
        <f>E9</f>
        <v>01 - Úprava priestorovv budove Mestskej polície hl. mesta SR</v>
      </c>
      <c r="F140" s="277"/>
      <c r="G140" s="277"/>
      <c r="H140" s="277"/>
      <c r="I140" s="35"/>
      <c r="J140" s="35"/>
      <c r="K140" s="35"/>
      <c r="L140" s="48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7" customHeight="1">
      <c r="A141" s="35"/>
      <c r="B141" s="36"/>
      <c r="C141" s="35"/>
      <c r="D141" s="35"/>
      <c r="E141" s="35"/>
      <c r="F141" s="35"/>
      <c r="G141" s="35"/>
      <c r="H141" s="35"/>
      <c r="I141" s="35"/>
      <c r="J141" s="35"/>
      <c r="K141" s="35"/>
      <c r="L141" s="48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2" customHeight="1">
      <c r="A142" s="35"/>
      <c r="B142" s="36"/>
      <c r="C142" s="28" t="s">
        <v>18</v>
      </c>
      <c r="D142" s="35"/>
      <c r="E142" s="35"/>
      <c r="F142" s="26" t="str">
        <f>F12</f>
        <v>Bratislava</v>
      </c>
      <c r="G142" s="35"/>
      <c r="H142" s="35"/>
      <c r="I142" s="28" t="s">
        <v>20</v>
      </c>
      <c r="J142" s="61" t="str">
        <f>IF(J12="","",J12)</f>
        <v>3. 11. 2021</v>
      </c>
      <c r="K142" s="35"/>
      <c r="L142" s="48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7" customHeight="1">
      <c r="A143" s="35"/>
      <c r="B143" s="36"/>
      <c r="C143" s="35"/>
      <c r="D143" s="35"/>
      <c r="E143" s="35"/>
      <c r="F143" s="35"/>
      <c r="G143" s="35"/>
      <c r="H143" s="35"/>
      <c r="I143" s="35"/>
      <c r="J143" s="35"/>
      <c r="K143" s="35"/>
      <c r="L143" s="4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25.75" customHeight="1">
      <c r="A144" s="35"/>
      <c r="B144" s="36"/>
      <c r="C144" s="28" t="s">
        <v>22</v>
      </c>
      <c r="D144" s="35"/>
      <c r="E144" s="35"/>
      <c r="F144" s="26" t="str">
        <f>E15</f>
        <v>hl. mesto SR Bratislava - Mestská polícia</v>
      </c>
      <c r="G144" s="35"/>
      <c r="H144" s="35"/>
      <c r="I144" s="28" t="s">
        <v>28</v>
      </c>
      <c r="J144" s="31" t="str">
        <f>E21</f>
        <v>Ing. arch. Krobot, Ing. arch. Vacho</v>
      </c>
      <c r="K144" s="35"/>
      <c r="L144" s="48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5.25" customHeight="1">
      <c r="A145" s="35"/>
      <c r="B145" s="36"/>
      <c r="C145" s="28" t="s">
        <v>26</v>
      </c>
      <c r="D145" s="35"/>
      <c r="E145" s="35"/>
      <c r="F145" s="26" t="str">
        <f>IF(E18="","",E18)</f>
        <v>Vyplň údaj</v>
      </c>
      <c r="G145" s="35"/>
      <c r="H145" s="35"/>
      <c r="I145" s="28" t="s">
        <v>32</v>
      </c>
      <c r="J145" s="31" t="str">
        <f>E24</f>
        <v xml:space="preserve"> </v>
      </c>
      <c r="K145" s="35"/>
      <c r="L145" s="48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0.4" customHeight="1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8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11" customFormat="1" ht="29.25" customHeight="1">
      <c r="A147" s="147"/>
      <c r="B147" s="148"/>
      <c r="C147" s="149" t="s">
        <v>152</v>
      </c>
      <c r="D147" s="150" t="s">
        <v>62</v>
      </c>
      <c r="E147" s="150" t="s">
        <v>58</v>
      </c>
      <c r="F147" s="150" t="s">
        <v>59</v>
      </c>
      <c r="G147" s="150" t="s">
        <v>153</v>
      </c>
      <c r="H147" s="150" t="s">
        <v>154</v>
      </c>
      <c r="I147" s="150" t="s">
        <v>155</v>
      </c>
      <c r="J147" s="151" t="s">
        <v>117</v>
      </c>
      <c r="K147" s="152" t="s">
        <v>156</v>
      </c>
      <c r="L147" s="153"/>
      <c r="M147" s="68" t="s">
        <v>1</v>
      </c>
      <c r="N147" s="69" t="s">
        <v>41</v>
      </c>
      <c r="O147" s="69" t="s">
        <v>157</v>
      </c>
      <c r="P147" s="69" t="s">
        <v>158</v>
      </c>
      <c r="Q147" s="69" t="s">
        <v>159</v>
      </c>
      <c r="R147" s="69" t="s">
        <v>160</v>
      </c>
      <c r="S147" s="69" t="s">
        <v>161</v>
      </c>
      <c r="T147" s="70" t="s">
        <v>162</v>
      </c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</row>
    <row r="148" spans="1:65" s="2" customFormat="1" ht="22.9" customHeight="1">
      <c r="A148" s="35"/>
      <c r="B148" s="36"/>
      <c r="C148" s="75" t="s">
        <v>114</v>
      </c>
      <c r="D148" s="35"/>
      <c r="E148" s="35"/>
      <c r="F148" s="35"/>
      <c r="G148" s="35"/>
      <c r="H148" s="35"/>
      <c r="I148" s="35"/>
      <c r="J148" s="154">
        <f>BK148</f>
        <v>0</v>
      </c>
      <c r="K148" s="35"/>
      <c r="L148" s="36"/>
      <c r="M148" s="71"/>
      <c r="N148" s="62"/>
      <c r="O148" s="72"/>
      <c r="P148" s="155">
        <f>P149+P274+P503</f>
        <v>0</v>
      </c>
      <c r="Q148" s="72"/>
      <c r="R148" s="155">
        <f>R149+R274+R503</f>
        <v>3.0412411600000002</v>
      </c>
      <c r="S148" s="72"/>
      <c r="T148" s="156">
        <f>T149+T274+T503</f>
        <v>7.4211955899999991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76</v>
      </c>
      <c r="AU148" s="18" t="s">
        <v>119</v>
      </c>
      <c r="BK148" s="157">
        <f>BK149+BK274+BK503</f>
        <v>0</v>
      </c>
    </row>
    <row r="149" spans="1:65" s="12" customFormat="1" ht="25.9" customHeight="1">
      <c r="B149" s="158"/>
      <c r="D149" s="159" t="s">
        <v>76</v>
      </c>
      <c r="E149" s="160" t="s">
        <v>163</v>
      </c>
      <c r="F149" s="160" t="s">
        <v>164</v>
      </c>
      <c r="I149" s="161"/>
      <c r="J149" s="162">
        <f>BK149</f>
        <v>0</v>
      </c>
      <c r="L149" s="158"/>
      <c r="M149" s="163"/>
      <c r="N149" s="164"/>
      <c r="O149" s="164"/>
      <c r="P149" s="165">
        <f>P150+P154+P192+P272</f>
        <v>0</v>
      </c>
      <c r="Q149" s="164"/>
      <c r="R149" s="165">
        <f>R150+R154+R192+R272</f>
        <v>1.0704132100000001</v>
      </c>
      <c r="S149" s="164"/>
      <c r="T149" s="166">
        <f>T150+T154+T192+T272</f>
        <v>4.5114579999999993</v>
      </c>
      <c r="AR149" s="159" t="s">
        <v>84</v>
      </c>
      <c r="AT149" s="167" t="s">
        <v>76</v>
      </c>
      <c r="AU149" s="167" t="s">
        <v>77</v>
      </c>
      <c r="AY149" s="159" t="s">
        <v>165</v>
      </c>
      <c r="BK149" s="168">
        <f>BK150+BK154+BK192+BK272</f>
        <v>0</v>
      </c>
    </row>
    <row r="150" spans="1:65" s="12" customFormat="1" ht="22.9" customHeight="1">
      <c r="B150" s="158"/>
      <c r="D150" s="159" t="s">
        <v>76</v>
      </c>
      <c r="E150" s="169" t="s">
        <v>166</v>
      </c>
      <c r="F150" s="169" t="s">
        <v>167</v>
      </c>
      <c r="I150" s="161"/>
      <c r="J150" s="170">
        <f>BK150</f>
        <v>0</v>
      </c>
      <c r="L150" s="158"/>
      <c r="M150" s="163"/>
      <c r="N150" s="164"/>
      <c r="O150" s="164"/>
      <c r="P150" s="165">
        <f>SUM(P151:P153)</f>
        <v>0</v>
      </c>
      <c r="Q150" s="164"/>
      <c r="R150" s="165">
        <f>SUM(R151:R153)</f>
        <v>2.1839999999999998E-2</v>
      </c>
      <c r="S150" s="164"/>
      <c r="T150" s="166">
        <f>SUM(T151:T153)</f>
        <v>0</v>
      </c>
      <c r="AR150" s="159" t="s">
        <v>84</v>
      </c>
      <c r="AT150" s="167" t="s">
        <v>76</v>
      </c>
      <c r="AU150" s="167" t="s">
        <v>84</v>
      </c>
      <c r="AY150" s="159" t="s">
        <v>165</v>
      </c>
      <c r="BK150" s="168">
        <f>SUM(BK151:BK153)</f>
        <v>0</v>
      </c>
    </row>
    <row r="151" spans="1:65" s="2" customFormat="1" ht="16.5" customHeight="1">
      <c r="A151" s="35"/>
      <c r="B151" s="139"/>
      <c r="C151" s="171" t="s">
        <v>84</v>
      </c>
      <c r="D151" s="171" t="s">
        <v>168</v>
      </c>
      <c r="E151" s="172" t="s">
        <v>169</v>
      </c>
      <c r="F151" s="173" t="s">
        <v>170</v>
      </c>
      <c r="G151" s="174" t="s">
        <v>171</v>
      </c>
      <c r="H151" s="175">
        <v>1</v>
      </c>
      <c r="I151" s="176"/>
      <c r="J151" s="175">
        <f>ROUND(I151*H151,3)</f>
        <v>0</v>
      </c>
      <c r="K151" s="177"/>
      <c r="L151" s="36"/>
      <c r="M151" s="178" t="s">
        <v>1</v>
      </c>
      <c r="N151" s="179" t="s">
        <v>43</v>
      </c>
      <c r="O151" s="64"/>
      <c r="P151" s="180">
        <f>O151*H151</f>
        <v>0</v>
      </c>
      <c r="Q151" s="180">
        <v>2.1839999999999998E-2</v>
      </c>
      <c r="R151" s="180">
        <f>Q151*H151</f>
        <v>2.1839999999999998E-2</v>
      </c>
      <c r="S151" s="180">
        <v>0</v>
      </c>
      <c r="T151" s="181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2" t="s">
        <v>172</v>
      </c>
      <c r="AT151" s="182" t="s">
        <v>168</v>
      </c>
      <c r="AU151" s="182" t="s">
        <v>98</v>
      </c>
      <c r="AY151" s="18" t="s">
        <v>165</v>
      </c>
      <c r="BE151" s="100">
        <f>IF(N151="základná",J151,0)</f>
        <v>0</v>
      </c>
      <c r="BF151" s="100">
        <f>IF(N151="znížená",J151,0)</f>
        <v>0</v>
      </c>
      <c r="BG151" s="100">
        <f>IF(N151="zákl. prenesená",J151,0)</f>
        <v>0</v>
      </c>
      <c r="BH151" s="100">
        <f>IF(N151="zníž. prenesená",J151,0)</f>
        <v>0</v>
      </c>
      <c r="BI151" s="100">
        <f>IF(N151="nulová",J151,0)</f>
        <v>0</v>
      </c>
      <c r="BJ151" s="18" t="s">
        <v>98</v>
      </c>
      <c r="BK151" s="183">
        <f>ROUND(I151*H151,3)</f>
        <v>0</v>
      </c>
      <c r="BL151" s="18" t="s">
        <v>172</v>
      </c>
      <c r="BM151" s="182" t="s">
        <v>173</v>
      </c>
    </row>
    <row r="152" spans="1:65" s="13" customFormat="1">
      <c r="B152" s="184"/>
      <c r="D152" s="185" t="s">
        <v>174</v>
      </c>
      <c r="E152" s="186" t="s">
        <v>1</v>
      </c>
      <c r="F152" s="187" t="s">
        <v>175</v>
      </c>
      <c r="H152" s="186" t="s">
        <v>1</v>
      </c>
      <c r="I152" s="188"/>
      <c r="L152" s="184"/>
      <c r="M152" s="189"/>
      <c r="N152" s="190"/>
      <c r="O152" s="190"/>
      <c r="P152" s="190"/>
      <c r="Q152" s="190"/>
      <c r="R152" s="190"/>
      <c r="S152" s="190"/>
      <c r="T152" s="191"/>
      <c r="AT152" s="186" t="s">
        <v>174</v>
      </c>
      <c r="AU152" s="186" t="s">
        <v>98</v>
      </c>
      <c r="AV152" s="13" t="s">
        <v>84</v>
      </c>
      <c r="AW152" s="13" t="s">
        <v>30</v>
      </c>
      <c r="AX152" s="13" t="s">
        <v>77</v>
      </c>
      <c r="AY152" s="186" t="s">
        <v>165</v>
      </c>
    </row>
    <row r="153" spans="1:65" s="14" customFormat="1">
      <c r="B153" s="192"/>
      <c r="D153" s="185" t="s">
        <v>174</v>
      </c>
      <c r="E153" s="193" t="s">
        <v>1</v>
      </c>
      <c r="F153" s="194" t="s">
        <v>84</v>
      </c>
      <c r="H153" s="195">
        <v>1</v>
      </c>
      <c r="I153" s="196"/>
      <c r="L153" s="192"/>
      <c r="M153" s="197"/>
      <c r="N153" s="198"/>
      <c r="O153" s="198"/>
      <c r="P153" s="198"/>
      <c r="Q153" s="198"/>
      <c r="R153" s="198"/>
      <c r="S153" s="198"/>
      <c r="T153" s="199"/>
      <c r="AT153" s="193" t="s">
        <v>174</v>
      </c>
      <c r="AU153" s="193" t="s">
        <v>98</v>
      </c>
      <c r="AV153" s="14" t="s">
        <v>98</v>
      </c>
      <c r="AW153" s="14" t="s">
        <v>30</v>
      </c>
      <c r="AX153" s="14" t="s">
        <v>84</v>
      </c>
      <c r="AY153" s="193" t="s">
        <v>165</v>
      </c>
    </row>
    <row r="154" spans="1:65" s="12" customFormat="1" ht="22.9" customHeight="1">
      <c r="B154" s="158"/>
      <c r="D154" s="159" t="s">
        <v>76</v>
      </c>
      <c r="E154" s="169" t="s">
        <v>176</v>
      </c>
      <c r="F154" s="169" t="s">
        <v>177</v>
      </c>
      <c r="I154" s="161"/>
      <c r="J154" s="170">
        <f>BK154</f>
        <v>0</v>
      </c>
      <c r="L154" s="158"/>
      <c r="M154" s="163"/>
      <c r="N154" s="164"/>
      <c r="O154" s="164"/>
      <c r="P154" s="165">
        <f>SUM(P155:P191)</f>
        <v>0</v>
      </c>
      <c r="Q154" s="164"/>
      <c r="R154" s="165">
        <f>SUM(R155:R191)</f>
        <v>1.0409914</v>
      </c>
      <c r="S154" s="164"/>
      <c r="T154" s="166">
        <f>SUM(T155:T191)</f>
        <v>0</v>
      </c>
      <c r="AR154" s="159" t="s">
        <v>84</v>
      </c>
      <c r="AT154" s="167" t="s">
        <v>76</v>
      </c>
      <c r="AU154" s="167" t="s">
        <v>84</v>
      </c>
      <c r="AY154" s="159" t="s">
        <v>165</v>
      </c>
      <c r="BK154" s="168">
        <f>SUM(BK155:BK191)</f>
        <v>0</v>
      </c>
    </row>
    <row r="155" spans="1:65" s="2" customFormat="1" ht="24.25" customHeight="1">
      <c r="A155" s="35"/>
      <c r="B155" s="139"/>
      <c r="C155" s="171" t="s">
        <v>98</v>
      </c>
      <c r="D155" s="171" t="s">
        <v>168</v>
      </c>
      <c r="E155" s="172" t="s">
        <v>178</v>
      </c>
      <c r="F155" s="173" t="s">
        <v>179</v>
      </c>
      <c r="G155" s="174" t="s">
        <v>180</v>
      </c>
      <c r="H155" s="175">
        <v>0.52500000000000002</v>
      </c>
      <c r="I155" s="176"/>
      <c r="J155" s="175">
        <f>ROUND(I155*H155,3)</f>
        <v>0</v>
      </c>
      <c r="K155" s="177"/>
      <c r="L155" s="36"/>
      <c r="M155" s="178" t="s">
        <v>1</v>
      </c>
      <c r="N155" s="179" t="s">
        <v>43</v>
      </c>
      <c r="O155" s="64"/>
      <c r="P155" s="180">
        <f>O155*H155</f>
        <v>0</v>
      </c>
      <c r="Q155" s="180">
        <v>4.3580000000000001E-2</v>
      </c>
      <c r="R155" s="180">
        <f>Q155*H155</f>
        <v>2.2879500000000001E-2</v>
      </c>
      <c r="S155" s="180">
        <v>0</v>
      </c>
      <c r="T155" s="181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2" t="s">
        <v>172</v>
      </c>
      <c r="AT155" s="182" t="s">
        <v>168</v>
      </c>
      <c r="AU155" s="182" t="s">
        <v>98</v>
      </c>
      <c r="AY155" s="18" t="s">
        <v>165</v>
      </c>
      <c r="BE155" s="100">
        <f>IF(N155="základná",J155,0)</f>
        <v>0</v>
      </c>
      <c r="BF155" s="100">
        <f>IF(N155="znížená",J155,0)</f>
        <v>0</v>
      </c>
      <c r="BG155" s="100">
        <f>IF(N155="zákl. prenesená",J155,0)</f>
        <v>0</v>
      </c>
      <c r="BH155" s="100">
        <f>IF(N155="zníž. prenesená",J155,0)</f>
        <v>0</v>
      </c>
      <c r="BI155" s="100">
        <f>IF(N155="nulová",J155,0)</f>
        <v>0</v>
      </c>
      <c r="BJ155" s="18" t="s">
        <v>98</v>
      </c>
      <c r="BK155" s="183">
        <f>ROUND(I155*H155,3)</f>
        <v>0</v>
      </c>
      <c r="BL155" s="18" t="s">
        <v>172</v>
      </c>
      <c r="BM155" s="182" t="s">
        <v>181</v>
      </c>
    </row>
    <row r="156" spans="1:65" s="13" customFormat="1">
      <c r="B156" s="184"/>
      <c r="D156" s="185" t="s">
        <v>174</v>
      </c>
      <c r="E156" s="186" t="s">
        <v>1</v>
      </c>
      <c r="F156" s="187" t="s">
        <v>182</v>
      </c>
      <c r="H156" s="186" t="s">
        <v>1</v>
      </c>
      <c r="I156" s="188"/>
      <c r="L156" s="184"/>
      <c r="M156" s="189"/>
      <c r="N156" s="190"/>
      <c r="O156" s="190"/>
      <c r="P156" s="190"/>
      <c r="Q156" s="190"/>
      <c r="R156" s="190"/>
      <c r="S156" s="190"/>
      <c r="T156" s="191"/>
      <c r="AT156" s="186" t="s">
        <v>174</v>
      </c>
      <c r="AU156" s="186" t="s">
        <v>98</v>
      </c>
      <c r="AV156" s="13" t="s">
        <v>84</v>
      </c>
      <c r="AW156" s="13" t="s">
        <v>30</v>
      </c>
      <c r="AX156" s="13" t="s">
        <v>77</v>
      </c>
      <c r="AY156" s="186" t="s">
        <v>165</v>
      </c>
    </row>
    <row r="157" spans="1:65" s="14" customFormat="1">
      <c r="B157" s="192"/>
      <c r="D157" s="185" t="s">
        <v>174</v>
      </c>
      <c r="E157" s="193" t="s">
        <v>1</v>
      </c>
      <c r="F157" s="194" t="s">
        <v>183</v>
      </c>
      <c r="H157" s="195">
        <v>0.36</v>
      </c>
      <c r="I157" s="196"/>
      <c r="L157" s="192"/>
      <c r="M157" s="197"/>
      <c r="N157" s="198"/>
      <c r="O157" s="198"/>
      <c r="P157" s="198"/>
      <c r="Q157" s="198"/>
      <c r="R157" s="198"/>
      <c r="S157" s="198"/>
      <c r="T157" s="199"/>
      <c r="AT157" s="193" t="s">
        <v>174</v>
      </c>
      <c r="AU157" s="193" t="s">
        <v>98</v>
      </c>
      <c r="AV157" s="14" t="s">
        <v>98</v>
      </c>
      <c r="AW157" s="14" t="s">
        <v>30</v>
      </c>
      <c r="AX157" s="14" t="s">
        <v>77</v>
      </c>
      <c r="AY157" s="193" t="s">
        <v>165</v>
      </c>
    </row>
    <row r="158" spans="1:65" s="13" customFormat="1">
      <c r="B158" s="184"/>
      <c r="D158" s="185" t="s">
        <v>174</v>
      </c>
      <c r="E158" s="186" t="s">
        <v>1</v>
      </c>
      <c r="F158" s="187" t="s">
        <v>184</v>
      </c>
      <c r="H158" s="186" t="s">
        <v>1</v>
      </c>
      <c r="I158" s="188"/>
      <c r="L158" s="184"/>
      <c r="M158" s="189"/>
      <c r="N158" s="190"/>
      <c r="O158" s="190"/>
      <c r="P158" s="190"/>
      <c r="Q158" s="190"/>
      <c r="R158" s="190"/>
      <c r="S158" s="190"/>
      <c r="T158" s="191"/>
      <c r="AT158" s="186" t="s">
        <v>174</v>
      </c>
      <c r="AU158" s="186" t="s">
        <v>98</v>
      </c>
      <c r="AV158" s="13" t="s">
        <v>84</v>
      </c>
      <c r="AW158" s="13" t="s">
        <v>30</v>
      </c>
      <c r="AX158" s="13" t="s">
        <v>77</v>
      </c>
      <c r="AY158" s="186" t="s">
        <v>165</v>
      </c>
    </row>
    <row r="159" spans="1:65" s="14" customFormat="1">
      <c r="B159" s="192"/>
      <c r="D159" s="185" t="s">
        <v>174</v>
      </c>
      <c r="E159" s="193" t="s">
        <v>1</v>
      </c>
      <c r="F159" s="194" t="s">
        <v>185</v>
      </c>
      <c r="H159" s="195">
        <v>0.16500000000000001</v>
      </c>
      <c r="I159" s="196"/>
      <c r="L159" s="192"/>
      <c r="M159" s="197"/>
      <c r="N159" s="198"/>
      <c r="O159" s="198"/>
      <c r="P159" s="198"/>
      <c r="Q159" s="198"/>
      <c r="R159" s="198"/>
      <c r="S159" s="198"/>
      <c r="T159" s="199"/>
      <c r="AT159" s="193" t="s">
        <v>174</v>
      </c>
      <c r="AU159" s="193" t="s">
        <v>98</v>
      </c>
      <c r="AV159" s="14" t="s">
        <v>98</v>
      </c>
      <c r="AW159" s="14" t="s">
        <v>30</v>
      </c>
      <c r="AX159" s="14" t="s">
        <v>77</v>
      </c>
      <c r="AY159" s="193" t="s">
        <v>165</v>
      </c>
    </row>
    <row r="160" spans="1:65" s="15" customFormat="1">
      <c r="B160" s="200"/>
      <c r="D160" s="185" t="s">
        <v>174</v>
      </c>
      <c r="E160" s="201" t="s">
        <v>1</v>
      </c>
      <c r="F160" s="202" t="s">
        <v>186</v>
      </c>
      <c r="H160" s="203">
        <v>0.52500000000000002</v>
      </c>
      <c r="I160" s="204"/>
      <c r="L160" s="200"/>
      <c r="M160" s="205"/>
      <c r="N160" s="206"/>
      <c r="O160" s="206"/>
      <c r="P160" s="206"/>
      <c r="Q160" s="206"/>
      <c r="R160" s="206"/>
      <c r="S160" s="206"/>
      <c r="T160" s="207"/>
      <c r="AT160" s="201" t="s">
        <v>174</v>
      </c>
      <c r="AU160" s="201" t="s">
        <v>98</v>
      </c>
      <c r="AV160" s="15" t="s">
        <v>172</v>
      </c>
      <c r="AW160" s="15" t="s">
        <v>30</v>
      </c>
      <c r="AX160" s="15" t="s">
        <v>84</v>
      </c>
      <c r="AY160" s="201" t="s">
        <v>165</v>
      </c>
    </row>
    <row r="161" spans="1:65" s="2" customFormat="1" ht="24.25" customHeight="1">
      <c r="A161" s="35"/>
      <c r="B161" s="139"/>
      <c r="C161" s="171" t="s">
        <v>166</v>
      </c>
      <c r="D161" s="171" t="s">
        <v>168</v>
      </c>
      <c r="E161" s="172" t="s">
        <v>187</v>
      </c>
      <c r="F161" s="173" t="s">
        <v>188</v>
      </c>
      <c r="G161" s="174" t="s">
        <v>180</v>
      </c>
      <c r="H161" s="175">
        <v>1.92</v>
      </c>
      <c r="I161" s="176"/>
      <c r="J161" s="175">
        <f>ROUND(I161*H161,3)</f>
        <v>0</v>
      </c>
      <c r="K161" s="177"/>
      <c r="L161" s="36"/>
      <c r="M161" s="178" t="s">
        <v>1</v>
      </c>
      <c r="N161" s="179" t="s">
        <v>43</v>
      </c>
      <c r="O161" s="64"/>
      <c r="P161" s="180">
        <f>O161*H161</f>
        <v>0</v>
      </c>
      <c r="Q161" s="180">
        <v>3.9800000000000002E-2</v>
      </c>
      <c r="R161" s="180">
        <f>Q161*H161</f>
        <v>7.6415999999999998E-2</v>
      </c>
      <c r="S161" s="180">
        <v>0</v>
      </c>
      <c r="T161" s="181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2" t="s">
        <v>172</v>
      </c>
      <c r="AT161" s="182" t="s">
        <v>168</v>
      </c>
      <c r="AU161" s="182" t="s">
        <v>98</v>
      </c>
      <c r="AY161" s="18" t="s">
        <v>165</v>
      </c>
      <c r="BE161" s="100">
        <f>IF(N161="základná",J161,0)</f>
        <v>0</v>
      </c>
      <c r="BF161" s="100">
        <f>IF(N161="znížená",J161,0)</f>
        <v>0</v>
      </c>
      <c r="BG161" s="100">
        <f>IF(N161="zákl. prenesená",J161,0)</f>
        <v>0</v>
      </c>
      <c r="BH161" s="100">
        <f>IF(N161="zníž. prenesená",J161,0)</f>
        <v>0</v>
      </c>
      <c r="BI161" s="100">
        <f>IF(N161="nulová",J161,0)</f>
        <v>0</v>
      </c>
      <c r="BJ161" s="18" t="s">
        <v>98</v>
      </c>
      <c r="BK161" s="183">
        <f>ROUND(I161*H161,3)</f>
        <v>0</v>
      </c>
      <c r="BL161" s="18" t="s">
        <v>172</v>
      </c>
      <c r="BM161" s="182" t="s">
        <v>189</v>
      </c>
    </row>
    <row r="162" spans="1:65" s="13" customFormat="1">
      <c r="B162" s="184"/>
      <c r="D162" s="185" t="s">
        <v>174</v>
      </c>
      <c r="E162" s="186" t="s">
        <v>1</v>
      </c>
      <c r="F162" s="187" t="s">
        <v>182</v>
      </c>
      <c r="H162" s="186" t="s">
        <v>1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6" t="s">
        <v>174</v>
      </c>
      <c r="AU162" s="186" t="s">
        <v>98</v>
      </c>
      <c r="AV162" s="13" t="s">
        <v>84</v>
      </c>
      <c r="AW162" s="13" t="s">
        <v>30</v>
      </c>
      <c r="AX162" s="13" t="s">
        <v>77</v>
      </c>
      <c r="AY162" s="186" t="s">
        <v>165</v>
      </c>
    </row>
    <row r="163" spans="1:65" s="14" customFormat="1">
      <c r="B163" s="192"/>
      <c r="D163" s="185" t="s">
        <v>174</v>
      </c>
      <c r="E163" s="193" t="s">
        <v>1</v>
      </c>
      <c r="F163" s="194" t="s">
        <v>190</v>
      </c>
      <c r="H163" s="195">
        <v>0.96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174</v>
      </c>
      <c r="AU163" s="193" t="s">
        <v>98</v>
      </c>
      <c r="AV163" s="14" t="s">
        <v>98</v>
      </c>
      <c r="AW163" s="14" t="s">
        <v>30</v>
      </c>
      <c r="AX163" s="14" t="s">
        <v>77</v>
      </c>
      <c r="AY163" s="193" t="s">
        <v>165</v>
      </c>
    </row>
    <row r="164" spans="1:65" s="13" customFormat="1">
      <c r="B164" s="184"/>
      <c r="D164" s="185" t="s">
        <v>174</v>
      </c>
      <c r="E164" s="186" t="s">
        <v>1</v>
      </c>
      <c r="F164" s="187" t="s">
        <v>184</v>
      </c>
      <c r="H164" s="186" t="s">
        <v>1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6" t="s">
        <v>174</v>
      </c>
      <c r="AU164" s="186" t="s">
        <v>98</v>
      </c>
      <c r="AV164" s="13" t="s">
        <v>84</v>
      </c>
      <c r="AW164" s="13" t="s">
        <v>30</v>
      </c>
      <c r="AX164" s="13" t="s">
        <v>77</v>
      </c>
      <c r="AY164" s="186" t="s">
        <v>165</v>
      </c>
    </row>
    <row r="165" spans="1:65" s="14" customFormat="1">
      <c r="B165" s="192"/>
      <c r="D165" s="185" t="s">
        <v>174</v>
      </c>
      <c r="E165" s="193" t="s">
        <v>1</v>
      </c>
      <c r="F165" s="194" t="s">
        <v>190</v>
      </c>
      <c r="H165" s="195">
        <v>0.96</v>
      </c>
      <c r="I165" s="196"/>
      <c r="L165" s="192"/>
      <c r="M165" s="197"/>
      <c r="N165" s="198"/>
      <c r="O165" s="198"/>
      <c r="P165" s="198"/>
      <c r="Q165" s="198"/>
      <c r="R165" s="198"/>
      <c r="S165" s="198"/>
      <c r="T165" s="199"/>
      <c r="AT165" s="193" t="s">
        <v>174</v>
      </c>
      <c r="AU165" s="193" t="s">
        <v>98</v>
      </c>
      <c r="AV165" s="14" t="s">
        <v>98</v>
      </c>
      <c r="AW165" s="14" t="s">
        <v>30</v>
      </c>
      <c r="AX165" s="14" t="s">
        <v>77</v>
      </c>
      <c r="AY165" s="193" t="s">
        <v>165</v>
      </c>
    </row>
    <row r="166" spans="1:65" s="15" customFormat="1">
      <c r="B166" s="200"/>
      <c r="D166" s="185" t="s">
        <v>174</v>
      </c>
      <c r="E166" s="201" t="s">
        <v>1</v>
      </c>
      <c r="F166" s="202" t="s">
        <v>186</v>
      </c>
      <c r="H166" s="203">
        <v>1.92</v>
      </c>
      <c r="I166" s="204"/>
      <c r="L166" s="200"/>
      <c r="M166" s="205"/>
      <c r="N166" s="206"/>
      <c r="O166" s="206"/>
      <c r="P166" s="206"/>
      <c r="Q166" s="206"/>
      <c r="R166" s="206"/>
      <c r="S166" s="206"/>
      <c r="T166" s="207"/>
      <c r="AT166" s="201" t="s">
        <v>174</v>
      </c>
      <c r="AU166" s="201" t="s">
        <v>98</v>
      </c>
      <c r="AV166" s="15" t="s">
        <v>172</v>
      </c>
      <c r="AW166" s="15" t="s">
        <v>30</v>
      </c>
      <c r="AX166" s="15" t="s">
        <v>84</v>
      </c>
      <c r="AY166" s="201" t="s">
        <v>165</v>
      </c>
    </row>
    <row r="167" spans="1:65" s="2" customFormat="1" ht="24.25" customHeight="1">
      <c r="A167" s="35"/>
      <c r="B167" s="139"/>
      <c r="C167" s="171" t="s">
        <v>172</v>
      </c>
      <c r="D167" s="171" t="s">
        <v>168</v>
      </c>
      <c r="E167" s="172" t="s">
        <v>191</v>
      </c>
      <c r="F167" s="173" t="s">
        <v>192</v>
      </c>
      <c r="G167" s="174" t="s">
        <v>180</v>
      </c>
      <c r="H167" s="175">
        <v>1.5</v>
      </c>
      <c r="I167" s="176"/>
      <c r="J167" s="175">
        <f>ROUND(I167*H167,3)</f>
        <v>0</v>
      </c>
      <c r="K167" s="177"/>
      <c r="L167" s="36"/>
      <c r="M167" s="178" t="s">
        <v>1</v>
      </c>
      <c r="N167" s="179" t="s">
        <v>43</v>
      </c>
      <c r="O167" s="64"/>
      <c r="P167" s="180">
        <f>O167*H167</f>
        <v>0</v>
      </c>
      <c r="Q167" s="180">
        <v>3.7560000000000003E-2</v>
      </c>
      <c r="R167" s="180">
        <f>Q167*H167</f>
        <v>5.6340000000000001E-2</v>
      </c>
      <c r="S167" s="180">
        <v>0</v>
      </c>
      <c r="T167" s="181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2" t="s">
        <v>172</v>
      </c>
      <c r="AT167" s="182" t="s">
        <v>168</v>
      </c>
      <c r="AU167" s="182" t="s">
        <v>98</v>
      </c>
      <c r="AY167" s="18" t="s">
        <v>165</v>
      </c>
      <c r="BE167" s="100">
        <f>IF(N167="základná",J167,0)</f>
        <v>0</v>
      </c>
      <c r="BF167" s="100">
        <f>IF(N167="znížená",J167,0)</f>
        <v>0</v>
      </c>
      <c r="BG167" s="100">
        <f>IF(N167="zákl. prenesená",J167,0)</f>
        <v>0</v>
      </c>
      <c r="BH167" s="100">
        <f>IF(N167="zníž. prenesená",J167,0)</f>
        <v>0</v>
      </c>
      <c r="BI167" s="100">
        <f>IF(N167="nulová",J167,0)</f>
        <v>0</v>
      </c>
      <c r="BJ167" s="18" t="s">
        <v>98</v>
      </c>
      <c r="BK167" s="183">
        <f>ROUND(I167*H167,3)</f>
        <v>0</v>
      </c>
      <c r="BL167" s="18" t="s">
        <v>172</v>
      </c>
      <c r="BM167" s="182" t="s">
        <v>193</v>
      </c>
    </row>
    <row r="168" spans="1:65" s="13" customFormat="1">
      <c r="B168" s="184"/>
      <c r="D168" s="185" t="s">
        <v>174</v>
      </c>
      <c r="E168" s="186" t="s">
        <v>1</v>
      </c>
      <c r="F168" s="187" t="s">
        <v>194</v>
      </c>
      <c r="H168" s="186" t="s">
        <v>1</v>
      </c>
      <c r="I168" s="188"/>
      <c r="L168" s="184"/>
      <c r="M168" s="189"/>
      <c r="N168" s="190"/>
      <c r="O168" s="190"/>
      <c r="P168" s="190"/>
      <c r="Q168" s="190"/>
      <c r="R168" s="190"/>
      <c r="S168" s="190"/>
      <c r="T168" s="191"/>
      <c r="AT168" s="186" t="s">
        <v>174</v>
      </c>
      <c r="AU168" s="186" t="s">
        <v>98</v>
      </c>
      <c r="AV168" s="13" t="s">
        <v>84</v>
      </c>
      <c r="AW168" s="13" t="s">
        <v>30</v>
      </c>
      <c r="AX168" s="13" t="s">
        <v>77</v>
      </c>
      <c r="AY168" s="186" t="s">
        <v>165</v>
      </c>
    </row>
    <row r="169" spans="1:65" s="13" customFormat="1">
      <c r="B169" s="184"/>
      <c r="D169" s="185" t="s">
        <v>174</v>
      </c>
      <c r="E169" s="186" t="s">
        <v>1</v>
      </c>
      <c r="F169" s="187" t="s">
        <v>184</v>
      </c>
      <c r="H169" s="186" t="s">
        <v>1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6" t="s">
        <v>174</v>
      </c>
      <c r="AU169" s="186" t="s">
        <v>98</v>
      </c>
      <c r="AV169" s="13" t="s">
        <v>84</v>
      </c>
      <c r="AW169" s="13" t="s">
        <v>30</v>
      </c>
      <c r="AX169" s="13" t="s">
        <v>77</v>
      </c>
      <c r="AY169" s="186" t="s">
        <v>165</v>
      </c>
    </row>
    <row r="170" spans="1:65" s="14" customFormat="1">
      <c r="B170" s="192"/>
      <c r="D170" s="185" t="s">
        <v>174</v>
      </c>
      <c r="E170" s="193" t="s">
        <v>1</v>
      </c>
      <c r="F170" s="194" t="s">
        <v>195</v>
      </c>
      <c r="H170" s="195">
        <v>0.75</v>
      </c>
      <c r="I170" s="196"/>
      <c r="L170" s="192"/>
      <c r="M170" s="197"/>
      <c r="N170" s="198"/>
      <c r="O170" s="198"/>
      <c r="P170" s="198"/>
      <c r="Q170" s="198"/>
      <c r="R170" s="198"/>
      <c r="S170" s="198"/>
      <c r="T170" s="199"/>
      <c r="AT170" s="193" t="s">
        <v>174</v>
      </c>
      <c r="AU170" s="193" t="s">
        <v>98</v>
      </c>
      <c r="AV170" s="14" t="s">
        <v>98</v>
      </c>
      <c r="AW170" s="14" t="s">
        <v>30</v>
      </c>
      <c r="AX170" s="14" t="s">
        <v>77</v>
      </c>
      <c r="AY170" s="193" t="s">
        <v>165</v>
      </c>
    </row>
    <row r="171" spans="1:65" s="16" customFormat="1">
      <c r="B171" s="208"/>
      <c r="D171" s="185" t="s">
        <v>174</v>
      </c>
      <c r="E171" s="209" t="s">
        <v>1</v>
      </c>
      <c r="F171" s="210" t="s">
        <v>196</v>
      </c>
      <c r="H171" s="211">
        <v>0.75</v>
      </c>
      <c r="I171" s="212"/>
      <c r="L171" s="208"/>
      <c r="M171" s="213"/>
      <c r="N171" s="214"/>
      <c r="O171" s="214"/>
      <c r="P171" s="214"/>
      <c r="Q171" s="214"/>
      <c r="R171" s="214"/>
      <c r="S171" s="214"/>
      <c r="T171" s="215"/>
      <c r="AT171" s="209" t="s">
        <v>174</v>
      </c>
      <c r="AU171" s="209" t="s">
        <v>98</v>
      </c>
      <c r="AV171" s="16" t="s">
        <v>166</v>
      </c>
      <c r="AW171" s="16" t="s">
        <v>30</v>
      </c>
      <c r="AX171" s="16" t="s">
        <v>77</v>
      </c>
      <c r="AY171" s="209" t="s">
        <v>165</v>
      </c>
    </row>
    <row r="172" spans="1:65" s="13" customFormat="1">
      <c r="B172" s="184"/>
      <c r="D172" s="185" t="s">
        <v>174</v>
      </c>
      <c r="E172" s="186" t="s">
        <v>1</v>
      </c>
      <c r="F172" s="187" t="s">
        <v>197</v>
      </c>
      <c r="H172" s="186" t="s">
        <v>1</v>
      </c>
      <c r="I172" s="188"/>
      <c r="L172" s="184"/>
      <c r="M172" s="189"/>
      <c r="N172" s="190"/>
      <c r="O172" s="190"/>
      <c r="P172" s="190"/>
      <c r="Q172" s="190"/>
      <c r="R172" s="190"/>
      <c r="S172" s="190"/>
      <c r="T172" s="191"/>
      <c r="AT172" s="186" t="s">
        <v>174</v>
      </c>
      <c r="AU172" s="186" t="s">
        <v>98</v>
      </c>
      <c r="AV172" s="13" t="s">
        <v>84</v>
      </c>
      <c r="AW172" s="13" t="s">
        <v>30</v>
      </c>
      <c r="AX172" s="13" t="s">
        <v>77</v>
      </c>
      <c r="AY172" s="186" t="s">
        <v>165</v>
      </c>
    </row>
    <row r="173" spans="1:65" s="13" customFormat="1">
      <c r="B173" s="184"/>
      <c r="D173" s="185" t="s">
        <v>174</v>
      </c>
      <c r="E173" s="186" t="s">
        <v>1</v>
      </c>
      <c r="F173" s="187" t="s">
        <v>198</v>
      </c>
      <c r="H173" s="186" t="s">
        <v>1</v>
      </c>
      <c r="I173" s="188"/>
      <c r="L173" s="184"/>
      <c r="M173" s="189"/>
      <c r="N173" s="190"/>
      <c r="O173" s="190"/>
      <c r="P173" s="190"/>
      <c r="Q173" s="190"/>
      <c r="R173" s="190"/>
      <c r="S173" s="190"/>
      <c r="T173" s="191"/>
      <c r="AT173" s="186" t="s">
        <v>174</v>
      </c>
      <c r="AU173" s="186" t="s">
        <v>98</v>
      </c>
      <c r="AV173" s="13" t="s">
        <v>84</v>
      </c>
      <c r="AW173" s="13" t="s">
        <v>30</v>
      </c>
      <c r="AX173" s="13" t="s">
        <v>77</v>
      </c>
      <c r="AY173" s="186" t="s">
        <v>165</v>
      </c>
    </row>
    <row r="174" spans="1:65" s="14" customFormat="1">
      <c r="B174" s="192"/>
      <c r="D174" s="185" t="s">
        <v>174</v>
      </c>
      <c r="E174" s="193" t="s">
        <v>1</v>
      </c>
      <c r="F174" s="194" t="s">
        <v>195</v>
      </c>
      <c r="H174" s="195">
        <v>0.75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174</v>
      </c>
      <c r="AU174" s="193" t="s">
        <v>98</v>
      </c>
      <c r="AV174" s="14" t="s">
        <v>98</v>
      </c>
      <c r="AW174" s="14" t="s">
        <v>30</v>
      </c>
      <c r="AX174" s="14" t="s">
        <v>77</v>
      </c>
      <c r="AY174" s="193" t="s">
        <v>165</v>
      </c>
    </row>
    <row r="175" spans="1:65" s="16" customFormat="1">
      <c r="B175" s="208"/>
      <c r="D175" s="185" t="s">
        <v>174</v>
      </c>
      <c r="E175" s="209" t="s">
        <v>1</v>
      </c>
      <c r="F175" s="210" t="s">
        <v>196</v>
      </c>
      <c r="H175" s="211">
        <v>0.75</v>
      </c>
      <c r="I175" s="212"/>
      <c r="L175" s="208"/>
      <c r="M175" s="213"/>
      <c r="N175" s="214"/>
      <c r="O175" s="214"/>
      <c r="P175" s="214"/>
      <c r="Q175" s="214"/>
      <c r="R175" s="214"/>
      <c r="S175" s="214"/>
      <c r="T175" s="215"/>
      <c r="AT175" s="209" t="s">
        <v>174</v>
      </c>
      <c r="AU175" s="209" t="s">
        <v>98</v>
      </c>
      <c r="AV175" s="16" t="s">
        <v>166</v>
      </c>
      <c r="AW175" s="16" t="s">
        <v>30</v>
      </c>
      <c r="AX175" s="16" t="s">
        <v>77</v>
      </c>
      <c r="AY175" s="209" t="s">
        <v>165</v>
      </c>
    </row>
    <row r="176" spans="1:65" s="15" customFormat="1">
      <c r="B176" s="200"/>
      <c r="D176" s="185" t="s">
        <v>174</v>
      </c>
      <c r="E176" s="201" t="s">
        <v>1</v>
      </c>
      <c r="F176" s="202" t="s">
        <v>186</v>
      </c>
      <c r="H176" s="203">
        <v>1.5</v>
      </c>
      <c r="I176" s="204"/>
      <c r="L176" s="200"/>
      <c r="M176" s="205"/>
      <c r="N176" s="206"/>
      <c r="O176" s="206"/>
      <c r="P176" s="206"/>
      <c r="Q176" s="206"/>
      <c r="R176" s="206"/>
      <c r="S176" s="206"/>
      <c r="T176" s="207"/>
      <c r="AT176" s="201" t="s">
        <v>174</v>
      </c>
      <c r="AU176" s="201" t="s">
        <v>98</v>
      </c>
      <c r="AV176" s="15" t="s">
        <v>172</v>
      </c>
      <c r="AW176" s="15" t="s">
        <v>30</v>
      </c>
      <c r="AX176" s="15" t="s">
        <v>84</v>
      </c>
      <c r="AY176" s="201" t="s">
        <v>165</v>
      </c>
    </row>
    <row r="177" spans="1:65" s="2" customFormat="1" ht="33" customHeight="1">
      <c r="A177" s="35"/>
      <c r="B177" s="139"/>
      <c r="C177" s="171" t="s">
        <v>199</v>
      </c>
      <c r="D177" s="171" t="s">
        <v>168</v>
      </c>
      <c r="E177" s="172" t="s">
        <v>200</v>
      </c>
      <c r="F177" s="173" t="s">
        <v>201</v>
      </c>
      <c r="G177" s="174" t="s">
        <v>202</v>
      </c>
      <c r="H177" s="175">
        <v>0.03</v>
      </c>
      <c r="I177" s="176"/>
      <c r="J177" s="175">
        <f>ROUND(I177*H177,3)</f>
        <v>0</v>
      </c>
      <c r="K177" s="177"/>
      <c r="L177" s="36"/>
      <c r="M177" s="178" t="s">
        <v>1</v>
      </c>
      <c r="N177" s="179" t="s">
        <v>43</v>
      </c>
      <c r="O177" s="64"/>
      <c r="P177" s="180">
        <f>O177*H177</f>
        <v>0</v>
      </c>
      <c r="Q177" s="180">
        <v>2.0952500000000001</v>
      </c>
      <c r="R177" s="180">
        <f>Q177*H177</f>
        <v>6.2857499999999997E-2</v>
      </c>
      <c r="S177" s="180">
        <v>0</v>
      </c>
      <c r="T177" s="181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2" t="s">
        <v>172</v>
      </c>
      <c r="AT177" s="182" t="s">
        <v>168</v>
      </c>
      <c r="AU177" s="182" t="s">
        <v>98</v>
      </c>
      <c r="AY177" s="18" t="s">
        <v>165</v>
      </c>
      <c r="BE177" s="100">
        <f>IF(N177="základná",J177,0)</f>
        <v>0</v>
      </c>
      <c r="BF177" s="100">
        <f>IF(N177="znížená",J177,0)</f>
        <v>0</v>
      </c>
      <c r="BG177" s="100">
        <f>IF(N177="zákl. prenesená",J177,0)</f>
        <v>0</v>
      </c>
      <c r="BH177" s="100">
        <f>IF(N177="zníž. prenesená",J177,0)</f>
        <v>0</v>
      </c>
      <c r="BI177" s="100">
        <f>IF(N177="nulová",J177,0)</f>
        <v>0</v>
      </c>
      <c r="BJ177" s="18" t="s">
        <v>98</v>
      </c>
      <c r="BK177" s="183">
        <f>ROUND(I177*H177,3)</f>
        <v>0</v>
      </c>
      <c r="BL177" s="18" t="s">
        <v>172</v>
      </c>
      <c r="BM177" s="182" t="s">
        <v>203</v>
      </c>
    </row>
    <row r="178" spans="1:65" s="13" customFormat="1">
      <c r="B178" s="184"/>
      <c r="D178" s="185" t="s">
        <v>174</v>
      </c>
      <c r="E178" s="186" t="s">
        <v>1</v>
      </c>
      <c r="F178" s="187" t="s">
        <v>204</v>
      </c>
      <c r="H178" s="186" t="s">
        <v>1</v>
      </c>
      <c r="I178" s="188"/>
      <c r="L178" s="184"/>
      <c r="M178" s="189"/>
      <c r="N178" s="190"/>
      <c r="O178" s="190"/>
      <c r="P178" s="190"/>
      <c r="Q178" s="190"/>
      <c r="R178" s="190"/>
      <c r="S178" s="190"/>
      <c r="T178" s="191"/>
      <c r="AT178" s="186" t="s">
        <v>174</v>
      </c>
      <c r="AU178" s="186" t="s">
        <v>98</v>
      </c>
      <c r="AV178" s="13" t="s">
        <v>84</v>
      </c>
      <c r="AW178" s="13" t="s">
        <v>30</v>
      </c>
      <c r="AX178" s="13" t="s">
        <v>77</v>
      </c>
      <c r="AY178" s="186" t="s">
        <v>165</v>
      </c>
    </row>
    <row r="179" spans="1:65" s="14" customFormat="1">
      <c r="B179" s="192"/>
      <c r="D179" s="185" t="s">
        <v>174</v>
      </c>
      <c r="E179" s="193" t="s">
        <v>1</v>
      </c>
      <c r="F179" s="194" t="s">
        <v>205</v>
      </c>
      <c r="H179" s="195">
        <v>0.03</v>
      </c>
      <c r="I179" s="196"/>
      <c r="L179" s="192"/>
      <c r="M179" s="197"/>
      <c r="N179" s="198"/>
      <c r="O179" s="198"/>
      <c r="P179" s="198"/>
      <c r="Q179" s="198"/>
      <c r="R179" s="198"/>
      <c r="S179" s="198"/>
      <c r="T179" s="199"/>
      <c r="AT179" s="193" t="s">
        <v>174</v>
      </c>
      <c r="AU179" s="193" t="s">
        <v>98</v>
      </c>
      <c r="AV179" s="14" t="s">
        <v>98</v>
      </c>
      <c r="AW179" s="14" t="s">
        <v>30</v>
      </c>
      <c r="AX179" s="14" t="s">
        <v>77</v>
      </c>
      <c r="AY179" s="193" t="s">
        <v>165</v>
      </c>
    </row>
    <row r="180" spans="1:65" s="15" customFormat="1">
      <c r="B180" s="200"/>
      <c r="D180" s="185" t="s">
        <v>174</v>
      </c>
      <c r="E180" s="201" t="s">
        <v>1</v>
      </c>
      <c r="F180" s="202" t="s">
        <v>186</v>
      </c>
      <c r="H180" s="203">
        <v>0.03</v>
      </c>
      <c r="I180" s="204"/>
      <c r="L180" s="200"/>
      <c r="M180" s="205"/>
      <c r="N180" s="206"/>
      <c r="O180" s="206"/>
      <c r="P180" s="206"/>
      <c r="Q180" s="206"/>
      <c r="R180" s="206"/>
      <c r="S180" s="206"/>
      <c r="T180" s="207"/>
      <c r="AT180" s="201" t="s">
        <v>174</v>
      </c>
      <c r="AU180" s="201" t="s">
        <v>98</v>
      </c>
      <c r="AV180" s="15" t="s">
        <v>172</v>
      </c>
      <c r="AW180" s="15" t="s">
        <v>30</v>
      </c>
      <c r="AX180" s="15" t="s">
        <v>84</v>
      </c>
      <c r="AY180" s="201" t="s">
        <v>165</v>
      </c>
    </row>
    <row r="181" spans="1:65" s="2" customFormat="1" ht="37.9" customHeight="1">
      <c r="A181" s="35"/>
      <c r="B181" s="139"/>
      <c r="C181" s="171" t="s">
        <v>176</v>
      </c>
      <c r="D181" s="171" t="s">
        <v>168</v>
      </c>
      <c r="E181" s="172" t="s">
        <v>206</v>
      </c>
      <c r="F181" s="173" t="s">
        <v>207</v>
      </c>
      <c r="G181" s="174" t="s">
        <v>180</v>
      </c>
      <c r="H181" s="175">
        <v>1.99</v>
      </c>
      <c r="I181" s="176"/>
      <c r="J181" s="175">
        <f>ROUND(I181*H181,3)</f>
        <v>0</v>
      </c>
      <c r="K181" s="177"/>
      <c r="L181" s="36"/>
      <c r="M181" s="178" t="s">
        <v>1</v>
      </c>
      <c r="N181" s="179" t="s">
        <v>43</v>
      </c>
      <c r="O181" s="64"/>
      <c r="P181" s="180">
        <f>O181*H181</f>
        <v>0</v>
      </c>
      <c r="Q181" s="180">
        <v>3.9759999999999997E-2</v>
      </c>
      <c r="R181" s="180">
        <f>Q181*H181</f>
        <v>7.9122399999999996E-2</v>
      </c>
      <c r="S181" s="180">
        <v>0</v>
      </c>
      <c r="T181" s="181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2" t="s">
        <v>172</v>
      </c>
      <c r="AT181" s="182" t="s">
        <v>168</v>
      </c>
      <c r="AU181" s="182" t="s">
        <v>98</v>
      </c>
      <c r="AY181" s="18" t="s">
        <v>165</v>
      </c>
      <c r="BE181" s="100">
        <f>IF(N181="základná",J181,0)</f>
        <v>0</v>
      </c>
      <c r="BF181" s="100">
        <f>IF(N181="znížená",J181,0)</f>
        <v>0</v>
      </c>
      <c r="BG181" s="100">
        <f>IF(N181="zákl. prenesená",J181,0)</f>
        <v>0</v>
      </c>
      <c r="BH181" s="100">
        <f>IF(N181="zníž. prenesená",J181,0)</f>
        <v>0</v>
      </c>
      <c r="BI181" s="100">
        <f>IF(N181="nulová",J181,0)</f>
        <v>0</v>
      </c>
      <c r="BJ181" s="18" t="s">
        <v>98</v>
      </c>
      <c r="BK181" s="183">
        <f>ROUND(I181*H181,3)</f>
        <v>0</v>
      </c>
      <c r="BL181" s="18" t="s">
        <v>172</v>
      </c>
      <c r="BM181" s="182" t="s">
        <v>208</v>
      </c>
    </row>
    <row r="182" spans="1:65" s="13" customFormat="1">
      <c r="B182" s="184"/>
      <c r="D182" s="185" t="s">
        <v>174</v>
      </c>
      <c r="E182" s="186" t="s">
        <v>1</v>
      </c>
      <c r="F182" s="187" t="s">
        <v>209</v>
      </c>
      <c r="H182" s="186" t="s">
        <v>1</v>
      </c>
      <c r="I182" s="188"/>
      <c r="L182" s="184"/>
      <c r="M182" s="189"/>
      <c r="N182" s="190"/>
      <c r="O182" s="190"/>
      <c r="P182" s="190"/>
      <c r="Q182" s="190"/>
      <c r="R182" s="190"/>
      <c r="S182" s="190"/>
      <c r="T182" s="191"/>
      <c r="AT182" s="186" t="s">
        <v>174</v>
      </c>
      <c r="AU182" s="186" t="s">
        <v>98</v>
      </c>
      <c r="AV182" s="13" t="s">
        <v>84</v>
      </c>
      <c r="AW182" s="13" t="s">
        <v>30</v>
      </c>
      <c r="AX182" s="13" t="s">
        <v>77</v>
      </c>
      <c r="AY182" s="186" t="s">
        <v>165</v>
      </c>
    </row>
    <row r="183" spans="1:65" s="14" customFormat="1">
      <c r="B183" s="192"/>
      <c r="D183" s="185" t="s">
        <v>174</v>
      </c>
      <c r="E183" s="193" t="s">
        <v>1</v>
      </c>
      <c r="F183" s="194" t="s">
        <v>210</v>
      </c>
      <c r="H183" s="195">
        <v>1</v>
      </c>
      <c r="I183" s="196"/>
      <c r="L183" s="192"/>
      <c r="M183" s="197"/>
      <c r="N183" s="198"/>
      <c r="O183" s="198"/>
      <c r="P183" s="198"/>
      <c r="Q183" s="198"/>
      <c r="R183" s="198"/>
      <c r="S183" s="198"/>
      <c r="T183" s="199"/>
      <c r="AT183" s="193" t="s">
        <v>174</v>
      </c>
      <c r="AU183" s="193" t="s">
        <v>98</v>
      </c>
      <c r="AV183" s="14" t="s">
        <v>98</v>
      </c>
      <c r="AW183" s="14" t="s">
        <v>30</v>
      </c>
      <c r="AX183" s="14" t="s">
        <v>77</v>
      </c>
      <c r="AY183" s="193" t="s">
        <v>165</v>
      </c>
    </row>
    <row r="184" spans="1:65" s="14" customFormat="1">
      <c r="B184" s="192"/>
      <c r="D184" s="185" t="s">
        <v>174</v>
      </c>
      <c r="E184" s="193" t="s">
        <v>1</v>
      </c>
      <c r="F184" s="194" t="s">
        <v>211</v>
      </c>
      <c r="H184" s="195">
        <v>0.3</v>
      </c>
      <c r="I184" s="196"/>
      <c r="L184" s="192"/>
      <c r="M184" s="197"/>
      <c r="N184" s="198"/>
      <c r="O184" s="198"/>
      <c r="P184" s="198"/>
      <c r="Q184" s="198"/>
      <c r="R184" s="198"/>
      <c r="S184" s="198"/>
      <c r="T184" s="199"/>
      <c r="AT184" s="193" t="s">
        <v>174</v>
      </c>
      <c r="AU184" s="193" t="s">
        <v>98</v>
      </c>
      <c r="AV184" s="14" t="s">
        <v>98</v>
      </c>
      <c r="AW184" s="14" t="s">
        <v>30</v>
      </c>
      <c r="AX184" s="14" t="s">
        <v>77</v>
      </c>
      <c r="AY184" s="193" t="s">
        <v>165</v>
      </c>
    </row>
    <row r="185" spans="1:65" s="13" customFormat="1">
      <c r="B185" s="184"/>
      <c r="D185" s="185" t="s">
        <v>174</v>
      </c>
      <c r="E185" s="186" t="s">
        <v>1</v>
      </c>
      <c r="F185" s="187" t="s">
        <v>204</v>
      </c>
      <c r="H185" s="186" t="s">
        <v>1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6" t="s">
        <v>174</v>
      </c>
      <c r="AU185" s="186" t="s">
        <v>98</v>
      </c>
      <c r="AV185" s="13" t="s">
        <v>84</v>
      </c>
      <c r="AW185" s="13" t="s">
        <v>30</v>
      </c>
      <c r="AX185" s="13" t="s">
        <v>77</v>
      </c>
      <c r="AY185" s="186" t="s">
        <v>165</v>
      </c>
    </row>
    <row r="186" spans="1:65" s="14" customFormat="1">
      <c r="B186" s="192"/>
      <c r="D186" s="185" t="s">
        <v>174</v>
      </c>
      <c r="E186" s="193" t="s">
        <v>1</v>
      </c>
      <c r="F186" s="194" t="s">
        <v>212</v>
      </c>
      <c r="H186" s="195">
        <v>0.6</v>
      </c>
      <c r="I186" s="196"/>
      <c r="L186" s="192"/>
      <c r="M186" s="197"/>
      <c r="N186" s="198"/>
      <c r="O186" s="198"/>
      <c r="P186" s="198"/>
      <c r="Q186" s="198"/>
      <c r="R186" s="198"/>
      <c r="S186" s="198"/>
      <c r="T186" s="199"/>
      <c r="AT186" s="193" t="s">
        <v>174</v>
      </c>
      <c r="AU186" s="193" t="s">
        <v>98</v>
      </c>
      <c r="AV186" s="14" t="s">
        <v>98</v>
      </c>
      <c r="AW186" s="14" t="s">
        <v>30</v>
      </c>
      <c r="AX186" s="14" t="s">
        <v>77</v>
      </c>
      <c r="AY186" s="193" t="s">
        <v>165</v>
      </c>
    </row>
    <row r="187" spans="1:65" s="13" customFormat="1">
      <c r="B187" s="184"/>
      <c r="D187" s="185" t="s">
        <v>174</v>
      </c>
      <c r="E187" s="186" t="s">
        <v>1</v>
      </c>
      <c r="F187" s="187" t="s">
        <v>213</v>
      </c>
      <c r="H187" s="186" t="s">
        <v>1</v>
      </c>
      <c r="I187" s="188"/>
      <c r="L187" s="184"/>
      <c r="M187" s="189"/>
      <c r="N187" s="190"/>
      <c r="O187" s="190"/>
      <c r="P187" s="190"/>
      <c r="Q187" s="190"/>
      <c r="R187" s="190"/>
      <c r="S187" s="190"/>
      <c r="T187" s="191"/>
      <c r="AT187" s="186" t="s">
        <v>174</v>
      </c>
      <c r="AU187" s="186" t="s">
        <v>98</v>
      </c>
      <c r="AV187" s="13" t="s">
        <v>84</v>
      </c>
      <c r="AW187" s="13" t="s">
        <v>30</v>
      </c>
      <c r="AX187" s="13" t="s">
        <v>77</v>
      </c>
      <c r="AY187" s="186" t="s">
        <v>165</v>
      </c>
    </row>
    <row r="188" spans="1:65" s="14" customFormat="1">
      <c r="B188" s="192"/>
      <c r="D188" s="185" t="s">
        <v>174</v>
      </c>
      <c r="E188" s="193" t="s">
        <v>1</v>
      </c>
      <c r="F188" s="194" t="s">
        <v>214</v>
      </c>
      <c r="H188" s="195">
        <v>0.09</v>
      </c>
      <c r="I188" s="196"/>
      <c r="L188" s="192"/>
      <c r="M188" s="197"/>
      <c r="N188" s="198"/>
      <c r="O188" s="198"/>
      <c r="P188" s="198"/>
      <c r="Q188" s="198"/>
      <c r="R188" s="198"/>
      <c r="S188" s="198"/>
      <c r="T188" s="199"/>
      <c r="AT188" s="193" t="s">
        <v>174</v>
      </c>
      <c r="AU188" s="193" t="s">
        <v>98</v>
      </c>
      <c r="AV188" s="14" t="s">
        <v>98</v>
      </c>
      <c r="AW188" s="14" t="s">
        <v>30</v>
      </c>
      <c r="AX188" s="14" t="s">
        <v>77</v>
      </c>
      <c r="AY188" s="193" t="s">
        <v>165</v>
      </c>
    </row>
    <row r="189" spans="1:65" s="15" customFormat="1">
      <c r="B189" s="200"/>
      <c r="D189" s="185" t="s">
        <v>174</v>
      </c>
      <c r="E189" s="201" t="s">
        <v>1</v>
      </c>
      <c r="F189" s="202" t="s">
        <v>186</v>
      </c>
      <c r="H189" s="203">
        <v>1.99</v>
      </c>
      <c r="I189" s="204"/>
      <c r="L189" s="200"/>
      <c r="M189" s="205"/>
      <c r="N189" s="206"/>
      <c r="O189" s="206"/>
      <c r="P189" s="206"/>
      <c r="Q189" s="206"/>
      <c r="R189" s="206"/>
      <c r="S189" s="206"/>
      <c r="T189" s="207"/>
      <c r="AT189" s="201" t="s">
        <v>174</v>
      </c>
      <c r="AU189" s="201" t="s">
        <v>98</v>
      </c>
      <c r="AV189" s="15" t="s">
        <v>172</v>
      </c>
      <c r="AW189" s="15" t="s">
        <v>30</v>
      </c>
      <c r="AX189" s="15" t="s">
        <v>84</v>
      </c>
      <c r="AY189" s="201" t="s">
        <v>165</v>
      </c>
    </row>
    <row r="190" spans="1:65" s="2" customFormat="1" ht="24.25" customHeight="1">
      <c r="A190" s="35"/>
      <c r="B190" s="139"/>
      <c r="C190" s="171" t="s">
        <v>215</v>
      </c>
      <c r="D190" s="171" t="s">
        <v>168</v>
      </c>
      <c r="E190" s="172" t="s">
        <v>216</v>
      </c>
      <c r="F190" s="173" t="s">
        <v>217</v>
      </c>
      <c r="G190" s="174" t="s">
        <v>180</v>
      </c>
      <c r="H190" s="175">
        <v>91.1</v>
      </c>
      <c r="I190" s="176"/>
      <c r="J190" s="175">
        <f>ROUND(I190*H190,3)</f>
        <v>0</v>
      </c>
      <c r="K190" s="177"/>
      <c r="L190" s="36"/>
      <c r="M190" s="178" t="s">
        <v>1</v>
      </c>
      <c r="N190" s="179" t="s">
        <v>43</v>
      </c>
      <c r="O190" s="64"/>
      <c r="P190" s="180">
        <f>O190*H190</f>
        <v>0</v>
      </c>
      <c r="Q190" s="180">
        <v>8.1600000000000006E-3</v>
      </c>
      <c r="R190" s="180">
        <f>Q190*H190</f>
        <v>0.74337600000000004</v>
      </c>
      <c r="S190" s="180">
        <v>0</v>
      </c>
      <c r="T190" s="181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2" t="s">
        <v>172</v>
      </c>
      <c r="AT190" s="182" t="s">
        <v>168</v>
      </c>
      <c r="AU190" s="182" t="s">
        <v>98</v>
      </c>
      <c r="AY190" s="18" t="s">
        <v>165</v>
      </c>
      <c r="BE190" s="100">
        <f>IF(N190="základná",J190,0)</f>
        <v>0</v>
      </c>
      <c r="BF190" s="100">
        <f>IF(N190="znížená",J190,0)</f>
        <v>0</v>
      </c>
      <c r="BG190" s="100">
        <f>IF(N190="zákl. prenesená",J190,0)</f>
        <v>0</v>
      </c>
      <c r="BH190" s="100">
        <f>IF(N190="zníž. prenesená",J190,0)</f>
        <v>0</v>
      </c>
      <c r="BI190" s="100">
        <f>IF(N190="nulová",J190,0)</f>
        <v>0</v>
      </c>
      <c r="BJ190" s="18" t="s">
        <v>98</v>
      </c>
      <c r="BK190" s="183">
        <f>ROUND(I190*H190,3)</f>
        <v>0</v>
      </c>
      <c r="BL190" s="18" t="s">
        <v>172</v>
      </c>
      <c r="BM190" s="182" t="s">
        <v>218</v>
      </c>
    </row>
    <row r="191" spans="1:65" s="14" customFormat="1">
      <c r="B191" s="192"/>
      <c r="D191" s="185" t="s">
        <v>174</v>
      </c>
      <c r="E191" s="193" t="s">
        <v>1</v>
      </c>
      <c r="F191" s="194" t="s">
        <v>219</v>
      </c>
      <c r="H191" s="195">
        <v>91.1</v>
      </c>
      <c r="I191" s="196"/>
      <c r="L191" s="192"/>
      <c r="M191" s="197"/>
      <c r="N191" s="198"/>
      <c r="O191" s="198"/>
      <c r="P191" s="198"/>
      <c r="Q191" s="198"/>
      <c r="R191" s="198"/>
      <c r="S191" s="198"/>
      <c r="T191" s="199"/>
      <c r="AT191" s="193" t="s">
        <v>174</v>
      </c>
      <c r="AU191" s="193" t="s">
        <v>98</v>
      </c>
      <c r="AV191" s="14" t="s">
        <v>98</v>
      </c>
      <c r="AW191" s="14" t="s">
        <v>30</v>
      </c>
      <c r="AX191" s="14" t="s">
        <v>84</v>
      </c>
      <c r="AY191" s="193" t="s">
        <v>165</v>
      </c>
    </row>
    <row r="192" spans="1:65" s="12" customFormat="1" ht="22.9" customHeight="1">
      <c r="B192" s="158"/>
      <c r="D192" s="159" t="s">
        <v>76</v>
      </c>
      <c r="E192" s="169" t="s">
        <v>220</v>
      </c>
      <c r="F192" s="169" t="s">
        <v>221</v>
      </c>
      <c r="I192" s="161"/>
      <c r="J192" s="170">
        <f>BK192</f>
        <v>0</v>
      </c>
      <c r="L192" s="158"/>
      <c r="M192" s="163"/>
      <c r="N192" s="164"/>
      <c r="O192" s="164"/>
      <c r="P192" s="165">
        <f>SUM(P193:P271)</f>
        <v>0</v>
      </c>
      <c r="Q192" s="164"/>
      <c r="R192" s="165">
        <f>SUM(R193:R271)</f>
        <v>7.5818100000000005E-3</v>
      </c>
      <c r="S192" s="164"/>
      <c r="T192" s="166">
        <f>SUM(T193:T271)</f>
        <v>4.5114579999999993</v>
      </c>
      <c r="AR192" s="159" t="s">
        <v>84</v>
      </c>
      <c r="AT192" s="167" t="s">
        <v>76</v>
      </c>
      <c r="AU192" s="167" t="s">
        <v>84</v>
      </c>
      <c r="AY192" s="159" t="s">
        <v>165</v>
      </c>
      <c r="BK192" s="168">
        <f>SUM(BK193:BK271)</f>
        <v>0</v>
      </c>
    </row>
    <row r="193" spans="1:65" s="2" customFormat="1" ht="16.5" customHeight="1">
      <c r="A193" s="35"/>
      <c r="B193" s="139"/>
      <c r="C193" s="171" t="s">
        <v>222</v>
      </c>
      <c r="D193" s="171" t="s">
        <v>168</v>
      </c>
      <c r="E193" s="172" t="s">
        <v>223</v>
      </c>
      <c r="F193" s="173" t="s">
        <v>224</v>
      </c>
      <c r="G193" s="174" t="s">
        <v>180</v>
      </c>
      <c r="H193" s="175">
        <v>140.14500000000001</v>
      </c>
      <c r="I193" s="176"/>
      <c r="J193" s="175">
        <f>ROUND(I193*H193,3)</f>
        <v>0</v>
      </c>
      <c r="K193" s="177"/>
      <c r="L193" s="36"/>
      <c r="M193" s="178" t="s">
        <v>1</v>
      </c>
      <c r="N193" s="179" t="s">
        <v>43</v>
      </c>
      <c r="O193" s="64"/>
      <c r="P193" s="180">
        <f>O193*H193</f>
        <v>0</v>
      </c>
      <c r="Q193" s="180">
        <v>5.0000000000000002E-5</v>
      </c>
      <c r="R193" s="180">
        <f>Q193*H193</f>
        <v>7.0072500000000005E-3</v>
      </c>
      <c r="S193" s="180">
        <v>0</v>
      </c>
      <c r="T193" s="181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2" t="s">
        <v>172</v>
      </c>
      <c r="AT193" s="182" t="s">
        <v>168</v>
      </c>
      <c r="AU193" s="182" t="s">
        <v>98</v>
      </c>
      <c r="AY193" s="18" t="s">
        <v>165</v>
      </c>
      <c r="BE193" s="100">
        <f>IF(N193="základná",J193,0)</f>
        <v>0</v>
      </c>
      <c r="BF193" s="100">
        <f>IF(N193="znížená",J193,0)</f>
        <v>0</v>
      </c>
      <c r="BG193" s="100">
        <f>IF(N193="zákl. prenesená",J193,0)</f>
        <v>0</v>
      </c>
      <c r="BH193" s="100">
        <f>IF(N193="zníž. prenesená",J193,0)</f>
        <v>0</v>
      </c>
      <c r="BI193" s="100">
        <f>IF(N193="nulová",J193,0)</f>
        <v>0</v>
      </c>
      <c r="BJ193" s="18" t="s">
        <v>98</v>
      </c>
      <c r="BK193" s="183">
        <f>ROUND(I193*H193,3)</f>
        <v>0</v>
      </c>
      <c r="BL193" s="18" t="s">
        <v>172</v>
      </c>
      <c r="BM193" s="182" t="s">
        <v>225</v>
      </c>
    </row>
    <row r="194" spans="1:65" s="14" customFormat="1">
      <c r="B194" s="192"/>
      <c r="D194" s="185" t="s">
        <v>174</v>
      </c>
      <c r="E194" s="193" t="s">
        <v>1</v>
      </c>
      <c r="F194" s="194" t="s">
        <v>226</v>
      </c>
      <c r="H194" s="195">
        <v>89.7</v>
      </c>
      <c r="I194" s="196"/>
      <c r="L194" s="192"/>
      <c r="M194" s="197"/>
      <c r="N194" s="198"/>
      <c r="O194" s="198"/>
      <c r="P194" s="198"/>
      <c r="Q194" s="198"/>
      <c r="R194" s="198"/>
      <c r="S194" s="198"/>
      <c r="T194" s="199"/>
      <c r="AT194" s="193" t="s">
        <v>174</v>
      </c>
      <c r="AU194" s="193" t="s">
        <v>98</v>
      </c>
      <c r="AV194" s="14" t="s">
        <v>98</v>
      </c>
      <c r="AW194" s="14" t="s">
        <v>30</v>
      </c>
      <c r="AX194" s="14" t="s">
        <v>77</v>
      </c>
      <c r="AY194" s="193" t="s">
        <v>165</v>
      </c>
    </row>
    <row r="195" spans="1:65" s="14" customFormat="1">
      <c r="B195" s="192"/>
      <c r="D195" s="185" t="s">
        <v>174</v>
      </c>
      <c r="E195" s="193" t="s">
        <v>1</v>
      </c>
      <c r="F195" s="194" t="s">
        <v>227</v>
      </c>
      <c r="H195" s="195">
        <v>50.445</v>
      </c>
      <c r="I195" s="196"/>
      <c r="L195" s="192"/>
      <c r="M195" s="197"/>
      <c r="N195" s="198"/>
      <c r="O195" s="198"/>
      <c r="P195" s="198"/>
      <c r="Q195" s="198"/>
      <c r="R195" s="198"/>
      <c r="S195" s="198"/>
      <c r="T195" s="199"/>
      <c r="AT195" s="193" t="s">
        <v>174</v>
      </c>
      <c r="AU195" s="193" t="s">
        <v>98</v>
      </c>
      <c r="AV195" s="14" t="s">
        <v>98</v>
      </c>
      <c r="AW195" s="14" t="s">
        <v>30</v>
      </c>
      <c r="AX195" s="14" t="s">
        <v>77</v>
      </c>
      <c r="AY195" s="193" t="s">
        <v>165</v>
      </c>
    </row>
    <row r="196" spans="1:65" s="15" customFormat="1">
      <c r="B196" s="200"/>
      <c r="D196" s="185" t="s">
        <v>174</v>
      </c>
      <c r="E196" s="201" t="s">
        <v>1</v>
      </c>
      <c r="F196" s="202" t="s">
        <v>186</v>
      </c>
      <c r="H196" s="203">
        <v>140.14500000000001</v>
      </c>
      <c r="I196" s="204"/>
      <c r="L196" s="200"/>
      <c r="M196" s="205"/>
      <c r="N196" s="206"/>
      <c r="O196" s="206"/>
      <c r="P196" s="206"/>
      <c r="Q196" s="206"/>
      <c r="R196" s="206"/>
      <c r="S196" s="206"/>
      <c r="T196" s="207"/>
      <c r="AT196" s="201" t="s">
        <v>174</v>
      </c>
      <c r="AU196" s="201" t="s">
        <v>98</v>
      </c>
      <c r="AV196" s="15" t="s">
        <v>172</v>
      </c>
      <c r="AW196" s="15" t="s">
        <v>30</v>
      </c>
      <c r="AX196" s="15" t="s">
        <v>84</v>
      </c>
      <c r="AY196" s="201" t="s">
        <v>165</v>
      </c>
    </row>
    <row r="197" spans="1:65" s="2" customFormat="1" ht="37.9" customHeight="1">
      <c r="A197" s="35"/>
      <c r="B197" s="139"/>
      <c r="C197" s="171" t="s">
        <v>220</v>
      </c>
      <c r="D197" s="171" t="s">
        <v>168</v>
      </c>
      <c r="E197" s="172" t="s">
        <v>228</v>
      </c>
      <c r="F197" s="173" t="s">
        <v>229</v>
      </c>
      <c r="G197" s="174" t="s">
        <v>202</v>
      </c>
      <c r="H197" s="175">
        <v>0.3</v>
      </c>
      <c r="I197" s="176"/>
      <c r="J197" s="175">
        <f>ROUND(I197*H197,3)</f>
        <v>0</v>
      </c>
      <c r="K197" s="177"/>
      <c r="L197" s="36"/>
      <c r="M197" s="178" t="s">
        <v>1</v>
      </c>
      <c r="N197" s="179" t="s">
        <v>43</v>
      </c>
      <c r="O197" s="64"/>
      <c r="P197" s="180">
        <f>O197*H197</f>
        <v>0</v>
      </c>
      <c r="Q197" s="180">
        <v>0</v>
      </c>
      <c r="R197" s="180">
        <f>Q197*H197</f>
        <v>0</v>
      </c>
      <c r="S197" s="180">
        <v>2.2000000000000002</v>
      </c>
      <c r="T197" s="181">
        <f>S197*H197</f>
        <v>0.66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2" t="s">
        <v>172</v>
      </c>
      <c r="AT197" s="182" t="s">
        <v>168</v>
      </c>
      <c r="AU197" s="182" t="s">
        <v>98</v>
      </c>
      <c r="AY197" s="18" t="s">
        <v>165</v>
      </c>
      <c r="BE197" s="100">
        <f>IF(N197="základná",J197,0)</f>
        <v>0</v>
      </c>
      <c r="BF197" s="100">
        <f>IF(N197="znížená",J197,0)</f>
        <v>0</v>
      </c>
      <c r="BG197" s="100">
        <f>IF(N197="zákl. prenesená",J197,0)</f>
        <v>0</v>
      </c>
      <c r="BH197" s="100">
        <f>IF(N197="zníž. prenesená",J197,0)</f>
        <v>0</v>
      </c>
      <c r="BI197" s="100">
        <f>IF(N197="nulová",J197,0)</f>
        <v>0</v>
      </c>
      <c r="BJ197" s="18" t="s">
        <v>98</v>
      </c>
      <c r="BK197" s="183">
        <f>ROUND(I197*H197,3)</f>
        <v>0</v>
      </c>
      <c r="BL197" s="18" t="s">
        <v>172</v>
      </c>
      <c r="BM197" s="182" t="s">
        <v>230</v>
      </c>
    </row>
    <row r="198" spans="1:65" s="13" customFormat="1">
      <c r="B198" s="184"/>
      <c r="D198" s="185" t="s">
        <v>174</v>
      </c>
      <c r="E198" s="186" t="s">
        <v>1</v>
      </c>
      <c r="F198" s="187" t="s">
        <v>209</v>
      </c>
      <c r="H198" s="186" t="s">
        <v>1</v>
      </c>
      <c r="I198" s="188"/>
      <c r="L198" s="184"/>
      <c r="M198" s="189"/>
      <c r="N198" s="190"/>
      <c r="O198" s="190"/>
      <c r="P198" s="190"/>
      <c r="Q198" s="190"/>
      <c r="R198" s="190"/>
      <c r="S198" s="190"/>
      <c r="T198" s="191"/>
      <c r="AT198" s="186" t="s">
        <v>174</v>
      </c>
      <c r="AU198" s="186" t="s">
        <v>98</v>
      </c>
      <c r="AV198" s="13" t="s">
        <v>84</v>
      </c>
      <c r="AW198" s="13" t="s">
        <v>30</v>
      </c>
      <c r="AX198" s="13" t="s">
        <v>77</v>
      </c>
      <c r="AY198" s="186" t="s">
        <v>165</v>
      </c>
    </row>
    <row r="199" spans="1:65" s="14" customFormat="1">
      <c r="B199" s="192"/>
      <c r="D199" s="185" t="s">
        <v>174</v>
      </c>
      <c r="E199" s="193" t="s">
        <v>1</v>
      </c>
      <c r="F199" s="194" t="s">
        <v>231</v>
      </c>
      <c r="H199" s="195">
        <v>0.3</v>
      </c>
      <c r="I199" s="196"/>
      <c r="L199" s="192"/>
      <c r="M199" s="197"/>
      <c r="N199" s="198"/>
      <c r="O199" s="198"/>
      <c r="P199" s="198"/>
      <c r="Q199" s="198"/>
      <c r="R199" s="198"/>
      <c r="S199" s="198"/>
      <c r="T199" s="199"/>
      <c r="AT199" s="193" t="s">
        <v>174</v>
      </c>
      <c r="AU199" s="193" t="s">
        <v>98</v>
      </c>
      <c r="AV199" s="14" t="s">
        <v>98</v>
      </c>
      <c r="AW199" s="14" t="s">
        <v>30</v>
      </c>
      <c r="AX199" s="14" t="s">
        <v>77</v>
      </c>
      <c r="AY199" s="193" t="s">
        <v>165</v>
      </c>
    </row>
    <row r="200" spans="1:65" s="15" customFormat="1">
      <c r="B200" s="200"/>
      <c r="D200" s="185" t="s">
        <v>174</v>
      </c>
      <c r="E200" s="201" t="s">
        <v>1</v>
      </c>
      <c r="F200" s="202" t="s">
        <v>186</v>
      </c>
      <c r="H200" s="203">
        <v>0.3</v>
      </c>
      <c r="I200" s="204"/>
      <c r="L200" s="200"/>
      <c r="M200" s="205"/>
      <c r="N200" s="206"/>
      <c r="O200" s="206"/>
      <c r="P200" s="206"/>
      <c r="Q200" s="206"/>
      <c r="R200" s="206"/>
      <c r="S200" s="206"/>
      <c r="T200" s="207"/>
      <c r="AT200" s="201" t="s">
        <v>174</v>
      </c>
      <c r="AU200" s="201" t="s">
        <v>98</v>
      </c>
      <c r="AV200" s="15" t="s">
        <v>172</v>
      </c>
      <c r="AW200" s="15" t="s">
        <v>30</v>
      </c>
      <c r="AX200" s="15" t="s">
        <v>84</v>
      </c>
      <c r="AY200" s="201" t="s">
        <v>165</v>
      </c>
    </row>
    <row r="201" spans="1:65" s="2" customFormat="1" ht="37.9" customHeight="1">
      <c r="A201" s="35"/>
      <c r="B201" s="139"/>
      <c r="C201" s="171" t="s">
        <v>232</v>
      </c>
      <c r="D201" s="171" t="s">
        <v>168</v>
      </c>
      <c r="E201" s="172" t="s">
        <v>233</v>
      </c>
      <c r="F201" s="173" t="s">
        <v>234</v>
      </c>
      <c r="G201" s="174" t="s">
        <v>180</v>
      </c>
      <c r="H201" s="175">
        <v>9.6240000000000006</v>
      </c>
      <c r="I201" s="176"/>
      <c r="J201" s="175">
        <f>ROUND(I201*H201,3)</f>
        <v>0</v>
      </c>
      <c r="K201" s="177"/>
      <c r="L201" s="36"/>
      <c r="M201" s="178" t="s">
        <v>1</v>
      </c>
      <c r="N201" s="179" t="s">
        <v>43</v>
      </c>
      <c r="O201" s="64"/>
      <c r="P201" s="180">
        <f>O201*H201</f>
        <v>0</v>
      </c>
      <c r="Q201" s="180">
        <v>0</v>
      </c>
      <c r="R201" s="180">
        <f>Q201*H201</f>
        <v>0</v>
      </c>
      <c r="S201" s="180">
        <v>0.19600000000000001</v>
      </c>
      <c r="T201" s="181">
        <f>S201*H201</f>
        <v>1.8863040000000002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2" t="s">
        <v>172</v>
      </c>
      <c r="AT201" s="182" t="s">
        <v>168</v>
      </c>
      <c r="AU201" s="182" t="s">
        <v>98</v>
      </c>
      <c r="AY201" s="18" t="s">
        <v>165</v>
      </c>
      <c r="BE201" s="100">
        <f>IF(N201="základná",J201,0)</f>
        <v>0</v>
      </c>
      <c r="BF201" s="100">
        <f>IF(N201="znížená",J201,0)</f>
        <v>0</v>
      </c>
      <c r="BG201" s="100">
        <f>IF(N201="zákl. prenesená",J201,0)</f>
        <v>0</v>
      </c>
      <c r="BH201" s="100">
        <f>IF(N201="zníž. prenesená",J201,0)</f>
        <v>0</v>
      </c>
      <c r="BI201" s="100">
        <f>IF(N201="nulová",J201,0)</f>
        <v>0</v>
      </c>
      <c r="BJ201" s="18" t="s">
        <v>98</v>
      </c>
      <c r="BK201" s="183">
        <f>ROUND(I201*H201,3)</f>
        <v>0</v>
      </c>
      <c r="BL201" s="18" t="s">
        <v>172</v>
      </c>
      <c r="BM201" s="182" t="s">
        <v>235</v>
      </c>
    </row>
    <row r="202" spans="1:65" s="13" customFormat="1">
      <c r="B202" s="184"/>
      <c r="D202" s="185" t="s">
        <v>174</v>
      </c>
      <c r="E202" s="186" t="s">
        <v>1</v>
      </c>
      <c r="F202" s="187" t="s">
        <v>182</v>
      </c>
      <c r="H202" s="186" t="s">
        <v>1</v>
      </c>
      <c r="I202" s="188"/>
      <c r="L202" s="184"/>
      <c r="M202" s="189"/>
      <c r="N202" s="190"/>
      <c r="O202" s="190"/>
      <c r="P202" s="190"/>
      <c r="Q202" s="190"/>
      <c r="R202" s="190"/>
      <c r="S202" s="190"/>
      <c r="T202" s="191"/>
      <c r="AT202" s="186" t="s">
        <v>174</v>
      </c>
      <c r="AU202" s="186" t="s">
        <v>98</v>
      </c>
      <c r="AV202" s="13" t="s">
        <v>84</v>
      </c>
      <c r="AW202" s="13" t="s">
        <v>30</v>
      </c>
      <c r="AX202" s="13" t="s">
        <v>77</v>
      </c>
      <c r="AY202" s="186" t="s">
        <v>165</v>
      </c>
    </row>
    <row r="203" spans="1:65" s="14" customFormat="1">
      <c r="B203" s="192"/>
      <c r="D203" s="185" t="s">
        <v>174</v>
      </c>
      <c r="E203" s="193" t="s">
        <v>1</v>
      </c>
      <c r="F203" s="194" t="s">
        <v>236</v>
      </c>
      <c r="H203" s="195">
        <v>7.68</v>
      </c>
      <c r="I203" s="196"/>
      <c r="L203" s="192"/>
      <c r="M203" s="197"/>
      <c r="N203" s="198"/>
      <c r="O203" s="198"/>
      <c r="P203" s="198"/>
      <c r="Q203" s="198"/>
      <c r="R203" s="198"/>
      <c r="S203" s="198"/>
      <c r="T203" s="199"/>
      <c r="AT203" s="193" t="s">
        <v>174</v>
      </c>
      <c r="AU203" s="193" t="s">
        <v>98</v>
      </c>
      <c r="AV203" s="14" t="s">
        <v>98</v>
      </c>
      <c r="AW203" s="14" t="s">
        <v>30</v>
      </c>
      <c r="AX203" s="14" t="s">
        <v>77</v>
      </c>
      <c r="AY203" s="193" t="s">
        <v>165</v>
      </c>
    </row>
    <row r="204" spans="1:65" s="14" customFormat="1">
      <c r="B204" s="192"/>
      <c r="D204" s="185" t="s">
        <v>174</v>
      </c>
      <c r="E204" s="193" t="s">
        <v>1</v>
      </c>
      <c r="F204" s="194" t="s">
        <v>237</v>
      </c>
      <c r="H204" s="195">
        <v>-1.5760000000000001</v>
      </c>
      <c r="I204" s="196"/>
      <c r="L204" s="192"/>
      <c r="M204" s="197"/>
      <c r="N204" s="198"/>
      <c r="O204" s="198"/>
      <c r="P204" s="198"/>
      <c r="Q204" s="198"/>
      <c r="R204" s="198"/>
      <c r="S204" s="198"/>
      <c r="T204" s="199"/>
      <c r="AT204" s="193" t="s">
        <v>174</v>
      </c>
      <c r="AU204" s="193" t="s">
        <v>98</v>
      </c>
      <c r="AV204" s="14" t="s">
        <v>98</v>
      </c>
      <c r="AW204" s="14" t="s">
        <v>30</v>
      </c>
      <c r="AX204" s="14" t="s">
        <v>77</v>
      </c>
      <c r="AY204" s="193" t="s">
        <v>165</v>
      </c>
    </row>
    <row r="205" spans="1:65" s="13" customFormat="1">
      <c r="B205" s="184"/>
      <c r="D205" s="185" t="s">
        <v>174</v>
      </c>
      <c r="E205" s="186" t="s">
        <v>1</v>
      </c>
      <c r="F205" s="187" t="s">
        <v>184</v>
      </c>
      <c r="H205" s="186" t="s">
        <v>1</v>
      </c>
      <c r="I205" s="188"/>
      <c r="L205" s="184"/>
      <c r="M205" s="189"/>
      <c r="N205" s="190"/>
      <c r="O205" s="190"/>
      <c r="P205" s="190"/>
      <c r="Q205" s="190"/>
      <c r="R205" s="190"/>
      <c r="S205" s="190"/>
      <c r="T205" s="191"/>
      <c r="AT205" s="186" t="s">
        <v>174</v>
      </c>
      <c r="AU205" s="186" t="s">
        <v>98</v>
      </c>
      <c r="AV205" s="13" t="s">
        <v>84</v>
      </c>
      <c r="AW205" s="13" t="s">
        <v>30</v>
      </c>
      <c r="AX205" s="13" t="s">
        <v>77</v>
      </c>
      <c r="AY205" s="186" t="s">
        <v>165</v>
      </c>
    </row>
    <row r="206" spans="1:65" s="14" customFormat="1">
      <c r="B206" s="192"/>
      <c r="D206" s="185" t="s">
        <v>174</v>
      </c>
      <c r="E206" s="193" t="s">
        <v>1</v>
      </c>
      <c r="F206" s="194" t="s">
        <v>238</v>
      </c>
      <c r="H206" s="195">
        <v>3.52</v>
      </c>
      <c r="I206" s="196"/>
      <c r="L206" s="192"/>
      <c r="M206" s="197"/>
      <c r="N206" s="198"/>
      <c r="O206" s="198"/>
      <c r="P206" s="198"/>
      <c r="Q206" s="198"/>
      <c r="R206" s="198"/>
      <c r="S206" s="198"/>
      <c r="T206" s="199"/>
      <c r="AT206" s="193" t="s">
        <v>174</v>
      </c>
      <c r="AU206" s="193" t="s">
        <v>98</v>
      </c>
      <c r="AV206" s="14" t="s">
        <v>98</v>
      </c>
      <c r="AW206" s="14" t="s">
        <v>30</v>
      </c>
      <c r="AX206" s="14" t="s">
        <v>77</v>
      </c>
      <c r="AY206" s="193" t="s">
        <v>165</v>
      </c>
    </row>
    <row r="207" spans="1:65" s="15" customFormat="1">
      <c r="B207" s="200"/>
      <c r="D207" s="185" t="s">
        <v>174</v>
      </c>
      <c r="E207" s="201" t="s">
        <v>1</v>
      </c>
      <c r="F207" s="202" t="s">
        <v>186</v>
      </c>
      <c r="H207" s="203">
        <v>9.6240000000000006</v>
      </c>
      <c r="I207" s="204"/>
      <c r="L207" s="200"/>
      <c r="M207" s="205"/>
      <c r="N207" s="206"/>
      <c r="O207" s="206"/>
      <c r="P207" s="206"/>
      <c r="Q207" s="206"/>
      <c r="R207" s="206"/>
      <c r="S207" s="206"/>
      <c r="T207" s="207"/>
      <c r="AT207" s="201" t="s">
        <v>174</v>
      </c>
      <c r="AU207" s="201" t="s">
        <v>98</v>
      </c>
      <c r="AV207" s="15" t="s">
        <v>172</v>
      </c>
      <c r="AW207" s="15" t="s">
        <v>30</v>
      </c>
      <c r="AX207" s="15" t="s">
        <v>84</v>
      </c>
      <c r="AY207" s="201" t="s">
        <v>165</v>
      </c>
    </row>
    <row r="208" spans="1:65" s="2" customFormat="1" ht="16.5" customHeight="1">
      <c r="A208" s="35"/>
      <c r="B208" s="139"/>
      <c r="C208" s="171" t="s">
        <v>239</v>
      </c>
      <c r="D208" s="171" t="s">
        <v>168</v>
      </c>
      <c r="E208" s="172" t="s">
        <v>240</v>
      </c>
      <c r="F208" s="173" t="s">
        <v>241</v>
      </c>
      <c r="G208" s="174" t="s">
        <v>171</v>
      </c>
      <c r="H208" s="175">
        <v>1</v>
      </c>
      <c r="I208" s="176"/>
      <c r="J208" s="175">
        <f>ROUND(I208*H208,3)</f>
        <v>0</v>
      </c>
      <c r="K208" s="177"/>
      <c r="L208" s="36"/>
      <c r="M208" s="178" t="s">
        <v>1</v>
      </c>
      <c r="N208" s="179" t="s">
        <v>43</v>
      </c>
      <c r="O208" s="64"/>
      <c r="P208" s="180">
        <f>O208*H208</f>
        <v>0</v>
      </c>
      <c r="Q208" s="180">
        <v>0</v>
      </c>
      <c r="R208" s="180">
        <f>Q208*H208</f>
        <v>0</v>
      </c>
      <c r="S208" s="180">
        <v>1.6E-2</v>
      </c>
      <c r="T208" s="181">
        <f>S208*H208</f>
        <v>1.6E-2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2" t="s">
        <v>172</v>
      </c>
      <c r="AT208" s="182" t="s">
        <v>168</v>
      </c>
      <c r="AU208" s="182" t="s">
        <v>98</v>
      </c>
      <c r="AY208" s="18" t="s">
        <v>165</v>
      </c>
      <c r="BE208" s="100">
        <f>IF(N208="základná",J208,0)</f>
        <v>0</v>
      </c>
      <c r="BF208" s="100">
        <f>IF(N208="znížená",J208,0)</f>
        <v>0</v>
      </c>
      <c r="BG208" s="100">
        <f>IF(N208="zákl. prenesená",J208,0)</f>
        <v>0</v>
      </c>
      <c r="BH208" s="100">
        <f>IF(N208="zníž. prenesená",J208,0)</f>
        <v>0</v>
      </c>
      <c r="BI208" s="100">
        <f>IF(N208="nulová",J208,0)</f>
        <v>0</v>
      </c>
      <c r="BJ208" s="18" t="s">
        <v>98</v>
      </c>
      <c r="BK208" s="183">
        <f>ROUND(I208*H208,3)</f>
        <v>0</v>
      </c>
      <c r="BL208" s="18" t="s">
        <v>172</v>
      </c>
      <c r="BM208" s="182" t="s">
        <v>242</v>
      </c>
    </row>
    <row r="209" spans="1:65" s="14" customFormat="1">
      <c r="B209" s="192"/>
      <c r="D209" s="185" t="s">
        <v>174</v>
      </c>
      <c r="E209" s="193" t="s">
        <v>1</v>
      </c>
      <c r="F209" s="194" t="s">
        <v>243</v>
      </c>
      <c r="H209" s="195">
        <v>1</v>
      </c>
      <c r="I209" s="196"/>
      <c r="L209" s="192"/>
      <c r="M209" s="197"/>
      <c r="N209" s="198"/>
      <c r="O209" s="198"/>
      <c r="P209" s="198"/>
      <c r="Q209" s="198"/>
      <c r="R209" s="198"/>
      <c r="S209" s="198"/>
      <c r="T209" s="199"/>
      <c r="AT209" s="193" t="s">
        <v>174</v>
      </c>
      <c r="AU209" s="193" t="s">
        <v>98</v>
      </c>
      <c r="AV209" s="14" t="s">
        <v>98</v>
      </c>
      <c r="AW209" s="14" t="s">
        <v>30</v>
      </c>
      <c r="AX209" s="14" t="s">
        <v>84</v>
      </c>
      <c r="AY209" s="193" t="s">
        <v>165</v>
      </c>
    </row>
    <row r="210" spans="1:65" s="2" customFormat="1" ht="24.25" customHeight="1">
      <c r="A210" s="35"/>
      <c r="B210" s="139"/>
      <c r="C210" s="171" t="s">
        <v>244</v>
      </c>
      <c r="D210" s="171" t="s">
        <v>168</v>
      </c>
      <c r="E210" s="172" t="s">
        <v>245</v>
      </c>
      <c r="F210" s="173" t="s">
        <v>246</v>
      </c>
      <c r="G210" s="174" t="s">
        <v>180</v>
      </c>
      <c r="H210" s="175">
        <v>14.456</v>
      </c>
      <c r="I210" s="176"/>
      <c r="J210" s="175">
        <f>ROUND(I210*H210,3)</f>
        <v>0</v>
      </c>
      <c r="K210" s="177"/>
      <c r="L210" s="36"/>
      <c r="M210" s="178" t="s">
        <v>1</v>
      </c>
      <c r="N210" s="179" t="s">
        <v>43</v>
      </c>
      <c r="O210" s="64"/>
      <c r="P210" s="180">
        <f>O210*H210</f>
        <v>0</v>
      </c>
      <c r="Q210" s="180">
        <v>1.0000000000000001E-5</v>
      </c>
      <c r="R210" s="180">
        <f>Q210*H210</f>
        <v>1.4456000000000001E-4</v>
      </c>
      <c r="S210" s="180">
        <v>6.0000000000000001E-3</v>
      </c>
      <c r="T210" s="181">
        <f>S210*H210</f>
        <v>8.6735999999999994E-2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2" t="s">
        <v>172</v>
      </c>
      <c r="AT210" s="182" t="s">
        <v>168</v>
      </c>
      <c r="AU210" s="182" t="s">
        <v>98</v>
      </c>
      <c r="AY210" s="18" t="s">
        <v>165</v>
      </c>
      <c r="BE210" s="100">
        <f>IF(N210="základná",J210,0)</f>
        <v>0</v>
      </c>
      <c r="BF210" s="100">
        <f>IF(N210="znížená",J210,0)</f>
        <v>0</v>
      </c>
      <c r="BG210" s="100">
        <f>IF(N210="zákl. prenesená",J210,0)</f>
        <v>0</v>
      </c>
      <c r="BH210" s="100">
        <f>IF(N210="zníž. prenesená",J210,0)</f>
        <v>0</v>
      </c>
      <c r="BI210" s="100">
        <f>IF(N210="nulová",J210,0)</f>
        <v>0</v>
      </c>
      <c r="BJ210" s="18" t="s">
        <v>98</v>
      </c>
      <c r="BK210" s="183">
        <f>ROUND(I210*H210,3)</f>
        <v>0</v>
      </c>
      <c r="BL210" s="18" t="s">
        <v>172</v>
      </c>
      <c r="BM210" s="182" t="s">
        <v>247</v>
      </c>
    </row>
    <row r="211" spans="1:65" s="13" customFormat="1">
      <c r="B211" s="184"/>
      <c r="D211" s="185" t="s">
        <v>174</v>
      </c>
      <c r="E211" s="186" t="s">
        <v>1</v>
      </c>
      <c r="F211" s="187" t="s">
        <v>248</v>
      </c>
      <c r="H211" s="186" t="s">
        <v>1</v>
      </c>
      <c r="I211" s="188"/>
      <c r="L211" s="184"/>
      <c r="M211" s="189"/>
      <c r="N211" s="190"/>
      <c r="O211" s="190"/>
      <c r="P211" s="190"/>
      <c r="Q211" s="190"/>
      <c r="R211" s="190"/>
      <c r="S211" s="190"/>
      <c r="T211" s="191"/>
      <c r="AT211" s="186" t="s">
        <v>174</v>
      </c>
      <c r="AU211" s="186" t="s">
        <v>98</v>
      </c>
      <c r="AV211" s="13" t="s">
        <v>84</v>
      </c>
      <c r="AW211" s="13" t="s">
        <v>30</v>
      </c>
      <c r="AX211" s="13" t="s">
        <v>77</v>
      </c>
      <c r="AY211" s="186" t="s">
        <v>165</v>
      </c>
    </row>
    <row r="212" spans="1:65" s="14" customFormat="1">
      <c r="B212" s="192"/>
      <c r="D212" s="185" t="s">
        <v>174</v>
      </c>
      <c r="E212" s="193" t="s">
        <v>1</v>
      </c>
      <c r="F212" s="194" t="s">
        <v>249</v>
      </c>
      <c r="H212" s="195">
        <v>13.156000000000001</v>
      </c>
      <c r="I212" s="196"/>
      <c r="L212" s="192"/>
      <c r="M212" s="197"/>
      <c r="N212" s="198"/>
      <c r="O212" s="198"/>
      <c r="P212" s="198"/>
      <c r="Q212" s="198"/>
      <c r="R212" s="198"/>
      <c r="S212" s="198"/>
      <c r="T212" s="199"/>
      <c r="AT212" s="193" t="s">
        <v>174</v>
      </c>
      <c r="AU212" s="193" t="s">
        <v>98</v>
      </c>
      <c r="AV212" s="14" t="s">
        <v>98</v>
      </c>
      <c r="AW212" s="14" t="s">
        <v>30</v>
      </c>
      <c r="AX212" s="14" t="s">
        <v>77</v>
      </c>
      <c r="AY212" s="193" t="s">
        <v>165</v>
      </c>
    </row>
    <row r="213" spans="1:65" s="13" customFormat="1">
      <c r="B213" s="184"/>
      <c r="D213" s="185" t="s">
        <v>174</v>
      </c>
      <c r="E213" s="186" t="s">
        <v>1</v>
      </c>
      <c r="F213" s="187" t="s">
        <v>209</v>
      </c>
      <c r="H213" s="186" t="s">
        <v>1</v>
      </c>
      <c r="I213" s="188"/>
      <c r="L213" s="184"/>
      <c r="M213" s="189"/>
      <c r="N213" s="190"/>
      <c r="O213" s="190"/>
      <c r="P213" s="190"/>
      <c r="Q213" s="190"/>
      <c r="R213" s="190"/>
      <c r="S213" s="190"/>
      <c r="T213" s="191"/>
      <c r="AT213" s="186" t="s">
        <v>174</v>
      </c>
      <c r="AU213" s="186" t="s">
        <v>98</v>
      </c>
      <c r="AV213" s="13" t="s">
        <v>84</v>
      </c>
      <c r="AW213" s="13" t="s">
        <v>30</v>
      </c>
      <c r="AX213" s="13" t="s">
        <v>77</v>
      </c>
      <c r="AY213" s="186" t="s">
        <v>165</v>
      </c>
    </row>
    <row r="214" spans="1:65" s="14" customFormat="1">
      <c r="B214" s="192"/>
      <c r="D214" s="185" t="s">
        <v>174</v>
      </c>
      <c r="E214" s="193" t="s">
        <v>1</v>
      </c>
      <c r="F214" s="194" t="s">
        <v>210</v>
      </c>
      <c r="H214" s="195">
        <v>1</v>
      </c>
      <c r="I214" s="196"/>
      <c r="L214" s="192"/>
      <c r="M214" s="197"/>
      <c r="N214" s="198"/>
      <c r="O214" s="198"/>
      <c r="P214" s="198"/>
      <c r="Q214" s="198"/>
      <c r="R214" s="198"/>
      <c r="S214" s="198"/>
      <c r="T214" s="199"/>
      <c r="AT214" s="193" t="s">
        <v>174</v>
      </c>
      <c r="AU214" s="193" t="s">
        <v>98</v>
      </c>
      <c r="AV214" s="14" t="s">
        <v>98</v>
      </c>
      <c r="AW214" s="14" t="s">
        <v>30</v>
      </c>
      <c r="AX214" s="14" t="s">
        <v>77</v>
      </c>
      <c r="AY214" s="193" t="s">
        <v>165</v>
      </c>
    </row>
    <row r="215" spans="1:65" s="14" customFormat="1">
      <c r="B215" s="192"/>
      <c r="D215" s="185" t="s">
        <v>174</v>
      </c>
      <c r="E215" s="193" t="s">
        <v>1</v>
      </c>
      <c r="F215" s="194" t="s">
        <v>211</v>
      </c>
      <c r="H215" s="195">
        <v>0.3</v>
      </c>
      <c r="I215" s="196"/>
      <c r="L215" s="192"/>
      <c r="M215" s="197"/>
      <c r="N215" s="198"/>
      <c r="O215" s="198"/>
      <c r="P215" s="198"/>
      <c r="Q215" s="198"/>
      <c r="R215" s="198"/>
      <c r="S215" s="198"/>
      <c r="T215" s="199"/>
      <c r="AT215" s="193" t="s">
        <v>174</v>
      </c>
      <c r="AU215" s="193" t="s">
        <v>98</v>
      </c>
      <c r="AV215" s="14" t="s">
        <v>98</v>
      </c>
      <c r="AW215" s="14" t="s">
        <v>30</v>
      </c>
      <c r="AX215" s="14" t="s">
        <v>77</v>
      </c>
      <c r="AY215" s="193" t="s">
        <v>165</v>
      </c>
    </row>
    <row r="216" spans="1:65" s="15" customFormat="1">
      <c r="B216" s="200"/>
      <c r="D216" s="185" t="s">
        <v>174</v>
      </c>
      <c r="E216" s="201" t="s">
        <v>1</v>
      </c>
      <c r="F216" s="202" t="s">
        <v>186</v>
      </c>
      <c r="H216" s="203">
        <v>14.456000000000001</v>
      </c>
      <c r="I216" s="204"/>
      <c r="L216" s="200"/>
      <c r="M216" s="205"/>
      <c r="N216" s="206"/>
      <c r="O216" s="206"/>
      <c r="P216" s="206"/>
      <c r="Q216" s="206"/>
      <c r="R216" s="206"/>
      <c r="S216" s="206"/>
      <c r="T216" s="207"/>
      <c r="AT216" s="201" t="s">
        <v>174</v>
      </c>
      <c r="AU216" s="201" t="s">
        <v>98</v>
      </c>
      <c r="AV216" s="15" t="s">
        <v>172</v>
      </c>
      <c r="AW216" s="15" t="s">
        <v>30</v>
      </c>
      <c r="AX216" s="15" t="s">
        <v>84</v>
      </c>
      <c r="AY216" s="201" t="s">
        <v>165</v>
      </c>
    </row>
    <row r="217" spans="1:65" s="2" customFormat="1" ht="33" customHeight="1">
      <c r="A217" s="35"/>
      <c r="B217" s="139"/>
      <c r="C217" s="171" t="s">
        <v>250</v>
      </c>
      <c r="D217" s="171" t="s">
        <v>168</v>
      </c>
      <c r="E217" s="172" t="s">
        <v>251</v>
      </c>
      <c r="F217" s="173" t="s">
        <v>110</v>
      </c>
      <c r="G217" s="174" t="s">
        <v>180</v>
      </c>
      <c r="H217" s="175">
        <v>13.156000000000001</v>
      </c>
      <c r="I217" s="176"/>
      <c r="J217" s="175">
        <f>ROUND(I217*H217,3)</f>
        <v>0</v>
      </c>
      <c r="K217" s="177"/>
      <c r="L217" s="36"/>
      <c r="M217" s="178" t="s">
        <v>1</v>
      </c>
      <c r="N217" s="179" t="s">
        <v>43</v>
      </c>
      <c r="O217" s="64"/>
      <c r="P217" s="180">
        <f>O217*H217</f>
        <v>0</v>
      </c>
      <c r="Q217" s="180">
        <v>0</v>
      </c>
      <c r="R217" s="180">
        <f>Q217*H217</f>
        <v>0</v>
      </c>
      <c r="S217" s="180">
        <v>0.02</v>
      </c>
      <c r="T217" s="181">
        <f>S217*H217</f>
        <v>0.26312000000000002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2" t="s">
        <v>172</v>
      </c>
      <c r="AT217" s="182" t="s">
        <v>168</v>
      </c>
      <c r="AU217" s="182" t="s">
        <v>98</v>
      </c>
      <c r="AY217" s="18" t="s">
        <v>165</v>
      </c>
      <c r="BE217" s="100">
        <f>IF(N217="základná",J217,0)</f>
        <v>0</v>
      </c>
      <c r="BF217" s="100">
        <f>IF(N217="znížená",J217,0)</f>
        <v>0</v>
      </c>
      <c r="BG217" s="100">
        <f>IF(N217="zákl. prenesená",J217,0)</f>
        <v>0</v>
      </c>
      <c r="BH217" s="100">
        <f>IF(N217="zníž. prenesená",J217,0)</f>
        <v>0</v>
      </c>
      <c r="BI217" s="100">
        <f>IF(N217="nulová",J217,0)</f>
        <v>0</v>
      </c>
      <c r="BJ217" s="18" t="s">
        <v>98</v>
      </c>
      <c r="BK217" s="183">
        <f>ROUND(I217*H217,3)</f>
        <v>0</v>
      </c>
      <c r="BL217" s="18" t="s">
        <v>172</v>
      </c>
      <c r="BM217" s="182" t="s">
        <v>252</v>
      </c>
    </row>
    <row r="218" spans="1:65" s="13" customFormat="1">
      <c r="B218" s="184"/>
      <c r="D218" s="185" t="s">
        <v>174</v>
      </c>
      <c r="E218" s="186" t="s">
        <v>1</v>
      </c>
      <c r="F218" s="187" t="s">
        <v>253</v>
      </c>
      <c r="H218" s="186" t="s">
        <v>1</v>
      </c>
      <c r="I218" s="188"/>
      <c r="L218" s="184"/>
      <c r="M218" s="189"/>
      <c r="N218" s="190"/>
      <c r="O218" s="190"/>
      <c r="P218" s="190"/>
      <c r="Q218" s="190"/>
      <c r="R218" s="190"/>
      <c r="S218" s="190"/>
      <c r="T218" s="191"/>
      <c r="AT218" s="186" t="s">
        <v>174</v>
      </c>
      <c r="AU218" s="186" t="s">
        <v>98</v>
      </c>
      <c r="AV218" s="13" t="s">
        <v>84</v>
      </c>
      <c r="AW218" s="13" t="s">
        <v>30</v>
      </c>
      <c r="AX218" s="13" t="s">
        <v>77</v>
      </c>
      <c r="AY218" s="186" t="s">
        <v>165</v>
      </c>
    </row>
    <row r="219" spans="1:65" s="14" customFormat="1">
      <c r="B219" s="192"/>
      <c r="D219" s="185" t="s">
        <v>174</v>
      </c>
      <c r="E219" s="193" t="s">
        <v>1</v>
      </c>
      <c r="F219" s="194" t="s">
        <v>254</v>
      </c>
      <c r="H219" s="195">
        <v>10.29</v>
      </c>
      <c r="I219" s="196"/>
      <c r="L219" s="192"/>
      <c r="M219" s="197"/>
      <c r="N219" s="198"/>
      <c r="O219" s="198"/>
      <c r="P219" s="198"/>
      <c r="Q219" s="198"/>
      <c r="R219" s="198"/>
      <c r="S219" s="198"/>
      <c r="T219" s="199"/>
      <c r="AT219" s="193" t="s">
        <v>174</v>
      </c>
      <c r="AU219" s="193" t="s">
        <v>98</v>
      </c>
      <c r="AV219" s="14" t="s">
        <v>98</v>
      </c>
      <c r="AW219" s="14" t="s">
        <v>30</v>
      </c>
      <c r="AX219" s="14" t="s">
        <v>77</v>
      </c>
      <c r="AY219" s="193" t="s">
        <v>165</v>
      </c>
    </row>
    <row r="220" spans="1:65" s="14" customFormat="1">
      <c r="B220" s="192"/>
      <c r="D220" s="185" t="s">
        <v>174</v>
      </c>
      <c r="E220" s="193" t="s">
        <v>1</v>
      </c>
      <c r="F220" s="194" t="s">
        <v>255</v>
      </c>
      <c r="H220" s="195">
        <v>2.2810000000000001</v>
      </c>
      <c r="I220" s="196"/>
      <c r="L220" s="192"/>
      <c r="M220" s="197"/>
      <c r="N220" s="198"/>
      <c r="O220" s="198"/>
      <c r="P220" s="198"/>
      <c r="Q220" s="198"/>
      <c r="R220" s="198"/>
      <c r="S220" s="198"/>
      <c r="T220" s="199"/>
      <c r="AT220" s="193" t="s">
        <v>174</v>
      </c>
      <c r="AU220" s="193" t="s">
        <v>98</v>
      </c>
      <c r="AV220" s="14" t="s">
        <v>98</v>
      </c>
      <c r="AW220" s="14" t="s">
        <v>30</v>
      </c>
      <c r="AX220" s="14" t="s">
        <v>77</v>
      </c>
      <c r="AY220" s="193" t="s">
        <v>165</v>
      </c>
    </row>
    <row r="221" spans="1:65" s="14" customFormat="1">
      <c r="B221" s="192"/>
      <c r="D221" s="185" t="s">
        <v>174</v>
      </c>
      <c r="E221" s="193" t="s">
        <v>1</v>
      </c>
      <c r="F221" s="194" t="s">
        <v>256</v>
      </c>
      <c r="H221" s="195">
        <v>0.58499999999999996</v>
      </c>
      <c r="I221" s="196"/>
      <c r="L221" s="192"/>
      <c r="M221" s="197"/>
      <c r="N221" s="198"/>
      <c r="O221" s="198"/>
      <c r="P221" s="198"/>
      <c r="Q221" s="198"/>
      <c r="R221" s="198"/>
      <c r="S221" s="198"/>
      <c r="T221" s="199"/>
      <c r="AT221" s="193" t="s">
        <v>174</v>
      </c>
      <c r="AU221" s="193" t="s">
        <v>98</v>
      </c>
      <c r="AV221" s="14" t="s">
        <v>98</v>
      </c>
      <c r="AW221" s="14" t="s">
        <v>30</v>
      </c>
      <c r="AX221" s="14" t="s">
        <v>77</v>
      </c>
      <c r="AY221" s="193" t="s">
        <v>165</v>
      </c>
    </row>
    <row r="222" spans="1:65" s="15" customFormat="1">
      <c r="B222" s="200"/>
      <c r="D222" s="185" t="s">
        <v>174</v>
      </c>
      <c r="E222" s="201" t="s">
        <v>109</v>
      </c>
      <c r="F222" s="202" t="s">
        <v>186</v>
      </c>
      <c r="H222" s="203">
        <v>13.156000000000001</v>
      </c>
      <c r="I222" s="204"/>
      <c r="L222" s="200"/>
      <c r="M222" s="205"/>
      <c r="N222" s="206"/>
      <c r="O222" s="206"/>
      <c r="P222" s="206"/>
      <c r="Q222" s="206"/>
      <c r="R222" s="206"/>
      <c r="S222" s="206"/>
      <c r="T222" s="207"/>
      <c r="AT222" s="201" t="s">
        <v>174</v>
      </c>
      <c r="AU222" s="201" t="s">
        <v>98</v>
      </c>
      <c r="AV222" s="15" t="s">
        <v>172</v>
      </c>
      <c r="AW222" s="15" t="s">
        <v>30</v>
      </c>
      <c r="AX222" s="15" t="s">
        <v>84</v>
      </c>
      <c r="AY222" s="201" t="s">
        <v>165</v>
      </c>
    </row>
    <row r="223" spans="1:65" s="2" customFormat="1" ht="24.25" customHeight="1">
      <c r="A223" s="35"/>
      <c r="B223" s="139"/>
      <c r="C223" s="171" t="s">
        <v>257</v>
      </c>
      <c r="D223" s="171" t="s">
        <v>168</v>
      </c>
      <c r="E223" s="172" t="s">
        <v>258</v>
      </c>
      <c r="F223" s="173" t="s">
        <v>259</v>
      </c>
      <c r="G223" s="174" t="s">
        <v>171</v>
      </c>
      <c r="H223" s="175">
        <v>2</v>
      </c>
      <c r="I223" s="176"/>
      <c r="J223" s="175">
        <f>ROUND(I223*H223,3)</f>
        <v>0</v>
      </c>
      <c r="K223" s="177"/>
      <c r="L223" s="36"/>
      <c r="M223" s="178" t="s">
        <v>1</v>
      </c>
      <c r="N223" s="179" t="s">
        <v>43</v>
      </c>
      <c r="O223" s="64"/>
      <c r="P223" s="180">
        <f>O223*H223</f>
        <v>0</v>
      </c>
      <c r="Q223" s="180">
        <v>0</v>
      </c>
      <c r="R223" s="180">
        <f>Q223*H223</f>
        <v>0</v>
      </c>
      <c r="S223" s="180">
        <v>2.4E-2</v>
      </c>
      <c r="T223" s="181">
        <f>S223*H223</f>
        <v>4.8000000000000001E-2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2" t="s">
        <v>172</v>
      </c>
      <c r="AT223" s="182" t="s">
        <v>168</v>
      </c>
      <c r="AU223" s="182" t="s">
        <v>98</v>
      </c>
      <c r="AY223" s="18" t="s">
        <v>165</v>
      </c>
      <c r="BE223" s="100">
        <f>IF(N223="základná",J223,0)</f>
        <v>0</v>
      </c>
      <c r="BF223" s="100">
        <f>IF(N223="znížená",J223,0)</f>
        <v>0</v>
      </c>
      <c r="BG223" s="100">
        <f>IF(N223="zákl. prenesená",J223,0)</f>
        <v>0</v>
      </c>
      <c r="BH223" s="100">
        <f>IF(N223="zníž. prenesená",J223,0)</f>
        <v>0</v>
      </c>
      <c r="BI223" s="100">
        <f>IF(N223="nulová",J223,0)</f>
        <v>0</v>
      </c>
      <c r="BJ223" s="18" t="s">
        <v>98</v>
      </c>
      <c r="BK223" s="183">
        <f>ROUND(I223*H223,3)</f>
        <v>0</v>
      </c>
      <c r="BL223" s="18" t="s">
        <v>172</v>
      </c>
      <c r="BM223" s="182" t="s">
        <v>260</v>
      </c>
    </row>
    <row r="224" spans="1:65" s="14" customFormat="1">
      <c r="B224" s="192"/>
      <c r="D224" s="185" t="s">
        <v>174</v>
      </c>
      <c r="E224" s="193" t="s">
        <v>1</v>
      </c>
      <c r="F224" s="194" t="s">
        <v>98</v>
      </c>
      <c r="H224" s="195">
        <v>2</v>
      </c>
      <c r="I224" s="196"/>
      <c r="L224" s="192"/>
      <c r="M224" s="197"/>
      <c r="N224" s="198"/>
      <c r="O224" s="198"/>
      <c r="P224" s="198"/>
      <c r="Q224" s="198"/>
      <c r="R224" s="198"/>
      <c r="S224" s="198"/>
      <c r="T224" s="199"/>
      <c r="AT224" s="193" t="s">
        <v>174</v>
      </c>
      <c r="AU224" s="193" t="s">
        <v>98</v>
      </c>
      <c r="AV224" s="14" t="s">
        <v>98</v>
      </c>
      <c r="AW224" s="14" t="s">
        <v>30</v>
      </c>
      <c r="AX224" s="14" t="s">
        <v>84</v>
      </c>
      <c r="AY224" s="193" t="s">
        <v>165</v>
      </c>
    </row>
    <row r="225" spans="1:65" s="2" customFormat="1" ht="24.25" customHeight="1">
      <c r="A225" s="35"/>
      <c r="B225" s="139"/>
      <c r="C225" s="171" t="s">
        <v>261</v>
      </c>
      <c r="D225" s="171" t="s">
        <v>168</v>
      </c>
      <c r="E225" s="172" t="s">
        <v>262</v>
      </c>
      <c r="F225" s="173" t="s">
        <v>263</v>
      </c>
      <c r="G225" s="174" t="s">
        <v>180</v>
      </c>
      <c r="H225" s="175">
        <v>1.8180000000000001</v>
      </c>
      <c r="I225" s="176"/>
      <c r="J225" s="175">
        <f>ROUND(I225*H225,3)</f>
        <v>0</v>
      </c>
      <c r="K225" s="177"/>
      <c r="L225" s="36"/>
      <c r="M225" s="178" t="s">
        <v>1</v>
      </c>
      <c r="N225" s="179" t="s">
        <v>43</v>
      </c>
      <c r="O225" s="64"/>
      <c r="P225" s="180">
        <f>O225*H225</f>
        <v>0</v>
      </c>
      <c r="Q225" s="180">
        <v>0</v>
      </c>
      <c r="R225" s="180">
        <f>Q225*H225</f>
        <v>0</v>
      </c>
      <c r="S225" s="180">
        <v>7.5999999999999998E-2</v>
      </c>
      <c r="T225" s="181">
        <f>S225*H225</f>
        <v>0.13816800000000001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2" t="s">
        <v>172</v>
      </c>
      <c r="AT225" s="182" t="s">
        <v>168</v>
      </c>
      <c r="AU225" s="182" t="s">
        <v>98</v>
      </c>
      <c r="AY225" s="18" t="s">
        <v>165</v>
      </c>
      <c r="BE225" s="100">
        <f>IF(N225="základná",J225,0)</f>
        <v>0</v>
      </c>
      <c r="BF225" s="100">
        <f>IF(N225="znížená",J225,0)</f>
        <v>0</v>
      </c>
      <c r="BG225" s="100">
        <f>IF(N225="zákl. prenesená",J225,0)</f>
        <v>0</v>
      </c>
      <c r="BH225" s="100">
        <f>IF(N225="zníž. prenesená",J225,0)</f>
        <v>0</v>
      </c>
      <c r="BI225" s="100">
        <f>IF(N225="nulová",J225,0)</f>
        <v>0</v>
      </c>
      <c r="BJ225" s="18" t="s">
        <v>98</v>
      </c>
      <c r="BK225" s="183">
        <f>ROUND(I225*H225,3)</f>
        <v>0</v>
      </c>
      <c r="BL225" s="18" t="s">
        <v>172</v>
      </c>
      <c r="BM225" s="182" t="s">
        <v>264</v>
      </c>
    </row>
    <row r="226" spans="1:65" s="13" customFormat="1">
      <c r="B226" s="184"/>
      <c r="D226" s="185" t="s">
        <v>174</v>
      </c>
      <c r="E226" s="186" t="s">
        <v>1</v>
      </c>
      <c r="F226" s="187" t="s">
        <v>182</v>
      </c>
      <c r="H226" s="186" t="s">
        <v>1</v>
      </c>
      <c r="I226" s="188"/>
      <c r="L226" s="184"/>
      <c r="M226" s="189"/>
      <c r="N226" s="190"/>
      <c r="O226" s="190"/>
      <c r="P226" s="190"/>
      <c r="Q226" s="190"/>
      <c r="R226" s="190"/>
      <c r="S226" s="190"/>
      <c r="T226" s="191"/>
      <c r="AT226" s="186" t="s">
        <v>174</v>
      </c>
      <c r="AU226" s="186" t="s">
        <v>98</v>
      </c>
      <c r="AV226" s="13" t="s">
        <v>84</v>
      </c>
      <c r="AW226" s="13" t="s">
        <v>30</v>
      </c>
      <c r="AX226" s="13" t="s">
        <v>77</v>
      </c>
      <c r="AY226" s="186" t="s">
        <v>165</v>
      </c>
    </row>
    <row r="227" spans="1:65" s="14" customFormat="1">
      <c r="B227" s="192"/>
      <c r="D227" s="185" t="s">
        <v>174</v>
      </c>
      <c r="E227" s="193" t="s">
        <v>1</v>
      </c>
      <c r="F227" s="194" t="s">
        <v>265</v>
      </c>
      <c r="H227" s="195">
        <v>1.8180000000000001</v>
      </c>
      <c r="I227" s="196"/>
      <c r="L227" s="192"/>
      <c r="M227" s="197"/>
      <c r="N227" s="198"/>
      <c r="O227" s="198"/>
      <c r="P227" s="198"/>
      <c r="Q227" s="198"/>
      <c r="R227" s="198"/>
      <c r="S227" s="198"/>
      <c r="T227" s="199"/>
      <c r="AT227" s="193" t="s">
        <v>174</v>
      </c>
      <c r="AU227" s="193" t="s">
        <v>98</v>
      </c>
      <c r="AV227" s="14" t="s">
        <v>98</v>
      </c>
      <c r="AW227" s="14" t="s">
        <v>30</v>
      </c>
      <c r="AX227" s="14" t="s">
        <v>77</v>
      </c>
      <c r="AY227" s="193" t="s">
        <v>165</v>
      </c>
    </row>
    <row r="228" spans="1:65" s="15" customFormat="1">
      <c r="B228" s="200"/>
      <c r="D228" s="185" t="s">
        <v>174</v>
      </c>
      <c r="E228" s="201" t="s">
        <v>1</v>
      </c>
      <c r="F228" s="202" t="s">
        <v>186</v>
      </c>
      <c r="H228" s="203">
        <v>1.8180000000000001</v>
      </c>
      <c r="I228" s="204"/>
      <c r="L228" s="200"/>
      <c r="M228" s="205"/>
      <c r="N228" s="206"/>
      <c r="O228" s="206"/>
      <c r="P228" s="206"/>
      <c r="Q228" s="206"/>
      <c r="R228" s="206"/>
      <c r="S228" s="206"/>
      <c r="T228" s="207"/>
      <c r="AT228" s="201" t="s">
        <v>174</v>
      </c>
      <c r="AU228" s="201" t="s">
        <v>98</v>
      </c>
      <c r="AV228" s="15" t="s">
        <v>172</v>
      </c>
      <c r="AW228" s="15" t="s">
        <v>30</v>
      </c>
      <c r="AX228" s="15" t="s">
        <v>84</v>
      </c>
      <c r="AY228" s="201" t="s">
        <v>165</v>
      </c>
    </row>
    <row r="229" spans="1:65" s="2" customFormat="1" ht="24.25" customHeight="1">
      <c r="A229" s="35"/>
      <c r="B229" s="139"/>
      <c r="C229" s="171" t="s">
        <v>266</v>
      </c>
      <c r="D229" s="171" t="s">
        <v>168</v>
      </c>
      <c r="E229" s="172" t="s">
        <v>267</v>
      </c>
      <c r="F229" s="173" t="s">
        <v>268</v>
      </c>
      <c r="G229" s="174" t="s">
        <v>180</v>
      </c>
      <c r="H229" s="175">
        <v>3.69</v>
      </c>
      <c r="I229" s="176"/>
      <c r="J229" s="175">
        <f>ROUND(I229*H229,3)</f>
        <v>0</v>
      </c>
      <c r="K229" s="177"/>
      <c r="L229" s="36"/>
      <c r="M229" s="178" t="s">
        <v>1</v>
      </c>
      <c r="N229" s="179" t="s">
        <v>43</v>
      </c>
      <c r="O229" s="64"/>
      <c r="P229" s="180">
        <f>O229*H229</f>
        <v>0</v>
      </c>
      <c r="Q229" s="180">
        <v>0</v>
      </c>
      <c r="R229" s="180">
        <f>Q229*H229</f>
        <v>0</v>
      </c>
      <c r="S229" s="180">
        <v>0.27</v>
      </c>
      <c r="T229" s="181">
        <f>S229*H229</f>
        <v>0.99630000000000007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2" t="s">
        <v>172</v>
      </c>
      <c r="AT229" s="182" t="s">
        <v>168</v>
      </c>
      <c r="AU229" s="182" t="s">
        <v>98</v>
      </c>
      <c r="AY229" s="18" t="s">
        <v>165</v>
      </c>
      <c r="BE229" s="100">
        <f>IF(N229="základná",J229,0)</f>
        <v>0</v>
      </c>
      <c r="BF229" s="100">
        <f>IF(N229="znížená",J229,0)</f>
        <v>0</v>
      </c>
      <c r="BG229" s="100">
        <f>IF(N229="zákl. prenesená",J229,0)</f>
        <v>0</v>
      </c>
      <c r="BH229" s="100">
        <f>IF(N229="zníž. prenesená",J229,0)</f>
        <v>0</v>
      </c>
      <c r="BI229" s="100">
        <f>IF(N229="nulová",J229,0)</f>
        <v>0</v>
      </c>
      <c r="BJ229" s="18" t="s">
        <v>98</v>
      </c>
      <c r="BK229" s="183">
        <f>ROUND(I229*H229,3)</f>
        <v>0</v>
      </c>
      <c r="BL229" s="18" t="s">
        <v>172</v>
      </c>
      <c r="BM229" s="182" t="s">
        <v>269</v>
      </c>
    </row>
    <row r="230" spans="1:65" s="13" customFormat="1">
      <c r="B230" s="184"/>
      <c r="D230" s="185" t="s">
        <v>174</v>
      </c>
      <c r="E230" s="186" t="s">
        <v>1</v>
      </c>
      <c r="F230" s="187" t="s">
        <v>194</v>
      </c>
      <c r="H230" s="186" t="s">
        <v>1</v>
      </c>
      <c r="I230" s="188"/>
      <c r="L230" s="184"/>
      <c r="M230" s="189"/>
      <c r="N230" s="190"/>
      <c r="O230" s="190"/>
      <c r="P230" s="190"/>
      <c r="Q230" s="190"/>
      <c r="R230" s="190"/>
      <c r="S230" s="190"/>
      <c r="T230" s="191"/>
      <c r="AT230" s="186" t="s">
        <v>174</v>
      </c>
      <c r="AU230" s="186" t="s">
        <v>98</v>
      </c>
      <c r="AV230" s="13" t="s">
        <v>84</v>
      </c>
      <c r="AW230" s="13" t="s">
        <v>30</v>
      </c>
      <c r="AX230" s="13" t="s">
        <v>77</v>
      </c>
      <c r="AY230" s="186" t="s">
        <v>165</v>
      </c>
    </row>
    <row r="231" spans="1:65" s="13" customFormat="1">
      <c r="B231" s="184"/>
      <c r="D231" s="185" t="s">
        <v>174</v>
      </c>
      <c r="E231" s="186" t="s">
        <v>1</v>
      </c>
      <c r="F231" s="187" t="s">
        <v>184</v>
      </c>
      <c r="H231" s="186" t="s">
        <v>1</v>
      </c>
      <c r="I231" s="188"/>
      <c r="L231" s="184"/>
      <c r="M231" s="189"/>
      <c r="N231" s="190"/>
      <c r="O231" s="190"/>
      <c r="P231" s="190"/>
      <c r="Q231" s="190"/>
      <c r="R231" s="190"/>
      <c r="S231" s="190"/>
      <c r="T231" s="191"/>
      <c r="AT231" s="186" t="s">
        <v>174</v>
      </c>
      <c r="AU231" s="186" t="s">
        <v>98</v>
      </c>
      <c r="AV231" s="13" t="s">
        <v>84</v>
      </c>
      <c r="AW231" s="13" t="s">
        <v>30</v>
      </c>
      <c r="AX231" s="13" t="s">
        <v>77</v>
      </c>
      <c r="AY231" s="186" t="s">
        <v>165</v>
      </c>
    </row>
    <row r="232" spans="1:65" s="14" customFormat="1">
      <c r="B232" s="192"/>
      <c r="D232" s="185" t="s">
        <v>174</v>
      </c>
      <c r="E232" s="193" t="s">
        <v>1</v>
      </c>
      <c r="F232" s="194" t="s">
        <v>270</v>
      </c>
      <c r="H232" s="195">
        <v>1.845</v>
      </c>
      <c r="I232" s="196"/>
      <c r="L232" s="192"/>
      <c r="M232" s="197"/>
      <c r="N232" s="198"/>
      <c r="O232" s="198"/>
      <c r="P232" s="198"/>
      <c r="Q232" s="198"/>
      <c r="R232" s="198"/>
      <c r="S232" s="198"/>
      <c r="T232" s="199"/>
      <c r="AT232" s="193" t="s">
        <v>174</v>
      </c>
      <c r="AU232" s="193" t="s">
        <v>98</v>
      </c>
      <c r="AV232" s="14" t="s">
        <v>98</v>
      </c>
      <c r="AW232" s="14" t="s">
        <v>30</v>
      </c>
      <c r="AX232" s="14" t="s">
        <v>77</v>
      </c>
      <c r="AY232" s="193" t="s">
        <v>165</v>
      </c>
    </row>
    <row r="233" spans="1:65" s="16" customFormat="1">
      <c r="B233" s="208"/>
      <c r="D233" s="185" t="s">
        <v>174</v>
      </c>
      <c r="E233" s="209" t="s">
        <v>1</v>
      </c>
      <c r="F233" s="210" t="s">
        <v>196</v>
      </c>
      <c r="H233" s="211">
        <v>1.845</v>
      </c>
      <c r="I233" s="212"/>
      <c r="L233" s="208"/>
      <c r="M233" s="213"/>
      <c r="N233" s="214"/>
      <c r="O233" s="214"/>
      <c r="P233" s="214"/>
      <c r="Q233" s="214"/>
      <c r="R233" s="214"/>
      <c r="S233" s="214"/>
      <c r="T233" s="215"/>
      <c r="AT233" s="209" t="s">
        <v>174</v>
      </c>
      <c r="AU233" s="209" t="s">
        <v>98</v>
      </c>
      <c r="AV233" s="16" t="s">
        <v>166</v>
      </c>
      <c r="AW233" s="16" t="s">
        <v>30</v>
      </c>
      <c r="AX233" s="16" t="s">
        <v>77</v>
      </c>
      <c r="AY233" s="209" t="s">
        <v>165</v>
      </c>
    </row>
    <row r="234" spans="1:65" s="13" customFormat="1">
      <c r="B234" s="184"/>
      <c r="D234" s="185" t="s">
        <v>174</v>
      </c>
      <c r="E234" s="186" t="s">
        <v>1</v>
      </c>
      <c r="F234" s="187" t="s">
        <v>197</v>
      </c>
      <c r="H234" s="186" t="s">
        <v>1</v>
      </c>
      <c r="I234" s="188"/>
      <c r="L234" s="184"/>
      <c r="M234" s="189"/>
      <c r="N234" s="190"/>
      <c r="O234" s="190"/>
      <c r="P234" s="190"/>
      <c r="Q234" s="190"/>
      <c r="R234" s="190"/>
      <c r="S234" s="190"/>
      <c r="T234" s="191"/>
      <c r="AT234" s="186" t="s">
        <v>174</v>
      </c>
      <c r="AU234" s="186" t="s">
        <v>98</v>
      </c>
      <c r="AV234" s="13" t="s">
        <v>84</v>
      </c>
      <c r="AW234" s="13" t="s">
        <v>30</v>
      </c>
      <c r="AX234" s="13" t="s">
        <v>77</v>
      </c>
      <c r="AY234" s="186" t="s">
        <v>165</v>
      </c>
    </row>
    <row r="235" spans="1:65" s="14" customFormat="1">
      <c r="B235" s="192"/>
      <c r="D235" s="185" t="s">
        <v>174</v>
      </c>
      <c r="E235" s="193" t="s">
        <v>1</v>
      </c>
      <c r="F235" s="194" t="s">
        <v>271</v>
      </c>
      <c r="H235" s="195">
        <v>1.845</v>
      </c>
      <c r="I235" s="196"/>
      <c r="L235" s="192"/>
      <c r="M235" s="197"/>
      <c r="N235" s="198"/>
      <c r="O235" s="198"/>
      <c r="P235" s="198"/>
      <c r="Q235" s="198"/>
      <c r="R235" s="198"/>
      <c r="S235" s="198"/>
      <c r="T235" s="199"/>
      <c r="AT235" s="193" t="s">
        <v>174</v>
      </c>
      <c r="AU235" s="193" t="s">
        <v>98</v>
      </c>
      <c r="AV235" s="14" t="s">
        <v>98</v>
      </c>
      <c r="AW235" s="14" t="s">
        <v>30</v>
      </c>
      <c r="AX235" s="14" t="s">
        <v>77</v>
      </c>
      <c r="AY235" s="193" t="s">
        <v>165</v>
      </c>
    </row>
    <row r="236" spans="1:65" s="16" customFormat="1">
      <c r="B236" s="208"/>
      <c r="D236" s="185" t="s">
        <v>174</v>
      </c>
      <c r="E236" s="209" t="s">
        <v>1</v>
      </c>
      <c r="F236" s="210" t="s">
        <v>196</v>
      </c>
      <c r="H236" s="211">
        <v>1.845</v>
      </c>
      <c r="I236" s="212"/>
      <c r="L236" s="208"/>
      <c r="M236" s="213"/>
      <c r="N236" s="214"/>
      <c r="O236" s="214"/>
      <c r="P236" s="214"/>
      <c r="Q236" s="214"/>
      <c r="R236" s="214"/>
      <c r="S236" s="214"/>
      <c r="T236" s="215"/>
      <c r="AT236" s="209" t="s">
        <v>174</v>
      </c>
      <c r="AU236" s="209" t="s">
        <v>98</v>
      </c>
      <c r="AV236" s="16" t="s">
        <v>166</v>
      </c>
      <c r="AW236" s="16" t="s">
        <v>30</v>
      </c>
      <c r="AX236" s="16" t="s">
        <v>77</v>
      </c>
      <c r="AY236" s="209" t="s">
        <v>165</v>
      </c>
    </row>
    <row r="237" spans="1:65" s="15" customFormat="1">
      <c r="B237" s="200"/>
      <c r="D237" s="185" t="s">
        <v>174</v>
      </c>
      <c r="E237" s="201" t="s">
        <v>1</v>
      </c>
      <c r="F237" s="202" t="s">
        <v>186</v>
      </c>
      <c r="H237" s="203">
        <v>3.69</v>
      </c>
      <c r="I237" s="204"/>
      <c r="L237" s="200"/>
      <c r="M237" s="205"/>
      <c r="N237" s="206"/>
      <c r="O237" s="206"/>
      <c r="P237" s="206"/>
      <c r="Q237" s="206"/>
      <c r="R237" s="206"/>
      <c r="S237" s="206"/>
      <c r="T237" s="207"/>
      <c r="AT237" s="201" t="s">
        <v>174</v>
      </c>
      <c r="AU237" s="201" t="s">
        <v>98</v>
      </c>
      <c r="AV237" s="15" t="s">
        <v>172</v>
      </c>
      <c r="AW237" s="15" t="s">
        <v>30</v>
      </c>
      <c r="AX237" s="15" t="s">
        <v>84</v>
      </c>
      <c r="AY237" s="201" t="s">
        <v>165</v>
      </c>
    </row>
    <row r="238" spans="1:65" s="2" customFormat="1" ht="24.25" customHeight="1">
      <c r="A238" s="35"/>
      <c r="B238" s="139"/>
      <c r="C238" s="171" t="s">
        <v>272</v>
      </c>
      <c r="D238" s="171" t="s">
        <v>168</v>
      </c>
      <c r="E238" s="172" t="s">
        <v>273</v>
      </c>
      <c r="F238" s="173" t="s">
        <v>274</v>
      </c>
      <c r="G238" s="174" t="s">
        <v>275</v>
      </c>
      <c r="H238" s="175">
        <v>21</v>
      </c>
      <c r="I238" s="176"/>
      <c r="J238" s="175">
        <f>ROUND(I238*H238,3)</f>
        <v>0</v>
      </c>
      <c r="K238" s="177"/>
      <c r="L238" s="36"/>
      <c r="M238" s="178" t="s">
        <v>1</v>
      </c>
      <c r="N238" s="179" t="s">
        <v>43</v>
      </c>
      <c r="O238" s="64"/>
      <c r="P238" s="180">
        <f>O238*H238</f>
        <v>0</v>
      </c>
      <c r="Q238" s="180">
        <v>2.0000000000000002E-5</v>
      </c>
      <c r="R238" s="180">
        <f>Q238*H238</f>
        <v>4.2000000000000002E-4</v>
      </c>
      <c r="S238" s="180">
        <v>1.2E-2</v>
      </c>
      <c r="T238" s="181">
        <f>S238*H238</f>
        <v>0.252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2" t="s">
        <v>172</v>
      </c>
      <c r="AT238" s="182" t="s">
        <v>168</v>
      </c>
      <c r="AU238" s="182" t="s">
        <v>98</v>
      </c>
      <c r="AY238" s="18" t="s">
        <v>165</v>
      </c>
      <c r="BE238" s="100">
        <f>IF(N238="základná",J238,0)</f>
        <v>0</v>
      </c>
      <c r="BF238" s="100">
        <f>IF(N238="znížená",J238,0)</f>
        <v>0</v>
      </c>
      <c r="BG238" s="100">
        <f>IF(N238="zákl. prenesená",J238,0)</f>
        <v>0</v>
      </c>
      <c r="BH238" s="100">
        <f>IF(N238="zníž. prenesená",J238,0)</f>
        <v>0</v>
      </c>
      <c r="BI238" s="100">
        <f>IF(N238="nulová",J238,0)</f>
        <v>0</v>
      </c>
      <c r="BJ238" s="18" t="s">
        <v>98</v>
      </c>
      <c r="BK238" s="183">
        <f>ROUND(I238*H238,3)</f>
        <v>0</v>
      </c>
      <c r="BL238" s="18" t="s">
        <v>172</v>
      </c>
      <c r="BM238" s="182" t="s">
        <v>276</v>
      </c>
    </row>
    <row r="239" spans="1:65" s="13" customFormat="1">
      <c r="B239" s="184"/>
      <c r="D239" s="185" t="s">
        <v>174</v>
      </c>
      <c r="E239" s="186" t="s">
        <v>1</v>
      </c>
      <c r="F239" s="187" t="s">
        <v>194</v>
      </c>
      <c r="H239" s="186" t="s">
        <v>1</v>
      </c>
      <c r="I239" s="188"/>
      <c r="L239" s="184"/>
      <c r="M239" s="189"/>
      <c r="N239" s="190"/>
      <c r="O239" s="190"/>
      <c r="P239" s="190"/>
      <c r="Q239" s="190"/>
      <c r="R239" s="190"/>
      <c r="S239" s="190"/>
      <c r="T239" s="191"/>
      <c r="AT239" s="186" t="s">
        <v>174</v>
      </c>
      <c r="AU239" s="186" t="s">
        <v>98</v>
      </c>
      <c r="AV239" s="13" t="s">
        <v>84</v>
      </c>
      <c r="AW239" s="13" t="s">
        <v>30</v>
      </c>
      <c r="AX239" s="13" t="s">
        <v>77</v>
      </c>
      <c r="AY239" s="186" t="s">
        <v>165</v>
      </c>
    </row>
    <row r="240" spans="1:65" s="14" customFormat="1">
      <c r="B240" s="192"/>
      <c r="D240" s="185" t="s">
        <v>174</v>
      </c>
      <c r="E240" s="193" t="s">
        <v>1</v>
      </c>
      <c r="F240" s="194" t="s">
        <v>277</v>
      </c>
      <c r="H240" s="195">
        <v>12.8</v>
      </c>
      <c r="I240" s="196"/>
      <c r="L240" s="192"/>
      <c r="M240" s="197"/>
      <c r="N240" s="198"/>
      <c r="O240" s="198"/>
      <c r="P240" s="198"/>
      <c r="Q240" s="198"/>
      <c r="R240" s="198"/>
      <c r="S240" s="198"/>
      <c r="T240" s="199"/>
      <c r="AT240" s="193" t="s">
        <v>174</v>
      </c>
      <c r="AU240" s="193" t="s">
        <v>98</v>
      </c>
      <c r="AV240" s="14" t="s">
        <v>98</v>
      </c>
      <c r="AW240" s="14" t="s">
        <v>30</v>
      </c>
      <c r="AX240" s="14" t="s">
        <v>77</v>
      </c>
      <c r="AY240" s="193" t="s">
        <v>165</v>
      </c>
    </row>
    <row r="241" spans="1:65" s="14" customFormat="1">
      <c r="B241" s="192"/>
      <c r="D241" s="185" t="s">
        <v>174</v>
      </c>
      <c r="E241" s="193" t="s">
        <v>1</v>
      </c>
      <c r="F241" s="194" t="s">
        <v>278</v>
      </c>
      <c r="H241" s="195">
        <v>4.0999999999999996</v>
      </c>
      <c r="I241" s="196"/>
      <c r="L241" s="192"/>
      <c r="M241" s="197"/>
      <c r="N241" s="198"/>
      <c r="O241" s="198"/>
      <c r="P241" s="198"/>
      <c r="Q241" s="198"/>
      <c r="R241" s="198"/>
      <c r="S241" s="198"/>
      <c r="T241" s="199"/>
      <c r="AT241" s="193" t="s">
        <v>174</v>
      </c>
      <c r="AU241" s="193" t="s">
        <v>98</v>
      </c>
      <c r="AV241" s="14" t="s">
        <v>98</v>
      </c>
      <c r="AW241" s="14" t="s">
        <v>30</v>
      </c>
      <c r="AX241" s="14" t="s">
        <v>77</v>
      </c>
      <c r="AY241" s="193" t="s">
        <v>165</v>
      </c>
    </row>
    <row r="242" spans="1:65" s="16" customFormat="1">
      <c r="B242" s="208"/>
      <c r="D242" s="185" t="s">
        <v>174</v>
      </c>
      <c r="E242" s="209" t="s">
        <v>1</v>
      </c>
      <c r="F242" s="210" t="s">
        <v>196</v>
      </c>
      <c r="H242" s="211">
        <v>16.899999999999999</v>
      </c>
      <c r="I242" s="212"/>
      <c r="L242" s="208"/>
      <c r="M242" s="213"/>
      <c r="N242" s="214"/>
      <c r="O242" s="214"/>
      <c r="P242" s="214"/>
      <c r="Q242" s="214"/>
      <c r="R242" s="214"/>
      <c r="S242" s="214"/>
      <c r="T242" s="215"/>
      <c r="AT242" s="209" t="s">
        <v>174</v>
      </c>
      <c r="AU242" s="209" t="s">
        <v>98</v>
      </c>
      <c r="AV242" s="16" t="s">
        <v>166</v>
      </c>
      <c r="AW242" s="16" t="s">
        <v>30</v>
      </c>
      <c r="AX242" s="16" t="s">
        <v>77</v>
      </c>
      <c r="AY242" s="209" t="s">
        <v>165</v>
      </c>
    </row>
    <row r="243" spans="1:65" s="13" customFormat="1">
      <c r="B243" s="184"/>
      <c r="D243" s="185" t="s">
        <v>174</v>
      </c>
      <c r="E243" s="186" t="s">
        <v>1</v>
      </c>
      <c r="F243" s="187" t="s">
        <v>197</v>
      </c>
      <c r="H243" s="186" t="s">
        <v>1</v>
      </c>
      <c r="I243" s="188"/>
      <c r="L243" s="184"/>
      <c r="M243" s="189"/>
      <c r="N243" s="190"/>
      <c r="O243" s="190"/>
      <c r="P243" s="190"/>
      <c r="Q243" s="190"/>
      <c r="R243" s="190"/>
      <c r="S243" s="190"/>
      <c r="T243" s="191"/>
      <c r="AT243" s="186" t="s">
        <v>174</v>
      </c>
      <c r="AU243" s="186" t="s">
        <v>98</v>
      </c>
      <c r="AV243" s="13" t="s">
        <v>84</v>
      </c>
      <c r="AW243" s="13" t="s">
        <v>30</v>
      </c>
      <c r="AX243" s="13" t="s">
        <v>77</v>
      </c>
      <c r="AY243" s="186" t="s">
        <v>165</v>
      </c>
    </row>
    <row r="244" spans="1:65" s="14" customFormat="1">
      <c r="B244" s="192"/>
      <c r="D244" s="185" t="s">
        <v>174</v>
      </c>
      <c r="E244" s="193" t="s">
        <v>1</v>
      </c>
      <c r="F244" s="194" t="s">
        <v>279</v>
      </c>
      <c r="H244" s="195">
        <v>4.0999999999999996</v>
      </c>
      <c r="I244" s="196"/>
      <c r="L244" s="192"/>
      <c r="M244" s="197"/>
      <c r="N244" s="198"/>
      <c r="O244" s="198"/>
      <c r="P244" s="198"/>
      <c r="Q244" s="198"/>
      <c r="R244" s="198"/>
      <c r="S244" s="198"/>
      <c r="T244" s="199"/>
      <c r="AT244" s="193" t="s">
        <v>174</v>
      </c>
      <c r="AU244" s="193" t="s">
        <v>98</v>
      </c>
      <c r="AV244" s="14" t="s">
        <v>98</v>
      </c>
      <c r="AW244" s="14" t="s">
        <v>30</v>
      </c>
      <c r="AX244" s="14" t="s">
        <v>77</v>
      </c>
      <c r="AY244" s="193" t="s">
        <v>165</v>
      </c>
    </row>
    <row r="245" spans="1:65" s="16" customFormat="1">
      <c r="B245" s="208"/>
      <c r="D245" s="185" t="s">
        <v>174</v>
      </c>
      <c r="E245" s="209" t="s">
        <v>1</v>
      </c>
      <c r="F245" s="210" t="s">
        <v>196</v>
      </c>
      <c r="H245" s="211">
        <v>4.0999999999999996</v>
      </c>
      <c r="I245" s="212"/>
      <c r="L245" s="208"/>
      <c r="M245" s="213"/>
      <c r="N245" s="214"/>
      <c r="O245" s="214"/>
      <c r="P245" s="214"/>
      <c r="Q245" s="214"/>
      <c r="R245" s="214"/>
      <c r="S245" s="214"/>
      <c r="T245" s="215"/>
      <c r="AT245" s="209" t="s">
        <v>174</v>
      </c>
      <c r="AU245" s="209" t="s">
        <v>98</v>
      </c>
      <c r="AV245" s="16" t="s">
        <v>166</v>
      </c>
      <c r="AW245" s="16" t="s">
        <v>30</v>
      </c>
      <c r="AX245" s="16" t="s">
        <v>77</v>
      </c>
      <c r="AY245" s="209" t="s">
        <v>165</v>
      </c>
    </row>
    <row r="246" spans="1:65" s="15" customFormat="1">
      <c r="B246" s="200"/>
      <c r="D246" s="185" t="s">
        <v>174</v>
      </c>
      <c r="E246" s="201" t="s">
        <v>1</v>
      </c>
      <c r="F246" s="202" t="s">
        <v>186</v>
      </c>
      <c r="H246" s="203">
        <v>21</v>
      </c>
      <c r="I246" s="204"/>
      <c r="L246" s="200"/>
      <c r="M246" s="205"/>
      <c r="N246" s="206"/>
      <c r="O246" s="206"/>
      <c r="P246" s="206"/>
      <c r="Q246" s="206"/>
      <c r="R246" s="206"/>
      <c r="S246" s="206"/>
      <c r="T246" s="207"/>
      <c r="AT246" s="201" t="s">
        <v>174</v>
      </c>
      <c r="AU246" s="201" t="s">
        <v>98</v>
      </c>
      <c r="AV246" s="15" t="s">
        <v>172</v>
      </c>
      <c r="AW246" s="15" t="s">
        <v>30</v>
      </c>
      <c r="AX246" s="15" t="s">
        <v>84</v>
      </c>
      <c r="AY246" s="201" t="s">
        <v>165</v>
      </c>
    </row>
    <row r="247" spans="1:65" s="2" customFormat="1" ht="24.25" customHeight="1">
      <c r="A247" s="35"/>
      <c r="B247" s="139"/>
      <c r="C247" s="171" t="s">
        <v>280</v>
      </c>
      <c r="D247" s="171" t="s">
        <v>168</v>
      </c>
      <c r="E247" s="172" t="s">
        <v>281</v>
      </c>
      <c r="F247" s="173" t="s">
        <v>282</v>
      </c>
      <c r="G247" s="174" t="s">
        <v>171</v>
      </c>
      <c r="H247" s="175">
        <v>1</v>
      </c>
      <c r="I247" s="176"/>
      <c r="J247" s="175">
        <f>ROUND(I247*H247,3)</f>
        <v>0</v>
      </c>
      <c r="K247" s="177"/>
      <c r="L247" s="36"/>
      <c r="M247" s="178" t="s">
        <v>1</v>
      </c>
      <c r="N247" s="179" t="s">
        <v>43</v>
      </c>
      <c r="O247" s="64"/>
      <c r="P247" s="180">
        <f>O247*H247</f>
        <v>0</v>
      </c>
      <c r="Q247" s="180">
        <v>1.0000000000000001E-5</v>
      </c>
      <c r="R247" s="180">
        <f>Q247*H247</f>
        <v>1.0000000000000001E-5</v>
      </c>
      <c r="S247" s="180">
        <v>3.0000000000000001E-5</v>
      </c>
      <c r="T247" s="181">
        <f>S247*H247</f>
        <v>3.0000000000000001E-5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2" t="s">
        <v>172</v>
      </c>
      <c r="AT247" s="182" t="s">
        <v>168</v>
      </c>
      <c r="AU247" s="182" t="s">
        <v>98</v>
      </c>
      <c r="AY247" s="18" t="s">
        <v>165</v>
      </c>
      <c r="BE247" s="100">
        <f>IF(N247="základná",J247,0)</f>
        <v>0</v>
      </c>
      <c r="BF247" s="100">
        <f>IF(N247="znížená",J247,0)</f>
        <v>0</v>
      </c>
      <c r="BG247" s="100">
        <f>IF(N247="zákl. prenesená",J247,0)</f>
        <v>0</v>
      </c>
      <c r="BH247" s="100">
        <f>IF(N247="zníž. prenesená",J247,0)</f>
        <v>0</v>
      </c>
      <c r="BI247" s="100">
        <f>IF(N247="nulová",J247,0)</f>
        <v>0</v>
      </c>
      <c r="BJ247" s="18" t="s">
        <v>98</v>
      </c>
      <c r="BK247" s="183">
        <f>ROUND(I247*H247,3)</f>
        <v>0</v>
      </c>
      <c r="BL247" s="18" t="s">
        <v>172</v>
      </c>
      <c r="BM247" s="182" t="s">
        <v>283</v>
      </c>
    </row>
    <row r="248" spans="1:65" s="2" customFormat="1" ht="24.25" customHeight="1">
      <c r="A248" s="35"/>
      <c r="B248" s="139"/>
      <c r="C248" s="171" t="s">
        <v>284</v>
      </c>
      <c r="D248" s="171" t="s">
        <v>168</v>
      </c>
      <c r="E248" s="172" t="s">
        <v>285</v>
      </c>
      <c r="F248" s="173" t="s">
        <v>286</v>
      </c>
      <c r="G248" s="174" t="s">
        <v>275</v>
      </c>
      <c r="H248" s="175">
        <v>2.4</v>
      </c>
      <c r="I248" s="176"/>
      <c r="J248" s="175">
        <f>ROUND(I248*H248,3)</f>
        <v>0</v>
      </c>
      <c r="K248" s="177"/>
      <c r="L248" s="36"/>
      <c r="M248" s="178" t="s">
        <v>1</v>
      </c>
      <c r="N248" s="179" t="s">
        <v>43</v>
      </c>
      <c r="O248" s="64"/>
      <c r="P248" s="180">
        <f>O248*H248</f>
        <v>0</v>
      </c>
      <c r="Q248" s="180">
        <v>0</v>
      </c>
      <c r="R248" s="180">
        <f>Q248*H248</f>
        <v>0</v>
      </c>
      <c r="S248" s="180">
        <v>4.2000000000000003E-2</v>
      </c>
      <c r="T248" s="181">
        <f>S248*H248</f>
        <v>0.1008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2" t="s">
        <v>172</v>
      </c>
      <c r="AT248" s="182" t="s">
        <v>168</v>
      </c>
      <c r="AU248" s="182" t="s">
        <v>98</v>
      </c>
      <c r="AY248" s="18" t="s">
        <v>165</v>
      </c>
      <c r="BE248" s="100">
        <f>IF(N248="základná",J248,0)</f>
        <v>0</v>
      </c>
      <c r="BF248" s="100">
        <f>IF(N248="znížená",J248,0)</f>
        <v>0</v>
      </c>
      <c r="BG248" s="100">
        <f>IF(N248="zákl. prenesená",J248,0)</f>
        <v>0</v>
      </c>
      <c r="BH248" s="100">
        <f>IF(N248="zníž. prenesená",J248,0)</f>
        <v>0</v>
      </c>
      <c r="BI248" s="100">
        <f>IF(N248="nulová",J248,0)</f>
        <v>0</v>
      </c>
      <c r="BJ248" s="18" t="s">
        <v>98</v>
      </c>
      <c r="BK248" s="183">
        <f>ROUND(I248*H248,3)</f>
        <v>0</v>
      </c>
      <c r="BL248" s="18" t="s">
        <v>172</v>
      </c>
      <c r="BM248" s="182" t="s">
        <v>287</v>
      </c>
    </row>
    <row r="249" spans="1:65" s="13" customFormat="1">
      <c r="B249" s="184"/>
      <c r="D249" s="185" t="s">
        <v>174</v>
      </c>
      <c r="E249" s="186" t="s">
        <v>1</v>
      </c>
      <c r="F249" s="187" t="s">
        <v>194</v>
      </c>
      <c r="H249" s="186" t="s">
        <v>1</v>
      </c>
      <c r="I249" s="188"/>
      <c r="L249" s="184"/>
      <c r="M249" s="189"/>
      <c r="N249" s="190"/>
      <c r="O249" s="190"/>
      <c r="P249" s="190"/>
      <c r="Q249" s="190"/>
      <c r="R249" s="190"/>
      <c r="S249" s="190"/>
      <c r="T249" s="191"/>
      <c r="AT249" s="186" t="s">
        <v>174</v>
      </c>
      <c r="AU249" s="186" t="s">
        <v>98</v>
      </c>
      <c r="AV249" s="13" t="s">
        <v>84</v>
      </c>
      <c r="AW249" s="13" t="s">
        <v>30</v>
      </c>
      <c r="AX249" s="13" t="s">
        <v>77</v>
      </c>
      <c r="AY249" s="186" t="s">
        <v>165</v>
      </c>
    </row>
    <row r="250" spans="1:65" s="13" customFormat="1">
      <c r="B250" s="184"/>
      <c r="D250" s="185" t="s">
        <v>174</v>
      </c>
      <c r="E250" s="186" t="s">
        <v>1</v>
      </c>
      <c r="F250" s="187" t="s">
        <v>184</v>
      </c>
      <c r="H250" s="186" t="s">
        <v>1</v>
      </c>
      <c r="I250" s="188"/>
      <c r="L250" s="184"/>
      <c r="M250" s="189"/>
      <c r="N250" s="190"/>
      <c r="O250" s="190"/>
      <c r="P250" s="190"/>
      <c r="Q250" s="190"/>
      <c r="R250" s="190"/>
      <c r="S250" s="190"/>
      <c r="T250" s="191"/>
      <c r="AT250" s="186" t="s">
        <v>174</v>
      </c>
      <c r="AU250" s="186" t="s">
        <v>98</v>
      </c>
      <c r="AV250" s="13" t="s">
        <v>84</v>
      </c>
      <c r="AW250" s="13" t="s">
        <v>30</v>
      </c>
      <c r="AX250" s="13" t="s">
        <v>77</v>
      </c>
      <c r="AY250" s="186" t="s">
        <v>165</v>
      </c>
    </row>
    <row r="251" spans="1:65" s="14" customFormat="1">
      <c r="B251" s="192"/>
      <c r="D251" s="185" t="s">
        <v>174</v>
      </c>
      <c r="E251" s="193" t="s">
        <v>1</v>
      </c>
      <c r="F251" s="194" t="s">
        <v>288</v>
      </c>
      <c r="H251" s="195">
        <v>1.2</v>
      </c>
      <c r="I251" s="196"/>
      <c r="L251" s="192"/>
      <c r="M251" s="197"/>
      <c r="N251" s="198"/>
      <c r="O251" s="198"/>
      <c r="P251" s="198"/>
      <c r="Q251" s="198"/>
      <c r="R251" s="198"/>
      <c r="S251" s="198"/>
      <c r="T251" s="199"/>
      <c r="AT251" s="193" t="s">
        <v>174</v>
      </c>
      <c r="AU251" s="193" t="s">
        <v>98</v>
      </c>
      <c r="AV251" s="14" t="s">
        <v>98</v>
      </c>
      <c r="AW251" s="14" t="s">
        <v>30</v>
      </c>
      <c r="AX251" s="14" t="s">
        <v>77</v>
      </c>
      <c r="AY251" s="193" t="s">
        <v>165</v>
      </c>
    </row>
    <row r="252" spans="1:65" s="16" customFormat="1">
      <c r="B252" s="208"/>
      <c r="D252" s="185" t="s">
        <v>174</v>
      </c>
      <c r="E252" s="209" t="s">
        <v>1</v>
      </c>
      <c r="F252" s="210" t="s">
        <v>196</v>
      </c>
      <c r="H252" s="211">
        <v>1.2</v>
      </c>
      <c r="I252" s="212"/>
      <c r="L252" s="208"/>
      <c r="M252" s="213"/>
      <c r="N252" s="214"/>
      <c r="O252" s="214"/>
      <c r="P252" s="214"/>
      <c r="Q252" s="214"/>
      <c r="R252" s="214"/>
      <c r="S252" s="214"/>
      <c r="T252" s="215"/>
      <c r="AT252" s="209" t="s">
        <v>174</v>
      </c>
      <c r="AU252" s="209" t="s">
        <v>98</v>
      </c>
      <c r="AV252" s="16" t="s">
        <v>166</v>
      </c>
      <c r="AW252" s="16" t="s">
        <v>30</v>
      </c>
      <c r="AX252" s="16" t="s">
        <v>77</v>
      </c>
      <c r="AY252" s="209" t="s">
        <v>165</v>
      </c>
    </row>
    <row r="253" spans="1:65" s="13" customFormat="1">
      <c r="B253" s="184"/>
      <c r="D253" s="185" t="s">
        <v>174</v>
      </c>
      <c r="E253" s="186" t="s">
        <v>1</v>
      </c>
      <c r="F253" s="187" t="s">
        <v>197</v>
      </c>
      <c r="H253" s="186" t="s">
        <v>1</v>
      </c>
      <c r="I253" s="188"/>
      <c r="L253" s="184"/>
      <c r="M253" s="189"/>
      <c r="N253" s="190"/>
      <c r="O253" s="190"/>
      <c r="P253" s="190"/>
      <c r="Q253" s="190"/>
      <c r="R253" s="190"/>
      <c r="S253" s="190"/>
      <c r="T253" s="191"/>
      <c r="AT253" s="186" t="s">
        <v>174</v>
      </c>
      <c r="AU253" s="186" t="s">
        <v>98</v>
      </c>
      <c r="AV253" s="13" t="s">
        <v>84</v>
      </c>
      <c r="AW253" s="13" t="s">
        <v>30</v>
      </c>
      <c r="AX253" s="13" t="s">
        <v>77</v>
      </c>
      <c r="AY253" s="186" t="s">
        <v>165</v>
      </c>
    </row>
    <row r="254" spans="1:65" s="13" customFormat="1">
      <c r="B254" s="184"/>
      <c r="D254" s="185" t="s">
        <v>174</v>
      </c>
      <c r="E254" s="186" t="s">
        <v>1</v>
      </c>
      <c r="F254" s="187" t="s">
        <v>175</v>
      </c>
      <c r="H254" s="186" t="s">
        <v>1</v>
      </c>
      <c r="I254" s="188"/>
      <c r="L254" s="184"/>
      <c r="M254" s="189"/>
      <c r="N254" s="190"/>
      <c r="O254" s="190"/>
      <c r="P254" s="190"/>
      <c r="Q254" s="190"/>
      <c r="R254" s="190"/>
      <c r="S254" s="190"/>
      <c r="T254" s="191"/>
      <c r="AT254" s="186" t="s">
        <v>174</v>
      </c>
      <c r="AU254" s="186" t="s">
        <v>98</v>
      </c>
      <c r="AV254" s="13" t="s">
        <v>84</v>
      </c>
      <c r="AW254" s="13" t="s">
        <v>30</v>
      </c>
      <c r="AX254" s="13" t="s">
        <v>77</v>
      </c>
      <c r="AY254" s="186" t="s">
        <v>165</v>
      </c>
    </row>
    <row r="255" spans="1:65" s="14" customFormat="1">
      <c r="B255" s="192"/>
      <c r="D255" s="185" t="s">
        <v>174</v>
      </c>
      <c r="E255" s="193" t="s">
        <v>1</v>
      </c>
      <c r="F255" s="194" t="s">
        <v>288</v>
      </c>
      <c r="H255" s="195">
        <v>1.2</v>
      </c>
      <c r="I255" s="196"/>
      <c r="L255" s="192"/>
      <c r="M255" s="197"/>
      <c r="N255" s="198"/>
      <c r="O255" s="198"/>
      <c r="P255" s="198"/>
      <c r="Q255" s="198"/>
      <c r="R255" s="198"/>
      <c r="S255" s="198"/>
      <c r="T255" s="199"/>
      <c r="AT255" s="193" t="s">
        <v>174</v>
      </c>
      <c r="AU255" s="193" t="s">
        <v>98</v>
      </c>
      <c r="AV255" s="14" t="s">
        <v>98</v>
      </c>
      <c r="AW255" s="14" t="s">
        <v>30</v>
      </c>
      <c r="AX255" s="14" t="s">
        <v>77</v>
      </c>
      <c r="AY255" s="193" t="s">
        <v>165</v>
      </c>
    </row>
    <row r="256" spans="1:65" s="16" customFormat="1">
      <c r="B256" s="208"/>
      <c r="D256" s="185" t="s">
        <v>174</v>
      </c>
      <c r="E256" s="209" t="s">
        <v>1</v>
      </c>
      <c r="F256" s="210" t="s">
        <v>196</v>
      </c>
      <c r="H256" s="211">
        <v>1.2</v>
      </c>
      <c r="I256" s="212"/>
      <c r="L256" s="208"/>
      <c r="M256" s="213"/>
      <c r="N256" s="214"/>
      <c r="O256" s="214"/>
      <c r="P256" s="214"/>
      <c r="Q256" s="214"/>
      <c r="R256" s="214"/>
      <c r="S256" s="214"/>
      <c r="T256" s="215"/>
      <c r="AT256" s="209" t="s">
        <v>174</v>
      </c>
      <c r="AU256" s="209" t="s">
        <v>98</v>
      </c>
      <c r="AV256" s="16" t="s">
        <v>166</v>
      </c>
      <c r="AW256" s="16" t="s">
        <v>30</v>
      </c>
      <c r="AX256" s="16" t="s">
        <v>77</v>
      </c>
      <c r="AY256" s="209" t="s">
        <v>165</v>
      </c>
    </row>
    <row r="257" spans="1:65" s="15" customFormat="1">
      <c r="B257" s="200"/>
      <c r="D257" s="185" t="s">
        <v>174</v>
      </c>
      <c r="E257" s="201" t="s">
        <v>1</v>
      </c>
      <c r="F257" s="202" t="s">
        <v>186</v>
      </c>
      <c r="H257" s="203">
        <v>2.4</v>
      </c>
      <c r="I257" s="204"/>
      <c r="L257" s="200"/>
      <c r="M257" s="205"/>
      <c r="N257" s="206"/>
      <c r="O257" s="206"/>
      <c r="P257" s="206"/>
      <c r="Q257" s="206"/>
      <c r="R257" s="206"/>
      <c r="S257" s="206"/>
      <c r="T257" s="207"/>
      <c r="AT257" s="201" t="s">
        <v>174</v>
      </c>
      <c r="AU257" s="201" t="s">
        <v>98</v>
      </c>
      <c r="AV257" s="15" t="s">
        <v>172</v>
      </c>
      <c r="AW257" s="15" t="s">
        <v>30</v>
      </c>
      <c r="AX257" s="15" t="s">
        <v>84</v>
      </c>
      <c r="AY257" s="201" t="s">
        <v>165</v>
      </c>
    </row>
    <row r="258" spans="1:65" s="2" customFormat="1" ht="24.25" customHeight="1">
      <c r="A258" s="35"/>
      <c r="B258" s="139"/>
      <c r="C258" s="171" t="s">
        <v>7</v>
      </c>
      <c r="D258" s="171" t="s">
        <v>168</v>
      </c>
      <c r="E258" s="172" t="s">
        <v>289</v>
      </c>
      <c r="F258" s="173" t="s">
        <v>290</v>
      </c>
      <c r="G258" s="174" t="s">
        <v>275</v>
      </c>
      <c r="H258" s="175">
        <v>4</v>
      </c>
      <c r="I258" s="176"/>
      <c r="J258" s="175">
        <f>ROUND(I258*H258,3)</f>
        <v>0</v>
      </c>
      <c r="K258" s="177"/>
      <c r="L258" s="36"/>
      <c r="M258" s="178" t="s">
        <v>1</v>
      </c>
      <c r="N258" s="179" t="s">
        <v>43</v>
      </c>
      <c r="O258" s="64"/>
      <c r="P258" s="180">
        <f>O258*H258</f>
        <v>0</v>
      </c>
      <c r="Q258" s="180">
        <v>0</v>
      </c>
      <c r="R258" s="180">
        <f>Q258*H258</f>
        <v>0</v>
      </c>
      <c r="S258" s="180">
        <v>1.6E-2</v>
      </c>
      <c r="T258" s="181">
        <f>S258*H258</f>
        <v>6.4000000000000001E-2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2" t="s">
        <v>172</v>
      </c>
      <c r="AT258" s="182" t="s">
        <v>168</v>
      </c>
      <c r="AU258" s="182" t="s">
        <v>98</v>
      </c>
      <c r="AY258" s="18" t="s">
        <v>165</v>
      </c>
      <c r="BE258" s="100">
        <f>IF(N258="základná",J258,0)</f>
        <v>0</v>
      </c>
      <c r="BF258" s="100">
        <f>IF(N258="znížená",J258,0)</f>
        <v>0</v>
      </c>
      <c r="BG258" s="100">
        <f>IF(N258="zákl. prenesená",J258,0)</f>
        <v>0</v>
      </c>
      <c r="BH258" s="100">
        <f>IF(N258="zníž. prenesená",J258,0)</f>
        <v>0</v>
      </c>
      <c r="BI258" s="100">
        <f>IF(N258="nulová",J258,0)</f>
        <v>0</v>
      </c>
      <c r="BJ258" s="18" t="s">
        <v>98</v>
      </c>
      <c r="BK258" s="183">
        <f>ROUND(I258*H258,3)</f>
        <v>0</v>
      </c>
      <c r="BL258" s="18" t="s">
        <v>172</v>
      </c>
      <c r="BM258" s="182" t="s">
        <v>291</v>
      </c>
    </row>
    <row r="259" spans="1:65" s="13" customFormat="1">
      <c r="B259" s="184"/>
      <c r="D259" s="185" t="s">
        <v>174</v>
      </c>
      <c r="E259" s="186" t="s">
        <v>1</v>
      </c>
      <c r="F259" s="187" t="s">
        <v>204</v>
      </c>
      <c r="H259" s="186" t="s">
        <v>1</v>
      </c>
      <c r="I259" s="188"/>
      <c r="L259" s="184"/>
      <c r="M259" s="189"/>
      <c r="N259" s="190"/>
      <c r="O259" s="190"/>
      <c r="P259" s="190"/>
      <c r="Q259" s="190"/>
      <c r="R259" s="190"/>
      <c r="S259" s="190"/>
      <c r="T259" s="191"/>
      <c r="AT259" s="186" t="s">
        <v>174</v>
      </c>
      <c r="AU259" s="186" t="s">
        <v>98</v>
      </c>
      <c r="AV259" s="13" t="s">
        <v>84</v>
      </c>
      <c r="AW259" s="13" t="s">
        <v>30</v>
      </c>
      <c r="AX259" s="13" t="s">
        <v>77</v>
      </c>
      <c r="AY259" s="186" t="s">
        <v>165</v>
      </c>
    </row>
    <row r="260" spans="1:65" s="14" customFormat="1">
      <c r="B260" s="192"/>
      <c r="D260" s="185" t="s">
        <v>174</v>
      </c>
      <c r="E260" s="193" t="s">
        <v>1</v>
      </c>
      <c r="F260" s="194" t="s">
        <v>292</v>
      </c>
      <c r="H260" s="195">
        <v>4</v>
      </c>
      <c r="I260" s="196"/>
      <c r="L260" s="192"/>
      <c r="M260" s="197"/>
      <c r="N260" s="198"/>
      <c r="O260" s="198"/>
      <c r="P260" s="198"/>
      <c r="Q260" s="198"/>
      <c r="R260" s="198"/>
      <c r="S260" s="198"/>
      <c r="T260" s="199"/>
      <c r="AT260" s="193" t="s">
        <v>174</v>
      </c>
      <c r="AU260" s="193" t="s">
        <v>98</v>
      </c>
      <c r="AV260" s="14" t="s">
        <v>98</v>
      </c>
      <c r="AW260" s="14" t="s">
        <v>30</v>
      </c>
      <c r="AX260" s="14" t="s">
        <v>77</v>
      </c>
      <c r="AY260" s="193" t="s">
        <v>165</v>
      </c>
    </row>
    <row r="261" spans="1:65" s="15" customFormat="1">
      <c r="B261" s="200"/>
      <c r="D261" s="185" t="s">
        <v>174</v>
      </c>
      <c r="E261" s="201" t="s">
        <v>1</v>
      </c>
      <c r="F261" s="202" t="s">
        <v>186</v>
      </c>
      <c r="H261" s="203">
        <v>4</v>
      </c>
      <c r="I261" s="204"/>
      <c r="L261" s="200"/>
      <c r="M261" s="205"/>
      <c r="N261" s="206"/>
      <c r="O261" s="206"/>
      <c r="P261" s="206"/>
      <c r="Q261" s="206"/>
      <c r="R261" s="206"/>
      <c r="S261" s="206"/>
      <c r="T261" s="207"/>
      <c r="AT261" s="201" t="s">
        <v>174</v>
      </c>
      <c r="AU261" s="201" t="s">
        <v>98</v>
      </c>
      <c r="AV261" s="15" t="s">
        <v>172</v>
      </c>
      <c r="AW261" s="15" t="s">
        <v>30</v>
      </c>
      <c r="AX261" s="15" t="s">
        <v>84</v>
      </c>
      <c r="AY261" s="201" t="s">
        <v>165</v>
      </c>
    </row>
    <row r="262" spans="1:65" s="2" customFormat="1" ht="24.25" customHeight="1">
      <c r="A262" s="35"/>
      <c r="B262" s="139"/>
      <c r="C262" s="171" t="s">
        <v>293</v>
      </c>
      <c r="D262" s="171" t="s">
        <v>168</v>
      </c>
      <c r="E262" s="172" t="s">
        <v>294</v>
      </c>
      <c r="F262" s="173" t="s">
        <v>295</v>
      </c>
      <c r="G262" s="174" t="s">
        <v>296</v>
      </c>
      <c r="H262" s="175">
        <v>7.4210000000000003</v>
      </c>
      <c r="I262" s="176"/>
      <c r="J262" s="175">
        <f>ROUND(I262*H262,3)</f>
        <v>0</v>
      </c>
      <c r="K262" s="177"/>
      <c r="L262" s="36"/>
      <c r="M262" s="178" t="s">
        <v>1</v>
      </c>
      <c r="N262" s="179" t="s">
        <v>43</v>
      </c>
      <c r="O262" s="64"/>
      <c r="P262" s="180">
        <f>O262*H262</f>
        <v>0</v>
      </c>
      <c r="Q262" s="180">
        <v>0</v>
      </c>
      <c r="R262" s="180">
        <f>Q262*H262</f>
        <v>0</v>
      </c>
      <c r="S262" s="180">
        <v>0</v>
      </c>
      <c r="T262" s="181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2" t="s">
        <v>172</v>
      </c>
      <c r="AT262" s="182" t="s">
        <v>168</v>
      </c>
      <c r="AU262" s="182" t="s">
        <v>98</v>
      </c>
      <c r="AY262" s="18" t="s">
        <v>165</v>
      </c>
      <c r="BE262" s="100">
        <f>IF(N262="základná",J262,0)</f>
        <v>0</v>
      </c>
      <c r="BF262" s="100">
        <f>IF(N262="znížená",J262,0)</f>
        <v>0</v>
      </c>
      <c r="BG262" s="100">
        <f>IF(N262="zákl. prenesená",J262,0)</f>
        <v>0</v>
      </c>
      <c r="BH262" s="100">
        <f>IF(N262="zníž. prenesená",J262,0)</f>
        <v>0</v>
      </c>
      <c r="BI262" s="100">
        <f>IF(N262="nulová",J262,0)</f>
        <v>0</v>
      </c>
      <c r="BJ262" s="18" t="s">
        <v>98</v>
      </c>
      <c r="BK262" s="183">
        <f>ROUND(I262*H262,3)</f>
        <v>0</v>
      </c>
      <c r="BL262" s="18" t="s">
        <v>172</v>
      </c>
      <c r="BM262" s="182" t="s">
        <v>297</v>
      </c>
    </row>
    <row r="263" spans="1:65" s="2" customFormat="1" ht="21.75" customHeight="1">
      <c r="A263" s="35"/>
      <c r="B263" s="139"/>
      <c r="C263" s="171" t="s">
        <v>298</v>
      </c>
      <c r="D263" s="171" t="s">
        <v>168</v>
      </c>
      <c r="E263" s="172" t="s">
        <v>299</v>
      </c>
      <c r="F263" s="173" t="s">
        <v>300</v>
      </c>
      <c r="G263" s="174" t="s">
        <v>296</v>
      </c>
      <c r="H263" s="175">
        <v>7.4210000000000003</v>
      </c>
      <c r="I263" s="176"/>
      <c r="J263" s="175">
        <f>ROUND(I263*H263,3)</f>
        <v>0</v>
      </c>
      <c r="K263" s="177"/>
      <c r="L263" s="36"/>
      <c r="M263" s="178" t="s">
        <v>1</v>
      </c>
      <c r="N263" s="179" t="s">
        <v>43</v>
      </c>
      <c r="O263" s="64"/>
      <c r="P263" s="180">
        <f>O263*H263</f>
        <v>0</v>
      </c>
      <c r="Q263" s="180">
        <v>0</v>
      </c>
      <c r="R263" s="180">
        <f>Q263*H263</f>
        <v>0</v>
      </c>
      <c r="S263" s="180">
        <v>0</v>
      </c>
      <c r="T263" s="181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2" t="s">
        <v>172</v>
      </c>
      <c r="AT263" s="182" t="s">
        <v>168</v>
      </c>
      <c r="AU263" s="182" t="s">
        <v>98</v>
      </c>
      <c r="AY263" s="18" t="s">
        <v>165</v>
      </c>
      <c r="BE263" s="100">
        <f>IF(N263="základná",J263,0)</f>
        <v>0</v>
      </c>
      <c r="BF263" s="100">
        <f>IF(N263="znížená",J263,0)</f>
        <v>0</v>
      </c>
      <c r="BG263" s="100">
        <f>IF(N263="zákl. prenesená",J263,0)</f>
        <v>0</v>
      </c>
      <c r="BH263" s="100">
        <f>IF(N263="zníž. prenesená",J263,0)</f>
        <v>0</v>
      </c>
      <c r="BI263" s="100">
        <f>IF(N263="nulová",J263,0)</f>
        <v>0</v>
      </c>
      <c r="BJ263" s="18" t="s">
        <v>98</v>
      </c>
      <c r="BK263" s="183">
        <f>ROUND(I263*H263,3)</f>
        <v>0</v>
      </c>
      <c r="BL263" s="18" t="s">
        <v>172</v>
      </c>
      <c r="BM263" s="182" t="s">
        <v>301</v>
      </c>
    </row>
    <row r="264" spans="1:65" s="2" customFormat="1" ht="21.75" customHeight="1">
      <c r="A264" s="35"/>
      <c r="B264" s="139"/>
      <c r="C264" s="171" t="s">
        <v>302</v>
      </c>
      <c r="D264" s="171" t="s">
        <v>168</v>
      </c>
      <c r="E264" s="172" t="s">
        <v>303</v>
      </c>
      <c r="F264" s="173" t="s">
        <v>304</v>
      </c>
      <c r="G264" s="174" t="s">
        <v>296</v>
      </c>
      <c r="H264" s="175">
        <v>7.4210000000000003</v>
      </c>
      <c r="I264" s="176"/>
      <c r="J264" s="175">
        <f>ROUND(I264*H264,3)</f>
        <v>0</v>
      </c>
      <c r="K264" s="177"/>
      <c r="L264" s="36"/>
      <c r="M264" s="178" t="s">
        <v>1</v>
      </c>
      <c r="N264" s="179" t="s">
        <v>43</v>
      </c>
      <c r="O264" s="64"/>
      <c r="P264" s="180">
        <f>O264*H264</f>
        <v>0</v>
      </c>
      <c r="Q264" s="180">
        <v>0</v>
      </c>
      <c r="R264" s="180">
        <f>Q264*H264</f>
        <v>0</v>
      </c>
      <c r="S264" s="180">
        <v>0</v>
      </c>
      <c r="T264" s="181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2" t="s">
        <v>172</v>
      </c>
      <c r="AT264" s="182" t="s">
        <v>168</v>
      </c>
      <c r="AU264" s="182" t="s">
        <v>98</v>
      </c>
      <c r="AY264" s="18" t="s">
        <v>165</v>
      </c>
      <c r="BE264" s="100">
        <f>IF(N264="základná",J264,0)</f>
        <v>0</v>
      </c>
      <c r="BF264" s="100">
        <f>IF(N264="znížená",J264,0)</f>
        <v>0</v>
      </c>
      <c r="BG264" s="100">
        <f>IF(N264="zákl. prenesená",J264,0)</f>
        <v>0</v>
      </c>
      <c r="BH264" s="100">
        <f>IF(N264="zníž. prenesená",J264,0)</f>
        <v>0</v>
      </c>
      <c r="BI264" s="100">
        <f>IF(N264="nulová",J264,0)</f>
        <v>0</v>
      </c>
      <c r="BJ264" s="18" t="s">
        <v>98</v>
      </c>
      <c r="BK264" s="183">
        <f>ROUND(I264*H264,3)</f>
        <v>0</v>
      </c>
      <c r="BL264" s="18" t="s">
        <v>172</v>
      </c>
      <c r="BM264" s="182" t="s">
        <v>305</v>
      </c>
    </row>
    <row r="265" spans="1:65" s="2" customFormat="1" ht="24.25" customHeight="1">
      <c r="A265" s="35"/>
      <c r="B265" s="139"/>
      <c r="C265" s="171" t="s">
        <v>306</v>
      </c>
      <c r="D265" s="171" t="s">
        <v>168</v>
      </c>
      <c r="E265" s="172" t="s">
        <v>307</v>
      </c>
      <c r="F265" s="173" t="s">
        <v>308</v>
      </c>
      <c r="G265" s="174" t="s">
        <v>296</v>
      </c>
      <c r="H265" s="175">
        <v>111.315</v>
      </c>
      <c r="I265" s="176"/>
      <c r="J265" s="175">
        <f>ROUND(I265*H265,3)</f>
        <v>0</v>
      </c>
      <c r="K265" s="177"/>
      <c r="L265" s="36"/>
      <c r="M265" s="178" t="s">
        <v>1</v>
      </c>
      <c r="N265" s="179" t="s">
        <v>43</v>
      </c>
      <c r="O265" s="64"/>
      <c r="P265" s="180">
        <f>O265*H265</f>
        <v>0</v>
      </c>
      <c r="Q265" s="180">
        <v>0</v>
      </c>
      <c r="R265" s="180">
        <f>Q265*H265</f>
        <v>0</v>
      </c>
      <c r="S265" s="180">
        <v>0</v>
      </c>
      <c r="T265" s="181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2" t="s">
        <v>172</v>
      </c>
      <c r="AT265" s="182" t="s">
        <v>168</v>
      </c>
      <c r="AU265" s="182" t="s">
        <v>98</v>
      </c>
      <c r="AY265" s="18" t="s">
        <v>165</v>
      </c>
      <c r="BE265" s="100">
        <f>IF(N265="základná",J265,0)</f>
        <v>0</v>
      </c>
      <c r="BF265" s="100">
        <f>IF(N265="znížená",J265,0)</f>
        <v>0</v>
      </c>
      <c r="BG265" s="100">
        <f>IF(N265="zákl. prenesená",J265,0)</f>
        <v>0</v>
      </c>
      <c r="BH265" s="100">
        <f>IF(N265="zníž. prenesená",J265,0)</f>
        <v>0</v>
      </c>
      <c r="BI265" s="100">
        <f>IF(N265="nulová",J265,0)</f>
        <v>0</v>
      </c>
      <c r="BJ265" s="18" t="s">
        <v>98</v>
      </c>
      <c r="BK265" s="183">
        <f>ROUND(I265*H265,3)</f>
        <v>0</v>
      </c>
      <c r="BL265" s="18" t="s">
        <v>172</v>
      </c>
      <c r="BM265" s="182" t="s">
        <v>309</v>
      </c>
    </row>
    <row r="266" spans="1:65" s="14" customFormat="1">
      <c r="B266" s="192"/>
      <c r="D266" s="185" t="s">
        <v>174</v>
      </c>
      <c r="F266" s="194" t="s">
        <v>310</v>
      </c>
      <c r="H266" s="195">
        <v>111.315</v>
      </c>
      <c r="I266" s="196"/>
      <c r="L266" s="192"/>
      <c r="M266" s="197"/>
      <c r="N266" s="198"/>
      <c r="O266" s="198"/>
      <c r="P266" s="198"/>
      <c r="Q266" s="198"/>
      <c r="R266" s="198"/>
      <c r="S266" s="198"/>
      <c r="T266" s="199"/>
      <c r="AT266" s="193" t="s">
        <v>174</v>
      </c>
      <c r="AU266" s="193" t="s">
        <v>98</v>
      </c>
      <c r="AV266" s="14" t="s">
        <v>98</v>
      </c>
      <c r="AW266" s="14" t="s">
        <v>3</v>
      </c>
      <c r="AX266" s="14" t="s">
        <v>84</v>
      </c>
      <c r="AY266" s="193" t="s">
        <v>165</v>
      </c>
    </row>
    <row r="267" spans="1:65" s="2" customFormat="1" ht="24.25" customHeight="1">
      <c r="A267" s="35"/>
      <c r="B267" s="139"/>
      <c r="C267" s="171" t="s">
        <v>311</v>
      </c>
      <c r="D267" s="171" t="s">
        <v>168</v>
      </c>
      <c r="E267" s="172" t="s">
        <v>312</v>
      </c>
      <c r="F267" s="173" t="s">
        <v>313</v>
      </c>
      <c r="G267" s="174" t="s">
        <v>296</v>
      </c>
      <c r="H267" s="175">
        <v>7.4210000000000003</v>
      </c>
      <c r="I267" s="176"/>
      <c r="J267" s="175">
        <f>ROUND(I267*H267,3)</f>
        <v>0</v>
      </c>
      <c r="K267" s="177"/>
      <c r="L267" s="36"/>
      <c r="M267" s="178" t="s">
        <v>1</v>
      </c>
      <c r="N267" s="179" t="s">
        <v>43</v>
      </c>
      <c r="O267" s="64"/>
      <c r="P267" s="180">
        <f>O267*H267</f>
        <v>0</v>
      </c>
      <c r="Q267" s="180">
        <v>0</v>
      </c>
      <c r="R267" s="180">
        <f>Q267*H267</f>
        <v>0</v>
      </c>
      <c r="S267" s="180">
        <v>0</v>
      </c>
      <c r="T267" s="181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2" t="s">
        <v>172</v>
      </c>
      <c r="AT267" s="182" t="s">
        <v>168</v>
      </c>
      <c r="AU267" s="182" t="s">
        <v>98</v>
      </c>
      <c r="AY267" s="18" t="s">
        <v>165</v>
      </c>
      <c r="BE267" s="100">
        <f>IF(N267="základná",J267,0)</f>
        <v>0</v>
      </c>
      <c r="BF267" s="100">
        <f>IF(N267="znížená",J267,0)</f>
        <v>0</v>
      </c>
      <c r="BG267" s="100">
        <f>IF(N267="zákl. prenesená",J267,0)</f>
        <v>0</v>
      </c>
      <c r="BH267" s="100">
        <f>IF(N267="zníž. prenesená",J267,0)</f>
        <v>0</v>
      </c>
      <c r="BI267" s="100">
        <f>IF(N267="nulová",J267,0)</f>
        <v>0</v>
      </c>
      <c r="BJ267" s="18" t="s">
        <v>98</v>
      </c>
      <c r="BK267" s="183">
        <f>ROUND(I267*H267,3)</f>
        <v>0</v>
      </c>
      <c r="BL267" s="18" t="s">
        <v>172</v>
      </c>
      <c r="BM267" s="182" t="s">
        <v>314</v>
      </c>
    </row>
    <row r="268" spans="1:65" s="2" customFormat="1" ht="24.25" customHeight="1">
      <c r="A268" s="35"/>
      <c r="B268" s="139"/>
      <c r="C268" s="171" t="s">
        <v>315</v>
      </c>
      <c r="D268" s="171" t="s">
        <v>168</v>
      </c>
      <c r="E268" s="172" t="s">
        <v>316</v>
      </c>
      <c r="F268" s="173" t="s">
        <v>317</v>
      </c>
      <c r="G268" s="174" t="s">
        <v>296</v>
      </c>
      <c r="H268" s="175">
        <v>22.263000000000002</v>
      </c>
      <c r="I268" s="176"/>
      <c r="J268" s="175">
        <f>ROUND(I268*H268,3)</f>
        <v>0</v>
      </c>
      <c r="K268" s="177"/>
      <c r="L268" s="36"/>
      <c r="M268" s="178" t="s">
        <v>1</v>
      </c>
      <c r="N268" s="179" t="s">
        <v>43</v>
      </c>
      <c r="O268" s="64"/>
      <c r="P268" s="180">
        <f>O268*H268</f>
        <v>0</v>
      </c>
      <c r="Q268" s="180">
        <v>0</v>
      </c>
      <c r="R268" s="180">
        <f>Q268*H268</f>
        <v>0</v>
      </c>
      <c r="S268" s="180">
        <v>0</v>
      </c>
      <c r="T268" s="181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82" t="s">
        <v>172</v>
      </c>
      <c r="AT268" s="182" t="s">
        <v>168</v>
      </c>
      <c r="AU268" s="182" t="s">
        <v>98</v>
      </c>
      <c r="AY268" s="18" t="s">
        <v>165</v>
      </c>
      <c r="BE268" s="100">
        <f>IF(N268="základná",J268,0)</f>
        <v>0</v>
      </c>
      <c r="BF268" s="100">
        <f>IF(N268="znížená",J268,0)</f>
        <v>0</v>
      </c>
      <c r="BG268" s="100">
        <f>IF(N268="zákl. prenesená",J268,0)</f>
        <v>0</v>
      </c>
      <c r="BH268" s="100">
        <f>IF(N268="zníž. prenesená",J268,0)</f>
        <v>0</v>
      </c>
      <c r="BI268" s="100">
        <f>IF(N268="nulová",J268,0)</f>
        <v>0</v>
      </c>
      <c r="BJ268" s="18" t="s">
        <v>98</v>
      </c>
      <c r="BK268" s="183">
        <f>ROUND(I268*H268,3)</f>
        <v>0</v>
      </c>
      <c r="BL268" s="18" t="s">
        <v>172</v>
      </c>
      <c r="BM268" s="182" t="s">
        <v>318</v>
      </c>
    </row>
    <row r="269" spans="1:65" s="14" customFormat="1">
      <c r="B269" s="192"/>
      <c r="D269" s="185" t="s">
        <v>174</v>
      </c>
      <c r="F269" s="194" t="s">
        <v>319</v>
      </c>
      <c r="H269" s="195">
        <v>22.263000000000002</v>
      </c>
      <c r="I269" s="196"/>
      <c r="L269" s="192"/>
      <c r="M269" s="197"/>
      <c r="N269" s="198"/>
      <c r="O269" s="198"/>
      <c r="P269" s="198"/>
      <c r="Q269" s="198"/>
      <c r="R269" s="198"/>
      <c r="S269" s="198"/>
      <c r="T269" s="199"/>
      <c r="AT269" s="193" t="s">
        <v>174</v>
      </c>
      <c r="AU269" s="193" t="s">
        <v>98</v>
      </c>
      <c r="AV269" s="14" t="s">
        <v>98</v>
      </c>
      <c r="AW269" s="14" t="s">
        <v>3</v>
      </c>
      <c r="AX269" s="14" t="s">
        <v>84</v>
      </c>
      <c r="AY269" s="193" t="s">
        <v>165</v>
      </c>
    </row>
    <row r="270" spans="1:65" s="2" customFormat="1" ht="24.25" customHeight="1">
      <c r="A270" s="35"/>
      <c r="B270" s="139"/>
      <c r="C270" s="171" t="s">
        <v>320</v>
      </c>
      <c r="D270" s="171" t="s">
        <v>168</v>
      </c>
      <c r="E270" s="172" t="s">
        <v>321</v>
      </c>
      <c r="F270" s="173" t="s">
        <v>322</v>
      </c>
      <c r="G270" s="174" t="s">
        <v>296</v>
      </c>
      <c r="H270" s="175">
        <v>7.4210000000000003</v>
      </c>
      <c r="I270" s="176"/>
      <c r="J270" s="175">
        <f>ROUND(I270*H270,3)</f>
        <v>0</v>
      </c>
      <c r="K270" s="177"/>
      <c r="L270" s="36"/>
      <c r="M270" s="178" t="s">
        <v>1</v>
      </c>
      <c r="N270" s="179" t="s">
        <v>43</v>
      </c>
      <c r="O270" s="64"/>
      <c r="P270" s="180">
        <f>O270*H270</f>
        <v>0</v>
      </c>
      <c r="Q270" s="180">
        <v>0</v>
      </c>
      <c r="R270" s="180">
        <f>Q270*H270</f>
        <v>0</v>
      </c>
      <c r="S270" s="180">
        <v>0</v>
      </c>
      <c r="T270" s="181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2" t="s">
        <v>172</v>
      </c>
      <c r="AT270" s="182" t="s">
        <v>168</v>
      </c>
      <c r="AU270" s="182" t="s">
        <v>98</v>
      </c>
      <c r="AY270" s="18" t="s">
        <v>165</v>
      </c>
      <c r="BE270" s="100">
        <f>IF(N270="základná",J270,0)</f>
        <v>0</v>
      </c>
      <c r="BF270" s="100">
        <f>IF(N270="znížená",J270,0)</f>
        <v>0</v>
      </c>
      <c r="BG270" s="100">
        <f>IF(N270="zákl. prenesená",J270,0)</f>
        <v>0</v>
      </c>
      <c r="BH270" s="100">
        <f>IF(N270="zníž. prenesená",J270,0)</f>
        <v>0</v>
      </c>
      <c r="BI270" s="100">
        <f>IF(N270="nulová",J270,0)</f>
        <v>0</v>
      </c>
      <c r="BJ270" s="18" t="s">
        <v>98</v>
      </c>
      <c r="BK270" s="183">
        <f>ROUND(I270*H270,3)</f>
        <v>0</v>
      </c>
      <c r="BL270" s="18" t="s">
        <v>172</v>
      </c>
      <c r="BM270" s="182" t="s">
        <v>323</v>
      </c>
    </row>
    <row r="271" spans="1:65" s="2" customFormat="1" ht="16.5" customHeight="1">
      <c r="A271" s="35"/>
      <c r="B271" s="139"/>
      <c r="C271" s="171" t="s">
        <v>324</v>
      </c>
      <c r="D271" s="171" t="s">
        <v>168</v>
      </c>
      <c r="E271" s="172" t="s">
        <v>325</v>
      </c>
      <c r="F271" s="173" t="s">
        <v>326</v>
      </c>
      <c r="G271" s="174" t="s">
        <v>171</v>
      </c>
      <c r="H271" s="175">
        <v>7.4210000000000003</v>
      </c>
      <c r="I271" s="176"/>
      <c r="J271" s="175">
        <f>ROUND(I271*H271,3)</f>
        <v>0</v>
      </c>
      <c r="K271" s="177"/>
      <c r="L271" s="36"/>
      <c r="M271" s="178" t="s">
        <v>1</v>
      </c>
      <c r="N271" s="179" t="s">
        <v>43</v>
      </c>
      <c r="O271" s="64"/>
      <c r="P271" s="180">
        <f>O271*H271</f>
        <v>0</v>
      </c>
      <c r="Q271" s="180">
        <v>0</v>
      </c>
      <c r="R271" s="180">
        <f>Q271*H271</f>
        <v>0</v>
      </c>
      <c r="S271" s="180">
        <v>0</v>
      </c>
      <c r="T271" s="181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2" t="s">
        <v>172</v>
      </c>
      <c r="AT271" s="182" t="s">
        <v>168</v>
      </c>
      <c r="AU271" s="182" t="s">
        <v>98</v>
      </c>
      <c r="AY271" s="18" t="s">
        <v>165</v>
      </c>
      <c r="BE271" s="100">
        <f>IF(N271="základná",J271,0)</f>
        <v>0</v>
      </c>
      <c r="BF271" s="100">
        <f>IF(N271="znížená",J271,0)</f>
        <v>0</v>
      </c>
      <c r="BG271" s="100">
        <f>IF(N271="zákl. prenesená",J271,0)</f>
        <v>0</v>
      </c>
      <c r="BH271" s="100">
        <f>IF(N271="zníž. prenesená",J271,0)</f>
        <v>0</v>
      </c>
      <c r="BI271" s="100">
        <f>IF(N271="nulová",J271,0)</f>
        <v>0</v>
      </c>
      <c r="BJ271" s="18" t="s">
        <v>98</v>
      </c>
      <c r="BK271" s="183">
        <f>ROUND(I271*H271,3)</f>
        <v>0</v>
      </c>
      <c r="BL271" s="18" t="s">
        <v>172</v>
      </c>
      <c r="BM271" s="182" t="s">
        <v>327</v>
      </c>
    </row>
    <row r="272" spans="1:65" s="12" customFormat="1" ht="22.9" customHeight="1">
      <c r="B272" s="158"/>
      <c r="D272" s="159" t="s">
        <v>76</v>
      </c>
      <c r="E272" s="169" t="s">
        <v>328</v>
      </c>
      <c r="F272" s="169" t="s">
        <v>329</v>
      </c>
      <c r="I272" s="161"/>
      <c r="J272" s="170">
        <f>BK272</f>
        <v>0</v>
      </c>
      <c r="L272" s="158"/>
      <c r="M272" s="163"/>
      <c r="N272" s="164"/>
      <c r="O272" s="164"/>
      <c r="P272" s="165">
        <f>P273</f>
        <v>0</v>
      </c>
      <c r="Q272" s="164"/>
      <c r="R272" s="165">
        <f>R273</f>
        <v>0</v>
      </c>
      <c r="S272" s="164"/>
      <c r="T272" s="166">
        <f>T273</f>
        <v>0</v>
      </c>
      <c r="AR272" s="159" t="s">
        <v>84</v>
      </c>
      <c r="AT272" s="167" t="s">
        <v>76</v>
      </c>
      <c r="AU272" s="167" t="s">
        <v>84</v>
      </c>
      <c r="AY272" s="159" t="s">
        <v>165</v>
      </c>
      <c r="BK272" s="168">
        <f>BK273</f>
        <v>0</v>
      </c>
    </row>
    <row r="273" spans="1:65" s="2" customFormat="1" ht="24.25" customHeight="1">
      <c r="A273" s="35"/>
      <c r="B273" s="139"/>
      <c r="C273" s="171" t="s">
        <v>330</v>
      </c>
      <c r="D273" s="171" t="s">
        <v>168</v>
      </c>
      <c r="E273" s="172" t="s">
        <v>331</v>
      </c>
      <c r="F273" s="173" t="s">
        <v>332</v>
      </c>
      <c r="G273" s="174" t="s">
        <v>296</v>
      </c>
      <c r="H273" s="175">
        <v>1.07</v>
      </c>
      <c r="I273" s="176"/>
      <c r="J273" s="175">
        <f>ROUND(I273*H273,3)</f>
        <v>0</v>
      </c>
      <c r="K273" s="177"/>
      <c r="L273" s="36"/>
      <c r="M273" s="178" t="s">
        <v>1</v>
      </c>
      <c r="N273" s="179" t="s">
        <v>43</v>
      </c>
      <c r="O273" s="64"/>
      <c r="P273" s="180">
        <f>O273*H273</f>
        <v>0</v>
      </c>
      <c r="Q273" s="180">
        <v>0</v>
      </c>
      <c r="R273" s="180">
        <f>Q273*H273</f>
        <v>0</v>
      </c>
      <c r="S273" s="180">
        <v>0</v>
      </c>
      <c r="T273" s="181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2" t="s">
        <v>172</v>
      </c>
      <c r="AT273" s="182" t="s">
        <v>168</v>
      </c>
      <c r="AU273" s="182" t="s">
        <v>98</v>
      </c>
      <c r="AY273" s="18" t="s">
        <v>165</v>
      </c>
      <c r="BE273" s="100">
        <f>IF(N273="základná",J273,0)</f>
        <v>0</v>
      </c>
      <c r="BF273" s="100">
        <f>IF(N273="znížená",J273,0)</f>
        <v>0</v>
      </c>
      <c r="BG273" s="100">
        <f>IF(N273="zákl. prenesená",J273,0)</f>
        <v>0</v>
      </c>
      <c r="BH273" s="100">
        <f>IF(N273="zníž. prenesená",J273,0)</f>
        <v>0</v>
      </c>
      <c r="BI273" s="100">
        <f>IF(N273="nulová",J273,0)</f>
        <v>0</v>
      </c>
      <c r="BJ273" s="18" t="s">
        <v>98</v>
      </c>
      <c r="BK273" s="183">
        <f>ROUND(I273*H273,3)</f>
        <v>0</v>
      </c>
      <c r="BL273" s="18" t="s">
        <v>172</v>
      </c>
      <c r="BM273" s="182" t="s">
        <v>333</v>
      </c>
    </row>
    <row r="274" spans="1:65" s="12" customFormat="1" ht="25.9" customHeight="1">
      <c r="B274" s="158"/>
      <c r="D274" s="159" t="s">
        <v>76</v>
      </c>
      <c r="E274" s="160" t="s">
        <v>334</v>
      </c>
      <c r="F274" s="160" t="s">
        <v>335</v>
      </c>
      <c r="I274" s="161"/>
      <c r="J274" s="162">
        <f>BK274</f>
        <v>0</v>
      </c>
      <c r="L274" s="158"/>
      <c r="M274" s="163"/>
      <c r="N274" s="164"/>
      <c r="O274" s="164"/>
      <c r="P274" s="165">
        <f>P275+P278+P283+P290+P298+P339+P349+P377+P385+P393+P401+P405+P492+P499</f>
        <v>0</v>
      </c>
      <c r="Q274" s="164"/>
      <c r="R274" s="165">
        <f>R275+R278+R283+R290+R298+R339+R349+R377+R385+R393+R401+R405+R492+R499</f>
        <v>1.9708279500000001</v>
      </c>
      <c r="S274" s="164"/>
      <c r="T274" s="166">
        <f>T275+T278+T283+T290+T298+T339+T349+T377+T385+T393+T401+T405+T492+T499</f>
        <v>2.9097375899999998</v>
      </c>
      <c r="AR274" s="159" t="s">
        <v>98</v>
      </c>
      <c r="AT274" s="167" t="s">
        <v>76</v>
      </c>
      <c r="AU274" s="167" t="s">
        <v>77</v>
      </c>
      <c r="AY274" s="159" t="s">
        <v>165</v>
      </c>
      <c r="BK274" s="168">
        <f>BK275+BK278+BK283+BK290+BK298+BK339+BK349+BK377+BK385+BK393+BK401+BK405+BK492+BK499</f>
        <v>0</v>
      </c>
    </row>
    <row r="275" spans="1:65" s="12" customFormat="1" ht="22.9" customHeight="1">
      <c r="B275" s="158"/>
      <c r="D275" s="159" t="s">
        <v>76</v>
      </c>
      <c r="E275" s="169" t="s">
        <v>336</v>
      </c>
      <c r="F275" s="169" t="s">
        <v>337</v>
      </c>
      <c r="I275" s="161"/>
      <c r="J275" s="170">
        <f>BK275</f>
        <v>0</v>
      </c>
      <c r="L275" s="158"/>
      <c r="M275" s="163"/>
      <c r="N275" s="164"/>
      <c r="O275" s="164"/>
      <c r="P275" s="165">
        <f>SUM(P276:P277)</f>
        <v>0</v>
      </c>
      <c r="Q275" s="164"/>
      <c r="R275" s="165">
        <f>SUM(R276:R277)</f>
        <v>4.0000000000000003E-5</v>
      </c>
      <c r="S275" s="164"/>
      <c r="T275" s="166">
        <f>SUM(T276:T277)</f>
        <v>0</v>
      </c>
      <c r="AR275" s="159" t="s">
        <v>98</v>
      </c>
      <c r="AT275" s="167" t="s">
        <v>76</v>
      </c>
      <c r="AU275" s="167" t="s">
        <v>84</v>
      </c>
      <c r="AY275" s="159" t="s">
        <v>165</v>
      </c>
      <c r="BK275" s="168">
        <f>SUM(BK276:BK277)</f>
        <v>0</v>
      </c>
    </row>
    <row r="276" spans="1:65" s="2" customFormat="1" ht="24.25" customHeight="1">
      <c r="A276" s="35"/>
      <c r="B276" s="139"/>
      <c r="C276" s="171" t="s">
        <v>338</v>
      </c>
      <c r="D276" s="171" t="s">
        <v>168</v>
      </c>
      <c r="E276" s="172" t="s">
        <v>339</v>
      </c>
      <c r="F276" s="173" t="s">
        <v>340</v>
      </c>
      <c r="G276" s="174" t="s">
        <v>171</v>
      </c>
      <c r="H276" s="175">
        <v>1</v>
      </c>
      <c r="I276" s="176"/>
      <c r="J276" s="175">
        <f>ROUND(I276*H276,3)</f>
        <v>0</v>
      </c>
      <c r="K276" s="177"/>
      <c r="L276" s="36"/>
      <c r="M276" s="178" t="s">
        <v>1</v>
      </c>
      <c r="N276" s="179" t="s">
        <v>43</v>
      </c>
      <c r="O276" s="64"/>
      <c r="P276" s="180">
        <f>O276*H276</f>
        <v>0</v>
      </c>
      <c r="Q276" s="180">
        <v>4.0000000000000003E-5</v>
      </c>
      <c r="R276" s="180">
        <f>Q276*H276</f>
        <v>4.0000000000000003E-5</v>
      </c>
      <c r="S276" s="180">
        <v>0</v>
      </c>
      <c r="T276" s="181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2" t="s">
        <v>266</v>
      </c>
      <c r="AT276" s="182" t="s">
        <v>168</v>
      </c>
      <c r="AU276" s="182" t="s">
        <v>98</v>
      </c>
      <c r="AY276" s="18" t="s">
        <v>165</v>
      </c>
      <c r="BE276" s="100">
        <f>IF(N276="základná",J276,0)</f>
        <v>0</v>
      </c>
      <c r="BF276" s="100">
        <f>IF(N276="znížená",J276,0)</f>
        <v>0</v>
      </c>
      <c r="BG276" s="100">
        <f>IF(N276="zákl. prenesená",J276,0)</f>
        <v>0</v>
      </c>
      <c r="BH276" s="100">
        <f>IF(N276="zníž. prenesená",J276,0)</f>
        <v>0</v>
      </c>
      <c r="BI276" s="100">
        <f>IF(N276="nulová",J276,0)</f>
        <v>0</v>
      </c>
      <c r="BJ276" s="18" t="s">
        <v>98</v>
      </c>
      <c r="BK276" s="183">
        <f>ROUND(I276*H276,3)</f>
        <v>0</v>
      </c>
      <c r="BL276" s="18" t="s">
        <v>266</v>
      </c>
      <c r="BM276" s="182" t="s">
        <v>341</v>
      </c>
    </row>
    <row r="277" spans="1:65" s="14" customFormat="1">
      <c r="B277" s="192"/>
      <c r="D277" s="185" t="s">
        <v>174</v>
      </c>
      <c r="E277" s="193" t="s">
        <v>1</v>
      </c>
      <c r="F277" s="194" t="s">
        <v>342</v>
      </c>
      <c r="H277" s="195">
        <v>1</v>
      </c>
      <c r="I277" s="196"/>
      <c r="L277" s="192"/>
      <c r="M277" s="197"/>
      <c r="N277" s="198"/>
      <c r="O277" s="198"/>
      <c r="P277" s="198"/>
      <c r="Q277" s="198"/>
      <c r="R277" s="198"/>
      <c r="S277" s="198"/>
      <c r="T277" s="199"/>
      <c r="AT277" s="193" t="s">
        <v>174</v>
      </c>
      <c r="AU277" s="193" t="s">
        <v>98</v>
      </c>
      <c r="AV277" s="14" t="s">
        <v>98</v>
      </c>
      <c r="AW277" s="14" t="s">
        <v>30</v>
      </c>
      <c r="AX277" s="14" t="s">
        <v>84</v>
      </c>
      <c r="AY277" s="193" t="s">
        <v>165</v>
      </c>
    </row>
    <row r="278" spans="1:65" s="12" customFormat="1" ht="22.9" customHeight="1">
      <c r="B278" s="158"/>
      <c r="D278" s="159" t="s">
        <v>76</v>
      </c>
      <c r="E278" s="169" t="s">
        <v>343</v>
      </c>
      <c r="F278" s="169" t="s">
        <v>344</v>
      </c>
      <c r="I278" s="161"/>
      <c r="J278" s="170">
        <f>BK278</f>
        <v>0</v>
      </c>
      <c r="L278" s="158"/>
      <c r="M278" s="163"/>
      <c r="N278" s="164"/>
      <c r="O278" s="164"/>
      <c r="P278" s="165">
        <f>SUM(P279:P282)</f>
        <v>0</v>
      </c>
      <c r="Q278" s="164"/>
      <c r="R278" s="165">
        <f>SUM(R279:R282)</f>
        <v>1.08E-3</v>
      </c>
      <c r="S278" s="164"/>
      <c r="T278" s="166">
        <f>SUM(T279:T282)</f>
        <v>0</v>
      </c>
      <c r="AR278" s="159" t="s">
        <v>98</v>
      </c>
      <c r="AT278" s="167" t="s">
        <v>76</v>
      </c>
      <c r="AU278" s="167" t="s">
        <v>84</v>
      </c>
      <c r="AY278" s="159" t="s">
        <v>165</v>
      </c>
      <c r="BK278" s="168">
        <f>SUM(BK279:BK282)</f>
        <v>0</v>
      </c>
    </row>
    <row r="279" spans="1:65" s="2" customFormat="1" ht="44.25" customHeight="1">
      <c r="A279" s="35"/>
      <c r="B279" s="139"/>
      <c r="C279" s="171" t="s">
        <v>345</v>
      </c>
      <c r="D279" s="171" t="s">
        <v>168</v>
      </c>
      <c r="E279" s="172" t="s">
        <v>346</v>
      </c>
      <c r="F279" s="173" t="s">
        <v>347</v>
      </c>
      <c r="G279" s="174" t="s">
        <v>171</v>
      </c>
      <c r="H279" s="175">
        <v>1</v>
      </c>
      <c r="I279" s="176"/>
      <c r="J279" s="175">
        <f>ROUND(I279*H279,3)</f>
        <v>0</v>
      </c>
      <c r="K279" s="177"/>
      <c r="L279" s="36"/>
      <c r="M279" s="178" t="s">
        <v>1</v>
      </c>
      <c r="N279" s="179" t="s">
        <v>43</v>
      </c>
      <c r="O279" s="64"/>
      <c r="P279" s="180">
        <f>O279*H279</f>
        <v>0</v>
      </c>
      <c r="Q279" s="180">
        <v>1.08E-3</v>
      </c>
      <c r="R279" s="180">
        <f>Q279*H279</f>
        <v>1.08E-3</v>
      </c>
      <c r="S279" s="180">
        <v>0</v>
      </c>
      <c r="T279" s="181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2" t="s">
        <v>266</v>
      </c>
      <c r="AT279" s="182" t="s">
        <v>168</v>
      </c>
      <c r="AU279" s="182" t="s">
        <v>98</v>
      </c>
      <c r="AY279" s="18" t="s">
        <v>165</v>
      </c>
      <c r="BE279" s="100">
        <f>IF(N279="základná",J279,0)</f>
        <v>0</v>
      </c>
      <c r="BF279" s="100">
        <f>IF(N279="znížená",J279,0)</f>
        <v>0</v>
      </c>
      <c r="BG279" s="100">
        <f>IF(N279="zákl. prenesená",J279,0)</f>
        <v>0</v>
      </c>
      <c r="BH279" s="100">
        <f>IF(N279="zníž. prenesená",J279,0)</f>
        <v>0</v>
      </c>
      <c r="BI279" s="100">
        <f>IF(N279="nulová",J279,0)</f>
        <v>0</v>
      </c>
      <c r="BJ279" s="18" t="s">
        <v>98</v>
      </c>
      <c r="BK279" s="183">
        <f>ROUND(I279*H279,3)</f>
        <v>0</v>
      </c>
      <c r="BL279" s="18" t="s">
        <v>266</v>
      </c>
      <c r="BM279" s="182" t="s">
        <v>348</v>
      </c>
    </row>
    <row r="280" spans="1:65" s="13" customFormat="1">
      <c r="B280" s="184"/>
      <c r="D280" s="185" t="s">
        <v>174</v>
      </c>
      <c r="E280" s="186" t="s">
        <v>1</v>
      </c>
      <c r="F280" s="187" t="s">
        <v>349</v>
      </c>
      <c r="H280" s="186" t="s">
        <v>1</v>
      </c>
      <c r="I280" s="188"/>
      <c r="L280" s="184"/>
      <c r="M280" s="189"/>
      <c r="N280" s="190"/>
      <c r="O280" s="190"/>
      <c r="P280" s="190"/>
      <c r="Q280" s="190"/>
      <c r="R280" s="190"/>
      <c r="S280" s="190"/>
      <c r="T280" s="191"/>
      <c r="AT280" s="186" t="s">
        <v>174</v>
      </c>
      <c r="AU280" s="186" t="s">
        <v>98</v>
      </c>
      <c r="AV280" s="13" t="s">
        <v>84</v>
      </c>
      <c r="AW280" s="13" t="s">
        <v>30</v>
      </c>
      <c r="AX280" s="13" t="s">
        <v>77</v>
      </c>
      <c r="AY280" s="186" t="s">
        <v>165</v>
      </c>
    </row>
    <row r="281" spans="1:65" s="14" customFormat="1">
      <c r="B281" s="192"/>
      <c r="D281" s="185" t="s">
        <v>174</v>
      </c>
      <c r="E281" s="193" t="s">
        <v>1</v>
      </c>
      <c r="F281" s="194" t="s">
        <v>350</v>
      </c>
      <c r="H281" s="195">
        <v>1</v>
      </c>
      <c r="I281" s="196"/>
      <c r="L281" s="192"/>
      <c r="M281" s="197"/>
      <c r="N281" s="198"/>
      <c r="O281" s="198"/>
      <c r="P281" s="198"/>
      <c r="Q281" s="198"/>
      <c r="R281" s="198"/>
      <c r="S281" s="198"/>
      <c r="T281" s="199"/>
      <c r="AT281" s="193" t="s">
        <v>174</v>
      </c>
      <c r="AU281" s="193" t="s">
        <v>98</v>
      </c>
      <c r="AV281" s="14" t="s">
        <v>98</v>
      </c>
      <c r="AW281" s="14" t="s">
        <v>30</v>
      </c>
      <c r="AX281" s="14" t="s">
        <v>84</v>
      </c>
      <c r="AY281" s="193" t="s">
        <v>165</v>
      </c>
    </row>
    <row r="282" spans="1:65" s="2" customFormat="1" ht="24.25" customHeight="1">
      <c r="A282" s="35"/>
      <c r="B282" s="139"/>
      <c r="C282" s="171" t="s">
        <v>351</v>
      </c>
      <c r="D282" s="171" t="s">
        <v>168</v>
      </c>
      <c r="E282" s="172" t="s">
        <v>352</v>
      </c>
      <c r="F282" s="173" t="s">
        <v>353</v>
      </c>
      <c r="G282" s="174" t="s">
        <v>354</v>
      </c>
      <c r="H282" s="176"/>
      <c r="I282" s="176"/>
      <c r="J282" s="175">
        <f>ROUND(I282*H282,3)</f>
        <v>0</v>
      </c>
      <c r="K282" s="177"/>
      <c r="L282" s="36"/>
      <c r="M282" s="178" t="s">
        <v>1</v>
      </c>
      <c r="N282" s="179" t="s">
        <v>43</v>
      </c>
      <c r="O282" s="64"/>
      <c r="P282" s="180">
        <f>O282*H282</f>
        <v>0</v>
      </c>
      <c r="Q282" s="180">
        <v>0</v>
      </c>
      <c r="R282" s="180">
        <f>Q282*H282</f>
        <v>0</v>
      </c>
      <c r="S282" s="180">
        <v>0</v>
      </c>
      <c r="T282" s="181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2" t="s">
        <v>266</v>
      </c>
      <c r="AT282" s="182" t="s">
        <v>168</v>
      </c>
      <c r="AU282" s="182" t="s">
        <v>98</v>
      </c>
      <c r="AY282" s="18" t="s">
        <v>165</v>
      </c>
      <c r="BE282" s="100">
        <f>IF(N282="základná",J282,0)</f>
        <v>0</v>
      </c>
      <c r="BF282" s="100">
        <f>IF(N282="znížená",J282,0)</f>
        <v>0</v>
      </c>
      <c r="BG282" s="100">
        <f>IF(N282="zákl. prenesená",J282,0)</f>
        <v>0</v>
      </c>
      <c r="BH282" s="100">
        <f>IF(N282="zníž. prenesená",J282,0)</f>
        <v>0</v>
      </c>
      <c r="BI282" s="100">
        <f>IF(N282="nulová",J282,0)</f>
        <v>0</v>
      </c>
      <c r="BJ282" s="18" t="s">
        <v>98</v>
      </c>
      <c r="BK282" s="183">
        <f>ROUND(I282*H282,3)</f>
        <v>0</v>
      </c>
      <c r="BL282" s="18" t="s">
        <v>266</v>
      </c>
      <c r="BM282" s="182" t="s">
        <v>355</v>
      </c>
    </row>
    <row r="283" spans="1:65" s="12" customFormat="1" ht="22.9" customHeight="1">
      <c r="B283" s="158"/>
      <c r="D283" s="159" t="s">
        <v>76</v>
      </c>
      <c r="E283" s="169" t="s">
        <v>356</v>
      </c>
      <c r="F283" s="169" t="s">
        <v>357</v>
      </c>
      <c r="I283" s="161"/>
      <c r="J283" s="170">
        <f>BK283</f>
        <v>0</v>
      </c>
      <c r="L283" s="158"/>
      <c r="M283" s="163"/>
      <c r="N283" s="164"/>
      <c r="O283" s="164"/>
      <c r="P283" s="165">
        <f>SUM(P284:P289)</f>
        <v>0</v>
      </c>
      <c r="Q283" s="164"/>
      <c r="R283" s="165">
        <f>SUM(R284:R289)</f>
        <v>7.0000000000000007E-5</v>
      </c>
      <c r="S283" s="164"/>
      <c r="T283" s="166">
        <f>SUM(T284:T289)</f>
        <v>1.235E-2</v>
      </c>
      <c r="AR283" s="159" t="s">
        <v>98</v>
      </c>
      <c r="AT283" s="167" t="s">
        <v>76</v>
      </c>
      <c r="AU283" s="167" t="s">
        <v>84</v>
      </c>
      <c r="AY283" s="159" t="s">
        <v>165</v>
      </c>
      <c r="BK283" s="168">
        <f>SUM(BK284:BK289)</f>
        <v>0</v>
      </c>
    </row>
    <row r="284" spans="1:65" s="2" customFormat="1" ht="16.5" customHeight="1">
      <c r="A284" s="35"/>
      <c r="B284" s="139"/>
      <c r="C284" s="171" t="s">
        <v>358</v>
      </c>
      <c r="D284" s="171" t="s">
        <v>168</v>
      </c>
      <c r="E284" s="172" t="s">
        <v>359</v>
      </c>
      <c r="F284" s="173" t="s">
        <v>360</v>
      </c>
      <c r="G284" s="174" t="s">
        <v>171</v>
      </c>
      <c r="H284" s="175">
        <v>1</v>
      </c>
      <c r="I284" s="176"/>
      <c r="J284" s="175">
        <f>ROUND(I284*H284,3)</f>
        <v>0</v>
      </c>
      <c r="K284" s="177"/>
      <c r="L284" s="36"/>
      <c r="M284" s="178" t="s">
        <v>1</v>
      </c>
      <c r="N284" s="179" t="s">
        <v>43</v>
      </c>
      <c r="O284" s="64"/>
      <c r="P284" s="180">
        <f>O284*H284</f>
        <v>0</v>
      </c>
      <c r="Q284" s="180">
        <v>5.0000000000000002E-5</v>
      </c>
      <c r="R284" s="180">
        <f>Q284*H284</f>
        <v>5.0000000000000002E-5</v>
      </c>
      <c r="S284" s="180">
        <v>1.235E-2</v>
      </c>
      <c r="T284" s="181">
        <f>S284*H284</f>
        <v>1.235E-2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2" t="s">
        <v>266</v>
      </c>
      <c r="AT284" s="182" t="s">
        <v>168</v>
      </c>
      <c r="AU284" s="182" t="s">
        <v>98</v>
      </c>
      <c r="AY284" s="18" t="s">
        <v>165</v>
      </c>
      <c r="BE284" s="100">
        <f>IF(N284="základná",J284,0)</f>
        <v>0</v>
      </c>
      <c r="BF284" s="100">
        <f>IF(N284="znížená",J284,0)</f>
        <v>0</v>
      </c>
      <c r="BG284" s="100">
        <f>IF(N284="zákl. prenesená",J284,0)</f>
        <v>0</v>
      </c>
      <c r="BH284" s="100">
        <f>IF(N284="zníž. prenesená",J284,0)</f>
        <v>0</v>
      </c>
      <c r="BI284" s="100">
        <f>IF(N284="nulová",J284,0)</f>
        <v>0</v>
      </c>
      <c r="BJ284" s="18" t="s">
        <v>98</v>
      </c>
      <c r="BK284" s="183">
        <f>ROUND(I284*H284,3)</f>
        <v>0</v>
      </c>
      <c r="BL284" s="18" t="s">
        <v>266</v>
      </c>
      <c r="BM284" s="182" t="s">
        <v>361</v>
      </c>
    </row>
    <row r="285" spans="1:65" s="13" customFormat="1">
      <c r="B285" s="184"/>
      <c r="D285" s="185" t="s">
        <v>174</v>
      </c>
      <c r="E285" s="186" t="s">
        <v>1</v>
      </c>
      <c r="F285" s="187" t="s">
        <v>362</v>
      </c>
      <c r="H285" s="186" t="s">
        <v>1</v>
      </c>
      <c r="I285" s="188"/>
      <c r="L285" s="184"/>
      <c r="M285" s="189"/>
      <c r="N285" s="190"/>
      <c r="O285" s="190"/>
      <c r="P285" s="190"/>
      <c r="Q285" s="190"/>
      <c r="R285" s="190"/>
      <c r="S285" s="190"/>
      <c r="T285" s="191"/>
      <c r="AT285" s="186" t="s">
        <v>174</v>
      </c>
      <c r="AU285" s="186" t="s">
        <v>98</v>
      </c>
      <c r="AV285" s="13" t="s">
        <v>84</v>
      </c>
      <c r="AW285" s="13" t="s">
        <v>30</v>
      </c>
      <c r="AX285" s="13" t="s">
        <v>77</v>
      </c>
      <c r="AY285" s="186" t="s">
        <v>165</v>
      </c>
    </row>
    <row r="286" spans="1:65" s="14" customFormat="1">
      <c r="B286" s="192"/>
      <c r="D286" s="185" t="s">
        <v>174</v>
      </c>
      <c r="E286" s="193" t="s">
        <v>1</v>
      </c>
      <c r="F286" s="194" t="s">
        <v>84</v>
      </c>
      <c r="H286" s="195">
        <v>1</v>
      </c>
      <c r="I286" s="196"/>
      <c r="L286" s="192"/>
      <c r="M286" s="197"/>
      <c r="N286" s="198"/>
      <c r="O286" s="198"/>
      <c r="P286" s="198"/>
      <c r="Q286" s="198"/>
      <c r="R286" s="198"/>
      <c r="S286" s="198"/>
      <c r="T286" s="199"/>
      <c r="AT286" s="193" t="s">
        <v>174</v>
      </c>
      <c r="AU286" s="193" t="s">
        <v>98</v>
      </c>
      <c r="AV286" s="14" t="s">
        <v>98</v>
      </c>
      <c r="AW286" s="14" t="s">
        <v>30</v>
      </c>
      <c r="AX286" s="14" t="s">
        <v>84</v>
      </c>
      <c r="AY286" s="193" t="s">
        <v>165</v>
      </c>
    </row>
    <row r="287" spans="1:65" s="2" customFormat="1" ht="16.5" customHeight="1">
      <c r="A287" s="35"/>
      <c r="B287" s="139"/>
      <c r="C287" s="171" t="s">
        <v>363</v>
      </c>
      <c r="D287" s="171" t="s">
        <v>168</v>
      </c>
      <c r="E287" s="172" t="s">
        <v>364</v>
      </c>
      <c r="F287" s="173" t="s">
        <v>365</v>
      </c>
      <c r="G287" s="174" t="s">
        <v>171</v>
      </c>
      <c r="H287" s="175">
        <v>1</v>
      </c>
      <c r="I287" s="176"/>
      <c r="J287" s="175">
        <f>ROUND(I287*H287,3)</f>
        <v>0</v>
      </c>
      <c r="K287" s="177"/>
      <c r="L287" s="36"/>
      <c r="M287" s="178" t="s">
        <v>1</v>
      </c>
      <c r="N287" s="179" t="s">
        <v>43</v>
      </c>
      <c r="O287" s="64"/>
      <c r="P287" s="180">
        <f>O287*H287</f>
        <v>0</v>
      </c>
      <c r="Q287" s="180">
        <v>2.0000000000000002E-5</v>
      </c>
      <c r="R287" s="180">
        <f>Q287*H287</f>
        <v>2.0000000000000002E-5</v>
      </c>
      <c r="S287" s="180">
        <v>0</v>
      </c>
      <c r="T287" s="181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2" t="s">
        <v>266</v>
      </c>
      <c r="AT287" s="182" t="s">
        <v>168</v>
      </c>
      <c r="AU287" s="182" t="s">
        <v>98</v>
      </c>
      <c r="AY287" s="18" t="s">
        <v>165</v>
      </c>
      <c r="BE287" s="100">
        <f>IF(N287="základná",J287,0)</f>
        <v>0</v>
      </c>
      <c r="BF287" s="100">
        <f>IF(N287="znížená",J287,0)</f>
        <v>0</v>
      </c>
      <c r="BG287" s="100">
        <f>IF(N287="zákl. prenesená",J287,0)</f>
        <v>0</v>
      </c>
      <c r="BH287" s="100">
        <f>IF(N287="zníž. prenesená",J287,0)</f>
        <v>0</v>
      </c>
      <c r="BI287" s="100">
        <f>IF(N287="nulová",J287,0)</f>
        <v>0</v>
      </c>
      <c r="BJ287" s="18" t="s">
        <v>98</v>
      </c>
      <c r="BK287" s="183">
        <f>ROUND(I287*H287,3)</f>
        <v>0</v>
      </c>
      <c r="BL287" s="18" t="s">
        <v>266</v>
      </c>
      <c r="BM287" s="182" t="s">
        <v>366</v>
      </c>
    </row>
    <row r="288" spans="1:65" s="14" customFormat="1">
      <c r="B288" s="192"/>
      <c r="D288" s="185" t="s">
        <v>174</v>
      </c>
      <c r="E288" s="193" t="s">
        <v>1</v>
      </c>
      <c r="F288" s="194" t="s">
        <v>367</v>
      </c>
      <c r="H288" s="195">
        <v>1</v>
      </c>
      <c r="I288" s="196"/>
      <c r="L288" s="192"/>
      <c r="M288" s="197"/>
      <c r="N288" s="198"/>
      <c r="O288" s="198"/>
      <c r="P288" s="198"/>
      <c r="Q288" s="198"/>
      <c r="R288" s="198"/>
      <c r="S288" s="198"/>
      <c r="T288" s="199"/>
      <c r="AT288" s="193" t="s">
        <v>174</v>
      </c>
      <c r="AU288" s="193" t="s">
        <v>98</v>
      </c>
      <c r="AV288" s="14" t="s">
        <v>98</v>
      </c>
      <c r="AW288" s="14" t="s">
        <v>30</v>
      </c>
      <c r="AX288" s="14" t="s">
        <v>84</v>
      </c>
      <c r="AY288" s="193" t="s">
        <v>165</v>
      </c>
    </row>
    <row r="289" spans="1:65" s="2" customFormat="1" ht="24.25" customHeight="1">
      <c r="A289" s="35"/>
      <c r="B289" s="139"/>
      <c r="C289" s="171" t="s">
        <v>368</v>
      </c>
      <c r="D289" s="171" t="s">
        <v>168</v>
      </c>
      <c r="E289" s="172" t="s">
        <v>369</v>
      </c>
      <c r="F289" s="173" t="s">
        <v>370</v>
      </c>
      <c r="G289" s="174" t="s">
        <v>354</v>
      </c>
      <c r="H289" s="176"/>
      <c r="I289" s="176"/>
      <c r="J289" s="175">
        <f>ROUND(I289*H289,3)</f>
        <v>0</v>
      </c>
      <c r="K289" s="177"/>
      <c r="L289" s="36"/>
      <c r="M289" s="178" t="s">
        <v>1</v>
      </c>
      <c r="N289" s="179" t="s">
        <v>43</v>
      </c>
      <c r="O289" s="64"/>
      <c r="P289" s="180">
        <f>O289*H289</f>
        <v>0</v>
      </c>
      <c r="Q289" s="180">
        <v>0</v>
      </c>
      <c r="R289" s="180">
        <f>Q289*H289</f>
        <v>0</v>
      </c>
      <c r="S289" s="180">
        <v>0</v>
      </c>
      <c r="T289" s="181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2" t="s">
        <v>266</v>
      </c>
      <c r="AT289" s="182" t="s">
        <v>168</v>
      </c>
      <c r="AU289" s="182" t="s">
        <v>98</v>
      </c>
      <c r="AY289" s="18" t="s">
        <v>165</v>
      </c>
      <c r="BE289" s="100">
        <f>IF(N289="základná",J289,0)</f>
        <v>0</v>
      </c>
      <c r="BF289" s="100">
        <f>IF(N289="znížená",J289,0)</f>
        <v>0</v>
      </c>
      <c r="BG289" s="100">
        <f>IF(N289="zákl. prenesená",J289,0)</f>
        <v>0</v>
      </c>
      <c r="BH289" s="100">
        <f>IF(N289="zníž. prenesená",J289,0)</f>
        <v>0</v>
      </c>
      <c r="BI289" s="100">
        <f>IF(N289="nulová",J289,0)</f>
        <v>0</v>
      </c>
      <c r="BJ289" s="18" t="s">
        <v>98</v>
      </c>
      <c r="BK289" s="183">
        <f>ROUND(I289*H289,3)</f>
        <v>0</v>
      </c>
      <c r="BL289" s="18" t="s">
        <v>266</v>
      </c>
      <c r="BM289" s="182" t="s">
        <v>371</v>
      </c>
    </row>
    <row r="290" spans="1:65" s="12" customFormat="1" ht="22.9" customHeight="1">
      <c r="B290" s="158"/>
      <c r="D290" s="159" t="s">
        <v>76</v>
      </c>
      <c r="E290" s="169" t="s">
        <v>372</v>
      </c>
      <c r="F290" s="169" t="s">
        <v>373</v>
      </c>
      <c r="I290" s="161"/>
      <c r="J290" s="170">
        <f>BK290</f>
        <v>0</v>
      </c>
      <c r="L290" s="158"/>
      <c r="M290" s="163"/>
      <c r="N290" s="164"/>
      <c r="O290" s="164"/>
      <c r="P290" s="165">
        <f>SUM(P291:P297)</f>
        <v>0</v>
      </c>
      <c r="Q290" s="164"/>
      <c r="R290" s="165">
        <f>SUM(R291:R297)</f>
        <v>0</v>
      </c>
      <c r="S290" s="164"/>
      <c r="T290" s="166">
        <f>SUM(T291:T297)</f>
        <v>0.44910600000000001</v>
      </c>
      <c r="AR290" s="159" t="s">
        <v>98</v>
      </c>
      <c r="AT290" s="167" t="s">
        <v>76</v>
      </c>
      <c r="AU290" s="167" t="s">
        <v>84</v>
      </c>
      <c r="AY290" s="159" t="s">
        <v>165</v>
      </c>
      <c r="BK290" s="168">
        <f>SUM(BK291:BK297)</f>
        <v>0</v>
      </c>
    </row>
    <row r="291" spans="1:65" s="2" customFormat="1" ht="16.5" customHeight="1">
      <c r="A291" s="35"/>
      <c r="B291" s="139"/>
      <c r="C291" s="171" t="s">
        <v>374</v>
      </c>
      <c r="D291" s="171" t="s">
        <v>168</v>
      </c>
      <c r="E291" s="172" t="s">
        <v>375</v>
      </c>
      <c r="F291" s="173" t="s">
        <v>376</v>
      </c>
      <c r="G291" s="174" t="s">
        <v>180</v>
      </c>
      <c r="H291" s="175">
        <v>32.079000000000001</v>
      </c>
      <c r="I291" s="176"/>
      <c r="J291" s="175">
        <f>ROUND(I291*H291,3)</f>
        <v>0</v>
      </c>
      <c r="K291" s="177"/>
      <c r="L291" s="36"/>
      <c r="M291" s="178" t="s">
        <v>1</v>
      </c>
      <c r="N291" s="179" t="s">
        <v>43</v>
      </c>
      <c r="O291" s="64"/>
      <c r="P291" s="180">
        <f>O291*H291</f>
        <v>0</v>
      </c>
      <c r="Q291" s="180">
        <v>0</v>
      </c>
      <c r="R291" s="180">
        <f>Q291*H291</f>
        <v>0</v>
      </c>
      <c r="S291" s="180">
        <v>1.4E-2</v>
      </c>
      <c r="T291" s="181">
        <f>S291*H291</f>
        <v>0.44910600000000001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2" t="s">
        <v>266</v>
      </c>
      <c r="AT291" s="182" t="s">
        <v>168</v>
      </c>
      <c r="AU291" s="182" t="s">
        <v>98</v>
      </c>
      <c r="AY291" s="18" t="s">
        <v>165</v>
      </c>
      <c r="BE291" s="100">
        <f>IF(N291="základná",J291,0)</f>
        <v>0</v>
      </c>
      <c r="BF291" s="100">
        <f>IF(N291="znížená",J291,0)</f>
        <v>0</v>
      </c>
      <c r="BG291" s="100">
        <f>IF(N291="zákl. prenesená",J291,0)</f>
        <v>0</v>
      </c>
      <c r="BH291" s="100">
        <f>IF(N291="zníž. prenesená",J291,0)</f>
        <v>0</v>
      </c>
      <c r="BI291" s="100">
        <f>IF(N291="nulová",J291,0)</f>
        <v>0</v>
      </c>
      <c r="BJ291" s="18" t="s">
        <v>98</v>
      </c>
      <c r="BK291" s="183">
        <f>ROUND(I291*H291,3)</f>
        <v>0</v>
      </c>
      <c r="BL291" s="18" t="s">
        <v>266</v>
      </c>
      <c r="BM291" s="182" t="s">
        <v>377</v>
      </c>
    </row>
    <row r="292" spans="1:65" s="13" customFormat="1">
      <c r="B292" s="184"/>
      <c r="D292" s="185" t="s">
        <v>174</v>
      </c>
      <c r="E292" s="186" t="s">
        <v>1</v>
      </c>
      <c r="F292" s="187" t="s">
        <v>378</v>
      </c>
      <c r="H292" s="186" t="s">
        <v>1</v>
      </c>
      <c r="I292" s="188"/>
      <c r="L292" s="184"/>
      <c r="M292" s="189"/>
      <c r="N292" s="190"/>
      <c r="O292" s="190"/>
      <c r="P292" s="190"/>
      <c r="Q292" s="190"/>
      <c r="R292" s="190"/>
      <c r="S292" s="190"/>
      <c r="T292" s="191"/>
      <c r="AT292" s="186" t="s">
        <v>174</v>
      </c>
      <c r="AU292" s="186" t="s">
        <v>98</v>
      </c>
      <c r="AV292" s="13" t="s">
        <v>84</v>
      </c>
      <c r="AW292" s="13" t="s">
        <v>30</v>
      </c>
      <c r="AX292" s="13" t="s">
        <v>77</v>
      </c>
      <c r="AY292" s="186" t="s">
        <v>165</v>
      </c>
    </row>
    <row r="293" spans="1:65" s="14" customFormat="1">
      <c r="B293" s="192"/>
      <c r="D293" s="185" t="s">
        <v>174</v>
      </c>
      <c r="E293" s="193" t="s">
        <v>1</v>
      </c>
      <c r="F293" s="194" t="s">
        <v>379</v>
      </c>
      <c r="H293" s="195">
        <v>33.261000000000003</v>
      </c>
      <c r="I293" s="196"/>
      <c r="L293" s="192"/>
      <c r="M293" s="197"/>
      <c r="N293" s="198"/>
      <c r="O293" s="198"/>
      <c r="P293" s="198"/>
      <c r="Q293" s="198"/>
      <c r="R293" s="198"/>
      <c r="S293" s="198"/>
      <c r="T293" s="199"/>
      <c r="AT293" s="193" t="s">
        <v>174</v>
      </c>
      <c r="AU293" s="193" t="s">
        <v>98</v>
      </c>
      <c r="AV293" s="14" t="s">
        <v>98</v>
      </c>
      <c r="AW293" s="14" t="s">
        <v>30</v>
      </c>
      <c r="AX293" s="14" t="s">
        <v>77</v>
      </c>
      <c r="AY293" s="193" t="s">
        <v>165</v>
      </c>
    </row>
    <row r="294" spans="1:65" s="14" customFormat="1">
      <c r="B294" s="192"/>
      <c r="D294" s="185" t="s">
        <v>174</v>
      </c>
      <c r="E294" s="193" t="s">
        <v>1</v>
      </c>
      <c r="F294" s="194" t="s">
        <v>380</v>
      </c>
      <c r="H294" s="195">
        <v>-1.1819999999999999</v>
      </c>
      <c r="I294" s="196"/>
      <c r="L294" s="192"/>
      <c r="M294" s="197"/>
      <c r="N294" s="198"/>
      <c r="O294" s="198"/>
      <c r="P294" s="198"/>
      <c r="Q294" s="198"/>
      <c r="R294" s="198"/>
      <c r="S294" s="198"/>
      <c r="T294" s="199"/>
      <c r="AT294" s="193" t="s">
        <v>174</v>
      </c>
      <c r="AU294" s="193" t="s">
        <v>98</v>
      </c>
      <c r="AV294" s="14" t="s">
        <v>98</v>
      </c>
      <c r="AW294" s="14" t="s">
        <v>30</v>
      </c>
      <c r="AX294" s="14" t="s">
        <v>77</v>
      </c>
      <c r="AY294" s="193" t="s">
        <v>165</v>
      </c>
    </row>
    <row r="295" spans="1:65" s="16" customFormat="1">
      <c r="B295" s="208"/>
      <c r="D295" s="185" t="s">
        <v>174</v>
      </c>
      <c r="E295" s="209" t="s">
        <v>1</v>
      </c>
      <c r="F295" s="210" t="s">
        <v>196</v>
      </c>
      <c r="H295" s="211">
        <v>32.079000000000001</v>
      </c>
      <c r="I295" s="212"/>
      <c r="L295" s="208"/>
      <c r="M295" s="213"/>
      <c r="N295" s="214"/>
      <c r="O295" s="214"/>
      <c r="P295" s="214"/>
      <c r="Q295" s="214"/>
      <c r="R295" s="214"/>
      <c r="S295" s="214"/>
      <c r="T295" s="215"/>
      <c r="AT295" s="209" t="s">
        <v>174</v>
      </c>
      <c r="AU295" s="209" t="s">
        <v>98</v>
      </c>
      <c r="AV295" s="16" t="s">
        <v>166</v>
      </c>
      <c r="AW295" s="16" t="s">
        <v>30</v>
      </c>
      <c r="AX295" s="16" t="s">
        <v>77</v>
      </c>
      <c r="AY295" s="209" t="s">
        <v>165</v>
      </c>
    </row>
    <row r="296" spans="1:65" s="15" customFormat="1">
      <c r="B296" s="200"/>
      <c r="D296" s="185" t="s">
        <v>174</v>
      </c>
      <c r="E296" s="201" t="s">
        <v>1</v>
      </c>
      <c r="F296" s="202" t="s">
        <v>186</v>
      </c>
      <c r="H296" s="203">
        <v>32.079000000000001</v>
      </c>
      <c r="I296" s="204"/>
      <c r="L296" s="200"/>
      <c r="M296" s="205"/>
      <c r="N296" s="206"/>
      <c r="O296" s="206"/>
      <c r="P296" s="206"/>
      <c r="Q296" s="206"/>
      <c r="R296" s="206"/>
      <c r="S296" s="206"/>
      <c r="T296" s="207"/>
      <c r="AT296" s="201" t="s">
        <v>174</v>
      </c>
      <c r="AU296" s="201" t="s">
        <v>98</v>
      </c>
      <c r="AV296" s="15" t="s">
        <v>172</v>
      </c>
      <c r="AW296" s="15" t="s">
        <v>30</v>
      </c>
      <c r="AX296" s="15" t="s">
        <v>84</v>
      </c>
      <c r="AY296" s="201" t="s">
        <v>165</v>
      </c>
    </row>
    <row r="297" spans="1:65" s="2" customFormat="1" ht="24.25" customHeight="1">
      <c r="A297" s="35"/>
      <c r="B297" s="139"/>
      <c r="C297" s="171" t="s">
        <v>381</v>
      </c>
      <c r="D297" s="171" t="s">
        <v>168</v>
      </c>
      <c r="E297" s="172" t="s">
        <v>382</v>
      </c>
      <c r="F297" s="173" t="s">
        <v>383</v>
      </c>
      <c r="G297" s="174" t="s">
        <v>354</v>
      </c>
      <c r="H297" s="176"/>
      <c r="I297" s="176"/>
      <c r="J297" s="175">
        <f>ROUND(I297*H297,3)</f>
        <v>0</v>
      </c>
      <c r="K297" s="177"/>
      <c r="L297" s="36"/>
      <c r="M297" s="178" t="s">
        <v>1</v>
      </c>
      <c r="N297" s="179" t="s">
        <v>43</v>
      </c>
      <c r="O297" s="64"/>
      <c r="P297" s="180">
        <f>O297*H297</f>
        <v>0</v>
      </c>
      <c r="Q297" s="180">
        <v>0</v>
      </c>
      <c r="R297" s="180">
        <f>Q297*H297</f>
        <v>0</v>
      </c>
      <c r="S297" s="180">
        <v>0</v>
      </c>
      <c r="T297" s="181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2" t="s">
        <v>266</v>
      </c>
      <c r="AT297" s="182" t="s">
        <v>168</v>
      </c>
      <c r="AU297" s="182" t="s">
        <v>98</v>
      </c>
      <c r="AY297" s="18" t="s">
        <v>165</v>
      </c>
      <c r="BE297" s="100">
        <f>IF(N297="základná",J297,0)</f>
        <v>0</v>
      </c>
      <c r="BF297" s="100">
        <f>IF(N297="znížená",J297,0)</f>
        <v>0</v>
      </c>
      <c r="BG297" s="100">
        <f>IF(N297="zákl. prenesená",J297,0)</f>
        <v>0</v>
      </c>
      <c r="BH297" s="100">
        <f>IF(N297="zníž. prenesená",J297,0)</f>
        <v>0</v>
      </c>
      <c r="BI297" s="100">
        <f>IF(N297="nulová",J297,0)</f>
        <v>0</v>
      </c>
      <c r="BJ297" s="18" t="s">
        <v>98</v>
      </c>
      <c r="BK297" s="183">
        <f>ROUND(I297*H297,3)</f>
        <v>0</v>
      </c>
      <c r="BL297" s="18" t="s">
        <v>266</v>
      </c>
      <c r="BM297" s="182" t="s">
        <v>384</v>
      </c>
    </row>
    <row r="298" spans="1:65" s="12" customFormat="1" ht="22.9" customHeight="1">
      <c r="B298" s="158"/>
      <c r="D298" s="159" t="s">
        <v>76</v>
      </c>
      <c r="E298" s="169" t="s">
        <v>385</v>
      </c>
      <c r="F298" s="169" t="s">
        <v>386</v>
      </c>
      <c r="I298" s="161"/>
      <c r="J298" s="170">
        <f>BK298</f>
        <v>0</v>
      </c>
      <c r="L298" s="158"/>
      <c r="M298" s="163"/>
      <c r="N298" s="164"/>
      <c r="O298" s="164"/>
      <c r="P298" s="165">
        <f>SUM(P299:P338)</f>
        <v>0</v>
      </c>
      <c r="Q298" s="164"/>
      <c r="R298" s="165">
        <f>SUM(R299:R338)</f>
        <v>1.67375688</v>
      </c>
      <c r="S298" s="164"/>
      <c r="T298" s="166">
        <f>SUM(T299:T338)</f>
        <v>0.83408919000000004</v>
      </c>
      <c r="AR298" s="159" t="s">
        <v>98</v>
      </c>
      <c r="AT298" s="167" t="s">
        <v>76</v>
      </c>
      <c r="AU298" s="167" t="s">
        <v>84</v>
      </c>
      <c r="AY298" s="159" t="s">
        <v>165</v>
      </c>
      <c r="BK298" s="168">
        <f>SUM(BK299:BK338)</f>
        <v>0</v>
      </c>
    </row>
    <row r="299" spans="1:65" s="2" customFormat="1" ht="33" customHeight="1">
      <c r="A299" s="35"/>
      <c r="B299" s="139"/>
      <c r="C299" s="171" t="s">
        <v>387</v>
      </c>
      <c r="D299" s="171" t="s">
        <v>168</v>
      </c>
      <c r="E299" s="172" t="s">
        <v>388</v>
      </c>
      <c r="F299" s="173" t="s">
        <v>389</v>
      </c>
      <c r="G299" s="174" t="s">
        <v>180</v>
      </c>
      <c r="H299" s="175">
        <v>33.304000000000002</v>
      </c>
      <c r="I299" s="176"/>
      <c r="J299" s="175">
        <f>ROUND(I299*H299,3)</f>
        <v>0</v>
      </c>
      <c r="K299" s="177"/>
      <c r="L299" s="36"/>
      <c r="M299" s="178" t="s">
        <v>1</v>
      </c>
      <c r="N299" s="179" t="s">
        <v>43</v>
      </c>
      <c r="O299" s="64"/>
      <c r="P299" s="180">
        <f>O299*H299</f>
        <v>0</v>
      </c>
      <c r="Q299" s="180">
        <v>2.2919999999999999E-2</v>
      </c>
      <c r="R299" s="180">
        <f>Q299*H299</f>
        <v>0.76332768000000006</v>
      </c>
      <c r="S299" s="180">
        <v>0</v>
      </c>
      <c r="T299" s="181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2" t="s">
        <v>266</v>
      </c>
      <c r="AT299" s="182" t="s">
        <v>168</v>
      </c>
      <c r="AU299" s="182" t="s">
        <v>98</v>
      </c>
      <c r="AY299" s="18" t="s">
        <v>165</v>
      </c>
      <c r="BE299" s="100">
        <f>IF(N299="základná",J299,0)</f>
        <v>0</v>
      </c>
      <c r="BF299" s="100">
        <f>IF(N299="znížená",J299,0)</f>
        <v>0</v>
      </c>
      <c r="BG299" s="100">
        <f>IF(N299="zákl. prenesená",J299,0)</f>
        <v>0</v>
      </c>
      <c r="BH299" s="100">
        <f>IF(N299="zníž. prenesená",J299,0)</f>
        <v>0</v>
      </c>
      <c r="BI299" s="100">
        <f>IF(N299="nulová",J299,0)</f>
        <v>0</v>
      </c>
      <c r="BJ299" s="18" t="s">
        <v>98</v>
      </c>
      <c r="BK299" s="183">
        <f>ROUND(I299*H299,3)</f>
        <v>0</v>
      </c>
      <c r="BL299" s="18" t="s">
        <v>266</v>
      </c>
      <c r="BM299" s="182" t="s">
        <v>390</v>
      </c>
    </row>
    <row r="300" spans="1:65" s="13" customFormat="1">
      <c r="B300" s="184"/>
      <c r="D300" s="185" t="s">
        <v>174</v>
      </c>
      <c r="E300" s="186" t="s">
        <v>1</v>
      </c>
      <c r="F300" s="187" t="s">
        <v>194</v>
      </c>
      <c r="H300" s="186" t="s">
        <v>1</v>
      </c>
      <c r="I300" s="188"/>
      <c r="L300" s="184"/>
      <c r="M300" s="189"/>
      <c r="N300" s="190"/>
      <c r="O300" s="190"/>
      <c r="P300" s="190"/>
      <c r="Q300" s="190"/>
      <c r="R300" s="190"/>
      <c r="S300" s="190"/>
      <c r="T300" s="191"/>
      <c r="AT300" s="186" t="s">
        <v>174</v>
      </c>
      <c r="AU300" s="186" t="s">
        <v>98</v>
      </c>
      <c r="AV300" s="13" t="s">
        <v>84</v>
      </c>
      <c r="AW300" s="13" t="s">
        <v>30</v>
      </c>
      <c r="AX300" s="13" t="s">
        <v>77</v>
      </c>
      <c r="AY300" s="186" t="s">
        <v>165</v>
      </c>
    </row>
    <row r="301" spans="1:65" s="13" customFormat="1">
      <c r="B301" s="184"/>
      <c r="D301" s="185" t="s">
        <v>174</v>
      </c>
      <c r="E301" s="186" t="s">
        <v>1</v>
      </c>
      <c r="F301" s="187" t="s">
        <v>391</v>
      </c>
      <c r="H301" s="186" t="s">
        <v>1</v>
      </c>
      <c r="I301" s="188"/>
      <c r="L301" s="184"/>
      <c r="M301" s="189"/>
      <c r="N301" s="190"/>
      <c r="O301" s="190"/>
      <c r="P301" s="190"/>
      <c r="Q301" s="190"/>
      <c r="R301" s="190"/>
      <c r="S301" s="190"/>
      <c r="T301" s="191"/>
      <c r="AT301" s="186" t="s">
        <v>174</v>
      </c>
      <c r="AU301" s="186" t="s">
        <v>98</v>
      </c>
      <c r="AV301" s="13" t="s">
        <v>84</v>
      </c>
      <c r="AW301" s="13" t="s">
        <v>30</v>
      </c>
      <c r="AX301" s="13" t="s">
        <v>77</v>
      </c>
      <c r="AY301" s="186" t="s">
        <v>165</v>
      </c>
    </row>
    <row r="302" spans="1:65" s="14" customFormat="1">
      <c r="B302" s="192"/>
      <c r="D302" s="185" t="s">
        <v>174</v>
      </c>
      <c r="E302" s="193" t="s">
        <v>1</v>
      </c>
      <c r="F302" s="194" t="s">
        <v>392</v>
      </c>
      <c r="H302" s="195">
        <v>18.239999999999998</v>
      </c>
      <c r="I302" s="196"/>
      <c r="L302" s="192"/>
      <c r="M302" s="197"/>
      <c r="N302" s="198"/>
      <c r="O302" s="198"/>
      <c r="P302" s="198"/>
      <c r="Q302" s="198"/>
      <c r="R302" s="198"/>
      <c r="S302" s="198"/>
      <c r="T302" s="199"/>
      <c r="AT302" s="193" t="s">
        <v>174</v>
      </c>
      <c r="AU302" s="193" t="s">
        <v>98</v>
      </c>
      <c r="AV302" s="14" t="s">
        <v>98</v>
      </c>
      <c r="AW302" s="14" t="s">
        <v>30</v>
      </c>
      <c r="AX302" s="14" t="s">
        <v>77</v>
      </c>
      <c r="AY302" s="193" t="s">
        <v>165</v>
      </c>
    </row>
    <row r="303" spans="1:65" s="14" customFormat="1">
      <c r="B303" s="192"/>
      <c r="D303" s="185" t="s">
        <v>174</v>
      </c>
      <c r="E303" s="193" t="s">
        <v>1</v>
      </c>
      <c r="F303" s="194" t="s">
        <v>237</v>
      </c>
      <c r="H303" s="195">
        <v>-1.5760000000000001</v>
      </c>
      <c r="I303" s="196"/>
      <c r="L303" s="192"/>
      <c r="M303" s="197"/>
      <c r="N303" s="198"/>
      <c r="O303" s="198"/>
      <c r="P303" s="198"/>
      <c r="Q303" s="198"/>
      <c r="R303" s="198"/>
      <c r="S303" s="198"/>
      <c r="T303" s="199"/>
      <c r="AT303" s="193" t="s">
        <v>174</v>
      </c>
      <c r="AU303" s="193" t="s">
        <v>98</v>
      </c>
      <c r="AV303" s="14" t="s">
        <v>98</v>
      </c>
      <c r="AW303" s="14" t="s">
        <v>30</v>
      </c>
      <c r="AX303" s="14" t="s">
        <v>77</v>
      </c>
      <c r="AY303" s="193" t="s">
        <v>165</v>
      </c>
    </row>
    <row r="304" spans="1:65" s="16" customFormat="1">
      <c r="B304" s="208"/>
      <c r="D304" s="185" t="s">
        <v>174</v>
      </c>
      <c r="E304" s="209" t="s">
        <v>1</v>
      </c>
      <c r="F304" s="210" t="s">
        <v>196</v>
      </c>
      <c r="H304" s="211">
        <v>16.664000000000001</v>
      </c>
      <c r="I304" s="212"/>
      <c r="L304" s="208"/>
      <c r="M304" s="213"/>
      <c r="N304" s="214"/>
      <c r="O304" s="214"/>
      <c r="P304" s="214"/>
      <c r="Q304" s="214"/>
      <c r="R304" s="214"/>
      <c r="S304" s="214"/>
      <c r="T304" s="215"/>
      <c r="AT304" s="209" t="s">
        <v>174</v>
      </c>
      <c r="AU304" s="209" t="s">
        <v>98</v>
      </c>
      <c r="AV304" s="16" t="s">
        <v>166</v>
      </c>
      <c r="AW304" s="16" t="s">
        <v>30</v>
      </c>
      <c r="AX304" s="16" t="s">
        <v>77</v>
      </c>
      <c r="AY304" s="209" t="s">
        <v>165</v>
      </c>
    </row>
    <row r="305" spans="1:65" s="13" customFormat="1">
      <c r="B305" s="184"/>
      <c r="D305" s="185" t="s">
        <v>174</v>
      </c>
      <c r="E305" s="186" t="s">
        <v>1</v>
      </c>
      <c r="F305" s="187" t="s">
        <v>197</v>
      </c>
      <c r="H305" s="186" t="s">
        <v>1</v>
      </c>
      <c r="I305" s="188"/>
      <c r="L305" s="184"/>
      <c r="M305" s="189"/>
      <c r="N305" s="190"/>
      <c r="O305" s="190"/>
      <c r="P305" s="190"/>
      <c r="Q305" s="190"/>
      <c r="R305" s="190"/>
      <c r="S305" s="190"/>
      <c r="T305" s="191"/>
      <c r="AT305" s="186" t="s">
        <v>174</v>
      </c>
      <c r="AU305" s="186" t="s">
        <v>98</v>
      </c>
      <c r="AV305" s="13" t="s">
        <v>84</v>
      </c>
      <c r="AW305" s="13" t="s">
        <v>30</v>
      </c>
      <c r="AX305" s="13" t="s">
        <v>77</v>
      </c>
      <c r="AY305" s="186" t="s">
        <v>165</v>
      </c>
    </row>
    <row r="306" spans="1:65" s="14" customFormat="1">
      <c r="B306" s="192"/>
      <c r="D306" s="185" t="s">
        <v>174</v>
      </c>
      <c r="E306" s="193" t="s">
        <v>1</v>
      </c>
      <c r="F306" s="194" t="s">
        <v>393</v>
      </c>
      <c r="H306" s="195">
        <v>16.64</v>
      </c>
      <c r="I306" s="196"/>
      <c r="L306" s="192"/>
      <c r="M306" s="197"/>
      <c r="N306" s="198"/>
      <c r="O306" s="198"/>
      <c r="P306" s="198"/>
      <c r="Q306" s="198"/>
      <c r="R306" s="198"/>
      <c r="S306" s="198"/>
      <c r="T306" s="199"/>
      <c r="AT306" s="193" t="s">
        <v>174</v>
      </c>
      <c r="AU306" s="193" t="s">
        <v>98</v>
      </c>
      <c r="AV306" s="14" t="s">
        <v>98</v>
      </c>
      <c r="AW306" s="14" t="s">
        <v>30</v>
      </c>
      <c r="AX306" s="14" t="s">
        <v>77</v>
      </c>
      <c r="AY306" s="193" t="s">
        <v>165</v>
      </c>
    </row>
    <row r="307" spans="1:65" s="16" customFormat="1">
      <c r="B307" s="208"/>
      <c r="D307" s="185" t="s">
        <v>174</v>
      </c>
      <c r="E307" s="209" t="s">
        <v>1</v>
      </c>
      <c r="F307" s="210" t="s">
        <v>196</v>
      </c>
      <c r="H307" s="211">
        <v>16.64</v>
      </c>
      <c r="I307" s="212"/>
      <c r="L307" s="208"/>
      <c r="M307" s="213"/>
      <c r="N307" s="214"/>
      <c r="O307" s="214"/>
      <c r="P307" s="214"/>
      <c r="Q307" s="214"/>
      <c r="R307" s="214"/>
      <c r="S307" s="214"/>
      <c r="T307" s="215"/>
      <c r="AT307" s="209" t="s">
        <v>174</v>
      </c>
      <c r="AU307" s="209" t="s">
        <v>98</v>
      </c>
      <c r="AV307" s="16" t="s">
        <v>166</v>
      </c>
      <c r="AW307" s="16" t="s">
        <v>30</v>
      </c>
      <c r="AX307" s="16" t="s">
        <v>77</v>
      </c>
      <c r="AY307" s="209" t="s">
        <v>165</v>
      </c>
    </row>
    <row r="308" spans="1:65" s="15" customFormat="1">
      <c r="B308" s="200"/>
      <c r="D308" s="185" t="s">
        <v>174</v>
      </c>
      <c r="E308" s="201" t="s">
        <v>99</v>
      </c>
      <c r="F308" s="202" t="s">
        <v>186</v>
      </c>
      <c r="H308" s="203">
        <v>33.304000000000002</v>
      </c>
      <c r="I308" s="204"/>
      <c r="L308" s="200"/>
      <c r="M308" s="205"/>
      <c r="N308" s="206"/>
      <c r="O308" s="206"/>
      <c r="P308" s="206"/>
      <c r="Q308" s="206"/>
      <c r="R308" s="206"/>
      <c r="S308" s="206"/>
      <c r="T308" s="207"/>
      <c r="AT308" s="201" t="s">
        <v>174</v>
      </c>
      <c r="AU308" s="201" t="s">
        <v>98</v>
      </c>
      <c r="AV308" s="15" t="s">
        <v>172</v>
      </c>
      <c r="AW308" s="15" t="s">
        <v>30</v>
      </c>
      <c r="AX308" s="15" t="s">
        <v>84</v>
      </c>
      <c r="AY308" s="201" t="s">
        <v>165</v>
      </c>
    </row>
    <row r="309" spans="1:65" s="13" customFormat="1" ht="20">
      <c r="B309" s="184"/>
      <c r="D309" s="185" t="s">
        <v>174</v>
      </c>
      <c r="E309" s="186" t="s">
        <v>1</v>
      </c>
      <c r="F309" s="187" t="s">
        <v>394</v>
      </c>
      <c r="H309" s="186" t="s">
        <v>1</v>
      </c>
      <c r="I309" s="188"/>
      <c r="L309" s="184"/>
      <c r="M309" s="189"/>
      <c r="N309" s="190"/>
      <c r="O309" s="190"/>
      <c r="P309" s="190"/>
      <c r="Q309" s="190"/>
      <c r="R309" s="190"/>
      <c r="S309" s="190"/>
      <c r="T309" s="191"/>
      <c r="AT309" s="186" t="s">
        <v>174</v>
      </c>
      <c r="AU309" s="186" t="s">
        <v>98</v>
      </c>
      <c r="AV309" s="13" t="s">
        <v>84</v>
      </c>
      <c r="AW309" s="13" t="s">
        <v>30</v>
      </c>
      <c r="AX309" s="13" t="s">
        <v>77</v>
      </c>
      <c r="AY309" s="186" t="s">
        <v>165</v>
      </c>
    </row>
    <row r="310" spans="1:65" s="2" customFormat="1" ht="44.25" customHeight="1">
      <c r="A310" s="35"/>
      <c r="B310" s="139"/>
      <c r="C310" s="171" t="s">
        <v>395</v>
      </c>
      <c r="D310" s="171" t="s">
        <v>168</v>
      </c>
      <c r="E310" s="172" t="s">
        <v>396</v>
      </c>
      <c r="F310" s="173" t="s">
        <v>397</v>
      </c>
      <c r="G310" s="174" t="s">
        <v>180</v>
      </c>
      <c r="H310" s="175">
        <v>32.079000000000001</v>
      </c>
      <c r="I310" s="176"/>
      <c r="J310" s="175">
        <f>ROUND(I310*H310,3)</f>
        <v>0</v>
      </c>
      <c r="K310" s="177"/>
      <c r="L310" s="36"/>
      <c r="M310" s="178" t="s">
        <v>1</v>
      </c>
      <c r="N310" s="179" t="s">
        <v>43</v>
      </c>
      <c r="O310" s="64"/>
      <c r="P310" s="180">
        <f>O310*H310</f>
        <v>0</v>
      </c>
      <c r="Q310" s="180">
        <v>0</v>
      </c>
      <c r="R310" s="180">
        <f>Q310*H310</f>
        <v>0</v>
      </c>
      <c r="S310" s="180">
        <v>2.461E-2</v>
      </c>
      <c r="T310" s="181">
        <f>S310*H310</f>
        <v>0.78946419000000001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2" t="s">
        <v>266</v>
      </c>
      <c r="AT310" s="182" t="s">
        <v>168</v>
      </c>
      <c r="AU310" s="182" t="s">
        <v>98</v>
      </c>
      <c r="AY310" s="18" t="s">
        <v>165</v>
      </c>
      <c r="BE310" s="100">
        <f>IF(N310="základná",J310,0)</f>
        <v>0</v>
      </c>
      <c r="BF310" s="100">
        <f>IF(N310="znížená",J310,0)</f>
        <v>0</v>
      </c>
      <c r="BG310" s="100">
        <f>IF(N310="zákl. prenesená",J310,0)</f>
        <v>0</v>
      </c>
      <c r="BH310" s="100">
        <f>IF(N310="zníž. prenesená",J310,0)</f>
        <v>0</v>
      </c>
      <c r="BI310" s="100">
        <f>IF(N310="nulová",J310,0)</f>
        <v>0</v>
      </c>
      <c r="BJ310" s="18" t="s">
        <v>98</v>
      </c>
      <c r="BK310" s="183">
        <f>ROUND(I310*H310,3)</f>
        <v>0</v>
      </c>
      <c r="BL310" s="18" t="s">
        <v>266</v>
      </c>
      <c r="BM310" s="182" t="s">
        <v>398</v>
      </c>
    </row>
    <row r="311" spans="1:65" s="13" customFormat="1">
      <c r="B311" s="184"/>
      <c r="D311" s="185" t="s">
        <v>174</v>
      </c>
      <c r="E311" s="186" t="s">
        <v>1</v>
      </c>
      <c r="F311" s="187" t="s">
        <v>378</v>
      </c>
      <c r="H311" s="186" t="s">
        <v>1</v>
      </c>
      <c r="I311" s="188"/>
      <c r="L311" s="184"/>
      <c r="M311" s="189"/>
      <c r="N311" s="190"/>
      <c r="O311" s="190"/>
      <c r="P311" s="190"/>
      <c r="Q311" s="190"/>
      <c r="R311" s="190"/>
      <c r="S311" s="190"/>
      <c r="T311" s="191"/>
      <c r="AT311" s="186" t="s">
        <v>174</v>
      </c>
      <c r="AU311" s="186" t="s">
        <v>98</v>
      </c>
      <c r="AV311" s="13" t="s">
        <v>84</v>
      </c>
      <c r="AW311" s="13" t="s">
        <v>30</v>
      </c>
      <c r="AX311" s="13" t="s">
        <v>77</v>
      </c>
      <c r="AY311" s="186" t="s">
        <v>165</v>
      </c>
    </row>
    <row r="312" spans="1:65" s="14" customFormat="1">
      <c r="B312" s="192"/>
      <c r="D312" s="185" t="s">
        <v>174</v>
      </c>
      <c r="E312" s="193" t="s">
        <v>1</v>
      </c>
      <c r="F312" s="194" t="s">
        <v>379</v>
      </c>
      <c r="H312" s="195">
        <v>33.261000000000003</v>
      </c>
      <c r="I312" s="196"/>
      <c r="L312" s="192"/>
      <c r="M312" s="197"/>
      <c r="N312" s="198"/>
      <c r="O312" s="198"/>
      <c r="P312" s="198"/>
      <c r="Q312" s="198"/>
      <c r="R312" s="198"/>
      <c r="S312" s="198"/>
      <c r="T312" s="199"/>
      <c r="AT312" s="193" t="s">
        <v>174</v>
      </c>
      <c r="AU312" s="193" t="s">
        <v>98</v>
      </c>
      <c r="AV312" s="14" t="s">
        <v>98</v>
      </c>
      <c r="AW312" s="14" t="s">
        <v>30</v>
      </c>
      <c r="AX312" s="14" t="s">
        <v>77</v>
      </c>
      <c r="AY312" s="193" t="s">
        <v>165</v>
      </c>
    </row>
    <row r="313" spans="1:65" s="14" customFormat="1">
      <c r="B313" s="192"/>
      <c r="D313" s="185" t="s">
        <v>174</v>
      </c>
      <c r="E313" s="193" t="s">
        <v>1</v>
      </c>
      <c r="F313" s="194" t="s">
        <v>380</v>
      </c>
      <c r="H313" s="195">
        <v>-1.1819999999999999</v>
      </c>
      <c r="I313" s="196"/>
      <c r="L313" s="192"/>
      <c r="M313" s="197"/>
      <c r="N313" s="198"/>
      <c r="O313" s="198"/>
      <c r="P313" s="198"/>
      <c r="Q313" s="198"/>
      <c r="R313" s="198"/>
      <c r="S313" s="198"/>
      <c r="T313" s="199"/>
      <c r="AT313" s="193" t="s">
        <v>174</v>
      </c>
      <c r="AU313" s="193" t="s">
        <v>98</v>
      </c>
      <c r="AV313" s="14" t="s">
        <v>98</v>
      </c>
      <c r="AW313" s="14" t="s">
        <v>30</v>
      </c>
      <c r="AX313" s="14" t="s">
        <v>77</v>
      </c>
      <c r="AY313" s="193" t="s">
        <v>165</v>
      </c>
    </row>
    <row r="314" spans="1:65" s="16" customFormat="1">
      <c r="B314" s="208"/>
      <c r="D314" s="185" t="s">
        <v>174</v>
      </c>
      <c r="E314" s="209" t="s">
        <v>1</v>
      </c>
      <c r="F314" s="210" t="s">
        <v>196</v>
      </c>
      <c r="H314" s="211">
        <v>32.079000000000001</v>
      </c>
      <c r="I314" s="212"/>
      <c r="L314" s="208"/>
      <c r="M314" s="213"/>
      <c r="N314" s="214"/>
      <c r="O314" s="214"/>
      <c r="P314" s="214"/>
      <c r="Q314" s="214"/>
      <c r="R314" s="214"/>
      <c r="S314" s="214"/>
      <c r="T314" s="215"/>
      <c r="AT314" s="209" t="s">
        <v>174</v>
      </c>
      <c r="AU314" s="209" t="s">
        <v>98</v>
      </c>
      <c r="AV314" s="16" t="s">
        <v>166</v>
      </c>
      <c r="AW314" s="16" t="s">
        <v>30</v>
      </c>
      <c r="AX314" s="16" t="s">
        <v>77</v>
      </c>
      <c r="AY314" s="209" t="s">
        <v>165</v>
      </c>
    </row>
    <row r="315" spans="1:65" s="15" customFormat="1">
      <c r="B315" s="200"/>
      <c r="D315" s="185" t="s">
        <v>174</v>
      </c>
      <c r="E315" s="201" t="s">
        <v>1</v>
      </c>
      <c r="F315" s="202" t="s">
        <v>186</v>
      </c>
      <c r="H315" s="203">
        <v>32.079000000000001</v>
      </c>
      <c r="I315" s="204"/>
      <c r="L315" s="200"/>
      <c r="M315" s="205"/>
      <c r="N315" s="206"/>
      <c r="O315" s="206"/>
      <c r="P315" s="206"/>
      <c r="Q315" s="206"/>
      <c r="R315" s="206"/>
      <c r="S315" s="206"/>
      <c r="T315" s="207"/>
      <c r="AT315" s="201" t="s">
        <v>174</v>
      </c>
      <c r="AU315" s="201" t="s">
        <v>98</v>
      </c>
      <c r="AV315" s="15" t="s">
        <v>172</v>
      </c>
      <c r="AW315" s="15" t="s">
        <v>30</v>
      </c>
      <c r="AX315" s="15" t="s">
        <v>84</v>
      </c>
      <c r="AY315" s="201" t="s">
        <v>165</v>
      </c>
    </row>
    <row r="316" spans="1:65" s="2" customFormat="1" ht="33" customHeight="1">
      <c r="A316" s="35"/>
      <c r="B316" s="139"/>
      <c r="C316" s="171" t="s">
        <v>399</v>
      </c>
      <c r="D316" s="171" t="s">
        <v>168</v>
      </c>
      <c r="E316" s="172" t="s">
        <v>400</v>
      </c>
      <c r="F316" s="173" t="s">
        <v>401</v>
      </c>
      <c r="G316" s="174" t="s">
        <v>180</v>
      </c>
      <c r="H316" s="175">
        <v>74.22</v>
      </c>
      <c r="I316" s="176"/>
      <c r="J316" s="175">
        <f>ROUND(I316*H316,3)</f>
        <v>0</v>
      </c>
      <c r="K316" s="177"/>
      <c r="L316" s="36"/>
      <c r="M316" s="178" t="s">
        <v>1</v>
      </c>
      <c r="N316" s="179" t="s">
        <v>43</v>
      </c>
      <c r="O316" s="64"/>
      <c r="P316" s="180">
        <f>O316*H316</f>
        <v>0</v>
      </c>
      <c r="Q316" s="180">
        <v>1.1860000000000001E-2</v>
      </c>
      <c r="R316" s="180">
        <f>Q316*H316</f>
        <v>0.88024920000000006</v>
      </c>
      <c r="S316" s="180">
        <v>0</v>
      </c>
      <c r="T316" s="181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2" t="s">
        <v>266</v>
      </c>
      <c r="AT316" s="182" t="s">
        <v>168</v>
      </c>
      <c r="AU316" s="182" t="s">
        <v>98</v>
      </c>
      <c r="AY316" s="18" t="s">
        <v>165</v>
      </c>
      <c r="BE316" s="100">
        <f>IF(N316="základná",J316,0)</f>
        <v>0</v>
      </c>
      <c r="BF316" s="100">
        <f>IF(N316="znížená",J316,0)</f>
        <v>0</v>
      </c>
      <c r="BG316" s="100">
        <f>IF(N316="zákl. prenesená",J316,0)</f>
        <v>0</v>
      </c>
      <c r="BH316" s="100">
        <f>IF(N316="zníž. prenesená",J316,0)</f>
        <v>0</v>
      </c>
      <c r="BI316" s="100">
        <f>IF(N316="nulová",J316,0)</f>
        <v>0</v>
      </c>
      <c r="BJ316" s="18" t="s">
        <v>98</v>
      </c>
      <c r="BK316" s="183">
        <f>ROUND(I316*H316,3)</f>
        <v>0</v>
      </c>
      <c r="BL316" s="18" t="s">
        <v>266</v>
      </c>
      <c r="BM316" s="182" t="s">
        <v>402</v>
      </c>
    </row>
    <row r="317" spans="1:65" s="13" customFormat="1">
      <c r="B317" s="184"/>
      <c r="D317" s="185" t="s">
        <v>174</v>
      </c>
      <c r="E317" s="186" t="s">
        <v>1</v>
      </c>
      <c r="F317" s="187" t="s">
        <v>403</v>
      </c>
      <c r="H317" s="186" t="s">
        <v>1</v>
      </c>
      <c r="I317" s="188"/>
      <c r="L317" s="184"/>
      <c r="M317" s="189"/>
      <c r="N317" s="190"/>
      <c r="O317" s="190"/>
      <c r="P317" s="190"/>
      <c r="Q317" s="190"/>
      <c r="R317" s="190"/>
      <c r="S317" s="190"/>
      <c r="T317" s="191"/>
      <c r="AT317" s="186" t="s">
        <v>174</v>
      </c>
      <c r="AU317" s="186" t="s">
        <v>98</v>
      </c>
      <c r="AV317" s="13" t="s">
        <v>84</v>
      </c>
      <c r="AW317" s="13" t="s">
        <v>30</v>
      </c>
      <c r="AX317" s="13" t="s">
        <v>77</v>
      </c>
      <c r="AY317" s="186" t="s">
        <v>165</v>
      </c>
    </row>
    <row r="318" spans="1:65" s="14" customFormat="1">
      <c r="B318" s="192"/>
      <c r="D318" s="185" t="s">
        <v>174</v>
      </c>
      <c r="E318" s="193" t="s">
        <v>1</v>
      </c>
      <c r="F318" s="194" t="s">
        <v>404</v>
      </c>
      <c r="H318" s="195">
        <v>62.96</v>
      </c>
      <c r="I318" s="196"/>
      <c r="L318" s="192"/>
      <c r="M318" s="197"/>
      <c r="N318" s="198"/>
      <c r="O318" s="198"/>
      <c r="P318" s="198"/>
      <c r="Q318" s="198"/>
      <c r="R318" s="198"/>
      <c r="S318" s="198"/>
      <c r="T318" s="199"/>
      <c r="AT318" s="193" t="s">
        <v>174</v>
      </c>
      <c r="AU318" s="193" t="s">
        <v>98</v>
      </c>
      <c r="AV318" s="14" t="s">
        <v>98</v>
      </c>
      <c r="AW318" s="14" t="s">
        <v>30</v>
      </c>
      <c r="AX318" s="14" t="s">
        <v>77</v>
      </c>
      <c r="AY318" s="193" t="s">
        <v>165</v>
      </c>
    </row>
    <row r="319" spans="1:65" s="13" customFormat="1">
      <c r="B319" s="184"/>
      <c r="D319" s="185" t="s">
        <v>174</v>
      </c>
      <c r="E319" s="186" t="s">
        <v>1</v>
      </c>
      <c r="F319" s="187" t="s">
        <v>405</v>
      </c>
      <c r="H319" s="186" t="s">
        <v>1</v>
      </c>
      <c r="I319" s="188"/>
      <c r="L319" s="184"/>
      <c r="M319" s="189"/>
      <c r="N319" s="190"/>
      <c r="O319" s="190"/>
      <c r="P319" s="190"/>
      <c r="Q319" s="190"/>
      <c r="R319" s="190"/>
      <c r="S319" s="190"/>
      <c r="T319" s="191"/>
      <c r="AT319" s="186" t="s">
        <v>174</v>
      </c>
      <c r="AU319" s="186" t="s">
        <v>98</v>
      </c>
      <c r="AV319" s="13" t="s">
        <v>84</v>
      </c>
      <c r="AW319" s="13" t="s">
        <v>30</v>
      </c>
      <c r="AX319" s="13" t="s">
        <v>77</v>
      </c>
      <c r="AY319" s="186" t="s">
        <v>165</v>
      </c>
    </row>
    <row r="320" spans="1:65" s="14" customFormat="1">
      <c r="B320" s="192"/>
      <c r="D320" s="185" t="s">
        <v>174</v>
      </c>
      <c r="E320" s="193" t="s">
        <v>1</v>
      </c>
      <c r="F320" s="194" t="s">
        <v>406</v>
      </c>
      <c r="H320" s="195">
        <v>3.5910000000000002</v>
      </c>
      <c r="I320" s="196"/>
      <c r="L320" s="192"/>
      <c r="M320" s="197"/>
      <c r="N320" s="198"/>
      <c r="O320" s="198"/>
      <c r="P320" s="198"/>
      <c r="Q320" s="198"/>
      <c r="R320" s="198"/>
      <c r="S320" s="198"/>
      <c r="T320" s="199"/>
      <c r="AT320" s="193" t="s">
        <v>174</v>
      </c>
      <c r="AU320" s="193" t="s">
        <v>98</v>
      </c>
      <c r="AV320" s="14" t="s">
        <v>98</v>
      </c>
      <c r="AW320" s="14" t="s">
        <v>30</v>
      </c>
      <c r="AX320" s="14" t="s">
        <v>77</v>
      </c>
      <c r="AY320" s="193" t="s">
        <v>165</v>
      </c>
    </row>
    <row r="321" spans="1:65" s="14" customFormat="1">
      <c r="B321" s="192"/>
      <c r="D321" s="185" t="s">
        <v>174</v>
      </c>
      <c r="E321" s="193" t="s">
        <v>1</v>
      </c>
      <c r="F321" s="194" t="s">
        <v>407</v>
      </c>
      <c r="H321" s="195">
        <v>5.8239999999999998</v>
      </c>
      <c r="I321" s="196"/>
      <c r="L321" s="192"/>
      <c r="M321" s="197"/>
      <c r="N321" s="198"/>
      <c r="O321" s="198"/>
      <c r="P321" s="198"/>
      <c r="Q321" s="198"/>
      <c r="R321" s="198"/>
      <c r="S321" s="198"/>
      <c r="T321" s="199"/>
      <c r="AT321" s="193" t="s">
        <v>174</v>
      </c>
      <c r="AU321" s="193" t="s">
        <v>98</v>
      </c>
      <c r="AV321" s="14" t="s">
        <v>98</v>
      </c>
      <c r="AW321" s="14" t="s">
        <v>30</v>
      </c>
      <c r="AX321" s="14" t="s">
        <v>77</v>
      </c>
      <c r="AY321" s="193" t="s">
        <v>165</v>
      </c>
    </row>
    <row r="322" spans="1:65" s="13" customFormat="1">
      <c r="B322" s="184"/>
      <c r="D322" s="185" t="s">
        <v>174</v>
      </c>
      <c r="E322" s="186" t="s">
        <v>1</v>
      </c>
      <c r="F322" s="187" t="s">
        <v>408</v>
      </c>
      <c r="H322" s="186" t="s">
        <v>1</v>
      </c>
      <c r="I322" s="188"/>
      <c r="L322" s="184"/>
      <c r="M322" s="189"/>
      <c r="N322" s="190"/>
      <c r="O322" s="190"/>
      <c r="P322" s="190"/>
      <c r="Q322" s="190"/>
      <c r="R322" s="190"/>
      <c r="S322" s="190"/>
      <c r="T322" s="191"/>
      <c r="AT322" s="186" t="s">
        <v>174</v>
      </c>
      <c r="AU322" s="186" t="s">
        <v>98</v>
      </c>
      <c r="AV322" s="13" t="s">
        <v>84</v>
      </c>
      <c r="AW322" s="13" t="s">
        <v>30</v>
      </c>
      <c r="AX322" s="13" t="s">
        <v>77</v>
      </c>
      <c r="AY322" s="186" t="s">
        <v>165</v>
      </c>
    </row>
    <row r="323" spans="1:65" s="14" customFormat="1">
      <c r="B323" s="192"/>
      <c r="D323" s="185" t="s">
        <v>174</v>
      </c>
      <c r="E323" s="193" t="s">
        <v>1</v>
      </c>
      <c r="F323" s="194" t="s">
        <v>409</v>
      </c>
      <c r="H323" s="195">
        <v>1.845</v>
      </c>
      <c r="I323" s="196"/>
      <c r="L323" s="192"/>
      <c r="M323" s="197"/>
      <c r="N323" s="198"/>
      <c r="O323" s="198"/>
      <c r="P323" s="198"/>
      <c r="Q323" s="198"/>
      <c r="R323" s="198"/>
      <c r="S323" s="198"/>
      <c r="T323" s="199"/>
      <c r="AT323" s="193" t="s">
        <v>174</v>
      </c>
      <c r="AU323" s="193" t="s">
        <v>98</v>
      </c>
      <c r="AV323" s="14" t="s">
        <v>98</v>
      </c>
      <c r="AW323" s="14" t="s">
        <v>30</v>
      </c>
      <c r="AX323" s="14" t="s">
        <v>77</v>
      </c>
      <c r="AY323" s="193" t="s">
        <v>165</v>
      </c>
    </row>
    <row r="324" spans="1:65" s="15" customFormat="1">
      <c r="B324" s="200"/>
      <c r="D324" s="185" t="s">
        <v>174</v>
      </c>
      <c r="E324" s="201" t="s">
        <v>103</v>
      </c>
      <c r="F324" s="202" t="s">
        <v>186</v>
      </c>
      <c r="H324" s="203">
        <v>74.22</v>
      </c>
      <c r="I324" s="204"/>
      <c r="L324" s="200"/>
      <c r="M324" s="205"/>
      <c r="N324" s="206"/>
      <c r="O324" s="206"/>
      <c r="P324" s="206"/>
      <c r="Q324" s="206"/>
      <c r="R324" s="206"/>
      <c r="S324" s="206"/>
      <c r="T324" s="207"/>
      <c r="AT324" s="201" t="s">
        <v>174</v>
      </c>
      <c r="AU324" s="201" t="s">
        <v>98</v>
      </c>
      <c r="AV324" s="15" t="s">
        <v>172</v>
      </c>
      <c r="AW324" s="15" t="s">
        <v>30</v>
      </c>
      <c r="AX324" s="15" t="s">
        <v>84</v>
      </c>
      <c r="AY324" s="201" t="s">
        <v>165</v>
      </c>
    </row>
    <row r="325" spans="1:65" s="13" customFormat="1" ht="20">
      <c r="B325" s="184"/>
      <c r="D325" s="185" t="s">
        <v>174</v>
      </c>
      <c r="E325" s="186" t="s">
        <v>1</v>
      </c>
      <c r="F325" s="187" t="s">
        <v>394</v>
      </c>
      <c r="H325" s="186" t="s">
        <v>1</v>
      </c>
      <c r="I325" s="188"/>
      <c r="L325" s="184"/>
      <c r="M325" s="189"/>
      <c r="N325" s="190"/>
      <c r="O325" s="190"/>
      <c r="P325" s="190"/>
      <c r="Q325" s="190"/>
      <c r="R325" s="190"/>
      <c r="S325" s="190"/>
      <c r="T325" s="191"/>
      <c r="AT325" s="186" t="s">
        <v>174</v>
      </c>
      <c r="AU325" s="186" t="s">
        <v>98</v>
      </c>
      <c r="AV325" s="13" t="s">
        <v>84</v>
      </c>
      <c r="AW325" s="13" t="s">
        <v>30</v>
      </c>
      <c r="AX325" s="13" t="s">
        <v>77</v>
      </c>
      <c r="AY325" s="186" t="s">
        <v>165</v>
      </c>
    </row>
    <row r="326" spans="1:65" s="2" customFormat="1" ht="37.9" customHeight="1">
      <c r="A326" s="35"/>
      <c r="B326" s="139"/>
      <c r="C326" s="171" t="s">
        <v>410</v>
      </c>
      <c r="D326" s="171" t="s">
        <v>168</v>
      </c>
      <c r="E326" s="172" t="s">
        <v>411</v>
      </c>
      <c r="F326" s="173" t="s">
        <v>412</v>
      </c>
      <c r="G326" s="174" t="s">
        <v>180</v>
      </c>
      <c r="H326" s="175">
        <v>2.9750000000000001</v>
      </c>
      <c r="I326" s="176"/>
      <c r="J326" s="175">
        <f>ROUND(I326*H326,3)</f>
        <v>0</v>
      </c>
      <c r="K326" s="177"/>
      <c r="L326" s="36"/>
      <c r="M326" s="178" t="s">
        <v>1</v>
      </c>
      <c r="N326" s="179" t="s">
        <v>43</v>
      </c>
      <c r="O326" s="64"/>
      <c r="P326" s="180">
        <f>O326*H326</f>
        <v>0</v>
      </c>
      <c r="Q326" s="180">
        <v>0</v>
      </c>
      <c r="R326" s="180">
        <f>Q326*H326</f>
        <v>0</v>
      </c>
      <c r="S326" s="180">
        <v>1.4999999999999999E-2</v>
      </c>
      <c r="T326" s="181">
        <f>S326*H326</f>
        <v>4.4624999999999998E-2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2" t="s">
        <v>266</v>
      </c>
      <c r="AT326" s="182" t="s">
        <v>168</v>
      </c>
      <c r="AU326" s="182" t="s">
        <v>98</v>
      </c>
      <c r="AY326" s="18" t="s">
        <v>165</v>
      </c>
      <c r="BE326" s="100">
        <f>IF(N326="základná",J326,0)</f>
        <v>0</v>
      </c>
      <c r="BF326" s="100">
        <f>IF(N326="znížená",J326,0)</f>
        <v>0</v>
      </c>
      <c r="BG326" s="100">
        <f>IF(N326="zákl. prenesená",J326,0)</f>
        <v>0</v>
      </c>
      <c r="BH326" s="100">
        <f>IF(N326="zníž. prenesená",J326,0)</f>
        <v>0</v>
      </c>
      <c r="BI326" s="100">
        <f>IF(N326="nulová",J326,0)</f>
        <v>0</v>
      </c>
      <c r="BJ326" s="18" t="s">
        <v>98</v>
      </c>
      <c r="BK326" s="183">
        <f>ROUND(I326*H326,3)</f>
        <v>0</v>
      </c>
      <c r="BL326" s="18" t="s">
        <v>266</v>
      </c>
      <c r="BM326" s="182" t="s">
        <v>413</v>
      </c>
    </row>
    <row r="327" spans="1:65" s="13" customFormat="1">
      <c r="B327" s="184"/>
      <c r="D327" s="185" t="s">
        <v>174</v>
      </c>
      <c r="E327" s="186" t="s">
        <v>1</v>
      </c>
      <c r="F327" s="187" t="s">
        <v>194</v>
      </c>
      <c r="H327" s="186" t="s">
        <v>1</v>
      </c>
      <c r="I327" s="188"/>
      <c r="L327" s="184"/>
      <c r="M327" s="189"/>
      <c r="N327" s="190"/>
      <c r="O327" s="190"/>
      <c r="P327" s="190"/>
      <c r="Q327" s="190"/>
      <c r="R327" s="190"/>
      <c r="S327" s="190"/>
      <c r="T327" s="191"/>
      <c r="AT327" s="186" t="s">
        <v>174</v>
      </c>
      <c r="AU327" s="186" t="s">
        <v>98</v>
      </c>
      <c r="AV327" s="13" t="s">
        <v>84</v>
      </c>
      <c r="AW327" s="13" t="s">
        <v>30</v>
      </c>
      <c r="AX327" s="13" t="s">
        <v>77</v>
      </c>
      <c r="AY327" s="186" t="s">
        <v>165</v>
      </c>
    </row>
    <row r="328" spans="1:65" s="14" customFormat="1">
      <c r="B328" s="192"/>
      <c r="D328" s="185" t="s">
        <v>174</v>
      </c>
      <c r="E328" s="193" t="s">
        <v>1</v>
      </c>
      <c r="F328" s="194" t="s">
        <v>255</v>
      </c>
      <c r="H328" s="195">
        <v>2.2810000000000001</v>
      </c>
      <c r="I328" s="196"/>
      <c r="L328" s="192"/>
      <c r="M328" s="197"/>
      <c r="N328" s="198"/>
      <c r="O328" s="198"/>
      <c r="P328" s="198"/>
      <c r="Q328" s="198"/>
      <c r="R328" s="198"/>
      <c r="S328" s="198"/>
      <c r="T328" s="199"/>
      <c r="AT328" s="193" t="s">
        <v>174</v>
      </c>
      <c r="AU328" s="193" t="s">
        <v>98</v>
      </c>
      <c r="AV328" s="14" t="s">
        <v>98</v>
      </c>
      <c r="AW328" s="14" t="s">
        <v>30</v>
      </c>
      <c r="AX328" s="14" t="s">
        <v>77</v>
      </c>
      <c r="AY328" s="193" t="s">
        <v>165</v>
      </c>
    </row>
    <row r="329" spans="1:65" s="14" customFormat="1">
      <c r="B329" s="192"/>
      <c r="D329" s="185" t="s">
        <v>174</v>
      </c>
      <c r="E329" s="193" t="s">
        <v>1</v>
      </c>
      <c r="F329" s="194" t="s">
        <v>414</v>
      </c>
      <c r="H329" s="195">
        <v>0.69399999999999995</v>
      </c>
      <c r="I329" s="196"/>
      <c r="L329" s="192"/>
      <c r="M329" s="197"/>
      <c r="N329" s="198"/>
      <c r="O329" s="198"/>
      <c r="P329" s="198"/>
      <c r="Q329" s="198"/>
      <c r="R329" s="198"/>
      <c r="S329" s="198"/>
      <c r="T329" s="199"/>
      <c r="AT329" s="193" t="s">
        <v>174</v>
      </c>
      <c r="AU329" s="193" t="s">
        <v>98</v>
      </c>
      <c r="AV329" s="14" t="s">
        <v>98</v>
      </c>
      <c r="AW329" s="14" t="s">
        <v>30</v>
      </c>
      <c r="AX329" s="14" t="s">
        <v>77</v>
      </c>
      <c r="AY329" s="193" t="s">
        <v>165</v>
      </c>
    </row>
    <row r="330" spans="1:65" s="16" customFormat="1">
      <c r="B330" s="208"/>
      <c r="D330" s="185" t="s">
        <v>174</v>
      </c>
      <c r="E330" s="209" t="s">
        <v>1</v>
      </c>
      <c r="F330" s="210" t="s">
        <v>196</v>
      </c>
      <c r="H330" s="211">
        <v>2.9750000000000001</v>
      </c>
      <c r="I330" s="212"/>
      <c r="L330" s="208"/>
      <c r="M330" s="213"/>
      <c r="N330" s="214"/>
      <c r="O330" s="214"/>
      <c r="P330" s="214"/>
      <c r="Q330" s="214"/>
      <c r="R330" s="214"/>
      <c r="S330" s="214"/>
      <c r="T330" s="215"/>
      <c r="AT330" s="209" t="s">
        <v>174</v>
      </c>
      <c r="AU330" s="209" t="s">
        <v>98</v>
      </c>
      <c r="AV330" s="16" t="s">
        <v>166</v>
      </c>
      <c r="AW330" s="16" t="s">
        <v>30</v>
      </c>
      <c r="AX330" s="16" t="s">
        <v>77</v>
      </c>
      <c r="AY330" s="209" t="s">
        <v>165</v>
      </c>
    </row>
    <row r="331" spans="1:65" s="15" customFormat="1">
      <c r="B331" s="200"/>
      <c r="D331" s="185" t="s">
        <v>174</v>
      </c>
      <c r="E331" s="201" t="s">
        <v>1</v>
      </c>
      <c r="F331" s="202" t="s">
        <v>186</v>
      </c>
      <c r="H331" s="203">
        <v>2.9750000000000001</v>
      </c>
      <c r="I331" s="204"/>
      <c r="L331" s="200"/>
      <c r="M331" s="205"/>
      <c r="N331" s="206"/>
      <c r="O331" s="206"/>
      <c r="P331" s="206"/>
      <c r="Q331" s="206"/>
      <c r="R331" s="206"/>
      <c r="S331" s="206"/>
      <c r="T331" s="207"/>
      <c r="AT331" s="201" t="s">
        <v>174</v>
      </c>
      <c r="AU331" s="201" t="s">
        <v>98</v>
      </c>
      <c r="AV331" s="15" t="s">
        <v>172</v>
      </c>
      <c r="AW331" s="15" t="s">
        <v>30</v>
      </c>
      <c r="AX331" s="15" t="s">
        <v>84</v>
      </c>
      <c r="AY331" s="201" t="s">
        <v>165</v>
      </c>
    </row>
    <row r="332" spans="1:65" s="2" customFormat="1" ht="24.25" customHeight="1">
      <c r="A332" s="35"/>
      <c r="B332" s="139"/>
      <c r="C332" s="171" t="s">
        <v>415</v>
      </c>
      <c r="D332" s="171" t="s">
        <v>168</v>
      </c>
      <c r="E332" s="172" t="s">
        <v>416</v>
      </c>
      <c r="F332" s="173" t="s">
        <v>417</v>
      </c>
      <c r="G332" s="174" t="s">
        <v>171</v>
      </c>
      <c r="H332" s="175">
        <v>1</v>
      </c>
      <c r="I332" s="176"/>
      <c r="J332" s="175">
        <f>ROUND(I332*H332,3)</f>
        <v>0</v>
      </c>
      <c r="K332" s="177"/>
      <c r="L332" s="36"/>
      <c r="M332" s="178" t="s">
        <v>1</v>
      </c>
      <c r="N332" s="179" t="s">
        <v>43</v>
      </c>
      <c r="O332" s="64"/>
      <c r="P332" s="180">
        <f>O332*H332</f>
        <v>0</v>
      </c>
      <c r="Q332" s="180">
        <v>4.5300000000000002E-3</v>
      </c>
      <c r="R332" s="180">
        <f>Q332*H332</f>
        <v>4.5300000000000002E-3</v>
      </c>
      <c r="S332" s="180">
        <v>0</v>
      </c>
      <c r="T332" s="181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82" t="s">
        <v>266</v>
      </c>
      <c r="AT332" s="182" t="s">
        <v>168</v>
      </c>
      <c r="AU332" s="182" t="s">
        <v>98</v>
      </c>
      <c r="AY332" s="18" t="s">
        <v>165</v>
      </c>
      <c r="BE332" s="100">
        <f>IF(N332="základná",J332,0)</f>
        <v>0</v>
      </c>
      <c r="BF332" s="100">
        <f>IF(N332="znížená",J332,0)</f>
        <v>0</v>
      </c>
      <c r="BG332" s="100">
        <f>IF(N332="zákl. prenesená",J332,0)</f>
        <v>0</v>
      </c>
      <c r="BH332" s="100">
        <f>IF(N332="zníž. prenesená",J332,0)</f>
        <v>0</v>
      </c>
      <c r="BI332" s="100">
        <f>IF(N332="nulová",J332,0)</f>
        <v>0</v>
      </c>
      <c r="BJ332" s="18" t="s">
        <v>98</v>
      </c>
      <c r="BK332" s="183">
        <f>ROUND(I332*H332,3)</f>
        <v>0</v>
      </c>
      <c r="BL332" s="18" t="s">
        <v>266</v>
      </c>
      <c r="BM332" s="182" t="s">
        <v>418</v>
      </c>
    </row>
    <row r="333" spans="1:65" s="14" customFormat="1">
      <c r="B333" s="192"/>
      <c r="D333" s="185" t="s">
        <v>174</v>
      </c>
      <c r="E333" s="193" t="s">
        <v>1</v>
      </c>
      <c r="F333" s="194" t="s">
        <v>419</v>
      </c>
      <c r="H333" s="195">
        <v>1</v>
      </c>
      <c r="I333" s="196"/>
      <c r="L333" s="192"/>
      <c r="M333" s="197"/>
      <c r="N333" s="198"/>
      <c r="O333" s="198"/>
      <c r="P333" s="198"/>
      <c r="Q333" s="198"/>
      <c r="R333" s="198"/>
      <c r="S333" s="198"/>
      <c r="T333" s="199"/>
      <c r="AT333" s="193" t="s">
        <v>174</v>
      </c>
      <c r="AU333" s="193" t="s">
        <v>98</v>
      </c>
      <c r="AV333" s="14" t="s">
        <v>98</v>
      </c>
      <c r="AW333" s="14" t="s">
        <v>30</v>
      </c>
      <c r="AX333" s="14" t="s">
        <v>84</v>
      </c>
      <c r="AY333" s="193" t="s">
        <v>165</v>
      </c>
    </row>
    <row r="334" spans="1:65" s="2" customFormat="1" ht="16.5" customHeight="1">
      <c r="A334" s="35"/>
      <c r="B334" s="139"/>
      <c r="C334" s="171" t="s">
        <v>420</v>
      </c>
      <c r="D334" s="171" t="s">
        <v>168</v>
      </c>
      <c r="E334" s="172" t="s">
        <v>421</v>
      </c>
      <c r="F334" s="173" t="s">
        <v>422</v>
      </c>
      <c r="G334" s="174" t="s">
        <v>171</v>
      </c>
      <c r="H334" s="175">
        <v>1</v>
      </c>
      <c r="I334" s="176"/>
      <c r="J334" s="175">
        <f>ROUND(I334*H334,3)</f>
        <v>0</v>
      </c>
      <c r="K334" s="177"/>
      <c r="L334" s="36"/>
      <c r="M334" s="178" t="s">
        <v>1</v>
      </c>
      <c r="N334" s="179" t="s">
        <v>43</v>
      </c>
      <c r="O334" s="64"/>
      <c r="P334" s="180">
        <f>O334*H334</f>
        <v>0</v>
      </c>
      <c r="Q334" s="180">
        <v>4.5300000000000002E-3</v>
      </c>
      <c r="R334" s="180">
        <f>Q334*H334</f>
        <v>4.5300000000000002E-3</v>
      </c>
      <c r="S334" s="180">
        <v>0</v>
      </c>
      <c r="T334" s="181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2" t="s">
        <v>266</v>
      </c>
      <c r="AT334" s="182" t="s">
        <v>168</v>
      </c>
      <c r="AU334" s="182" t="s">
        <v>98</v>
      </c>
      <c r="AY334" s="18" t="s">
        <v>165</v>
      </c>
      <c r="BE334" s="100">
        <f>IF(N334="základná",J334,0)</f>
        <v>0</v>
      </c>
      <c r="BF334" s="100">
        <f>IF(N334="znížená",J334,0)</f>
        <v>0</v>
      </c>
      <c r="BG334" s="100">
        <f>IF(N334="zákl. prenesená",J334,0)</f>
        <v>0</v>
      </c>
      <c r="BH334" s="100">
        <f>IF(N334="zníž. prenesená",J334,0)</f>
        <v>0</v>
      </c>
      <c r="BI334" s="100">
        <f>IF(N334="nulová",J334,0)</f>
        <v>0</v>
      </c>
      <c r="BJ334" s="18" t="s">
        <v>98</v>
      </c>
      <c r="BK334" s="183">
        <f>ROUND(I334*H334,3)</f>
        <v>0</v>
      </c>
      <c r="BL334" s="18" t="s">
        <v>266</v>
      </c>
      <c r="BM334" s="182" t="s">
        <v>423</v>
      </c>
    </row>
    <row r="335" spans="1:65" s="14" customFormat="1">
      <c r="B335" s="192"/>
      <c r="D335" s="185" t="s">
        <v>174</v>
      </c>
      <c r="E335" s="193" t="s">
        <v>1</v>
      </c>
      <c r="F335" s="194" t="s">
        <v>424</v>
      </c>
      <c r="H335" s="195">
        <v>1</v>
      </c>
      <c r="I335" s="196"/>
      <c r="L335" s="192"/>
      <c r="M335" s="197"/>
      <c r="N335" s="198"/>
      <c r="O335" s="198"/>
      <c r="P335" s="198"/>
      <c r="Q335" s="198"/>
      <c r="R335" s="198"/>
      <c r="S335" s="198"/>
      <c r="T335" s="199"/>
      <c r="AT335" s="193" t="s">
        <v>174</v>
      </c>
      <c r="AU335" s="193" t="s">
        <v>98</v>
      </c>
      <c r="AV335" s="14" t="s">
        <v>98</v>
      </c>
      <c r="AW335" s="14" t="s">
        <v>30</v>
      </c>
      <c r="AX335" s="14" t="s">
        <v>84</v>
      </c>
      <c r="AY335" s="193" t="s">
        <v>165</v>
      </c>
    </row>
    <row r="336" spans="1:65" s="2" customFormat="1" ht="33" customHeight="1">
      <c r="A336" s="35"/>
      <c r="B336" s="139"/>
      <c r="C336" s="171" t="s">
        <v>425</v>
      </c>
      <c r="D336" s="171" t="s">
        <v>168</v>
      </c>
      <c r="E336" s="172" t="s">
        <v>426</v>
      </c>
      <c r="F336" s="173" t="s">
        <v>427</v>
      </c>
      <c r="G336" s="174" t="s">
        <v>171</v>
      </c>
      <c r="H336" s="175">
        <v>1</v>
      </c>
      <c r="I336" s="176"/>
      <c r="J336" s="175">
        <f>ROUND(I336*H336,3)</f>
        <v>0</v>
      </c>
      <c r="K336" s="177"/>
      <c r="L336" s="36"/>
      <c r="M336" s="178" t="s">
        <v>1</v>
      </c>
      <c r="N336" s="179" t="s">
        <v>43</v>
      </c>
      <c r="O336" s="64"/>
      <c r="P336" s="180">
        <f>O336*H336</f>
        <v>0</v>
      </c>
      <c r="Q336" s="180">
        <v>2.112E-2</v>
      </c>
      <c r="R336" s="180">
        <f>Q336*H336</f>
        <v>2.112E-2</v>
      </c>
      <c r="S336" s="180">
        <v>0</v>
      </c>
      <c r="T336" s="181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2" t="s">
        <v>266</v>
      </c>
      <c r="AT336" s="182" t="s">
        <v>168</v>
      </c>
      <c r="AU336" s="182" t="s">
        <v>98</v>
      </c>
      <c r="AY336" s="18" t="s">
        <v>165</v>
      </c>
      <c r="BE336" s="100">
        <f>IF(N336="základná",J336,0)</f>
        <v>0</v>
      </c>
      <c r="BF336" s="100">
        <f>IF(N336="znížená",J336,0)</f>
        <v>0</v>
      </c>
      <c r="BG336" s="100">
        <f>IF(N336="zákl. prenesená",J336,0)</f>
        <v>0</v>
      </c>
      <c r="BH336" s="100">
        <f>IF(N336="zníž. prenesená",J336,0)</f>
        <v>0</v>
      </c>
      <c r="BI336" s="100">
        <f>IF(N336="nulová",J336,0)</f>
        <v>0</v>
      </c>
      <c r="BJ336" s="18" t="s">
        <v>98</v>
      </c>
      <c r="BK336" s="183">
        <f>ROUND(I336*H336,3)</f>
        <v>0</v>
      </c>
      <c r="BL336" s="18" t="s">
        <v>266</v>
      </c>
      <c r="BM336" s="182" t="s">
        <v>428</v>
      </c>
    </row>
    <row r="337" spans="1:65" s="14" customFormat="1">
      <c r="B337" s="192"/>
      <c r="D337" s="185" t="s">
        <v>174</v>
      </c>
      <c r="E337" s="193" t="s">
        <v>1</v>
      </c>
      <c r="F337" s="194" t="s">
        <v>429</v>
      </c>
      <c r="H337" s="195">
        <v>1</v>
      </c>
      <c r="I337" s="196"/>
      <c r="L337" s="192"/>
      <c r="M337" s="197"/>
      <c r="N337" s="198"/>
      <c r="O337" s="198"/>
      <c r="P337" s="198"/>
      <c r="Q337" s="198"/>
      <c r="R337" s="198"/>
      <c r="S337" s="198"/>
      <c r="T337" s="199"/>
      <c r="AT337" s="193" t="s">
        <v>174</v>
      </c>
      <c r="AU337" s="193" t="s">
        <v>98</v>
      </c>
      <c r="AV337" s="14" t="s">
        <v>98</v>
      </c>
      <c r="AW337" s="14" t="s">
        <v>30</v>
      </c>
      <c r="AX337" s="14" t="s">
        <v>84</v>
      </c>
      <c r="AY337" s="193" t="s">
        <v>165</v>
      </c>
    </row>
    <row r="338" spans="1:65" s="2" customFormat="1" ht="21.75" customHeight="1">
      <c r="A338" s="35"/>
      <c r="B338" s="139"/>
      <c r="C338" s="171" t="s">
        <v>430</v>
      </c>
      <c r="D338" s="171" t="s">
        <v>168</v>
      </c>
      <c r="E338" s="172" t="s">
        <v>431</v>
      </c>
      <c r="F338" s="173" t="s">
        <v>432</v>
      </c>
      <c r="G338" s="174" t="s">
        <v>354</v>
      </c>
      <c r="H338" s="176"/>
      <c r="I338" s="176"/>
      <c r="J338" s="175">
        <f>ROUND(I338*H338,3)</f>
        <v>0</v>
      </c>
      <c r="K338" s="177"/>
      <c r="L338" s="36"/>
      <c r="M338" s="178" t="s">
        <v>1</v>
      </c>
      <c r="N338" s="179" t="s">
        <v>43</v>
      </c>
      <c r="O338" s="64"/>
      <c r="P338" s="180">
        <f>O338*H338</f>
        <v>0</v>
      </c>
      <c r="Q338" s="180">
        <v>0</v>
      </c>
      <c r="R338" s="180">
        <f>Q338*H338</f>
        <v>0</v>
      </c>
      <c r="S338" s="180">
        <v>0</v>
      </c>
      <c r="T338" s="181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2" t="s">
        <v>266</v>
      </c>
      <c r="AT338" s="182" t="s">
        <v>168</v>
      </c>
      <c r="AU338" s="182" t="s">
        <v>98</v>
      </c>
      <c r="AY338" s="18" t="s">
        <v>165</v>
      </c>
      <c r="BE338" s="100">
        <f>IF(N338="základná",J338,0)</f>
        <v>0</v>
      </c>
      <c r="BF338" s="100">
        <f>IF(N338="znížená",J338,0)</f>
        <v>0</v>
      </c>
      <c r="BG338" s="100">
        <f>IF(N338="zákl. prenesená",J338,0)</f>
        <v>0</v>
      </c>
      <c r="BH338" s="100">
        <f>IF(N338="zníž. prenesená",J338,0)</f>
        <v>0</v>
      </c>
      <c r="BI338" s="100">
        <f>IF(N338="nulová",J338,0)</f>
        <v>0</v>
      </c>
      <c r="BJ338" s="18" t="s">
        <v>98</v>
      </c>
      <c r="BK338" s="183">
        <f>ROUND(I338*H338,3)</f>
        <v>0</v>
      </c>
      <c r="BL338" s="18" t="s">
        <v>266</v>
      </c>
      <c r="BM338" s="182" t="s">
        <v>433</v>
      </c>
    </row>
    <row r="339" spans="1:65" s="12" customFormat="1" ht="22.9" customHeight="1">
      <c r="B339" s="158"/>
      <c r="D339" s="159" t="s">
        <v>76</v>
      </c>
      <c r="E339" s="169" t="s">
        <v>434</v>
      </c>
      <c r="F339" s="169" t="s">
        <v>435</v>
      </c>
      <c r="I339" s="161"/>
      <c r="J339" s="170">
        <f>BK339</f>
        <v>0</v>
      </c>
      <c r="L339" s="158"/>
      <c r="M339" s="163"/>
      <c r="N339" s="164"/>
      <c r="O339" s="164"/>
      <c r="P339" s="165">
        <f>SUM(P340:P348)</f>
        <v>0</v>
      </c>
      <c r="Q339" s="164"/>
      <c r="R339" s="165">
        <f>SUM(R340:R348)</f>
        <v>0</v>
      </c>
      <c r="S339" s="164"/>
      <c r="T339" s="166">
        <f>SUM(T340:T348)</f>
        <v>0</v>
      </c>
      <c r="AR339" s="159" t="s">
        <v>98</v>
      </c>
      <c r="AT339" s="167" t="s">
        <v>76</v>
      </c>
      <c r="AU339" s="167" t="s">
        <v>84</v>
      </c>
      <c r="AY339" s="159" t="s">
        <v>165</v>
      </c>
      <c r="BK339" s="168">
        <f>SUM(BK340:BK348)</f>
        <v>0</v>
      </c>
    </row>
    <row r="340" spans="1:65" s="2" customFormat="1" ht="44.25" customHeight="1">
      <c r="A340" s="35"/>
      <c r="B340" s="139"/>
      <c r="C340" s="171" t="s">
        <v>436</v>
      </c>
      <c r="D340" s="171" t="s">
        <v>168</v>
      </c>
      <c r="E340" s="172" t="s">
        <v>437</v>
      </c>
      <c r="F340" s="173" t="s">
        <v>438</v>
      </c>
      <c r="G340" s="174" t="s">
        <v>171</v>
      </c>
      <c r="H340" s="175">
        <v>1</v>
      </c>
      <c r="I340" s="176"/>
      <c r="J340" s="175">
        <f>ROUND(I340*H340,3)</f>
        <v>0</v>
      </c>
      <c r="K340" s="177"/>
      <c r="L340" s="36"/>
      <c r="M340" s="178" t="s">
        <v>1</v>
      </c>
      <c r="N340" s="179" t="s">
        <v>43</v>
      </c>
      <c r="O340" s="64"/>
      <c r="P340" s="180">
        <f>O340*H340</f>
        <v>0</v>
      </c>
      <c r="Q340" s="180">
        <v>0</v>
      </c>
      <c r="R340" s="180">
        <f>Q340*H340</f>
        <v>0</v>
      </c>
      <c r="S340" s="180">
        <v>0</v>
      </c>
      <c r="T340" s="181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2" t="s">
        <v>266</v>
      </c>
      <c r="AT340" s="182" t="s">
        <v>168</v>
      </c>
      <c r="AU340" s="182" t="s">
        <v>98</v>
      </c>
      <c r="AY340" s="18" t="s">
        <v>165</v>
      </c>
      <c r="BE340" s="100">
        <f>IF(N340="základná",J340,0)</f>
        <v>0</v>
      </c>
      <c r="BF340" s="100">
        <f>IF(N340="znížená",J340,0)</f>
        <v>0</v>
      </c>
      <c r="BG340" s="100">
        <f>IF(N340="zákl. prenesená",J340,0)</f>
        <v>0</v>
      </c>
      <c r="BH340" s="100">
        <f>IF(N340="zníž. prenesená",J340,0)</f>
        <v>0</v>
      </c>
      <c r="BI340" s="100">
        <f>IF(N340="nulová",J340,0)</f>
        <v>0</v>
      </c>
      <c r="BJ340" s="18" t="s">
        <v>98</v>
      </c>
      <c r="BK340" s="183">
        <f>ROUND(I340*H340,3)</f>
        <v>0</v>
      </c>
      <c r="BL340" s="18" t="s">
        <v>266</v>
      </c>
      <c r="BM340" s="182" t="s">
        <v>439</v>
      </c>
    </row>
    <row r="341" spans="1:65" s="14" customFormat="1">
      <c r="B341" s="192"/>
      <c r="D341" s="185" t="s">
        <v>174</v>
      </c>
      <c r="E341" s="193" t="s">
        <v>1</v>
      </c>
      <c r="F341" s="194" t="s">
        <v>440</v>
      </c>
      <c r="H341" s="195">
        <v>1</v>
      </c>
      <c r="I341" s="196"/>
      <c r="L341" s="192"/>
      <c r="M341" s="197"/>
      <c r="N341" s="198"/>
      <c r="O341" s="198"/>
      <c r="P341" s="198"/>
      <c r="Q341" s="198"/>
      <c r="R341" s="198"/>
      <c r="S341" s="198"/>
      <c r="T341" s="199"/>
      <c r="AT341" s="193" t="s">
        <v>174</v>
      </c>
      <c r="AU341" s="193" t="s">
        <v>98</v>
      </c>
      <c r="AV341" s="14" t="s">
        <v>98</v>
      </c>
      <c r="AW341" s="14" t="s">
        <v>30</v>
      </c>
      <c r="AX341" s="14" t="s">
        <v>84</v>
      </c>
      <c r="AY341" s="193" t="s">
        <v>165</v>
      </c>
    </row>
    <row r="342" spans="1:65" s="2" customFormat="1" ht="33" customHeight="1">
      <c r="A342" s="35"/>
      <c r="B342" s="139"/>
      <c r="C342" s="171" t="s">
        <v>441</v>
      </c>
      <c r="D342" s="171" t="s">
        <v>168</v>
      </c>
      <c r="E342" s="172" t="s">
        <v>442</v>
      </c>
      <c r="F342" s="173" t="s">
        <v>443</v>
      </c>
      <c r="G342" s="174" t="s">
        <v>171</v>
      </c>
      <c r="H342" s="175">
        <v>1</v>
      </c>
      <c r="I342" s="176"/>
      <c r="J342" s="175">
        <f>ROUND(I342*H342,3)</f>
        <v>0</v>
      </c>
      <c r="K342" s="177"/>
      <c r="L342" s="36"/>
      <c r="M342" s="178" t="s">
        <v>1</v>
      </c>
      <c r="N342" s="179" t="s">
        <v>43</v>
      </c>
      <c r="O342" s="64"/>
      <c r="P342" s="180">
        <f>O342*H342</f>
        <v>0</v>
      </c>
      <c r="Q342" s="180">
        <v>0</v>
      </c>
      <c r="R342" s="180">
        <f>Q342*H342</f>
        <v>0</v>
      </c>
      <c r="S342" s="180">
        <v>0</v>
      </c>
      <c r="T342" s="181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2" t="s">
        <v>266</v>
      </c>
      <c r="AT342" s="182" t="s">
        <v>168</v>
      </c>
      <c r="AU342" s="182" t="s">
        <v>98</v>
      </c>
      <c r="AY342" s="18" t="s">
        <v>165</v>
      </c>
      <c r="BE342" s="100">
        <f>IF(N342="základná",J342,0)</f>
        <v>0</v>
      </c>
      <c r="BF342" s="100">
        <f>IF(N342="znížená",J342,0)</f>
        <v>0</v>
      </c>
      <c r="BG342" s="100">
        <f>IF(N342="zákl. prenesená",J342,0)</f>
        <v>0</v>
      </c>
      <c r="BH342" s="100">
        <f>IF(N342="zníž. prenesená",J342,0)</f>
        <v>0</v>
      </c>
      <c r="BI342" s="100">
        <f>IF(N342="nulová",J342,0)</f>
        <v>0</v>
      </c>
      <c r="BJ342" s="18" t="s">
        <v>98</v>
      </c>
      <c r="BK342" s="183">
        <f>ROUND(I342*H342,3)</f>
        <v>0</v>
      </c>
      <c r="BL342" s="18" t="s">
        <v>266</v>
      </c>
      <c r="BM342" s="182" t="s">
        <v>444</v>
      </c>
    </row>
    <row r="343" spans="1:65" s="14" customFormat="1">
      <c r="B343" s="192"/>
      <c r="D343" s="185" t="s">
        <v>174</v>
      </c>
      <c r="E343" s="193" t="s">
        <v>1</v>
      </c>
      <c r="F343" s="194" t="s">
        <v>429</v>
      </c>
      <c r="H343" s="195">
        <v>1</v>
      </c>
      <c r="I343" s="196"/>
      <c r="L343" s="192"/>
      <c r="M343" s="197"/>
      <c r="N343" s="198"/>
      <c r="O343" s="198"/>
      <c r="P343" s="198"/>
      <c r="Q343" s="198"/>
      <c r="R343" s="198"/>
      <c r="S343" s="198"/>
      <c r="T343" s="199"/>
      <c r="AT343" s="193" t="s">
        <v>174</v>
      </c>
      <c r="AU343" s="193" t="s">
        <v>98</v>
      </c>
      <c r="AV343" s="14" t="s">
        <v>98</v>
      </c>
      <c r="AW343" s="14" t="s">
        <v>30</v>
      </c>
      <c r="AX343" s="14" t="s">
        <v>84</v>
      </c>
      <c r="AY343" s="193" t="s">
        <v>165</v>
      </c>
    </row>
    <row r="344" spans="1:65" s="2" customFormat="1" ht="33" customHeight="1">
      <c r="A344" s="35"/>
      <c r="B344" s="139"/>
      <c r="C344" s="171" t="s">
        <v>445</v>
      </c>
      <c r="D344" s="171" t="s">
        <v>168</v>
      </c>
      <c r="E344" s="172" t="s">
        <v>446</v>
      </c>
      <c r="F344" s="173" t="s">
        <v>447</v>
      </c>
      <c r="G344" s="174" t="s">
        <v>171</v>
      </c>
      <c r="H344" s="175">
        <v>1</v>
      </c>
      <c r="I344" s="176"/>
      <c r="J344" s="175">
        <f>ROUND(I344*H344,3)</f>
        <v>0</v>
      </c>
      <c r="K344" s="177"/>
      <c r="L344" s="36"/>
      <c r="M344" s="178" t="s">
        <v>1</v>
      </c>
      <c r="N344" s="179" t="s">
        <v>43</v>
      </c>
      <c r="O344" s="64"/>
      <c r="P344" s="180">
        <f>O344*H344</f>
        <v>0</v>
      </c>
      <c r="Q344" s="180">
        <v>0</v>
      </c>
      <c r="R344" s="180">
        <f>Q344*H344</f>
        <v>0</v>
      </c>
      <c r="S344" s="180">
        <v>0</v>
      </c>
      <c r="T344" s="181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2" t="s">
        <v>266</v>
      </c>
      <c r="AT344" s="182" t="s">
        <v>168</v>
      </c>
      <c r="AU344" s="182" t="s">
        <v>98</v>
      </c>
      <c r="AY344" s="18" t="s">
        <v>165</v>
      </c>
      <c r="BE344" s="100">
        <f>IF(N344="základná",J344,0)</f>
        <v>0</v>
      </c>
      <c r="BF344" s="100">
        <f>IF(N344="znížená",J344,0)</f>
        <v>0</v>
      </c>
      <c r="BG344" s="100">
        <f>IF(N344="zákl. prenesená",J344,0)</f>
        <v>0</v>
      </c>
      <c r="BH344" s="100">
        <f>IF(N344="zníž. prenesená",J344,0)</f>
        <v>0</v>
      </c>
      <c r="BI344" s="100">
        <f>IF(N344="nulová",J344,0)</f>
        <v>0</v>
      </c>
      <c r="BJ344" s="18" t="s">
        <v>98</v>
      </c>
      <c r="BK344" s="183">
        <f>ROUND(I344*H344,3)</f>
        <v>0</v>
      </c>
      <c r="BL344" s="18" t="s">
        <v>266</v>
      </c>
      <c r="BM344" s="182" t="s">
        <v>448</v>
      </c>
    </row>
    <row r="345" spans="1:65" s="14" customFormat="1">
      <c r="B345" s="192"/>
      <c r="D345" s="185" t="s">
        <v>174</v>
      </c>
      <c r="E345" s="193" t="s">
        <v>1</v>
      </c>
      <c r="F345" s="194" t="s">
        <v>449</v>
      </c>
      <c r="H345" s="195">
        <v>1</v>
      </c>
      <c r="I345" s="196"/>
      <c r="L345" s="192"/>
      <c r="M345" s="197"/>
      <c r="N345" s="198"/>
      <c r="O345" s="198"/>
      <c r="P345" s="198"/>
      <c r="Q345" s="198"/>
      <c r="R345" s="198"/>
      <c r="S345" s="198"/>
      <c r="T345" s="199"/>
      <c r="AT345" s="193" t="s">
        <v>174</v>
      </c>
      <c r="AU345" s="193" t="s">
        <v>98</v>
      </c>
      <c r="AV345" s="14" t="s">
        <v>98</v>
      </c>
      <c r="AW345" s="14" t="s">
        <v>30</v>
      </c>
      <c r="AX345" s="14" t="s">
        <v>84</v>
      </c>
      <c r="AY345" s="193" t="s">
        <v>165</v>
      </c>
    </row>
    <row r="346" spans="1:65" s="2" customFormat="1" ht="37.9" customHeight="1">
      <c r="A346" s="35"/>
      <c r="B346" s="139"/>
      <c r="C346" s="171" t="s">
        <v>450</v>
      </c>
      <c r="D346" s="171" t="s">
        <v>168</v>
      </c>
      <c r="E346" s="172" t="s">
        <v>451</v>
      </c>
      <c r="F346" s="173" t="s">
        <v>452</v>
      </c>
      <c r="G346" s="174" t="s">
        <v>171</v>
      </c>
      <c r="H346" s="175">
        <v>1</v>
      </c>
      <c r="I346" s="176"/>
      <c r="J346" s="175">
        <f>ROUND(I346*H346,3)</f>
        <v>0</v>
      </c>
      <c r="K346" s="177"/>
      <c r="L346" s="36"/>
      <c r="M346" s="178" t="s">
        <v>1</v>
      </c>
      <c r="N346" s="179" t="s">
        <v>43</v>
      </c>
      <c r="O346" s="64"/>
      <c r="P346" s="180">
        <f>O346*H346</f>
        <v>0</v>
      </c>
      <c r="Q346" s="180">
        <v>0</v>
      </c>
      <c r="R346" s="180">
        <f>Q346*H346</f>
        <v>0</v>
      </c>
      <c r="S346" s="180">
        <v>0</v>
      </c>
      <c r="T346" s="181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82" t="s">
        <v>266</v>
      </c>
      <c r="AT346" s="182" t="s">
        <v>168</v>
      </c>
      <c r="AU346" s="182" t="s">
        <v>98</v>
      </c>
      <c r="AY346" s="18" t="s">
        <v>165</v>
      </c>
      <c r="BE346" s="100">
        <f>IF(N346="základná",J346,0)</f>
        <v>0</v>
      </c>
      <c r="BF346" s="100">
        <f>IF(N346="znížená",J346,0)</f>
        <v>0</v>
      </c>
      <c r="BG346" s="100">
        <f>IF(N346="zákl. prenesená",J346,0)</f>
        <v>0</v>
      </c>
      <c r="BH346" s="100">
        <f>IF(N346="zníž. prenesená",J346,0)</f>
        <v>0</v>
      </c>
      <c r="BI346" s="100">
        <f>IF(N346="nulová",J346,0)</f>
        <v>0</v>
      </c>
      <c r="BJ346" s="18" t="s">
        <v>98</v>
      </c>
      <c r="BK346" s="183">
        <f>ROUND(I346*H346,3)</f>
        <v>0</v>
      </c>
      <c r="BL346" s="18" t="s">
        <v>266</v>
      </c>
      <c r="BM346" s="182" t="s">
        <v>453</v>
      </c>
    </row>
    <row r="347" spans="1:65" s="14" customFormat="1">
      <c r="B347" s="192"/>
      <c r="D347" s="185" t="s">
        <v>174</v>
      </c>
      <c r="E347" s="193" t="s">
        <v>1</v>
      </c>
      <c r="F347" s="194" t="s">
        <v>454</v>
      </c>
      <c r="H347" s="195">
        <v>1</v>
      </c>
      <c r="I347" s="196"/>
      <c r="L347" s="192"/>
      <c r="M347" s="197"/>
      <c r="N347" s="198"/>
      <c r="O347" s="198"/>
      <c r="P347" s="198"/>
      <c r="Q347" s="198"/>
      <c r="R347" s="198"/>
      <c r="S347" s="198"/>
      <c r="T347" s="199"/>
      <c r="AT347" s="193" t="s">
        <v>174</v>
      </c>
      <c r="AU347" s="193" t="s">
        <v>98</v>
      </c>
      <c r="AV347" s="14" t="s">
        <v>98</v>
      </c>
      <c r="AW347" s="14" t="s">
        <v>30</v>
      </c>
      <c r="AX347" s="14" t="s">
        <v>84</v>
      </c>
      <c r="AY347" s="193" t="s">
        <v>165</v>
      </c>
    </row>
    <row r="348" spans="1:65" s="2" customFormat="1" ht="24.25" customHeight="1">
      <c r="A348" s="35"/>
      <c r="B348" s="139"/>
      <c r="C348" s="171" t="s">
        <v>455</v>
      </c>
      <c r="D348" s="171" t="s">
        <v>168</v>
      </c>
      <c r="E348" s="172" t="s">
        <v>456</v>
      </c>
      <c r="F348" s="173" t="s">
        <v>457</v>
      </c>
      <c r="G348" s="174" t="s">
        <v>354</v>
      </c>
      <c r="H348" s="176"/>
      <c r="I348" s="176"/>
      <c r="J348" s="175">
        <f>ROUND(I348*H348,3)</f>
        <v>0</v>
      </c>
      <c r="K348" s="177"/>
      <c r="L348" s="36"/>
      <c r="M348" s="178" t="s">
        <v>1</v>
      </c>
      <c r="N348" s="179" t="s">
        <v>43</v>
      </c>
      <c r="O348" s="64"/>
      <c r="P348" s="180">
        <f>O348*H348</f>
        <v>0</v>
      </c>
      <c r="Q348" s="180">
        <v>0</v>
      </c>
      <c r="R348" s="180">
        <f>Q348*H348</f>
        <v>0</v>
      </c>
      <c r="S348" s="180">
        <v>0</v>
      </c>
      <c r="T348" s="181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2" t="s">
        <v>266</v>
      </c>
      <c r="AT348" s="182" t="s">
        <v>168</v>
      </c>
      <c r="AU348" s="182" t="s">
        <v>98</v>
      </c>
      <c r="AY348" s="18" t="s">
        <v>165</v>
      </c>
      <c r="BE348" s="100">
        <f>IF(N348="základná",J348,0)</f>
        <v>0</v>
      </c>
      <c r="BF348" s="100">
        <f>IF(N348="znížená",J348,0)</f>
        <v>0</v>
      </c>
      <c r="BG348" s="100">
        <f>IF(N348="zákl. prenesená",J348,0)</f>
        <v>0</v>
      </c>
      <c r="BH348" s="100">
        <f>IF(N348="zníž. prenesená",J348,0)</f>
        <v>0</v>
      </c>
      <c r="BI348" s="100">
        <f>IF(N348="nulová",J348,0)</f>
        <v>0</v>
      </c>
      <c r="BJ348" s="18" t="s">
        <v>98</v>
      </c>
      <c r="BK348" s="183">
        <f>ROUND(I348*H348,3)</f>
        <v>0</v>
      </c>
      <c r="BL348" s="18" t="s">
        <v>266</v>
      </c>
      <c r="BM348" s="182" t="s">
        <v>458</v>
      </c>
    </row>
    <row r="349" spans="1:65" s="12" customFormat="1" ht="22.9" customHeight="1">
      <c r="B349" s="158"/>
      <c r="D349" s="159" t="s">
        <v>76</v>
      </c>
      <c r="E349" s="169" t="s">
        <v>459</v>
      </c>
      <c r="F349" s="169" t="s">
        <v>460</v>
      </c>
      <c r="I349" s="161"/>
      <c r="J349" s="170">
        <f>BK349</f>
        <v>0</v>
      </c>
      <c r="L349" s="158"/>
      <c r="M349" s="163"/>
      <c r="N349" s="164"/>
      <c r="O349" s="164"/>
      <c r="P349" s="165">
        <f>SUM(P350:P376)</f>
        <v>0</v>
      </c>
      <c r="Q349" s="164"/>
      <c r="R349" s="165">
        <f>SUM(R350:R376)</f>
        <v>5.0000000000000002E-5</v>
      </c>
      <c r="S349" s="164"/>
      <c r="T349" s="166">
        <f>SUM(T350:T376)</f>
        <v>1.5606424000000001</v>
      </c>
      <c r="AR349" s="159" t="s">
        <v>98</v>
      </c>
      <c r="AT349" s="167" t="s">
        <v>76</v>
      </c>
      <c r="AU349" s="167" t="s">
        <v>84</v>
      </c>
      <c r="AY349" s="159" t="s">
        <v>165</v>
      </c>
      <c r="BK349" s="168">
        <f>SUM(BK350:BK376)</f>
        <v>0</v>
      </c>
    </row>
    <row r="350" spans="1:65" s="2" customFormat="1" ht="44.25" customHeight="1">
      <c r="A350" s="35"/>
      <c r="B350" s="139"/>
      <c r="C350" s="171" t="s">
        <v>461</v>
      </c>
      <c r="D350" s="171" t="s">
        <v>168</v>
      </c>
      <c r="E350" s="172" t="s">
        <v>462</v>
      </c>
      <c r="F350" s="173" t="s">
        <v>463</v>
      </c>
      <c r="G350" s="174" t="s">
        <v>180</v>
      </c>
      <c r="H350" s="175">
        <v>35.21</v>
      </c>
      <c r="I350" s="176"/>
      <c r="J350" s="175">
        <f>ROUND(I350*H350,3)</f>
        <v>0</v>
      </c>
      <c r="K350" s="177"/>
      <c r="L350" s="36"/>
      <c r="M350" s="178" t="s">
        <v>1</v>
      </c>
      <c r="N350" s="179" t="s">
        <v>43</v>
      </c>
      <c r="O350" s="64"/>
      <c r="P350" s="180">
        <f>O350*H350</f>
        <v>0</v>
      </c>
      <c r="Q350" s="180">
        <v>0</v>
      </c>
      <c r="R350" s="180">
        <f>Q350*H350</f>
        <v>0</v>
      </c>
      <c r="S350" s="180">
        <v>3.96E-3</v>
      </c>
      <c r="T350" s="181">
        <f>S350*H350</f>
        <v>0.13943159999999999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2" t="s">
        <v>266</v>
      </c>
      <c r="AT350" s="182" t="s">
        <v>168</v>
      </c>
      <c r="AU350" s="182" t="s">
        <v>98</v>
      </c>
      <c r="AY350" s="18" t="s">
        <v>165</v>
      </c>
      <c r="BE350" s="100">
        <f>IF(N350="základná",J350,0)</f>
        <v>0</v>
      </c>
      <c r="BF350" s="100">
        <f>IF(N350="znížená",J350,0)</f>
        <v>0</v>
      </c>
      <c r="BG350" s="100">
        <f>IF(N350="zákl. prenesená",J350,0)</f>
        <v>0</v>
      </c>
      <c r="BH350" s="100">
        <f>IF(N350="zníž. prenesená",J350,0)</f>
        <v>0</v>
      </c>
      <c r="BI350" s="100">
        <f>IF(N350="nulová",J350,0)</f>
        <v>0</v>
      </c>
      <c r="BJ350" s="18" t="s">
        <v>98</v>
      </c>
      <c r="BK350" s="183">
        <f>ROUND(I350*H350,3)</f>
        <v>0</v>
      </c>
      <c r="BL350" s="18" t="s">
        <v>266</v>
      </c>
      <c r="BM350" s="182" t="s">
        <v>464</v>
      </c>
    </row>
    <row r="351" spans="1:65" s="13" customFormat="1">
      <c r="B351" s="184"/>
      <c r="D351" s="185" t="s">
        <v>174</v>
      </c>
      <c r="E351" s="186" t="s">
        <v>1</v>
      </c>
      <c r="F351" s="187" t="s">
        <v>465</v>
      </c>
      <c r="H351" s="186" t="s">
        <v>1</v>
      </c>
      <c r="I351" s="188"/>
      <c r="L351" s="184"/>
      <c r="M351" s="189"/>
      <c r="N351" s="190"/>
      <c r="O351" s="190"/>
      <c r="P351" s="190"/>
      <c r="Q351" s="190"/>
      <c r="R351" s="190"/>
      <c r="S351" s="190"/>
      <c r="T351" s="191"/>
      <c r="AT351" s="186" t="s">
        <v>174</v>
      </c>
      <c r="AU351" s="186" t="s">
        <v>98</v>
      </c>
      <c r="AV351" s="13" t="s">
        <v>84</v>
      </c>
      <c r="AW351" s="13" t="s">
        <v>30</v>
      </c>
      <c r="AX351" s="13" t="s">
        <v>77</v>
      </c>
      <c r="AY351" s="186" t="s">
        <v>165</v>
      </c>
    </row>
    <row r="352" spans="1:65" s="14" customFormat="1">
      <c r="B352" s="192"/>
      <c r="D352" s="185" t="s">
        <v>174</v>
      </c>
      <c r="E352" s="193" t="s">
        <v>1</v>
      </c>
      <c r="F352" s="194" t="s">
        <v>466</v>
      </c>
      <c r="H352" s="195">
        <v>35.21</v>
      </c>
      <c r="I352" s="196"/>
      <c r="L352" s="192"/>
      <c r="M352" s="197"/>
      <c r="N352" s="198"/>
      <c r="O352" s="198"/>
      <c r="P352" s="198"/>
      <c r="Q352" s="198"/>
      <c r="R352" s="198"/>
      <c r="S352" s="198"/>
      <c r="T352" s="199"/>
      <c r="AT352" s="193" t="s">
        <v>174</v>
      </c>
      <c r="AU352" s="193" t="s">
        <v>98</v>
      </c>
      <c r="AV352" s="14" t="s">
        <v>98</v>
      </c>
      <c r="AW352" s="14" t="s">
        <v>30</v>
      </c>
      <c r="AX352" s="14" t="s">
        <v>77</v>
      </c>
      <c r="AY352" s="193" t="s">
        <v>165</v>
      </c>
    </row>
    <row r="353" spans="1:65" s="15" customFormat="1">
      <c r="B353" s="200"/>
      <c r="D353" s="185" t="s">
        <v>174</v>
      </c>
      <c r="E353" s="201" t="s">
        <v>1</v>
      </c>
      <c r="F353" s="202" t="s">
        <v>186</v>
      </c>
      <c r="H353" s="203">
        <v>35.21</v>
      </c>
      <c r="I353" s="204"/>
      <c r="L353" s="200"/>
      <c r="M353" s="205"/>
      <c r="N353" s="206"/>
      <c r="O353" s="206"/>
      <c r="P353" s="206"/>
      <c r="Q353" s="206"/>
      <c r="R353" s="206"/>
      <c r="S353" s="206"/>
      <c r="T353" s="207"/>
      <c r="AT353" s="201" t="s">
        <v>174</v>
      </c>
      <c r="AU353" s="201" t="s">
        <v>98</v>
      </c>
      <c r="AV353" s="15" t="s">
        <v>172</v>
      </c>
      <c r="AW353" s="15" t="s">
        <v>30</v>
      </c>
      <c r="AX353" s="15" t="s">
        <v>84</v>
      </c>
      <c r="AY353" s="201" t="s">
        <v>165</v>
      </c>
    </row>
    <row r="354" spans="1:65" s="13" customFormat="1">
      <c r="B354" s="184"/>
      <c r="D354" s="185" t="s">
        <v>174</v>
      </c>
      <c r="E354" s="186" t="s">
        <v>1</v>
      </c>
      <c r="F354" s="187" t="s">
        <v>467</v>
      </c>
      <c r="H354" s="186" t="s">
        <v>1</v>
      </c>
      <c r="I354" s="188"/>
      <c r="L354" s="184"/>
      <c r="M354" s="189"/>
      <c r="N354" s="190"/>
      <c r="O354" s="190"/>
      <c r="P354" s="190"/>
      <c r="Q354" s="190"/>
      <c r="R354" s="190"/>
      <c r="S354" s="190"/>
      <c r="T354" s="191"/>
      <c r="AT354" s="186" t="s">
        <v>174</v>
      </c>
      <c r="AU354" s="186" t="s">
        <v>98</v>
      </c>
      <c r="AV354" s="13" t="s">
        <v>84</v>
      </c>
      <c r="AW354" s="13" t="s">
        <v>30</v>
      </c>
      <c r="AX354" s="13" t="s">
        <v>77</v>
      </c>
      <c r="AY354" s="186" t="s">
        <v>165</v>
      </c>
    </row>
    <row r="355" spans="1:65" s="2" customFormat="1" ht="24.25" customHeight="1">
      <c r="A355" s="35"/>
      <c r="B355" s="139"/>
      <c r="C355" s="171" t="s">
        <v>468</v>
      </c>
      <c r="D355" s="171" t="s">
        <v>168</v>
      </c>
      <c r="E355" s="172" t="s">
        <v>469</v>
      </c>
      <c r="F355" s="173" t="s">
        <v>470</v>
      </c>
      <c r="G355" s="174" t="s">
        <v>180</v>
      </c>
      <c r="H355" s="175">
        <v>35.21</v>
      </c>
      <c r="I355" s="176"/>
      <c r="J355" s="175">
        <f>ROUND(I355*H355,3)</f>
        <v>0</v>
      </c>
      <c r="K355" s="177"/>
      <c r="L355" s="36"/>
      <c r="M355" s="178" t="s">
        <v>1</v>
      </c>
      <c r="N355" s="179" t="s">
        <v>43</v>
      </c>
      <c r="O355" s="64"/>
      <c r="P355" s="180">
        <f>O355*H355</f>
        <v>0</v>
      </c>
      <c r="Q355" s="180">
        <v>0</v>
      </c>
      <c r="R355" s="180">
        <f>Q355*H355</f>
        <v>0</v>
      </c>
      <c r="S355" s="180">
        <v>3.8280000000000002E-2</v>
      </c>
      <c r="T355" s="181">
        <f>S355*H355</f>
        <v>1.3478388000000001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2" t="s">
        <v>266</v>
      </c>
      <c r="AT355" s="182" t="s">
        <v>168</v>
      </c>
      <c r="AU355" s="182" t="s">
        <v>98</v>
      </c>
      <c r="AY355" s="18" t="s">
        <v>165</v>
      </c>
      <c r="BE355" s="100">
        <f>IF(N355="základná",J355,0)</f>
        <v>0</v>
      </c>
      <c r="BF355" s="100">
        <f>IF(N355="znížená",J355,0)</f>
        <v>0</v>
      </c>
      <c r="BG355" s="100">
        <f>IF(N355="zákl. prenesená",J355,0)</f>
        <v>0</v>
      </c>
      <c r="BH355" s="100">
        <f>IF(N355="zníž. prenesená",J355,0)</f>
        <v>0</v>
      </c>
      <c r="BI355" s="100">
        <f>IF(N355="nulová",J355,0)</f>
        <v>0</v>
      </c>
      <c r="BJ355" s="18" t="s">
        <v>98</v>
      </c>
      <c r="BK355" s="183">
        <f>ROUND(I355*H355,3)</f>
        <v>0</v>
      </c>
      <c r="BL355" s="18" t="s">
        <v>266</v>
      </c>
      <c r="BM355" s="182" t="s">
        <v>471</v>
      </c>
    </row>
    <row r="356" spans="1:65" s="13" customFormat="1">
      <c r="B356" s="184"/>
      <c r="D356" s="185" t="s">
        <v>174</v>
      </c>
      <c r="E356" s="186" t="s">
        <v>1</v>
      </c>
      <c r="F356" s="187" t="s">
        <v>465</v>
      </c>
      <c r="H356" s="186" t="s">
        <v>1</v>
      </c>
      <c r="I356" s="188"/>
      <c r="L356" s="184"/>
      <c r="M356" s="189"/>
      <c r="N356" s="190"/>
      <c r="O356" s="190"/>
      <c r="P356" s="190"/>
      <c r="Q356" s="190"/>
      <c r="R356" s="190"/>
      <c r="S356" s="190"/>
      <c r="T356" s="191"/>
      <c r="AT356" s="186" t="s">
        <v>174</v>
      </c>
      <c r="AU356" s="186" t="s">
        <v>98</v>
      </c>
      <c r="AV356" s="13" t="s">
        <v>84</v>
      </c>
      <c r="AW356" s="13" t="s">
        <v>30</v>
      </c>
      <c r="AX356" s="13" t="s">
        <v>77</v>
      </c>
      <c r="AY356" s="186" t="s">
        <v>165</v>
      </c>
    </row>
    <row r="357" spans="1:65" s="14" customFormat="1">
      <c r="B357" s="192"/>
      <c r="D357" s="185" t="s">
        <v>174</v>
      </c>
      <c r="E357" s="193" t="s">
        <v>1</v>
      </c>
      <c r="F357" s="194" t="s">
        <v>466</v>
      </c>
      <c r="H357" s="195">
        <v>35.21</v>
      </c>
      <c r="I357" s="196"/>
      <c r="L357" s="192"/>
      <c r="M357" s="197"/>
      <c r="N357" s="198"/>
      <c r="O357" s="198"/>
      <c r="P357" s="198"/>
      <c r="Q357" s="198"/>
      <c r="R357" s="198"/>
      <c r="S357" s="198"/>
      <c r="T357" s="199"/>
      <c r="AT357" s="193" t="s">
        <v>174</v>
      </c>
      <c r="AU357" s="193" t="s">
        <v>98</v>
      </c>
      <c r="AV357" s="14" t="s">
        <v>98</v>
      </c>
      <c r="AW357" s="14" t="s">
        <v>30</v>
      </c>
      <c r="AX357" s="14" t="s">
        <v>77</v>
      </c>
      <c r="AY357" s="193" t="s">
        <v>165</v>
      </c>
    </row>
    <row r="358" spans="1:65" s="15" customFormat="1">
      <c r="B358" s="200"/>
      <c r="D358" s="185" t="s">
        <v>174</v>
      </c>
      <c r="E358" s="201" t="s">
        <v>1</v>
      </c>
      <c r="F358" s="202" t="s">
        <v>186</v>
      </c>
      <c r="H358" s="203">
        <v>35.21</v>
      </c>
      <c r="I358" s="204"/>
      <c r="L358" s="200"/>
      <c r="M358" s="205"/>
      <c r="N358" s="206"/>
      <c r="O358" s="206"/>
      <c r="P358" s="206"/>
      <c r="Q358" s="206"/>
      <c r="R358" s="206"/>
      <c r="S358" s="206"/>
      <c r="T358" s="207"/>
      <c r="AT358" s="201" t="s">
        <v>174</v>
      </c>
      <c r="AU358" s="201" t="s">
        <v>98</v>
      </c>
      <c r="AV358" s="15" t="s">
        <v>172</v>
      </c>
      <c r="AW358" s="15" t="s">
        <v>30</v>
      </c>
      <c r="AX358" s="15" t="s">
        <v>84</v>
      </c>
      <c r="AY358" s="201" t="s">
        <v>165</v>
      </c>
    </row>
    <row r="359" spans="1:65" s="13" customFormat="1">
      <c r="B359" s="184"/>
      <c r="D359" s="185" t="s">
        <v>174</v>
      </c>
      <c r="E359" s="186" t="s">
        <v>1</v>
      </c>
      <c r="F359" s="187" t="s">
        <v>467</v>
      </c>
      <c r="H359" s="186" t="s">
        <v>1</v>
      </c>
      <c r="I359" s="188"/>
      <c r="L359" s="184"/>
      <c r="M359" s="189"/>
      <c r="N359" s="190"/>
      <c r="O359" s="190"/>
      <c r="P359" s="190"/>
      <c r="Q359" s="190"/>
      <c r="R359" s="190"/>
      <c r="S359" s="190"/>
      <c r="T359" s="191"/>
      <c r="AT359" s="186" t="s">
        <v>174</v>
      </c>
      <c r="AU359" s="186" t="s">
        <v>98</v>
      </c>
      <c r="AV359" s="13" t="s">
        <v>84</v>
      </c>
      <c r="AW359" s="13" t="s">
        <v>30</v>
      </c>
      <c r="AX359" s="13" t="s">
        <v>77</v>
      </c>
      <c r="AY359" s="186" t="s">
        <v>165</v>
      </c>
    </row>
    <row r="360" spans="1:65" s="2" customFormat="1" ht="16.5" customHeight="1">
      <c r="A360" s="35"/>
      <c r="B360" s="139"/>
      <c r="C360" s="171" t="s">
        <v>472</v>
      </c>
      <c r="D360" s="171" t="s">
        <v>168</v>
      </c>
      <c r="E360" s="172" t="s">
        <v>473</v>
      </c>
      <c r="F360" s="173" t="s">
        <v>96</v>
      </c>
      <c r="G360" s="174" t="s">
        <v>180</v>
      </c>
      <c r="H360" s="175">
        <v>12.061999999999999</v>
      </c>
      <c r="I360" s="176"/>
      <c r="J360" s="175">
        <f>ROUND(I360*H360,3)</f>
        <v>0</v>
      </c>
      <c r="K360" s="177"/>
      <c r="L360" s="36"/>
      <c r="M360" s="178" t="s">
        <v>1</v>
      </c>
      <c r="N360" s="179" t="s">
        <v>43</v>
      </c>
      <c r="O360" s="64"/>
      <c r="P360" s="180">
        <f>O360*H360</f>
        <v>0</v>
      </c>
      <c r="Q360" s="180">
        <v>0</v>
      </c>
      <c r="R360" s="180">
        <f>Q360*H360</f>
        <v>0</v>
      </c>
      <c r="S360" s="180">
        <v>4.0000000000000001E-3</v>
      </c>
      <c r="T360" s="181">
        <f>S360*H360</f>
        <v>4.8247999999999999E-2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82" t="s">
        <v>266</v>
      </c>
      <c r="AT360" s="182" t="s">
        <v>168</v>
      </c>
      <c r="AU360" s="182" t="s">
        <v>98</v>
      </c>
      <c r="AY360" s="18" t="s">
        <v>165</v>
      </c>
      <c r="BE360" s="100">
        <f>IF(N360="základná",J360,0)</f>
        <v>0</v>
      </c>
      <c r="BF360" s="100">
        <f>IF(N360="znížená",J360,0)</f>
        <v>0</v>
      </c>
      <c r="BG360" s="100">
        <f>IF(N360="zákl. prenesená",J360,0)</f>
        <v>0</v>
      </c>
      <c r="BH360" s="100">
        <f>IF(N360="zníž. prenesená",J360,0)</f>
        <v>0</v>
      </c>
      <c r="BI360" s="100">
        <f>IF(N360="nulová",J360,0)</f>
        <v>0</v>
      </c>
      <c r="BJ360" s="18" t="s">
        <v>98</v>
      </c>
      <c r="BK360" s="183">
        <f>ROUND(I360*H360,3)</f>
        <v>0</v>
      </c>
      <c r="BL360" s="18" t="s">
        <v>266</v>
      </c>
      <c r="BM360" s="182" t="s">
        <v>474</v>
      </c>
    </row>
    <row r="361" spans="1:65" s="13" customFormat="1">
      <c r="B361" s="184"/>
      <c r="D361" s="185" t="s">
        <v>174</v>
      </c>
      <c r="E361" s="186" t="s">
        <v>1</v>
      </c>
      <c r="F361" s="187" t="s">
        <v>475</v>
      </c>
      <c r="H361" s="186" t="s">
        <v>1</v>
      </c>
      <c r="I361" s="188"/>
      <c r="L361" s="184"/>
      <c r="M361" s="189"/>
      <c r="N361" s="190"/>
      <c r="O361" s="190"/>
      <c r="P361" s="190"/>
      <c r="Q361" s="190"/>
      <c r="R361" s="190"/>
      <c r="S361" s="190"/>
      <c r="T361" s="191"/>
      <c r="AT361" s="186" t="s">
        <v>174</v>
      </c>
      <c r="AU361" s="186" t="s">
        <v>98</v>
      </c>
      <c r="AV361" s="13" t="s">
        <v>84</v>
      </c>
      <c r="AW361" s="13" t="s">
        <v>30</v>
      </c>
      <c r="AX361" s="13" t="s">
        <v>77</v>
      </c>
      <c r="AY361" s="186" t="s">
        <v>165</v>
      </c>
    </row>
    <row r="362" spans="1:65" s="14" customFormat="1">
      <c r="B362" s="192"/>
      <c r="D362" s="185" t="s">
        <v>174</v>
      </c>
      <c r="E362" s="193" t="s">
        <v>1</v>
      </c>
      <c r="F362" s="194" t="s">
        <v>476</v>
      </c>
      <c r="H362" s="195">
        <v>8.1790000000000003</v>
      </c>
      <c r="I362" s="196"/>
      <c r="L362" s="192"/>
      <c r="M362" s="197"/>
      <c r="N362" s="198"/>
      <c r="O362" s="198"/>
      <c r="P362" s="198"/>
      <c r="Q362" s="198"/>
      <c r="R362" s="198"/>
      <c r="S362" s="198"/>
      <c r="T362" s="199"/>
      <c r="AT362" s="193" t="s">
        <v>174</v>
      </c>
      <c r="AU362" s="193" t="s">
        <v>98</v>
      </c>
      <c r="AV362" s="14" t="s">
        <v>98</v>
      </c>
      <c r="AW362" s="14" t="s">
        <v>30</v>
      </c>
      <c r="AX362" s="14" t="s">
        <v>77</v>
      </c>
      <c r="AY362" s="193" t="s">
        <v>165</v>
      </c>
    </row>
    <row r="363" spans="1:65" s="14" customFormat="1">
      <c r="B363" s="192"/>
      <c r="D363" s="185" t="s">
        <v>174</v>
      </c>
      <c r="E363" s="193" t="s">
        <v>1</v>
      </c>
      <c r="F363" s="194" t="s">
        <v>477</v>
      </c>
      <c r="H363" s="195">
        <v>3.883</v>
      </c>
      <c r="I363" s="196"/>
      <c r="L363" s="192"/>
      <c r="M363" s="197"/>
      <c r="N363" s="198"/>
      <c r="O363" s="198"/>
      <c r="P363" s="198"/>
      <c r="Q363" s="198"/>
      <c r="R363" s="198"/>
      <c r="S363" s="198"/>
      <c r="T363" s="199"/>
      <c r="AT363" s="193" t="s">
        <v>174</v>
      </c>
      <c r="AU363" s="193" t="s">
        <v>98</v>
      </c>
      <c r="AV363" s="14" t="s">
        <v>98</v>
      </c>
      <c r="AW363" s="14" t="s">
        <v>30</v>
      </c>
      <c r="AX363" s="14" t="s">
        <v>77</v>
      </c>
      <c r="AY363" s="193" t="s">
        <v>165</v>
      </c>
    </row>
    <row r="364" spans="1:65" s="15" customFormat="1">
      <c r="B364" s="200"/>
      <c r="D364" s="185" t="s">
        <v>174</v>
      </c>
      <c r="E364" s="201" t="s">
        <v>95</v>
      </c>
      <c r="F364" s="202" t="s">
        <v>186</v>
      </c>
      <c r="H364" s="203">
        <v>12.061999999999999</v>
      </c>
      <c r="I364" s="204"/>
      <c r="L364" s="200"/>
      <c r="M364" s="205"/>
      <c r="N364" s="206"/>
      <c r="O364" s="206"/>
      <c r="P364" s="206"/>
      <c r="Q364" s="206"/>
      <c r="R364" s="206"/>
      <c r="S364" s="206"/>
      <c r="T364" s="207"/>
      <c r="AT364" s="201" t="s">
        <v>174</v>
      </c>
      <c r="AU364" s="201" t="s">
        <v>98</v>
      </c>
      <c r="AV364" s="15" t="s">
        <v>172</v>
      </c>
      <c r="AW364" s="15" t="s">
        <v>30</v>
      </c>
      <c r="AX364" s="15" t="s">
        <v>84</v>
      </c>
      <c r="AY364" s="201" t="s">
        <v>165</v>
      </c>
    </row>
    <row r="365" spans="1:65" s="2" customFormat="1" ht="16.5" customHeight="1">
      <c r="A365" s="35"/>
      <c r="B365" s="139"/>
      <c r="C365" s="171" t="s">
        <v>478</v>
      </c>
      <c r="D365" s="171" t="s">
        <v>168</v>
      </c>
      <c r="E365" s="172" t="s">
        <v>479</v>
      </c>
      <c r="F365" s="173" t="s">
        <v>480</v>
      </c>
      <c r="G365" s="174" t="s">
        <v>180</v>
      </c>
      <c r="H365" s="175">
        <v>12.061999999999999</v>
      </c>
      <c r="I365" s="176"/>
      <c r="J365" s="175">
        <f>ROUND(I365*H365,3)</f>
        <v>0</v>
      </c>
      <c r="K365" s="177"/>
      <c r="L365" s="36"/>
      <c r="M365" s="178" t="s">
        <v>1</v>
      </c>
      <c r="N365" s="179" t="s">
        <v>43</v>
      </c>
      <c r="O365" s="64"/>
      <c r="P365" s="180">
        <f>O365*H365</f>
        <v>0</v>
      </c>
      <c r="Q365" s="180">
        <v>0</v>
      </c>
      <c r="R365" s="180">
        <f>Q365*H365</f>
        <v>0</v>
      </c>
      <c r="S365" s="180">
        <v>2E-3</v>
      </c>
      <c r="T365" s="181">
        <f>S365*H365</f>
        <v>2.4124E-2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82" t="s">
        <v>266</v>
      </c>
      <c r="AT365" s="182" t="s">
        <v>168</v>
      </c>
      <c r="AU365" s="182" t="s">
        <v>98</v>
      </c>
      <c r="AY365" s="18" t="s">
        <v>165</v>
      </c>
      <c r="BE365" s="100">
        <f>IF(N365="základná",J365,0)</f>
        <v>0</v>
      </c>
      <c r="BF365" s="100">
        <f>IF(N365="znížená",J365,0)</f>
        <v>0</v>
      </c>
      <c r="BG365" s="100">
        <f>IF(N365="zákl. prenesená",J365,0)</f>
        <v>0</v>
      </c>
      <c r="BH365" s="100">
        <f>IF(N365="zníž. prenesená",J365,0)</f>
        <v>0</v>
      </c>
      <c r="BI365" s="100">
        <f>IF(N365="nulová",J365,0)</f>
        <v>0</v>
      </c>
      <c r="BJ365" s="18" t="s">
        <v>98</v>
      </c>
      <c r="BK365" s="183">
        <f>ROUND(I365*H365,3)</f>
        <v>0</v>
      </c>
      <c r="BL365" s="18" t="s">
        <v>266</v>
      </c>
      <c r="BM365" s="182" t="s">
        <v>481</v>
      </c>
    </row>
    <row r="366" spans="1:65" s="14" customFormat="1">
      <c r="B366" s="192"/>
      <c r="D366" s="185" t="s">
        <v>174</v>
      </c>
      <c r="E366" s="193" t="s">
        <v>1</v>
      </c>
      <c r="F366" s="194" t="s">
        <v>95</v>
      </c>
      <c r="H366" s="195">
        <v>12.061999999999999</v>
      </c>
      <c r="I366" s="196"/>
      <c r="L366" s="192"/>
      <c r="M366" s="197"/>
      <c r="N366" s="198"/>
      <c r="O366" s="198"/>
      <c r="P366" s="198"/>
      <c r="Q366" s="198"/>
      <c r="R366" s="198"/>
      <c r="S366" s="198"/>
      <c r="T366" s="199"/>
      <c r="AT366" s="193" t="s">
        <v>174</v>
      </c>
      <c r="AU366" s="193" t="s">
        <v>98</v>
      </c>
      <c r="AV366" s="14" t="s">
        <v>98</v>
      </c>
      <c r="AW366" s="14" t="s">
        <v>30</v>
      </c>
      <c r="AX366" s="14" t="s">
        <v>84</v>
      </c>
      <c r="AY366" s="193" t="s">
        <v>165</v>
      </c>
    </row>
    <row r="367" spans="1:65" s="2" customFormat="1" ht="33" customHeight="1">
      <c r="A367" s="35"/>
      <c r="B367" s="139"/>
      <c r="C367" s="171" t="s">
        <v>482</v>
      </c>
      <c r="D367" s="171" t="s">
        <v>168</v>
      </c>
      <c r="E367" s="172" t="s">
        <v>483</v>
      </c>
      <c r="F367" s="173" t="s">
        <v>484</v>
      </c>
      <c r="G367" s="174" t="s">
        <v>171</v>
      </c>
      <c r="H367" s="175">
        <v>1</v>
      </c>
      <c r="I367" s="176"/>
      <c r="J367" s="175">
        <f>ROUND(I367*H367,3)</f>
        <v>0</v>
      </c>
      <c r="K367" s="177"/>
      <c r="L367" s="36"/>
      <c r="M367" s="178" t="s">
        <v>1</v>
      </c>
      <c r="N367" s="179" t="s">
        <v>43</v>
      </c>
      <c r="O367" s="64"/>
      <c r="P367" s="180">
        <f>O367*H367</f>
        <v>0</v>
      </c>
      <c r="Q367" s="180">
        <v>5.0000000000000002E-5</v>
      </c>
      <c r="R367" s="180">
        <f>Q367*H367</f>
        <v>5.0000000000000002E-5</v>
      </c>
      <c r="S367" s="180">
        <v>1E-3</v>
      </c>
      <c r="T367" s="181">
        <f>S367*H367</f>
        <v>1E-3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2" t="s">
        <v>266</v>
      </c>
      <c r="AT367" s="182" t="s">
        <v>168</v>
      </c>
      <c r="AU367" s="182" t="s">
        <v>98</v>
      </c>
      <c r="AY367" s="18" t="s">
        <v>165</v>
      </c>
      <c r="BE367" s="100">
        <f>IF(N367="základná",J367,0)</f>
        <v>0</v>
      </c>
      <c r="BF367" s="100">
        <f>IF(N367="znížená",J367,0)</f>
        <v>0</v>
      </c>
      <c r="BG367" s="100">
        <f>IF(N367="zákl. prenesená",J367,0)</f>
        <v>0</v>
      </c>
      <c r="BH367" s="100">
        <f>IF(N367="zníž. prenesená",J367,0)</f>
        <v>0</v>
      </c>
      <c r="BI367" s="100">
        <f>IF(N367="nulová",J367,0)</f>
        <v>0</v>
      </c>
      <c r="BJ367" s="18" t="s">
        <v>98</v>
      </c>
      <c r="BK367" s="183">
        <f>ROUND(I367*H367,3)</f>
        <v>0</v>
      </c>
      <c r="BL367" s="18" t="s">
        <v>266</v>
      </c>
      <c r="BM367" s="182" t="s">
        <v>485</v>
      </c>
    </row>
    <row r="368" spans="1:65" s="13" customFormat="1">
      <c r="B368" s="184"/>
      <c r="D368" s="185" t="s">
        <v>174</v>
      </c>
      <c r="E368" s="186" t="s">
        <v>1</v>
      </c>
      <c r="F368" s="187" t="s">
        <v>378</v>
      </c>
      <c r="H368" s="186" t="s">
        <v>1</v>
      </c>
      <c r="I368" s="188"/>
      <c r="L368" s="184"/>
      <c r="M368" s="189"/>
      <c r="N368" s="190"/>
      <c r="O368" s="190"/>
      <c r="P368" s="190"/>
      <c r="Q368" s="190"/>
      <c r="R368" s="190"/>
      <c r="S368" s="190"/>
      <c r="T368" s="191"/>
      <c r="AT368" s="186" t="s">
        <v>174</v>
      </c>
      <c r="AU368" s="186" t="s">
        <v>98</v>
      </c>
      <c r="AV368" s="13" t="s">
        <v>84</v>
      </c>
      <c r="AW368" s="13" t="s">
        <v>30</v>
      </c>
      <c r="AX368" s="13" t="s">
        <v>77</v>
      </c>
      <c r="AY368" s="186" t="s">
        <v>165</v>
      </c>
    </row>
    <row r="369" spans="1:65" s="14" customFormat="1">
      <c r="B369" s="192"/>
      <c r="D369" s="185" t="s">
        <v>174</v>
      </c>
      <c r="E369" s="193" t="s">
        <v>1</v>
      </c>
      <c r="F369" s="194" t="s">
        <v>350</v>
      </c>
      <c r="H369" s="195">
        <v>1</v>
      </c>
      <c r="I369" s="196"/>
      <c r="L369" s="192"/>
      <c r="M369" s="197"/>
      <c r="N369" s="198"/>
      <c r="O369" s="198"/>
      <c r="P369" s="198"/>
      <c r="Q369" s="198"/>
      <c r="R369" s="198"/>
      <c r="S369" s="198"/>
      <c r="T369" s="199"/>
      <c r="AT369" s="193" t="s">
        <v>174</v>
      </c>
      <c r="AU369" s="193" t="s">
        <v>98</v>
      </c>
      <c r="AV369" s="14" t="s">
        <v>98</v>
      </c>
      <c r="AW369" s="14" t="s">
        <v>30</v>
      </c>
      <c r="AX369" s="14" t="s">
        <v>77</v>
      </c>
      <c r="AY369" s="193" t="s">
        <v>165</v>
      </c>
    </row>
    <row r="370" spans="1:65" s="13" customFormat="1">
      <c r="B370" s="184"/>
      <c r="D370" s="185" t="s">
        <v>174</v>
      </c>
      <c r="E370" s="186" t="s">
        <v>1</v>
      </c>
      <c r="F370" s="187" t="s">
        <v>486</v>
      </c>
      <c r="H370" s="186" t="s">
        <v>1</v>
      </c>
      <c r="I370" s="188"/>
      <c r="L370" s="184"/>
      <c r="M370" s="189"/>
      <c r="N370" s="190"/>
      <c r="O370" s="190"/>
      <c r="P370" s="190"/>
      <c r="Q370" s="190"/>
      <c r="R370" s="190"/>
      <c r="S370" s="190"/>
      <c r="T370" s="191"/>
      <c r="AT370" s="186" t="s">
        <v>174</v>
      </c>
      <c r="AU370" s="186" t="s">
        <v>98</v>
      </c>
      <c r="AV370" s="13" t="s">
        <v>84</v>
      </c>
      <c r="AW370" s="13" t="s">
        <v>30</v>
      </c>
      <c r="AX370" s="13" t="s">
        <v>77</v>
      </c>
      <c r="AY370" s="186" t="s">
        <v>165</v>
      </c>
    </row>
    <row r="371" spans="1:65" s="13" customFormat="1">
      <c r="B371" s="184"/>
      <c r="D371" s="185" t="s">
        <v>174</v>
      </c>
      <c r="E371" s="186" t="s">
        <v>1</v>
      </c>
      <c r="F371" s="187" t="s">
        <v>487</v>
      </c>
      <c r="H371" s="186" t="s">
        <v>1</v>
      </c>
      <c r="I371" s="188"/>
      <c r="L371" s="184"/>
      <c r="M371" s="189"/>
      <c r="N371" s="190"/>
      <c r="O371" s="190"/>
      <c r="P371" s="190"/>
      <c r="Q371" s="190"/>
      <c r="R371" s="190"/>
      <c r="S371" s="190"/>
      <c r="T371" s="191"/>
      <c r="AT371" s="186" t="s">
        <v>174</v>
      </c>
      <c r="AU371" s="186" t="s">
        <v>98</v>
      </c>
      <c r="AV371" s="13" t="s">
        <v>84</v>
      </c>
      <c r="AW371" s="13" t="s">
        <v>30</v>
      </c>
      <c r="AX371" s="13" t="s">
        <v>77</v>
      </c>
      <c r="AY371" s="186" t="s">
        <v>165</v>
      </c>
    </row>
    <row r="372" spans="1:65" s="13" customFormat="1">
      <c r="B372" s="184"/>
      <c r="D372" s="185" t="s">
        <v>174</v>
      </c>
      <c r="E372" s="186" t="s">
        <v>1</v>
      </c>
      <c r="F372" s="187" t="s">
        <v>488</v>
      </c>
      <c r="H372" s="186" t="s">
        <v>1</v>
      </c>
      <c r="I372" s="188"/>
      <c r="L372" s="184"/>
      <c r="M372" s="189"/>
      <c r="N372" s="190"/>
      <c r="O372" s="190"/>
      <c r="P372" s="190"/>
      <c r="Q372" s="190"/>
      <c r="R372" s="190"/>
      <c r="S372" s="190"/>
      <c r="T372" s="191"/>
      <c r="AT372" s="186" t="s">
        <v>174</v>
      </c>
      <c r="AU372" s="186" t="s">
        <v>98</v>
      </c>
      <c r="AV372" s="13" t="s">
        <v>84</v>
      </c>
      <c r="AW372" s="13" t="s">
        <v>30</v>
      </c>
      <c r="AX372" s="13" t="s">
        <v>77</v>
      </c>
      <c r="AY372" s="186" t="s">
        <v>165</v>
      </c>
    </row>
    <row r="373" spans="1:65" s="16" customFormat="1">
      <c r="B373" s="208"/>
      <c r="D373" s="185" t="s">
        <v>174</v>
      </c>
      <c r="E373" s="209" t="s">
        <v>1</v>
      </c>
      <c r="F373" s="210" t="s">
        <v>196</v>
      </c>
      <c r="H373" s="211">
        <v>1</v>
      </c>
      <c r="I373" s="212"/>
      <c r="L373" s="208"/>
      <c r="M373" s="213"/>
      <c r="N373" s="214"/>
      <c r="O373" s="214"/>
      <c r="P373" s="214"/>
      <c r="Q373" s="214"/>
      <c r="R373" s="214"/>
      <c r="S373" s="214"/>
      <c r="T373" s="215"/>
      <c r="AT373" s="209" t="s">
        <v>174</v>
      </c>
      <c r="AU373" s="209" t="s">
        <v>98</v>
      </c>
      <c r="AV373" s="16" t="s">
        <v>166</v>
      </c>
      <c r="AW373" s="16" t="s">
        <v>30</v>
      </c>
      <c r="AX373" s="16" t="s">
        <v>77</v>
      </c>
      <c r="AY373" s="209" t="s">
        <v>165</v>
      </c>
    </row>
    <row r="374" spans="1:65" s="15" customFormat="1">
      <c r="B374" s="200"/>
      <c r="D374" s="185" t="s">
        <v>174</v>
      </c>
      <c r="E374" s="201" t="s">
        <v>1</v>
      </c>
      <c r="F374" s="202" t="s">
        <v>186</v>
      </c>
      <c r="H374" s="203">
        <v>1</v>
      </c>
      <c r="I374" s="204"/>
      <c r="L374" s="200"/>
      <c r="M374" s="205"/>
      <c r="N374" s="206"/>
      <c r="O374" s="206"/>
      <c r="P374" s="206"/>
      <c r="Q374" s="206"/>
      <c r="R374" s="206"/>
      <c r="S374" s="206"/>
      <c r="T374" s="207"/>
      <c r="AT374" s="201" t="s">
        <v>174</v>
      </c>
      <c r="AU374" s="201" t="s">
        <v>98</v>
      </c>
      <c r="AV374" s="15" t="s">
        <v>172</v>
      </c>
      <c r="AW374" s="15" t="s">
        <v>30</v>
      </c>
      <c r="AX374" s="15" t="s">
        <v>84</v>
      </c>
      <c r="AY374" s="201" t="s">
        <v>165</v>
      </c>
    </row>
    <row r="375" spans="1:65" s="13" customFormat="1">
      <c r="B375" s="184"/>
      <c r="D375" s="185" t="s">
        <v>174</v>
      </c>
      <c r="E375" s="186" t="s">
        <v>1</v>
      </c>
      <c r="F375" s="187" t="s">
        <v>489</v>
      </c>
      <c r="H375" s="186" t="s">
        <v>1</v>
      </c>
      <c r="I375" s="188"/>
      <c r="L375" s="184"/>
      <c r="M375" s="189"/>
      <c r="N375" s="190"/>
      <c r="O375" s="190"/>
      <c r="P375" s="190"/>
      <c r="Q375" s="190"/>
      <c r="R375" s="190"/>
      <c r="S375" s="190"/>
      <c r="T375" s="191"/>
      <c r="AT375" s="186" t="s">
        <v>174</v>
      </c>
      <c r="AU375" s="186" t="s">
        <v>98</v>
      </c>
      <c r="AV375" s="13" t="s">
        <v>84</v>
      </c>
      <c r="AW375" s="13" t="s">
        <v>30</v>
      </c>
      <c r="AX375" s="13" t="s">
        <v>77</v>
      </c>
      <c r="AY375" s="186" t="s">
        <v>165</v>
      </c>
    </row>
    <row r="376" spans="1:65" s="2" customFormat="1" ht="24.25" customHeight="1">
      <c r="A376" s="35"/>
      <c r="B376" s="139"/>
      <c r="C376" s="171" t="s">
        <v>490</v>
      </c>
      <c r="D376" s="171" t="s">
        <v>168</v>
      </c>
      <c r="E376" s="172" t="s">
        <v>491</v>
      </c>
      <c r="F376" s="173" t="s">
        <v>492</v>
      </c>
      <c r="G376" s="174" t="s">
        <v>354</v>
      </c>
      <c r="H376" s="176"/>
      <c r="I376" s="176"/>
      <c r="J376" s="175">
        <f>ROUND(I376*H376,3)</f>
        <v>0</v>
      </c>
      <c r="K376" s="177"/>
      <c r="L376" s="36"/>
      <c r="M376" s="178" t="s">
        <v>1</v>
      </c>
      <c r="N376" s="179" t="s">
        <v>43</v>
      </c>
      <c r="O376" s="64"/>
      <c r="P376" s="180">
        <f>O376*H376</f>
        <v>0</v>
      </c>
      <c r="Q376" s="180">
        <v>0</v>
      </c>
      <c r="R376" s="180">
        <f>Q376*H376</f>
        <v>0</v>
      </c>
      <c r="S376" s="180">
        <v>0</v>
      </c>
      <c r="T376" s="181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82" t="s">
        <v>266</v>
      </c>
      <c r="AT376" s="182" t="s">
        <v>168</v>
      </c>
      <c r="AU376" s="182" t="s">
        <v>98</v>
      </c>
      <c r="AY376" s="18" t="s">
        <v>165</v>
      </c>
      <c r="BE376" s="100">
        <f>IF(N376="základná",J376,0)</f>
        <v>0</v>
      </c>
      <c r="BF376" s="100">
        <f>IF(N376="znížená",J376,0)</f>
        <v>0</v>
      </c>
      <c r="BG376" s="100">
        <f>IF(N376="zákl. prenesená",J376,0)</f>
        <v>0</v>
      </c>
      <c r="BH376" s="100">
        <f>IF(N376="zníž. prenesená",J376,0)</f>
        <v>0</v>
      </c>
      <c r="BI376" s="100">
        <f>IF(N376="nulová",J376,0)</f>
        <v>0</v>
      </c>
      <c r="BJ376" s="18" t="s">
        <v>98</v>
      </c>
      <c r="BK376" s="183">
        <f>ROUND(I376*H376,3)</f>
        <v>0</v>
      </c>
      <c r="BL376" s="18" t="s">
        <v>266</v>
      </c>
      <c r="BM376" s="182" t="s">
        <v>493</v>
      </c>
    </row>
    <row r="377" spans="1:65" s="12" customFormat="1" ht="22.9" customHeight="1">
      <c r="B377" s="158"/>
      <c r="D377" s="159" t="s">
        <v>76</v>
      </c>
      <c r="E377" s="169" t="s">
        <v>494</v>
      </c>
      <c r="F377" s="169" t="s">
        <v>495</v>
      </c>
      <c r="I377" s="161"/>
      <c r="J377" s="170">
        <f>BK377</f>
        <v>0</v>
      </c>
      <c r="L377" s="158"/>
      <c r="M377" s="163"/>
      <c r="N377" s="164"/>
      <c r="O377" s="164"/>
      <c r="P377" s="165">
        <f>SUM(P378:P384)</f>
        <v>0</v>
      </c>
      <c r="Q377" s="164"/>
      <c r="R377" s="165">
        <f>SUM(R378:R384)</f>
        <v>0</v>
      </c>
      <c r="S377" s="164"/>
      <c r="T377" s="166">
        <f>SUM(T378:T384)</f>
        <v>1.9499999999999999E-3</v>
      </c>
      <c r="AR377" s="159" t="s">
        <v>98</v>
      </c>
      <c r="AT377" s="167" t="s">
        <v>76</v>
      </c>
      <c r="AU377" s="167" t="s">
        <v>84</v>
      </c>
      <c r="AY377" s="159" t="s">
        <v>165</v>
      </c>
      <c r="BK377" s="168">
        <f>SUM(BK378:BK384)</f>
        <v>0</v>
      </c>
    </row>
    <row r="378" spans="1:65" s="2" customFormat="1" ht="16.5" customHeight="1">
      <c r="A378" s="35"/>
      <c r="B378" s="139"/>
      <c r="C378" s="171" t="s">
        <v>496</v>
      </c>
      <c r="D378" s="171" t="s">
        <v>168</v>
      </c>
      <c r="E378" s="172" t="s">
        <v>497</v>
      </c>
      <c r="F378" s="173" t="s">
        <v>498</v>
      </c>
      <c r="G378" s="174" t="s">
        <v>171</v>
      </c>
      <c r="H378" s="175">
        <v>1</v>
      </c>
      <c r="I378" s="176"/>
      <c r="J378" s="175">
        <f>ROUND(I378*H378,3)</f>
        <v>0</v>
      </c>
      <c r="K378" s="177"/>
      <c r="L378" s="36"/>
      <c r="M378" s="178" t="s">
        <v>1</v>
      </c>
      <c r="N378" s="179" t="s">
        <v>43</v>
      </c>
      <c r="O378" s="64"/>
      <c r="P378" s="180">
        <f>O378*H378</f>
        <v>0</v>
      </c>
      <c r="Q378" s="180">
        <v>0</v>
      </c>
      <c r="R378" s="180">
        <f>Q378*H378</f>
        <v>0</v>
      </c>
      <c r="S378" s="180">
        <v>6.4999999999999997E-4</v>
      </c>
      <c r="T378" s="181">
        <f>S378*H378</f>
        <v>6.4999999999999997E-4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82" t="s">
        <v>266</v>
      </c>
      <c r="AT378" s="182" t="s">
        <v>168</v>
      </c>
      <c r="AU378" s="182" t="s">
        <v>98</v>
      </c>
      <c r="AY378" s="18" t="s">
        <v>165</v>
      </c>
      <c r="BE378" s="100">
        <f>IF(N378="základná",J378,0)</f>
        <v>0</v>
      </c>
      <c r="BF378" s="100">
        <f>IF(N378="znížená",J378,0)</f>
        <v>0</v>
      </c>
      <c r="BG378" s="100">
        <f>IF(N378="zákl. prenesená",J378,0)</f>
        <v>0</v>
      </c>
      <c r="BH378" s="100">
        <f>IF(N378="zníž. prenesená",J378,0)</f>
        <v>0</v>
      </c>
      <c r="BI378" s="100">
        <f>IF(N378="nulová",J378,0)</f>
        <v>0</v>
      </c>
      <c r="BJ378" s="18" t="s">
        <v>98</v>
      </c>
      <c r="BK378" s="183">
        <f>ROUND(I378*H378,3)</f>
        <v>0</v>
      </c>
      <c r="BL378" s="18" t="s">
        <v>266</v>
      </c>
      <c r="BM378" s="182" t="s">
        <v>499</v>
      </c>
    </row>
    <row r="379" spans="1:65" s="14" customFormat="1">
      <c r="B379" s="192"/>
      <c r="D379" s="185" t="s">
        <v>174</v>
      </c>
      <c r="E379" s="193" t="s">
        <v>1</v>
      </c>
      <c r="F379" s="194" t="s">
        <v>500</v>
      </c>
      <c r="H379" s="195">
        <v>1</v>
      </c>
      <c r="I379" s="196"/>
      <c r="L379" s="192"/>
      <c r="M379" s="197"/>
      <c r="N379" s="198"/>
      <c r="O379" s="198"/>
      <c r="P379" s="198"/>
      <c r="Q379" s="198"/>
      <c r="R379" s="198"/>
      <c r="S379" s="198"/>
      <c r="T379" s="199"/>
      <c r="AT379" s="193" t="s">
        <v>174</v>
      </c>
      <c r="AU379" s="193" t="s">
        <v>98</v>
      </c>
      <c r="AV379" s="14" t="s">
        <v>98</v>
      </c>
      <c r="AW379" s="14" t="s">
        <v>30</v>
      </c>
      <c r="AX379" s="14" t="s">
        <v>84</v>
      </c>
      <c r="AY379" s="193" t="s">
        <v>165</v>
      </c>
    </row>
    <row r="380" spans="1:65" s="2" customFormat="1" ht="24.25" customHeight="1">
      <c r="A380" s="35"/>
      <c r="B380" s="139"/>
      <c r="C380" s="171" t="s">
        <v>501</v>
      </c>
      <c r="D380" s="171" t="s">
        <v>168</v>
      </c>
      <c r="E380" s="172" t="s">
        <v>502</v>
      </c>
      <c r="F380" s="173" t="s">
        <v>503</v>
      </c>
      <c r="G380" s="174" t="s">
        <v>171</v>
      </c>
      <c r="H380" s="175">
        <v>1</v>
      </c>
      <c r="I380" s="176"/>
      <c r="J380" s="175">
        <f>ROUND(I380*H380,3)</f>
        <v>0</v>
      </c>
      <c r="K380" s="177"/>
      <c r="L380" s="36"/>
      <c r="M380" s="178" t="s">
        <v>1</v>
      </c>
      <c r="N380" s="179" t="s">
        <v>43</v>
      </c>
      <c r="O380" s="64"/>
      <c r="P380" s="180">
        <f>O380*H380</f>
        <v>0</v>
      </c>
      <c r="Q380" s="180">
        <v>0</v>
      </c>
      <c r="R380" s="180">
        <f>Q380*H380</f>
        <v>0</v>
      </c>
      <c r="S380" s="180">
        <v>6.4999999999999997E-4</v>
      </c>
      <c r="T380" s="181">
        <f>S380*H380</f>
        <v>6.4999999999999997E-4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82" t="s">
        <v>266</v>
      </c>
      <c r="AT380" s="182" t="s">
        <v>168</v>
      </c>
      <c r="AU380" s="182" t="s">
        <v>98</v>
      </c>
      <c r="AY380" s="18" t="s">
        <v>165</v>
      </c>
      <c r="BE380" s="100">
        <f>IF(N380="základná",J380,0)</f>
        <v>0</v>
      </c>
      <c r="BF380" s="100">
        <f>IF(N380="znížená",J380,0)</f>
        <v>0</v>
      </c>
      <c r="BG380" s="100">
        <f>IF(N380="zákl. prenesená",J380,0)</f>
        <v>0</v>
      </c>
      <c r="BH380" s="100">
        <f>IF(N380="zníž. prenesená",J380,0)</f>
        <v>0</v>
      </c>
      <c r="BI380" s="100">
        <f>IF(N380="nulová",J380,0)</f>
        <v>0</v>
      </c>
      <c r="BJ380" s="18" t="s">
        <v>98</v>
      </c>
      <c r="BK380" s="183">
        <f>ROUND(I380*H380,3)</f>
        <v>0</v>
      </c>
      <c r="BL380" s="18" t="s">
        <v>266</v>
      </c>
      <c r="BM380" s="182" t="s">
        <v>504</v>
      </c>
    </row>
    <row r="381" spans="1:65" s="14" customFormat="1">
      <c r="B381" s="192"/>
      <c r="D381" s="185" t="s">
        <v>174</v>
      </c>
      <c r="E381" s="193" t="s">
        <v>1</v>
      </c>
      <c r="F381" s="194" t="s">
        <v>505</v>
      </c>
      <c r="H381" s="195">
        <v>1</v>
      </c>
      <c r="I381" s="196"/>
      <c r="L381" s="192"/>
      <c r="M381" s="197"/>
      <c r="N381" s="198"/>
      <c r="O381" s="198"/>
      <c r="P381" s="198"/>
      <c r="Q381" s="198"/>
      <c r="R381" s="198"/>
      <c r="S381" s="198"/>
      <c r="T381" s="199"/>
      <c r="AT381" s="193" t="s">
        <v>174</v>
      </c>
      <c r="AU381" s="193" t="s">
        <v>98</v>
      </c>
      <c r="AV381" s="14" t="s">
        <v>98</v>
      </c>
      <c r="AW381" s="14" t="s">
        <v>30</v>
      </c>
      <c r="AX381" s="14" t="s">
        <v>84</v>
      </c>
      <c r="AY381" s="193" t="s">
        <v>165</v>
      </c>
    </row>
    <row r="382" spans="1:65" s="2" customFormat="1" ht="24.25" customHeight="1">
      <c r="A382" s="35"/>
      <c r="B382" s="139"/>
      <c r="C382" s="171" t="s">
        <v>506</v>
      </c>
      <c r="D382" s="171" t="s">
        <v>168</v>
      </c>
      <c r="E382" s="172" t="s">
        <v>507</v>
      </c>
      <c r="F382" s="173" t="s">
        <v>508</v>
      </c>
      <c r="G382" s="174" t="s">
        <v>171</v>
      </c>
      <c r="H382" s="175">
        <v>1</v>
      </c>
      <c r="I382" s="176"/>
      <c r="J382" s="175">
        <f>ROUND(I382*H382,3)</f>
        <v>0</v>
      </c>
      <c r="K382" s="177"/>
      <c r="L382" s="36"/>
      <c r="M382" s="178" t="s">
        <v>1</v>
      </c>
      <c r="N382" s="179" t="s">
        <v>43</v>
      </c>
      <c r="O382" s="64"/>
      <c r="P382" s="180">
        <f>O382*H382</f>
        <v>0</v>
      </c>
      <c r="Q382" s="180">
        <v>0</v>
      </c>
      <c r="R382" s="180">
        <f>Q382*H382</f>
        <v>0</v>
      </c>
      <c r="S382" s="180">
        <v>6.4999999999999997E-4</v>
      </c>
      <c r="T382" s="181">
        <f>S382*H382</f>
        <v>6.4999999999999997E-4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2" t="s">
        <v>266</v>
      </c>
      <c r="AT382" s="182" t="s">
        <v>168</v>
      </c>
      <c r="AU382" s="182" t="s">
        <v>98</v>
      </c>
      <c r="AY382" s="18" t="s">
        <v>165</v>
      </c>
      <c r="BE382" s="100">
        <f>IF(N382="základná",J382,0)</f>
        <v>0</v>
      </c>
      <c r="BF382" s="100">
        <f>IF(N382="znížená",J382,0)</f>
        <v>0</v>
      </c>
      <c r="BG382" s="100">
        <f>IF(N382="zákl. prenesená",J382,0)</f>
        <v>0</v>
      </c>
      <c r="BH382" s="100">
        <f>IF(N382="zníž. prenesená",J382,0)</f>
        <v>0</v>
      </c>
      <c r="BI382" s="100">
        <f>IF(N382="nulová",J382,0)</f>
        <v>0</v>
      </c>
      <c r="BJ382" s="18" t="s">
        <v>98</v>
      </c>
      <c r="BK382" s="183">
        <f>ROUND(I382*H382,3)</f>
        <v>0</v>
      </c>
      <c r="BL382" s="18" t="s">
        <v>266</v>
      </c>
      <c r="BM382" s="182" t="s">
        <v>509</v>
      </c>
    </row>
    <row r="383" spans="1:65" s="14" customFormat="1">
      <c r="B383" s="192"/>
      <c r="D383" s="185" t="s">
        <v>174</v>
      </c>
      <c r="E383" s="193" t="s">
        <v>1</v>
      </c>
      <c r="F383" s="194" t="s">
        <v>510</v>
      </c>
      <c r="H383" s="195">
        <v>1</v>
      </c>
      <c r="I383" s="196"/>
      <c r="L383" s="192"/>
      <c r="M383" s="197"/>
      <c r="N383" s="198"/>
      <c r="O383" s="198"/>
      <c r="P383" s="198"/>
      <c r="Q383" s="198"/>
      <c r="R383" s="198"/>
      <c r="S383" s="198"/>
      <c r="T383" s="199"/>
      <c r="AT383" s="193" t="s">
        <v>174</v>
      </c>
      <c r="AU383" s="193" t="s">
        <v>98</v>
      </c>
      <c r="AV383" s="14" t="s">
        <v>98</v>
      </c>
      <c r="AW383" s="14" t="s">
        <v>30</v>
      </c>
      <c r="AX383" s="14" t="s">
        <v>84</v>
      </c>
      <c r="AY383" s="193" t="s">
        <v>165</v>
      </c>
    </row>
    <row r="384" spans="1:65" s="2" customFormat="1" ht="33" customHeight="1">
      <c r="A384" s="35"/>
      <c r="B384" s="139"/>
      <c r="C384" s="171" t="s">
        <v>511</v>
      </c>
      <c r="D384" s="171" t="s">
        <v>168</v>
      </c>
      <c r="E384" s="172" t="s">
        <v>512</v>
      </c>
      <c r="F384" s="173" t="s">
        <v>513</v>
      </c>
      <c r="G384" s="174" t="s">
        <v>354</v>
      </c>
      <c r="H384" s="176"/>
      <c r="I384" s="176"/>
      <c r="J384" s="175">
        <f>ROUND(I384*H384,3)</f>
        <v>0</v>
      </c>
      <c r="K384" s="177"/>
      <c r="L384" s="36"/>
      <c r="M384" s="178" t="s">
        <v>1</v>
      </c>
      <c r="N384" s="179" t="s">
        <v>43</v>
      </c>
      <c r="O384" s="64"/>
      <c r="P384" s="180">
        <f>O384*H384</f>
        <v>0</v>
      </c>
      <c r="Q384" s="180">
        <v>0</v>
      </c>
      <c r="R384" s="180">
        <f>Q384*H384</f>
        <v>0</v>
      </c>
      <c r="S384" s="180">
        <v>0</v>
      </c>
      <c r="T384" s="181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82" t="s">
        <v>266</v>
      </c>
      <c r="AT384" s="182" t="s">
        <v>168</v>
      </c>
      <c r="AU384" s="182" t="s">
        <v>98</v>
      </c>
      <c r="AY384" s="18" t="s">
        <v>165</v>
      </c>
      <c r="BE384" s="100">
        <f>IF(N384="základná",J384,0)</f>
        <v>0</v>
      </c>
      <c r="BF384" s="100">
        <f>IF(N384="znížená",J384,0)</f>
        <v>0</v>
      </c>
      <c r="BG384" s="100">
        <f>IF(N384="zákl. prenesená",J384,0)</f>
        <v>0</v>
      </c>
      <c r="BH384" s="100">
        <f>IF(N384="zníž. prenesená",J384,0)</f>
        <v>0</v>
      </c>
      <c r="BI384" s="100">
        <f>IF(N384="nulová",J384,0)</f>
        <v>0</v>
      </c>
      <c r="BJ384" s="18" t="s">
        <v>98</v>
      </c>
      <c r="BK384" s="183">
        <f>ROUND(I384*H384,3)</f>
        <v>0</v>
      </c>
      <c r="BL384" s="18" t="s">
        <v>266</v>
      </c>
      <c r="BM384" s="182" t="s">
        <v>514</v>
      </c>
    </row>
    <row r="385" spans="1:65" s="12" customFormat="1" ht="22.9" customHeight="1">
      <c r="B385" s="158"/>
      <c r="D385" s="159" t="s">
        <v>76</v>
      </c>
      <c r="E385" s="169" t="s">
        <v>515</v>
      </c>
      <c r="F385" s="169" t="s">
        <v>516</v>
      </c>
      <c r="I385" s="161"/>
      <c r="J385" s="170">
        <f>BK385</f>
        <v>0</v>
      </c>
      <c r="L385" s="158"/>
      <c r="M385" s="163"/>
      <c r="N385" s="164"/>
      <c r="O385" s="164"/>
      <c r="P385" s="165">
        <f>SUM(P386:P392)</f>
        <v>0</v>
      </c>
      <c r="Q385" s="164"/>
      <c r="R385" s="165">
        <f>SUM(R386:R392)</f>
        <v>3.7968000000000008E-4</v>
      </c>
      <c r="S385" s="164"/>
      <c r="T385" s="166">
        <f>SUM(T386:T392)</f>
        <v>0</v>
      </c>
      <c r="AR385" s="159" t="s">
        <v>98</v>
      </c>
      <c r="AT385" s="167" t="s">
        <v>76</v>
      </c>
      <c r="AU385" s="167" t="s">
        <v>84</v>
      </c>
      <c r="AY385" s="159" t="s">
        <v>165</v>
      </c>
      <c r="BK385" s="168">
        <f>SUM(BK386:BK392)</f>
        <v>0</v>
      </c>
    </row>
    <row r="386" spans="1:65" s="2" customFormat="1" ht="24.25" customHeight="1">
      <c r="A386" s="35"/>
      <c r="B386" s="139"/>
      <c r="C386" s="171" t="s">
        <v>517</v>
      </c>
      <c r="D386" s="171" t="s">
        <v>168</v>
      </c>
      <c r="E386" s="172" t="s">
        <v>518</v>
      </c>
      <c r="F386" s="173" t="s">
        <v>519</v>
      </c>
      <c r="G386" s="174" t="s">
        <v>275</v>
      </c>
      <c r="H386" s="175">
        <v>37.968000000000004</v>
      </c>
      <c r="I386" s="176"/>
      <c r="J386" s="175">
        <f>ROUND(I386*H386,3)</f>
        <v>0</v>
      </c>
      <c r="K386" s="177"/>
      <c r="L386" s="36"/>
      <c r="M386" s="178" t="s">
        <v>1</v>
      </c>
      <c r="N386" s="179" t="s">
        <v>43</v>
      </c>
      <c r="O386" s="64"/>
      <c r="P386" s="180">
        <f>O386*H386</f>
        <v>0</v>
      </c>
      <c r="Q386" s="180">
        <v>1.0000000000000001E-5</v>
      </c>
      <c r="R386" s="180">
        <f>Q386*H386</f>
        <v>3.7968000000000008E-4</v>
      </c>
      <c r="S386" s="180">
        <v>0</v>
      </c>
      <c r="T386" s="181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82" t="s">
        <v>266</v>
      </c>
      <c r="AT386" s="182" t="s">
        <v>168</v>
      </c>
      <c r="AU386" s="182" t="s">
        <v>98</v>
      </c>
      <c r="AY386" s="18" t="s">
        <v>165</v>
      </c>
      <c r="BE386" s="100">
        <f>IF(N386="základná",J386,0)</f>
        <v>0</v>
      </c>
      <c r="BF386" s="100">
        <f>IF(N386="znížená",J386,0)</f>
        <v>0</v>
      </c>
      <c r="BG386" s="100">
        <f>IF(N386="zákl. prenesená",J386,0)</f>
        <v>0</v>
      </c>
      <c r="BH386" s="100">
        <f>IF(N386="zníž. prenesená",J386,0)</f>
        <v>0</v>
      </c>
      <c r="BI386" s="100">
        <f>IF(N386="nulová",J386,0)</f>
        <v>0</v>
      </c>
      <c r="BJ386" s="18" t="s">
        <v>98</v>
      </c>
      <c r="BK386" s="183">
        <f>ROUND(I386*H386,3)</f>
        <v>0</v>
      </c>
      <c r="BL386" s="18" t="s">
        <v>266</v>
      </c>
      <c r="BM386" s="182" t="s">
        <v>520</v>
      </c>
    </row>
    <row r="387" spans="1:65" s="13" customFormat="1">
      <c r="B387" s="184"/>
      <c r="D387" s="185" t="s">
        <v>174</v>
      </c>
      <c r="E387" s="186" t="s">
        <v>1</v>
      </c>
      <c r="F387" s="187" t="s">
        <v>197</v>
      </c>
      <c r="H387" s="186" t="s">
        <v>1</v>
      </c>
      <c r="I387" s="188"/>
      <c r="L387" s="184"/>
      <c r="M387" s="189"/>
      <c r="N387" s="190"/>
      <c r="O387" s="190"/>
      <c r="P387" s="190"/>
      <c r="Q387" s="190"/>
      <c r="R387" s="190"/>
      <c r="S387" s="190"/>
      <c r="T387" s="191"/>
      <c r="AT387" s="186" t="s">
        <v>174</v>
      </c>
      <c r="AU387" s="186" t="s">
        <v>98</v>
      </c>
      <c r="AV387" s="13" t="s">
        <v>84</v>
      </c>
      <c r="AW387" s="13" t="s">
        <v>30</v>
      </c>
      <c r="AX387" s="13" t="s">
        <v>77</v>
      </c>
      <c r="AY387" s="186" t="s">
        <v>165</v>
      </c>
    </row>
    <row r="388" spans="1:65" s="14" customFormat="1">
      <c r="B388" s="192"/>
      <c r="D388" s="185" t="s">
        <v>174</v>
      </c>
      <c r="E388" s="193" t="s">
        <v>1</v>
      </c>
      <c r="F388" s="194" t="s">
        <v>521</v>
      </c>
      <c r="H388" s="195">
        <v>19.768000000000001</v>
      </c>
      <c r="I388" s="196"/>
      <c r="L388" s="192"/>
      <c r="M388" s="197"/>
      <c r="N388" s="198"/>
      <c r="O388" s="198"/>
      <c r="P388" s="198"/>
      <c r="Q388" s="198"/>
      <c r="R388" s="198"/>
      <c r="S388" s="198"/>
      <c r="T388" s="199"/>
      <c r="AT388" s="193" t="s">
        <v>174</v>
      </c>
      <c r="AU388" s="193" t="s">
        <v>98</v>
      </c>
      <c r="AV388" s="14" t="s">
        <v>98</v>
      </c>
      <c r="AW388" s="14" t="s">
        <v>30</v>
      </c>
      <c r="AX388" s="14" t="s">
        <v>77</v>
      </c>
      <c r="AY388" s="193" t="s">
        <v>165</v>
      </c>
    </row>
    <row r="389" spans="1:65" s="14" customFormat="1">
      <c r="B389" s="192"/>
      <c r="D389" s="185" t="s">
        <v>174</v>
      </c>
      <c r="E389" s="193" t="s">
        <v>1</v>
      </c>
      <c r="F389" s="194" t="s">
        <v>522</v>
      </c>
      <c r="H389" s="195">
        <v>-0.8</v>
      </c>
      <c r="I389" s="196"/>
      <c r="L389" s="192"/>
      <c r="M389" s="197"/>
      <c r="N389" s="198"/>
      <c r="O389" s="198"/>
      <c r="P389" s="198"/>
      <c r="Q389" s="198"/>
      <c r="R389" s="198"/>
      <c r="S389" s="198"/>
      <c r="T389" s="199"/>
      <c r="AT389" s="193" t="s">
        <v>174</v>
      </c>
      <c r="AU389" s="193" t="s">
        <v>98</v>
      </c>
      <c r="AV389" s="14" t="s">
        <v>98</v>
      </c>
      <c r="AW389" s="14" t="s">
        <v>30</v>
      </c>
      <c r="AX389" s="14" t="s">
        <v>77</v>
      </c>
      <c r="AY389" s="193" t="s">
        <v>165</v>
      </c>
    </row>
    <row r="390" spans="1:65" s="14" customFormat="1">
      <c r="B390" s="192"/>
      <c r="D390" s="185" t="s">
        <v>174</v>
      </c>
      <c r="E390" s="193" t="s">
        <v>1</v>
      </c>
      <c r="F390" s="194" t="s">
        <v>523</v>
      </c>
      <c r="H390" s="195">
        <v>19</v>
      </c>
      <c r="I390" s="196"/>
      <c r="L390" s="192"/>
      <c r="M390" s="197"/>
      <c r="N390" s="198"/>
      <c r="O390" s="198"/>
      <c r="P390" s="198"/>
      <c r="Q390" s="198"/>
      <c r="R390" s="198"/>
      <c r="S390" s="198"/>
      <c r="T390" s="199"/>
      <c r="AT390" s="193" t="s">
        <v>174</v>
      </c>
      <c r="AU390" s="193" t="s">
        <v>98</v>
      </c>
      <c r="AV390" s="14" t="s">
        <v>98</v>
      </c>
      <c r="AW390" s="14" t="s">
        <v>30</v>
      </c>
      <c r="AX390" s="14" t="s">
        <v>77</v>
      </c>
      <c r="AY390" s="193" t="s">
        <v>165</v>
      </c>
    </row>
    <row r="391" spans="1:65" s="15" customFormat="1">
      <c r="B391" s="200"/>
      <c r="D391" s="185" t="s">
        <v>174</v>
      </c>
      <c r="E391" s="201" t="s">
        <v>1</v>
      </c>
      <c r="F391" s="202" t="s">
        <v>186</v>
      </c>
      <c r="H391" s="203">
        <v>37.968000000000004</v>
      </c>
      <c r="I391" s="204"/>
      <c r="L391" s="200"/>
      <c r="M391" s="205"/>
      <c r="N391" s="206"/>
      <c r="O391" s="206"/>
      <c r="P391" s="206"/>
      <c r="Q391" s="206"/>
      <c r="R391" s="206"/>
      <c r="S391" s="206"/>
      <c r="T391" s="207"/>
      <c r="AT391" s="201" t="s">
        <v>174</v>
      </c>
      <c r="AU391" s="201" t="s">
        <v>98</v>
      </c>
      <c r="AV391" s="15" t="s">
        <v>172</v>
      </c>
      <c r="AW391" s="15" t="s">
        <v>30</v>
      </c>
      <c r="AX391" s="15" t="s">
        <v>84</v>
      </c>
      <c r="AY391" s="201" t="s">
        <v>165</v>
      </c>
    </row>
    <row r="392" spans="1:65" s="2" customFormat="1" ht="24.25" customHeight="1">
      <c r="A392" s="35"/>
      <c r="B392" s="139"/>
      <c r="C392" s="171" t="s">
        <v>524</v>
      </c>
      <c r="D392" s="171" t="s">
        <v>168</v>
      </c>
      <c r="E392" s="172" t="s">
        <v>525</v>
      </c>
      <c r="F392" s="173" t="s">
        <v>526</v>
      </c>
      <c r="G392" s="174" t="s">
        <v>354</v>
      </c>
      <c r="H392" s="176"/>
      <c r="I392" s="176"/>
      <c r="J392" s="175">
        <f>ROUND(I392*H392,3)</f>
        <v>0</v>
      </c>
      <c r="K392" s="177"/>
      <c r="L392" s="36"/>
      <c r="M392" s="178" t="s">
        <v>1</v>
      </c>
      <c r="N392" s="179" t="s">
        <v>43</v>
      </c>
      <c r="O392" s="64"/>
      <c r="P392" s="180">
        <f>O392*H392</f>
        <v>0</v>
      </c>
      <c r="Q392" s="180">
        <v>0</v>
      </c>
      <c r="R392" s="180">
        <f>Q392*H392</f>
        <v>0</v>
      </c>
      <c r="S392" s="180">
        <v>0</v>
      </c>
      <c r="T392" s="181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82" t="s">
        <v>266</v>
      </c>
      <c r="AT392" s="182" t="s">
        <v>168</v>
      </c>
      <c r="AU392" s="182" t="s">
        <v>98</v>
      </c>
      <c r="AY392" s="18" t="s">
        <v>165</v>
      </c>
      <c r="BE392" s="100">
        <f>IF(N392="základná",J392,0)</f>
        <v>0</v>
      </c>
      <c r="BF392" s="100">
        <f>IF(N392="znížená",J392,0)</f>
        <v>0</v>
      </c>
      <c r="BG392" s="100">
        <f>IF(N392="zákl. prenesená",J392,0)</f>
        <v>0</v>
      </c>
      <c r="BH392" s="100">
        <f>IF(N392="zníž. prenesená",J392,0)</f>
        <v>0</v>
      </c>
      <c r="BI392" s="100">
        <f>IF(N392="nulová",J392,0)</f>
        <v>0</v>
      </c>
      <c r="BJ392" s="18" t="s">
        <v>98</v>
      </c>
      <c r="BK392" s="183">
        <f>ROUND(I392*H392,3)</f>
        <v>0</v>
      </c>
      <c r="BL392" s="18" t="s">
        <v>266</v>
      </c>
      <c r="BM392" s="182" t="s">
        <v>527</v>
      </c>
    </row>
    <row r="393" spans="1:65" s="12" customFormat="1" ht="22.9" customHeight="1">
      <c r="B393" s="158"/>
      <c r="D393" s="159" t="s">
        <v>76</v>
      </c>
      <c r="E393" s="169" t="s">
        <v>528</v>
      </c>
      <c r="F393" s="169" t="s">
        <v>529</v>
      </c>
      <c r="I393" s="161"/>
      <c r="J393" s="170">
        <f>BK393</f>
        <v>0</v>
      </c>
      <c r="L393" s="158"/>
      <c r="M393" s="163"/>
      <c r="N393" s="164"/>
      <c r="O393" s="164"/>
      <c r="P393" s="165">
        <f>SUM(P394:P400)</f>
        <v>0</v>
      </c>
      <c r="Q393" s="164"/>
      <c r="R393" s="165">
        <f>SUM(R394:R400)</f>
        <v>3.644E-2</v>
      </c>
      <c r="S393" s="164"/>
      <c r="T393" s="166">
        <f>SUM(T394:T400)</f>
        <v>4.5600000000000002E-2</v>
      </c>
      <c r="AR393" s="159" t="s">
        <v>98</v>
      </c>
      <c r="AT393" s="167" t="s">
        <v>76</v>
      </c>
      <c r="AU393" s="167" t="s">
        <v>84</v>
      </c>
      <c r="AY393" s="159" t="s">
        <v>165</v>
      </c>
      <c r="BK393" s="168">
        <f>SUM(BK394:BK400)</f>
        <v>0</v>
      </c>
    </row>
    <row r="394" spans="1:65" s="2" customFormat="1" ht="33" customHeight="1">
      <c r="A394" s="35"/>
      <c r="B394" s="139"/>
      <c r="C394" s="171" t="s">
        <v>530</v>
      </c>
      <c r="D394" s="171" t="s">
        <v>168</v>
      </c>
      <c r="E394" s="172" t="s">
        <v>531</v>
      </c>
      <c r="F394" s="173" t="s">
        <v>532</v>
      </c>
      <c r="G394" s="174" t="s">
        <v>180</v>
      </c>
      <c r="H394" s="175">
        <v>45.6</v>
      </c>
      <c r="I394" s="176"/>
      <c r="J394" s="175">
        <f>ROUND(I394*H394,3)</f>
        <v>0</v>
      </c>
      <c r="K394" s="177"/>
      <c r="L394" s="36"/>
      <c r="M394" s="178" t="s">
        <v>1</v>
      </c>
      <c r="N394" s="179" t="s">
        <v>43</v>
      </c>
      <c r="O394" s="64"/>
      <c r="P394" s="180">
        <f>O394*H394</f>
        <v>0</v>
      </c>
      <c r="Q394" s="180">
        <v>0</v>
      </c>
      <c r="R394" s="180">
        <f>Q394*H394</f>
        <v>0</v>
      </c>
      <c r="S394" s="180">
        <v>1E-3</v>
      </c>
      <c r="T394" s="181">
        <f>S394*H394</f>
        <v>4.5600000000000002E-2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82" t="s">
        <v>266</v>
      </c>
      <c r="AT394" s="182" t="s">
        <v>168</v>
      </c>
      <c r="AU394" s="182" t="s">
        <v>98</v>
      </c>
      <c r="AY394" s="18" t="s">
        <v>165</v>
      </c>
      <c r="BE394" s="100">
        <f>IF(N394="základná",J394,0)</f>
        <v>0</v>
      </c>
      <c r="BF394" s="100">
        <f>IF(N394="znížená",J394,0)</f>
        <v>0</v>
      </c>
      <c r="BG394" s="100">
        <f>IF(N394="zákl. prenesená",J394,0)</f>
        <v>0</v>
      </c>
      <c r="BH394" s="100">
        <f>IF(N394="zníž. prenesená",J394,0)</f>
        <v>0</v>
      </c>
      <c r="BI394" s="100">
        <f>IF(N394="nulová",J394,0)</f>
        <v>0</v>
      </c>
      <c r="BJ394" s="18" t="s">
        <v>98</v>
      </c>
      <c r="BK394" s="183">
        <f>ROUND(I394*H394,3)</f>
        <v>0</v>
      </c>
      <c r="BL394" s="18" t="s">
        <v>266</v>
      </c>
      <c r="BM394" s="182" t="s">
        <v>533</v>
      </c>
    </row>
    <row r="395" spans="1:65" s="14" customFormat="1">
      <c r="B395" s="192"/>
      <c r="D395" s="185" t="s">
        <v>174</v>
      </c>
      <c r="E395" s="193" t="s">
        <v>1</v>
      </c>
      <c r="F395" s="194" t="s">
        <v>534</v>
      </c>
      <c r="H395" s="195">
        <v>45.6</v>
      </c>
      <c r="I395" s="196"/>
      <c r="L395" s="192"/>
      <c r="M395" s="197"/>
      <c r="N395" s="198"/>
      <c r="O395" s="198"/>
      <c r="P395" s="198"/>
      <c r="Q395" s="198"/>
      <c r="R395" s="198"/>
      <c r="S395" s="198"/>
      <c r="T395" s="199"/>
      <c r="AT395" s="193" t="s">
        <v>174</v>
      </c>
      <c r="AU395" s="193" t="s">
        <v>98</v>
      </c>
      <c r="AV395" s="14" t="s">
        <v>98</v>
      </c>
      <c r="AW395" s="14" t="s">
        <v>30</v>
      </c>
      <c r="AX395" s="14" t="s">
        <v>84</v>
      </c>
      <c r="AY395" s="193" t="s">
        <v>165</v>
      </c>
    </row>
    <row r="396" spans="1:65" s="2" customFormat="1" ht="16.5" customHeight="1">
      <c r="A396" s="35"/>
      <c r="B396" s="139"/>
      <c r="C396" s="171" t="s">
        <v>535</v>
      </c>
      <c r="D396" s="171" t="s">
        <v>168</v>
      </c>
      <c r="E396" s="172" t="s">
        <v>536</v>
      </c>
      <c r="F396" s="173" t="s">
        <v>537</v>
      </c>
      <c r="G396" s="174" t="s">
        <v>180</v>
      </c>
      <c r="H396" s="175">
        <v>45.6</v>
      </c>
      <c r="I396" s="176"/>
      <c r="J396" s="175">
        <f>ROUND(I396*H396,3)</f>
        <v>0</v>
      </c>
      <c r="K396" s="177"/>
      <c r="L396" s="36"/>
      <c r="M396" s="178" t="s">
        <v>1</v>
      </c>
      <c r="N396" s="179" t="s">
        <v>43</v>
      </c>
      <c r="O396" s="64"/>
      <c r="P396" s="180">
        <f>O396*H396</f>
        <v>0</v>
      </c>
      <c r="Q396" s="180">
        <v>0</v>
      </c>
      <c r="R396" s="180">
        <f>Q396*H396</f>
        <v>0</v>
      </c>
      <c r="S396" s="180">
        <v>0</v>
      </c>
      <c r="T396" s="181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82" t="s">
        <v>266</v>
      </c>
      <c r="AT396" s="182" t="s">
        <v>168</v>
      </c>
      <c r="AU396" s="182" t="s">
        <v>98</v>
      </c>
      <c r="AY396" s="18" t="s">
        <v>165</v>
      </c>
      <c r="BE396" s="100">
        <f>IF(N396="základná",J396,0)</f>
        <v>0</v>
      </c>
      <c r="BF396" s="100">
        <f>IF(N396="znížená",J396,0)</f>
        <v>0</v>
      </c>
      <c r="BG396" s="100">
        <f>IF(N396="zákl. prenesená",J396,0)</f>
        <v>0</v>
      </c>
      <c r="BH396" s="100">
        <f>IF(N396="zníž. prenesená",J396,0)</f>
        <v>0</v>
      </c>
      <c r="BI396" s="100">
        <f>IF(N396="nulová",J396,0)</f>
        <v>0</v>
      </c>
      <c r="BJ396" s="18" t="s">
        <v>98</v>
      </c>
      <c r="BK396" s="183">
        <f>ROUND(I396*H396,3)</f>
        <v>0</v>
      </c>
      <c r="BL396" s="18" t="s">
        <v>266</v>
      </c>
      <c r="BM396" s="182" t="s">
        <v>538</v>
      </c>
    </row>
    <row r="397" spans="1:65" s="14" customFormat="1">
      <c r="B397" s="192"/>
      <c r="D397" s="185" t="s">
        <v>174</v>
      </c>
      <c r="E397" s="193" t="s">
        <v>1</v>
      </c>
      <c r="F397" s="194" t="s">
        <v>534</v>
      </c>
      <c r="H397" s="195">
        <v>45.6</v>
      </c>
      <c r="I397" s="196"/>
      <c r="L397" s="192"/>
      <c r="M397" s="197"/>
      <c r="N397" s="198"/>
      <c r="O397" s="198"/>
      <c r="P397" s="198"/>
      <c r="Q397" s="198"/>
      <c r="R397" s="198"/>
      <c r="S397" s="198"/>
      <c r="T397" s="199"/>
      <c r="AT397" s="193" t="s">
        <v>174</v>
      </c>
      <c r="AU397" s="193" t="s">
        <v>98</v>
      </c>
      <c r="AV397" s="14" t="s">
        <v>98</v>
      </c>
      <c r="AW397" s="14" t="s">
        <v>30</v>
      </c>
      <c r="AX397" s="14" t="s">
        <v>84</v>
      </c>
      <c r="AY397" s="193" t="s">
        <v>165</v>
      </c>
    </row>
    <row r="398" spans="1:65" s="2" customFormat="1" ht="24.25" customHeight="1">
      <c r="A398" s="35"/>
      <c r="B398" s="139"/>
      <c r="C398" s="171" t="s">
        <v>539</v>
      </c>
      <c r="D398" s="171" t="s">
        <v>168</v>
      </c>
      <c r="E398" s="172" t="s">
        <v>540</v>
      </c>
      <c r="F398" s="173" t="s">
        <v>541</v>
      </c>
      <c r="G398" s="174" t="s">
        <v>180</v>
      </c>
      <c r="H398" s="175">
        <v>91.1</v>
      </c>
      <c r="I398" s="176"/>
      <c r="J398" s="175">
        <f>ROUND(I398*H398,3)</f>
        <v>0</v>
      </c>
      <c r="K398" s="177"/>
      <c r="L398" s="36"/>
      <c r="M398" s="178" t="s">
        <v>1</v>
      </c>
      <c r="N398" s="179" t="s">
        <v>43</v>
      </c>
      <c r="O398" s="64"/>
      <c r="P398" s="180">
        <f>O398*H398</f>
        <v>0</v>
      </c>
      <c r="Q398" s="180">
        <v>4.0000000000000002E-4</v>
      </c>
      <c r="R398" s="180">
        <f>Q398*H398</f>
        <v>3.644E-2</v>
      </c>
      <c r="S398" s="180">
        <v>0</v>
      </c>
      <c r="T398" s="181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2" t="s">
        <v>266</v>
      </c>
      <c r="AT398" s="182" t="s">
        <v>168</v>
      </c>
      <c r="AU398" s="182" t="s">
        <v>98</v>
      </c>
      <c r="AY398" s="18" t="s">
        <v>165</v>
      </c>
      <c r="BE398" s="100">
        <f>IF(N398="základná",J398,0)</f>
        <v>0</v>
      </c>
      <c r="BF398" s="100">
        <f>IF(N398="znížená",J398,0)</f>
        <v>0</v>
      </c>
      <c r="BG398" s="100">
        <f>IF(N398="zákl. prenesená",J398,0)</f>
        <v>0</v>
      </c>
      <c r="BH398" s="100">
        <f>IF(N398="zníž. prenesená",J398,0)</f>
        <v>0</v>
      </c>
      <c r="BI398" s="100">
        <f>IF(N398="nulová",J398,0)</f>
        <v>0</v>
      </c>
      <c r="BJ398" s="18" t="s">
        <v>98</v>
      </c>
      <c r="BK398" s="183">
        <f>ROUND(I398*H398,3)</f>
        <v>0</v>
      </c>
      <c r="BL398" s="18" t="s">
        <v>266</v>
      </c>
      <c r="BM398" s="182" t="s">
        <v>542</v>
      </c>
    </row>
    <row r="399" spans="1:65" s="14" customFormat="1">
      <c r="B399" s="192"/>
      <c r="D399" s="185" t="s">
        <v>174</v>
      </c>
      <c r="E399" s="193" t="s">
        <v>1</v>
      </c>
      <c r="F399" s="194" t="s">
        <v>219</v>
      </c>
      <c r="H399" s="195">
        <v>91.1</v>
      </c>
      <c r="I399" s="196"/>
      <c r="L399" s="192"/>
      <c r="M399" s="197"/>
      <c r="N399" s="198"/>
      <c r="O399" s="198"/>
      <c r="P399" s="198"/>
      <c r="Q399" s="198"/>
      <c r="R399" s="198"/>
      <c r="S399" s="198"/>
      <c r="T399" s="199"/>
      <c r="AT399" s="193" t="s">
        <v>174</v>
      </c>
      <c r="AU399" s="193" t="s">
        <v>98</v>
      </c>
      <c r="AV399" s="14" t="s">
        <v>98</v>
      </c>
      <c r="AW399" s="14" t="s">
        <v>30</v>
      </c>
      <c r="AX399" s="14" t="s">
        <v>84</v>
      </c>
      <c r="AY399" s="193" t="s">
        <v>165</v>
      </c>
    </row>
    <row r="400" spans="1:65" s="2" customFormat="1" ht="24.25" customHeight="1">
      <c r="A400" s="35"/>
      <c r="B400" s="139"/>
      <c r="C400" s="171" t="s">
        <v>543</v>
      </c>
      <c r="D400" s="171" t="s">
        <v>168</v>
      </c>
      <c r="E400" s="172" t="s">
        <v>544</v>
      </c>
      <c r="F400" s="173" t="s">
        <v>545</v>
      </c>
      <c r="G400" s="174" t="s">
        <v>354</v>
      </c>
      <c r="H400" s="176"/>
      <c r="I400" s="176"/>
      <c r="J400" s="175">
        <f>ROUND(I400*H400,3)</f>
        <v>0</v>
      </c>
      <c r="K400" s="177"/>
      <c r="L400" s="36"/>
      <c r="M400" s="178" t="s">
        <v>1</v>
      </c>
      <c r="N400" s="179" t="s">
        <v>43</v>
      </c>
      <c r="O400" s="64"/>
      <c r="P400" s="180">
        <f>O400*H400</f>
        <v>0</v>
      </c>
      <c r="Q400" s="180">
        <v>0</v>
      </c>
      <c r="R400" s="180">
        <f>Q400*H400</f>
        <v>0</v>
      </c>
      <c r="S400" s="180">
        <v>0</v>
      </c>
      <c r="T400" s="181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2" t="s">
        <v>266</v>
      </c>
      <c r="AT400" s="182" t="s">
        <v>168</v>
      </c>
      <c r="AU400" s="182" t="s">
        <v>98</v>
      </c>
      <c r="AY400" s="18" t="s">
        <v>165</v>
      </c>
      <c r="BE400" s="100">
        <f>IF(N400="základná",J400,0)</f>
        <v>0</v>
      </c>
      <c r="BF400" s="100">
        <f>IF(N400="znížená",J400,0)</f>
        <v>0</v>
      </c>
      <c r="BG400" s="100">
        <f>IF(N400="zákl. prenesená",J400,0)</f>
        <v>0</v>
      </c>
      <c r="BH400" s="100">
        <f>IF(N400="zníž. prenesená",J400,0)</f>
        <v>0</v>
      </c>
      <c r="BI400" s="100">
        <f>IF(N400="nulová",J400,0)</f>
        <v>0</v>
      </c>
      <c r="BJ400" s="18" t="s">
        <v>98</v>
      </c>
      <c r="BK400" s="183">
        <f>ROUND(I400*H400,3)</f>
        <v>0</v>
      </c>
      <c r="BL400" s="18" t="s">
        <v>266</v>
      </c>
      <c r="BM400" s="182" t="s">
        <v>546</v>
      </c>
    </row>
    <row r="401" spans="1:65" s="12" customFormat="1" ht="22.9" customHeight="1">
      <c r="B401" s="158"/>
      <c r="D401" s="159" t="s">
        <v>76</v>
      </c>
      <c r="E401" s="169" t="s">
        <v>547</v>
      </c>
      <c r="F401" s="169" t="s">
        <v>548</v>
      </c>
      <c r="I401" s="161"/>
      <c r="J401" s="170">
        <f>BK401</f>
        <v>0</v>
      </c>
      <c r="L401" s="158"/>
      <c r="M401" s="163"/>
      <c r="N401" s="164"/>
      <c r="O401" s="164"/>
      <c r="P401" s="165">
        <f>SUM(P402:P404)</f>
        <v>0</v>
      </c>
      <c r="Q401" s="164"/>
      <c r="R401" s="165">
        <f>SUM(R402:R404)</f>
        <v>1.4599999999999998E-2</v>
      </c>
      <c r="S401" s="164"/>
      <c r="T401" s="166">
        <f>SUM(T402:T404)</f>
        <v>0</v>
      </c>
      <c r="AR401" s="159" t="s">
        <v>98</v>
      </c>
      <c r="AT401" s="167" t="s">
        <v>76</v>
      </c>
      <c r="AU401" s="167" t="s">
        <v>84</v>
      </c>
      <c r="AY401" s="159" t="s">
        <v>165</v>
      </c>
      <c r="BK401" s="168">
        <f>SUM(BK402:BK404)</f>
        <v>0</v>
      </c>
    </row>
    <row r="402" spans="1:65" s="2" customFormat="1" ht="33" customHeight="1">
      <c r="A402" s="35"/>
      <c r="B402" s="139"/>
      <c r="C402" s="171" t="s">
        <v>549</v>
      </c>
      <c r="D402" s="171" t="s">
        <v>168</v>
      </c>
      <c r="E402" s="172" t="s">
        <v>550</v>
      </c>
      <c r="F402" s="173" t="s">
        <v>551</v>
      </c>
      <c r="G402" s="174" t="s">
        <v>180</v>
      </c>
      <c r="H402" s="175">
        <v>20</v>
      </c>
      <c r="I402" s="176"/>
      <c r="J402" s="175">
        <f>ROUND(I402*H402,3)</f>
        <v>0</v>
      </c>
      <c r="K402" s="177"/>
      <c r="L402" s="36"/>
      <c r="M402" s="178" t="s">
        <v>1</v>
      </c>
      <c r="N402" s="179" t="s">
        <v>43</v>
      </c>
      <c r="O402" s="64"/>
      <c r="P402" s="180">
        <f>O402*H402</f>
        <v>0</v>
      </c>
      <c r="Q402" s="180">
        <v>7.2999999999999996E-4</v>
      </c>
      <c r="R402" s="180">
        <f>Q402*H402</f>
        <v>1.4599999999999998E-2</v>
      </c>
      <c r="S402" s="180">
        <v>0</v>
      </c>
      <c r="T402" s="181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82" t="s">
        <v>266</v>
      </c>
      <c r="AT402" s="182" t="s">
        <v>168</v>
      </c>
      <c r="AU402" s="182" t="s">
        <v>98</v>
      </c>
      <c r="AY402" s="18" t="s">
        <v>165</v>
      </c>
      <c r="BE402" s="100">
        <f>IF(N402="základná",J402,0)</f>
        <v>0</v>
      </c>
      <c r="BF402" s="100">
        <f>IF(N402="znížená",J402,0)</f>
        <v>0</v>
      </c>
      <c r="BG402" s="100">
        <f>IF(N402="zákl. prenesená",J402,0)</f>
        <v>0</v>
      </c>
      <c r="BH402" s="100">
        <f>IF(N402="zníž. prenesená",J402,0)</f>
        <v>0</v>
      </c>
      <c r="BI402" s="100">
        <f>IF(N402="nulová",J402,0)</f>
        <v>0</v>
      </c>
      <c r="BJ402" s="18" t="s">
        <v>98</v>
      </c>
      <c r="BK402" s="183">
        <f>ROUND(I402*H402,3)</f>
        <v>0</v>
      </c>
      <c r="BL402" s="18" t="s">
        <v>266</v>
      </c>
      <c r="BM402" s="182" t="s">
        <v>552</v>
      </c>
    </row>
    <row r="403" spans="1:65" s="13" customFormat="1">
      <c r="B403" s="184"/>
      <c r="D403" s="185" t="s">
        <v>174</v>
      </c>
      <c r="E403" s="186" t="s">
        <v>1</v>
      </c>
      <c r="F403" s="187" t="s">
        <v>197</v>
      </c>
      <c r="H403" s="186" t="s">
        <v>1</v>
      </c>
      <c r="I403" s="188"/>
      <c r="L403" s="184"/>
      <c r="M403" s="189"/>
      <c r="N403" s="190"/>
      <c r="O403" s="190"/>
      <c r="P403" s="190"/>
      <c r="Q403" s="190"/>
      <c r="R403" s="190"/>
      <c r="S403" s="190"/>
      <c r="T403" s="191"/>
      <c r="AT403" s="186" t="s">
        <v>174</v>
      </c>
      <c r="AU403" s="186" t="s">
        <v>98</v>
      </c>
      <c r="AV403" s="13" t="s">
        <v>84</v>
      </c>
      <c r="AW403" s="13" t="s">
        <v>30</v>
      </c>
      <c r="AX403" s="13" t="s">
        <v>77</v>
      </c>
      <c r="AY403" s="186" t="s">
        <v>165</v>
      </c>
    </row>
    <row r="404" spans="1:65" s="14" customFormat="1">
      <c r="B404" s="192"/>
      <c r="D404" s="185" t="s">
        <v>174</v>
      </c>
      <c r="E404" s="193" t="s">
        <v>1</v>
      </c>
      <c r="F404" s="194" t="s">
        <v>553</v>
      </c>
      <c r="H404" s="195">
        <v>20</v>
      </c>
      <c r="I404" s="196"/>
      <c r="L404" s="192"/>
      <c r="M404" s="197"/>
      <c r="N404" s="198"/>
      <c r="O404" s="198"/>
      <c r="P404" s="198"/>
      <c r="Q404" s="198"/>
      <c r="R404" s="198"/>
      <c r="S404" s="198"/>
      <c r="T404" s="199"/>
      <c r="AT404" s="193" t="s">
        <v>174</v>
      </c>
      <c r="AU404" s="193" t="s">
        <v>98</v>
      </c>
      <c r="AV404" s="14" t="s">
        <v>98</v>
      </c>
      <c r="AW404" s="14" t="s">
        <v>30</v>
      </c>
      <c r="AX404" s="14" t="s">
        <v>84</v>
      </c>
      <c r="AY404" s="193" t="s">
        <v>165</v>
      </c>
    </row>
    <row r="405" spans="1:65" s="12" customFormat="1" ht="22.9" customHeight="1">
      <c r="B405" s="158"/>
      <c r="D405" s="159" t="s">
        <v>76</v>
      </c>
      <c r="E405" s="169" t="s">
        <v>554</v>
      </c>
      <c r="F405" s="169" t="s">
        <v>555</v>
      </c>
      <c r="I405" s="161"/>
      <c r="J405" s="170">
        <f>BK405</f>
        <v>0</v>
      </c>
      <c r="L405" s="158"/>
      <c r="M405" s="163"/>
      <c r="N405" s="164"/>
      <c r="O405" s="164"/>
      <c r="P405" s="165">
        <f>SUM(P406:P491)</f>
        <v>0</v>
      </c>
      <c r="Q405" s="164"/>
      <c r="R405" s="165">
        <f>SUM(R406:R491)</f>
        <v>0.24441139000000003</v>
      </c>
      <c r="S405" s="164"/>
      <c r="T405" s="166">
        <f>SUM(T406:T491)</f>
        <v>0</v>
      </c>
      <c r="AR405" s="159" t="s">
        <v>98</v>
      </c>
      <c r="AT405" s="167" t="s">
        <v>76</v>
      </c>
      <c r="AU405" s="167" t="s">
        <v>84</v>
      </c>
      <c r="AY405" s="159" t="s">
        <v>165</v>
      </c>
      <c r="BK405" s="168">
        <f>SUM(BK406:BK491)</f>
        <v>0</v>
      </c>
    </row>
    <row r="406" spans="1:65" s="2" customFormat="1" ht="24.25" customHeight="1">
      <c r="A406" s="35"/>
      <c r="B406" s="139"/>
      <c r="C406" s="171" t="s">
        <v>556</v>
      </c>
      <c r="D406" s="171" t="s">
        <v>168</v>
      </c>
      <c r="E406" s="172" t="s">
        <v>557</v>
      </c>
      <c r="F406" s="173" t="s">
        <v>107</v>
      </c>
      <c r="G406" s="174" t="s">
        <v>180</v>
      </c>
      <c r="H406" s="175">
        <v>508.45699999999999</v>
      </c>
      <c r="I406" s="176"/>
      <c r="J406" s="175">
        <f>ROUND(I406*H406,3)</f>
        <v>0</v>
      </c>
      <c r="K406" s="177"/>
      <c r="L406" s="36"/>
      <c r="M406" s="178" t="s">
        <v>1</v>
      </c>
      <c r="N406" s="179" t="s">
        <v>43</v>
      </c>
      <c r="O406" s="64"/>
      <c r="P406" s="180">
        <f>O406*H406</f>
        <v>0</v>
      </c>
      <c r="Q406" s="180">
        <v>1E-4</v>
      </c>
      <c r="R406" s="180">
        <f>Q406*H406</f>
        <v>5.0845700000000001E-2</v>
      </c>
      <c r="S406" s="180">
        <v>0</v>
      </c>
      <c r="T406" s="181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82" t="s">
        <v>266</v>
      </c>
      <c r="AT406" s="182" t="s">
        <v>168</v>
      </c>
      <c r="AU406" s="182" t="s">
        <v>98</v>
      </c>
      <c r="AY406" s="18" t="s">
        <v>165</v>
      </c>
      <c r="BE406" s="100">
        <f>IF(N406="základná",J406,0)</f>
        <v>0</v>
      </c>
      <c r="BF406" s="100">
        <f>IF(N406="znížená",J406,0)</f>
        <v>0</v>
      </c>
      <c r="BG406" s="100">
        <f>IF(N406="zákl. prenesená",J406,0)</f>
        <v>0</v>
      </c>
      <c r="BH406" s="100">
        <f>IF(N406="zníž. prenesená",J406,0)</f>
        <v>0</v>
      </c>
      <c r="BI406" s="100">
        <f>IF(N406="nulová",J406,0)</f>
        <v>0</v>
      </c>
      <c r="BJ406" s="18" t="s">
        <v>98</v>
      </c>
      <c r="BK406" s="183">
        <f>ROUND(I406*H406,3)</f>
        <v>0</v>
      </c>
      <c r="BL406" s="18" t="s">
        <v>266</v>
      </c>
      <c r="BM406" s="182" t="s">
        <v>558</v>
      </c>
    </row>
    <row r="407" spans="1:65" s="14" customFormat="1">
      <c r="B407" s="192"/>
      <c r="D407" s="185" t="s">
        <v>174</v>
      </c>
      <c r="E407" s="193" t="s">
        <v>1</v>
      </c>
      <c r="F407" s="194" t="s">
        <v>559</v>
      </c>
      <c r="H407" s="195">
        <v>140.828</v>
      </c>
      <c r="I407" s="196"/>
      <c r="L407" s="192"/>
      <c r="M407" s="197"/>
      <c r="N407" s="198"/>
      <c r="O407" s="198"/>
      <c r="P407" s="198"/>
      <c r="Q407" s="198"/>
      <c r="R407" s="198"/>
      <c r="S407" s="198"/>
      <c r="T407" s="199"/>
      <c r="AT407" s="193" t="s">
        <v>174</v>
      </c>
      <c r="AU407" s="193" t="s">
        <v>98</v>
      </c>
      <c r="AV407" s="14" t="s">
        <v>98</v>
      </c>
      <c r="AW407" s="14" t="s">
        <v>30</v>
      </c>
      <c r="AX407" s="14" t="s">
        <v>77</v>
      </c>
      <c r="AY407" s="193" t="s">
        <v>165</v>
      </c>
    </row>
    <row r="408" spans="1:65" s="13" customFormat="1">
      <c r="B408" s="184"/>
      <c r="D408" s="185" t="s">
        <v>174</v>
      </c>
      <c r="E408" s="186" t="s">
        <v>1</v>
      </c>
      <c r="F408" s="187" t="s">
        <v>194</v>
      </c>
      <c r="H408" s="186" t="s">
        <v>1</v>
      </c>
      <c r="I408" s="188"/>
      <c r="L408" s="184"/>
      <c r="M408" s="189"/>
      <c r="N408" s="190"/>
      <c r="O408" s="190"/>
      <c r="P408" s="190"/>
      <c r="Q408" s="190"/>
      <c r="R408" s="190"/>
      <c r="S408" s="190"/>
      <c r="T408" s="191"/>
      <c r="AT408" s="186" t="s">
        <v>174</v>
      </c>
      <c r="AU408" s="186" t="s">
        <v>98</v>
      </c>
      <c r="AV408" s="13" t="s">
        <v>84</v>
      </c>
      <c r="AW408" s="13" t="s">
        <v>30</v>
      </c>
      <c r="AX408" s="13" t="s">
        <v>77</v>
      </c>
      <c r="AY408" s="186" t="s">
        <v>165</v>
      </c>
    </row>
    <row r="409" spans="1:65" s="13" customFormat="1">
      <c r="B409" s="184"/>
      <c r="D409" s="185" t="s">
        <v>174</v>
      </c>
      <c r="E409" s="186" t="s">
        <v>1</v>
      </c>
      <c r="F409" s="187" t="s">
        <v>560</v>
      </c>
      <c r="H409" s="186" t="s">
        <v>1</v>
      </c>
      <c r="I409" s="188"/>
      <c r="L409" s="184"/>
      <c r="M409" s="189"/>
      <c r="N409" s="190"/>
      <c r="O409" s="190"/>
      <c r="P409" s="190"/>
      <c r="Q409" s="190"/>
      <c r="R409" s="190"/>
      <c r="S409" s="190"/>
      <c r="T409" s="191"/>
      <c r="AT409" s="186" t="s">
        <v>174</v>
      </c>
      <c r="AU409" s="186" t="s">
        <v>98</v>
      </c>
      <c r="AV409" s="13" t="s">
        <v>84</v>
      </c>
      <c r="AW409" s="13" t="s">
        <v>30</v>
      </c>
      <c r="AX409" s="13" t="s">
        <v>77</v>
      </c>
      <c r="AY409" s="186" t="s">
        <v>165</v>
      </c>
    </row>
    <row r="410" spans="1:65" s="13" customFormat="1">
      <c r="B410" s="184"/>
      <c r="D410" s="185" t="s">
        <v>174</v>
      </c>
      <c r="E410" s="186" t="s">
        <v>1</v>
      </c>
      <c r="F410" s="187" t="s">
        <v>561</v>
      </c>
      <c r="H410" s="186" t="s">
        <v>1</v>
      </c>
      <c r="I410" s="188"/>
      <c r="L410" s="184"/>
      <c r="M410" s="189"/>
      <c r="N410" s="190"/>
      <c r="O410" s="190"/>
      <c r="P410" s="190"/>
      <c r="Q410" s="190"/>
      <c r="R410" s="190"/>
      <c r="S410" s="190"/>
      <c r="T410" s="191"/>
      <c r="AT410" s="186" t="s">
        <v>174</v>
      </c>
      <c r="AU410" s="186" t="s">
        <v>98</v>
      </c>
      <c r="AV410" s="13" t="s">
        <v>84</v>
      </c>
      <c r="AW410" s="13" t="s">
        <v>30</v>
      </c>
      <c r="AX410" s="13" t="s">
        <v>77</v>
      </c>
      <c r="AY410" s="186" t="s">
        <v>165</v>
      </c>
    </row>
    <row r="411" spans="1:65" s="14" customFormat="1">
      <c r="B411" s="192"/>
      <c r="D411" s="185" t="s">
        <v>174</v>
      </c>
      <c r="E411" s="193" t="s">
        <v>1</v>
      </c>
      <c r="F411" s="194" t="s">
        <v>562</v>
      </c>
      <c r="H411" s="195">
        <v>89.6</v>
      </c>
      <c r="I411" s="196"/>
      <c r="L411" s="192"/>
      <c r="M411" s="197"/>
      <c r="N411" s="198"/>
      <c r="O411" s="198"/>
      <c r="P411" s="198"/>
      <c r="Q411" s="198"/>
      <c r="R411" s="198"/>
      <c r="S411" s="198"/>
      <c r="T411" s="199"/>
      <c r="AT411" s="193" t="s">
        <v>174</v>
      </c>
      <c r="AU411" s="193" t="s">
        <v>98</v>
      </c>
      <c r="AV411" s="14" t="s">
        <v>98</v>
      </c>
      <c r="AW411" s="14" t="s">
        <v>30</v>
      </c>
      <c r="AX411" s="14" t="s">
        <v>77</v>
      </c>
      <c r="AY411" s="193" t="s">
        <v>165</v>
      </c>
    </row>
    <row r="412" spans="1:65" s="14" customFormat="1">
      <c r="B412" s="192"/>
      <c r="D412" s="185" t="s">
        <v>174</v>
      </c>
      <c r="E412" s="193" t="s">
        <v>1</v>
      </c>
      <c r="F412" s="194" t="s">
        <v>563</v>
      </c>
      <c r="H412" s="195">
        <v>-19.096</v>
      </c>
      <c r="I412" s="196"/>
      <c r="L412" s="192"/>
      <c r="M412" s="197"/>
      <c r="N412" s="198"/>
      <c r="O412" s="198"/>
      <c r="P412" s="198"/>
      <c r="Q412" s="198"/>
      <c r="R412" s="198"/>
      <c r="S412" s="198"/>
      <c r="T412" s="199"/>
      <c r="AT412" s="193" t="s">
        <v>174</v>
      </c>
      <c r="AU412" s="193" t="s">
        <v>98</v>
      </c>
      <c r="AV412" s="14" t="s">
        <v>98</v>
      </c>
      <c r="AW412" s="14" t="s">
        <v>30</v>
      </c>
      <c r="AX412" s="14" t="s">
        <v>77</v>
      </c>
      <c r="AY412" s="193" t="s">
        <v>165</v>
      </c>
    </row>
    <row r="413" spans="1:65" s="14" customFormat="1">
      <c r="B413" s="192"/>
      <c r="D413" s="185" t="s">
        <v>174</v>
      </c>
      <c r="E413" s="193" t="s">
        <v>1</v>
      </c>
      <c r="F413" s="194" t="s">
        <v>564</v>
      </c>
      <c r="H413" s="195">
        <v>5.58</v>
      </c>
      <c r="I413" s="196"/>
      <c r="L413" s="192"/>
      <c r="M413" s="197"/>
      <c r="N413" s="198"/>
      <c r="O413" s="198"/>
      <c r="P413" s="198"/>
      <c r="Q413" s="198"/>
      <c r="R413" s="198"/>
      <c r="S413" s="198"/>
      <c r="T413" s="199"/>
      <c r="AT413" s="193" t="s">
        <v>174</v>
      </c>
      <c r="AU413" s="193" t="s">
        <v>98</v>
      </c>
      <c r="AV413" s="14" t="s">
        <v>98</v>
      </c>
      <c r="AW413" s="14" t="s">
        <v>30</v>
      </c>
      <c r="AX413" s="14" t="s">
        <v>77</v>
      </c>
      <c r="AY413" s="193" t="s">
        <v>165</v>
      </c>
    </row>
    <row r="414" spans="1:65" s="13" customFormat="1">
      <c r="B414" s="184"/>
      <c r="D414" s="185" t="s">
        <v>174</v>
      </c>
      <c r="E414" s="186" t="s">
        <v>1</v>
      </c>
      <c r="F414" s="187" t="s">
        <v>565</v>
      </c>
      <c r="H414" s="186" t="s">
        <v>1</v>
      </c>
      <c r="I414" s="188"/>
      <c r="L414" s="184"/>
      <c r="M414" s="189"/>
      <c r="N414" s="190"/>
      <c r="O414" s="190"/>
      <c r="P414" s="190"/>
      <c r="Q414" s="190"/>
      <c r="R414" s="190"/>
      <c r="S414" s="190"/>
      <c r="T414" s="191"/>
      <c r="AT414" s="186" t="s">
        <v>174</v>
      </c>
      <c r="AU414" s="186" t="s">
        <v>98</v>
      </c>
      <c r="AV414" s="13" t="s">
        <v>84</v>
      </c>
      <c r="AW414" s="13" t="s">
        <v>30</v>
      </c>
      <c r="AX414" s="13" t="s">
        <v>77</v>
      </c>
      <c r="AY414" s="186" t="s">
        <v>165</v>
      </c>
    </row>
    <row r="415" spans="1:65" s="13" customFormat="1">
      <c r="B415" s="184"/>
      <c r="D415" s="185" t="s">
        <v>174</v>
      </c>
      <c r="E415" s="186" t="s">
        <v>1</v>
      </c>
      <c r="F415" s="187" t="s">
        <v>561</v>
      </c>
      <c r="H415" s="186" t="s">
        <v>1</v>
      </c>
      <c r="I415" s="188"/>
      <c r="L415" s="184"/>
      <c r="M415" s="189"/>
      <c r="N415" s="190"/>
      <c r="O415" s="190"/>
      <c r="P415" s="190"/>
      <c r="Q415" s="190"/>
      <c r="R415" s="190"/>
      <c r="S415" s="190"/>
      <c r="T415" s="191"/>
      <c r="AT415" s="186" t="s">
        <v>174</v>
      </c>
      <c r="AU415" s="186" t="s">
        <v>98</v>
      </c>
      <c r="AV415" s="13" t="s">
        <v>84</v>
      </c>
      <c r="AW415" s="13" t="s">
        <v>30</v>
      </c>
      <c r="AX415" s="13" t="s">
        <v>77</v>
      </c>
      <c r="AY415" s="186" t="s">
        <v>165</v>
      </c>
    </row>
    <row r="416" spans="1:65" s="14" customFormat="1">
      <c r="B416" s="192"/>
      <c r="D416" s="185" t="s">
        <v>174</v>
      </c>
      <c r="E416" s="193" t="s">
        <v>1</v>
      </c>
      <c r="F416" s="194" t="s">
        <v>566</v>
      </c>
      <c r="H416" s="195">
        <v>56</v>
      </c>
      <c r="I416" s="196"/>
      <c r="L416" s="192"/>
      <c r="M416" s="197"/>
      <c r="N416" s="198"/>
      <c r="O416" s="198"/>
      <c r="P416" s="198"/>
      <c r="Q416" s="198"/>
      <c r="R416" s="198"/>
      <c r="S416" s="198"/>
      <c r="T416" s="199"/>
      <c r="AT416" s="193" t="s">
        <v>174</v>
      </c>
      <c r="AU416" s="193" t="s">
        <v>98</v>
      </c>
      <c r="AV416" s="14" t="s">
        <v>98</v>
      </c>
      <c r="AW416" s="14" t="s">
        <v>30</v>
      </c>
      <c r="AX416" s="14" t="s">
        <v>77</v>
      </c>
      <c r="AY416" s="193" t="s">
        <v>165</v>
      </c>
    </row>
    <row r="417" spans="2:51" s="14" customFormat="1">
      <c r="B417" s="192"/>
      <c r="D417" s="185" t="s">
        <v>174</v>
      </c>
      <c r="E417" s="193" t="s">
        <v>1</v>
      </c>
      <c r="F417" s="194" t="s">
        <v>567</v>
      </c>
      <c r="H417" s="195">
        <v>-18.239999999999998</v>
      </c>
      <c r="I417" s="196"/>
      <c r="L417" s="192"/>
      <c r="M417" s="197"/>
      <c r="N417" s="198"/>
      <c r="O417" s="198"/>
      <c r="P417" s="198"/>
      <c r="Q417" s="198"/>
      <c r="R417" s="198"/>
      <c r="S417" s="198"/>
      <c r="T417" s="199"/>
      <c r="AT417" s="193" t="s">
        <v>174</v>
      </c>
      <c r="AU417" s="193" t="s">
        <v>98</v>
      </c>
      <c r="AV417" s="14" t="s">
        <v>98</v>
      </c>
      <c r="AW417" s="14" t="s">
        <v>30</v>
      </c>
      <c r="AX417" s="14" t="s">
        <v>77</v>
      </c>
      <c r="AY417" s="193" t="s">
        <v>165</v>
      </c>
    </row>
    <row r="418" spans="2:51" s="14" customFormat="1">
      <c r="B418" s="192"/>
      <c r="D418" s="185" t="s">
        <v>174</v>
      </c>
      <c r="E418" s="193" t="s">
        <v>1</v>
      </c>
      <c r="F418" s="194" t="s">
        <v>568</v>
      </c>
      <c r="H418" s="195">
        <v>-9.6319999999999997</v>
      </c>
      <c r="I418" s="196"/>
      <c r="L418" s="192"/>
      <c r="M418" s="197"/>
      <c r="N418" s="198"/>
      <c r="O418" s="198"/>
      <c r="P418" s="198"/>
      <c r="Q418" s="198"/>
      <c r="R418" s="198"/>
      <c r="S418" s="198"/>
      <c r="T418" s="199"/>
      <c r="AT418" s="193" t="s">
        <v>174</v>
      </c>
      <c r="AU418" s="193" t="s">
        <v>98</v>
      </c>
      <c r="AV418" s="14" t="s">
        <v>98</v>
      </c>
      <c r="AW418" s="14" t="s">
        <v>30</v>
      </c>
      <c r="AX418" s="14" t="s">
        <v>77</v>
      </c>
      <c r="AY418" s="193" t="s">
        <v>165</v>
      </c>
    </row>
    <row r="419" spans="2:51" s="13" customFormat="1">
      <c r="B419" s="184"/>
      <c r="D419" s="185" t="s">
        <v>174</v>
      </c>
      <c r="E419" s="186" t="s">
        <v>1</v>
      </c>
      <c r="F419" s="187" t="s">
        <v>569</v>
      </c>
      <c r="H419" s="186" t="s">
        <v>1</v>
      </c>
      <c r="I419" s="188"/>
      <c r="L419" s="184"/>
      <c r="M419" s="189"/>
      <c r="N419" s="190"/>
      <c r="O419" s="190"/>
      <c r="P419" s="190"/>
      <c r="Q419" s="190"/>
      <c r="R419" s="190"/>
      <c r="S419" s="190"/>
      <c r="T419" s="191"/>
      <c r="AT419" s="186" t="s">
        <v>174</v>
      </c>
      <c r="AU419" s="186" t="s">
        <v>98</v>
      </c>
      <c r="AV419" s="13" t="s">
        <v>84</v>
      </c>
      <c r="AW419" s="13" t="s">
        <v>30</v>
      </c>
      <c r="AX419" s="13" t="s">
        <v>77</v>
      </c>
      <c r="AY419" s="186" t="s">
        <v>165</v>
      </c>
    </row>
    <row r="420" spans="2:51" s="13" customFormat="1">
      <c r="B420" s="184"/>
      <c r="D420" s="185" t="s">
        <v>174</v>
      </c>
      <c r="E420" s="186" t="s">
        <v>1</v>
      </c>
      <c r="F420" s="187" t="s">
        <v>561</v>
      </c>
      <c r="H420" s="186" t="s">
        <v>1</v>
      </c>
      <c r="I420" s="188"/>
      <c r="L420" s="184"/>
      <c r="M420" s="189"/>
      <c r="N420" s="190"/>
      <c r="O420" s="190"/>
      <c r="P420" s="190"/>
      <c r="Q420" s="190"/>
      <c r="R420" s="190"/>
      <c r="S420" s="190"/>
      <c r="T420" s="191"/>
      <c r="AT420" s="186" t="s">
        <v>174</v>
      </c>
      <c r="AU420" s="186" t="s">
        <v>98</v>
      </c>
      <c r="AV420" s="13" t="s">
        <v>84</v>
      </c>
      <c r="AW420" s="13" t="s">
        <v>30</v>
      </c>
      <c r="AX420" s="13" t="s">
        <v>77</v>
      </c>
      <c r="AY420" s="186" t="s">
        <v>165</v>
      </c>
    </row>
    <row r="421" spans="2:51" s="14" customFormat="1">
      <c r="B421" s="192"/>
      <c r="D421" s="185" t="s">
        <v>174</v>
      </c>
      <c r="E421" s="193" t="s">
        <v>1</v>
      </c>
      <c r="F421" s="194" t="s">
        <v>570</v>
      </c>
      <c r="H421" s="195">
        <v>78.784000000000006</v>
      </c>
      <c r="I421" s="196"/>
      <c r="L421" s="192"/>
      <c r="M421" s="197"/>
      <c r="N421" s="198"/>
      <c r="O421" s="198"/>
      <c r="P421" s="198"/>
      <c r="Q421" s="198"/>
      <c r="R421" s="198"/>
      <c r="S421" s="198"/>
      <c r="T421" s="199"/>
      <c r="AT421" s="193" t="s">
        <v>174</v>
      </c>
      <c r="AU421" s="193" t="s">
        <v>98</v>
      </c>
      <c r="AV421" s="14" t="s">
        <v>98</v>
      </c>
      <c r="AW421" s="14" t="s">
        <v>30</v>
      </c>
      <c r="AX421" s="14" t="s">
        <v>77</v>
      </c>
      <c r="AY421" s="193" t="s">
        <v>165</v>
      </c>
    </row>
    <row r="422" spans="2:51" s="14" customFormat="1">
      <c r="B422" s="192"/>
      <c r="D422" s="185" t="s">
        <v>174</v>
      </c>
      <c r="E422" s="193" t="s">
        <v>1</v>
      </c>
      <c r="F422" s="194" t="s">
        <v>567</v>
      </c>
      <c r="H422" s="195">
        <v>-18.239999999999998</v>
      </c>
      <c r="I422" s="196"/>
      <c r="L422" s="192"/>
      <c r="M422" s="197"/>
      <c r="N422" s="198"/>
      <c r="O422" s="198"/>
      <c r="P422" s="198"/>
      <c r="Q422" s="198"/>
      <c r="R422" s="198"/>
      <c r="S422" s="198"/>
      <c r="T422" s="199"/>
      <c r="AT422" s="193" t="s">
        <v>174</v>
      </c>
      <c r="AU422" s="193" t="s">
        <v>98</v>
      </c>
      <c r="AV422" s="14" t="s">
        <v>98</v>
      </c>
      <c r="AW422" s="14" t="s">
        <v>30</v>
      </c>
      <c r="AX422" s="14" t="s">
        <v>77</v>
      </c>
      <c r="AY422" s="193" t="s">
        <v>165</v>
      </c>
    </row>
    <row r="423" spans="2:51" s="14" customFormat="1">
      <c r="B423" s="192"/>
      <c r="D423" s="185" t="s">
        <v>174</v>
      </c>
      <c r="E423" s="193" t="s">
        <v>1</v>
      </c>
      <c r="F423" s="194" t="s">
        <v>571</v>
      </c>
      <c r="H423" s="195">
        <v>-4.3339999999999996</v>
      </c>
      <c r="I423" s="196"/>
      <c r="L423" s="192"/>
      <c r="M423" s="197"/>
      <c r="N423" s="198"/>
      <c r="O423" s="198"/>
      <c r="P423" s="198"/>
      <c r="Q423" s="198"/>
      <c r="R423" s="198"/>
      <c r="S423" s="198"/>
      <c r="T423" s="199"/>
      <c r="AT423" s="193" t="s">
        <v>174</v>
      </c>
      <c r="AU423" s="193" t="s">
        <v>98</v>
      </c>
      <c r="AV423" s="14" t="s">
        <v>98</v>
      </c>
      <c r="AW423" s="14" t="s">
        <v>30</v>
      </c>
      <c r="AX423" s="14" t="s">
        <v>77</v>
      </c>
      <c r="AY423" s="193" t="s">
        <v>165</v>
      </c>
    </row>
    <row r="424" spans="2:51" s="14" customFormat="1">
      <c r="B424" s="192"/>
      <c r="D424" s="185" t="s">
        <v>174</v>
      </c>
      <c r="E424" s="193" t="s">
        <v>1</v>
      </c>
      <c r="F424" s="194" t="s">
        <v>572</v>
      </c>
      <c r="H424" s="195">
        <v>2.0430000000000001</v>
      </c>
      <c r="I424" s="196"/>
      <c r="L424" s="192"/>
      <c r="M424" s="197"/>
      <c r="N424" s="198"/>
      <c r="O424" s="198"/>
      <c r="P424" s="198"/>
      <c r="Q424" s="198"/>
      <c r="R424" s="198"/>
      <c r="S424" s="198"/>
      <c r="T424" s="199"/>
      <c r="AT424" s="193" t="s">
        <v>174</v>
      </c>
      <c r="AU424" s="193" t="s">
        <v>98</v>
      </c>
      <c r="AV424" s="14" t="s">
        <v>98</v>
      </c>
      <c r="AW424" s="14" t="s">
        <v>30</v>
      </c>
      <c r="AX424" s="14" t="s">
        <v>77</v>
      </c>
      <c r="AY424" s="193" t="s">
        <v>165</v>
      </c>
    </row>
    <row r="425" spans="2:51" s="13" customFormat="1">
      <c r="B425" s="184"/>
      <c r="D425" s="185" t="s">
        <v>174</v>
      </c>
      <c r="E425" s="186" t="s">
        <v>1</v>
      </c>
      <c r="F425" s="187" t="s">
        <v>573</v>
      </c>
      <c r="H425" s="186" t="s">
        <v>1</v>
      </c>
      <c r="I425" s="188"/>
      <c r="L425" s="184"/>
      <c r="M425" s="189"/>
      <c r="N425" s="190"/>
      <c r="O425" s="190"/>
      <c r="P425" s="190"/>
      <c r="Q425" s="190"/>
      <c r="R425" s="190"/>
      <c r="S425" s="190"/>
      <c r="T425" s="191"/>
      <c r="AT425" s="186" t="s">
        <v>174</v>
      </c>
      <c r="AU425" s="186" t="s">
        <v>98</v>
      </c>
      <c r="AV425" s="13" t="s">
        <v>84</v>
      </c>
      <c r="AW425" s="13" t="s">
        <v>30</v>
      </c>
      <c r="AX425" s="13" t="s">
        <v>77</v>
      </c>
      <c r="AY425" s="186" t="s">
        <v>165</v>
      </c>
    </row>
    <row r="426" spans="2:51" s="14" customFormat="1">
      <c r="B426" s="192"/>
      <c r="D426" s="185" t="s">
        <v>174</v>
      </c>
      <c r="E426" s="193" t="s">
        <v>1</v>
      </c>
      <c r="F426" s="194" t="s">
        <v>574</v>
      </c>
      <c r="H426" s="195">
        <v>28.416</v>
      </c>
      <c r="I426" s="196"/>
      <c r="L426" s="192"/>
      <c r="M426" s="197"/>
      <c r="N426" s="198"/>
      <c r="O426" s="198"/>
      <c r="P426" s="198"/>
      <c r="Q426" s="198"/>
      <c r="R426" s="198"/>
      <c r="S426" s="198"/>
      <c r="T426" s="199"/>
      <c r="AT426" s="193" t="s">
        <v>174</v>
      </c>
      <c r="AU426" s="193" t="s">
        <v>98</v>
      </c>
      <c r="AV426" s="14" t="s">
        <v>98</v>
      </c>
      <c r="AW426" s="14" t="s">
        <v>30</v>
      </c>
      <c r="AX426" s="14" t="s">
        <v>77</v>
      </c>
      <c r="AY426" s="193" t="s">
        <v>165</v>
      </c>
    </row>
    <row r="427" spans="2:51" s="13" customFormat="1">
      <c r="B427" s="184"/>
      <c r="D427" s="185" t="s">
        <v>174</v>
      </c>
      <c r="E427" s="186" t="s">
        <v>1</v>
      </c>
      <c r="F427" s="187" t="s">
        <v>575</v>
      </c>
      <c r="H427" s="186" t="s">
        <v>1</v>
      </c>
      <c r="I427" s="188"/>
      <c r="L427" s="184"/>
      <c r="M427" s="189"/>
      <c r="N427" s="190"/>
      <c r="O427" s="190"/>
      <c r="P427" s="190"/>
      <c r="Q427" s="190"/>
      <c r="R427" s="190"/>
      <c r="S427" s="190"/>
      <c r="T427" s="191"/>
      <c r="AT427" s="186" t="s">
        <v>174</v>
      </c>
      <c r="AU427" s="186" t="s">
        <v>98</v>
      </c>
      <c r="AV427" s="13" t="s">
        <v>84</v>
      </c>
      <c r="AW427" s="13" t="s">
        <v>30</v>
      </c>
      <c r="AX427" s="13" t="s">
        <v>77</v>
      </c>
      <c r="AY427" s="186" t="s">
        <v>165</v>
      </c>
    </row>
    <row r="428" spans="2:51" s="14" customFormat="1">
      <c r="B428" s="192"/>
      <c r="D428" s="185" t="s">
        <v>174</v>
      </c>
      <c r="E428" s="193" t="s">
        <v>1</v>
      </c>
      <c r="F428" s="194" t="s">
        <v>576</v>
      </c>
      <c r="H428" s="195">
        <v>8.9239999999999995</v>
      </c>
      <c r="I428" s="196"/>
      <c r="L428" s="192"/>
      <c r="M428" s="197"/>
      <c r="N428" s="198"/>
      <c r="O428" s="198"/>
      <c r="P428" s="198"/>
      <c r="Q428" s="198"/>
      <c r="R428" s="198"/>
      <c r="S428" s="198"/>
      <c r="T428" s="199"/>
      <c r="AT428" s="193" t="s">
        <v>174</v>
      </c>
      <c r="AU428" s="193" t="s">
        <v>98</v>
      </c>
      <c r="AV428" s="14" t="s">
        <v>98</v>
      </c>
      <c r="AW428" s="14" t="s">
        <v>30</v>
      </c>
      <c r="AX428" s="14" t="s">
        <v>77</v>
      </c>
      <c r="AY428" s="193" t="s">
        <v>165</v>
      </c>
    </row>
    <row r="429" spans="2:51" s="16" customFormat="1">
      <c r="B429" s="208"/>
      <c r="D429" s="185" t="s">
        <v>174</v>
      </c>
      <c r="E429" s="209" t="s">
        <v>1</v>
      </c>
      <c r="F429" s="210" t="s">
        <v>196</v>
      </c>
      <c r="H429" s="211">
        <v>340.63299999999998</v>
      </c>
      <c r="I429" s="212"/>
      <c r="L429" s="208"/>
      <c r="M429" s="213"/>
      <c r="N429" s="214"/>
      <c r="O429" s="214"/>
      <c r="P429" s="214"/>
      <c r="Q429" s="214"/>
      <c r="R429" s="214"/>
      <c r="S429" s="214"/>
      <c r="T429" s="215"/>
      <c r="AT429" s="209" t="s">
        <v>174</v>
      </c>
      <c r="AU429" s="209" t="s">
        <v>98</v>
      </c>
      <c r="AV429" s="16" t="s">
        <v>166</v>
      </c>
      <c r="AW429" s="16" t="s">
        <v>30</v>
      </c>
      <c r="AX429" s="16" t="s">
        <v>77</v>
      </c>
      <c r="AY429" s="209" t="s">
        <v>165</v>
      </c>
    </row>
    <row r="430" spans="2:51" s="13" customFormat="1">
      <c r="B430" s="184"/>
      <c r="D430" s="185" t="s">
        <v>174</v>
      </c>
      <c r="E430" s="186" t="s">
        <v>1</v>
      </c>
      <c r="F430" s="187" t="s">
        <v>197</v>
      </c>
      <c r="H430" s="186" t="s">
        <v>1</v>
      </c>
      <c r="I430" s="188"/>
      <c r="L430" s="184"/>
      <c r="M430" s="189"/>
      <c r="N430" s="190"/>
      <c r="O430" s="190"/>
      <c r="P430" s="190"/>
      <c r="Q430" s="190"/>
      <c r="R430" s="190"/>
      <c r="S430" s="190"/>
      <c r="T430" s="191"/>
      <c r="AT430" s="186" t="s">
        <v>174</v>
      </c>
      <c r="AU430" s="186" t="s">
        <v>98</v>
      </c>
      <c r="AV430" s="13" t="s">
        <v>84</v>
      </c>
      <c r="AW430" s="13" t="s">
        <v>30</v>
      </c>
      <c r="AX430" s="13" t="s">
        <v>77</v>
      </c>
      <c r="AY430" s="186" t="s">
        <v>165</v>
      </c>
    </row>
    <row r="431" spans="2:51" s="13" customFormat="1">
      <c r="B431" s="184"/>
      <c r="D431" s="185" t="s">
        <v>174</v>
      </c>
      <c r="E431" s="186" t="s">
        <v>1</v>
      </c>
      <c r="F431" s="187" t="s">
        <v>560</v>
      </c>
      <c r="H431" s="186" t="s">
        <v>1</v>
      </c>
      <c r="I431" s="188"/>
      <c r="L431" s="184"/>
      <c r="M431" s="189"/>
      <c r="N431" s="190"/>
      <c r="O431" s="190"/>
      <c r="P431" s="190"/>
      <c r="Q431" s="190"/>
      <c r="R431" s="190"/>
      <c r="S431" s="190"/>
      <c r="T431" s="191"/>
      <c r="AT431" s="186" t="s">
        <v>174</v>
      </c>
      <c r="AU431" s="186" t="s">
        <v>98</v>
      </c>
      <c r="AV431" s="13" t="s">
        <v>84</v>
      </c>
      <c r="AW431" s="13" t="s">
        <v>30</v>
      </c>
      <c r="AX431" s="13" t="s">
        <v>77</v>
      </c>
      <c r="AY431" s="186" t="s">
        <v>165</v>
      </c>
    </row>
    <row r="432" spans="2:51" s="13" customFormat="1">
      <c r="B432" s="184"/>
      <c r="D432" s="185" t="s">
        <v>174</v>
      </c>
      <c r="E432" s="186" t="s">
        <v>1</v>
      </c>
      <c r="F432" s="187" t="s">
        <v>561</v>
      </c>
      <c r="H432" s="186" t="s">
        <v>1</v>
      </c>
      <c r="I432" s="188"/>
      <c r="L432" s="184"/>
      <c r="M432" s="189"/>
      <c r="N432" s="190"/>
      <c r="O432" s="190"/>
      <c r="P432" s="190"/>
      <c r="Q432" s="190"/>
      <c r="R432" s="190"/>
      <c r="S432" s="190"/>
      <c r="T432" s="191"/>
      <c r="AT432" s="186" t="s">
        <v>174</v>
      </c>
      <c r="AU432" s="186" t="s">
        <v>98</v>
      </c>
      <c r="AV432" s="13" t="s">
        <v>84</v>
      </c>
      <c r="AW432" s="13" t="s">
        <v>30</v>
      </c>
      <c r="AX432" s="13" t="s">
        <v>77</v>
      </c>
      <c r="AY432" s="186" t="s">
        <v>165</v>
      </c>
    </row>
    <row r="433" spans="1:65" s="14" customFormat="1">
      <c r="B433" s="192"/>
      <c r="D433" s="185" t="s">
        <v>174</v>
      </c>
      <c r="E433" s="193" t="s">
        <v>1</v>
      </c>
      <c r="F433" s="194" t="s">
        <v>577</v>
      </c>
      <c r="H433" s="195">
        <v>63.258000000000003</v>
      </c>
      <c r="I433" s="196"/>
      <c r="L433" s="192"/>
      <c r="M433" s="197"/>
      <c r="N433" s="198"/>
      <c r="O433" s="198"/>
      <c r="P433" s="198"/>
      <c r="Q433" s="198"/>
      <c r="R433" s="198"/>
      <c r="S433" s="198"/>
      <c r="T433" s="199"/>
      <c r="AT433" s="193" t="s">
        <v>174</v>
      </c>
      <c r="AU433" s="193" t="s">
        <v>98</v>
      </c>
      <c r="AV433" s="14" t="s">
        <v>98</v>
      </c>
      <c r="AW433" s="14" t="s">
        <v>30</v>
      </c>
      <c r="AX433" s="14" t="s">
        <v>77</v>
      </c>
      <c r="AY433" s="193" t="s">
        <v>165</v>
      </c>
    </row>
    <row r="434" spans="1:65" s="14" customFormat="1">
      <c r="B434" s="192"/>
      <c r="D434" s="185" t="s">
        <v>174</v>
      </c>
      <c r="E434" s="193" t="s">
        <v>1</v>
      </c>
      <c r="F434" s="194" t="s">
        <v>578</v>
      </c>
      <c r="H434" s="195">
        <v>-6.2560000000000002</v>
      </c>
      <c r="I434" s="196"/>
      <c r="L434" s="192"/>
      <c r="M434" s="197"/>
      <c r="N434" s="198"/>
      <c r="O434" s="198"/>
      <c r="P434" s="198"/>
      <c r="Q434" s="198"/>
      <c r="R434" s="198"/>
      <c r="S434" s="198"/>
      <c r="T434" s="199"/>
      <c r="AT434" s="193" t="s">
        <v>174</v>
      </c>
      <c r="AU434" s="193" t="s">
        <v>98</v>
      </c>
      <c r="AV434" s="14" t="s">
        <v>98</v>
      </c>
      <c r="AW434" s="14" t="s">
        <v>30</v>
      </c>
      <c r="AX434" s="14" t="s">
        <v>77</v>
      </c>
      <c r="AY434" s="193" t="s">
        <v>165</v>
      </c>
    </row>
    <row r="435" spans="1:65" s="14" customFormat="1">
      <c r="B435" s="192"/>
      <c r="D435" s="185" t="s">
        <v>174</v>
      </c>
      <c r="E435" s="193" t="s">
        <v>1</v>
      </c>
      <c r="F435" s="194" t="s">
        <v>579</v>
      </c>
      <c r="H435" s="195">
        <v>1.53</v>
      </c>
      <c r="I435" s="196"/>
      <c r="L435" s="192"/>
      <c r="M435" s="197"/>
      <c r="N435" s="198"/>
      <c r="O435" s="198"/>
      <c r="P435" s="198"/>
      <c r="Q435" s="198"/>
      <c r="R435" s="198"/>
      <c r="S435" s="198"/>
      <c r="T435" s="199"/>
      <c r="AT435" s="193" t="s">
        <v>174</v>
      </c>
      <c r="AU435" s="193" t="s">
        <v>98</v>
      </c>
      <c r="AV435" s="14" t="s">
        <v>98</v>
      </c>
      <c r="AW435" s="14" t="s">
        <v>30</v>
      </c>
      <c r="AX435" s="14" t="s">
        <v>77</v>
      </c>
      <c r="AY435" s="193" t="s">
        <v>165</v>
      </c>
    </row>
    <row r="436" spans="1:65" s="13" customFormat="1">
      <c r="B436" s="184"/>
      <c r="D436" s="185" t="s">
        <v>174</v>
      </c>
      <c r="E436" s="186" t="s">
        <v>1</v>
      </c>
      <c r="F436" s="187" t="s">
        <v>573</v>
      </c>
      <c r="H436" s="186" t="s">
        <v>1</v>
      </c>
      <c r="I436" s="188"/>
      <c r="L436" s="184"/>
      <c r="M436" s="189"/>
      <c r="N436" s="190"/>
      <c r="O436" s="190"/>
      <c r="P436" s="190"/>
      <c r="Q436" s="190"/>
      <c r="R436" s="190"/>
      <c r="S436" s="190"/>
      <c r="T436" s="191"/>
      <c r="AT436" s="186" t="s">
        <v>174</v>
      </c>
      <c r="AU436" s="186" t="s">
        <v>98</v>
      </c>
      <c r="AV436" s="13" t="s">
        <v>84</v>
      </c>
      <c r="AW436" s="13" t="s">
        <v>30</v>
      </c>
      <c r="AX436" s="13" t="s">
        <v>77</v>
      </c>
      <c r="AY436" s="186" t="s">
        <v>165</v>
      </c>
    </row>
    <row r="437" spans="1:65" s="14" customFormat="1">
      <c r="B437" s="192"/>
      <c r="D437" s="185" t="s">
        <v>174</v>
      </c>
      <c r="E437" s="193" t="s">
        <v>1</v>
      </c>
      <c r="F437" s="194" t="s">
        <v>580</v>
      </c>
      <c r="H437" s="195">
        <v>23.699000000000002</v>
      </c>
      <c r="I437" s="196"/>
      <c r="L437" s="192"/>
      <c r="M437" s="197"/>
      <c r="N437" s="198"/>
      <c r="O437" s="198"/>
      <c r="P437" s="198"/>
      <c r="Q437" s="198"/>
      <c r="R437" s="198"/>
      <c r="S437" s="198"/>
      <c r="T437" s="199"/>
      <c r="AT437" s="193" t="s">
        <v>174</v>
      </c>
      <c r="AU437" s="193" t="s">
        <v>98</v>
      </c>
      <c r="AV437" s="14" t="s">
        <v>98</v>
      </c>
      <c r="AW437" s="14" t="s">
        <v>30</v>
      </c>
      <c r="AX437" s="14" t="s">
        <v>77</v>
      </c>
      <c r="AY437" s="193" t="s">
        <v>165</v>
      </c>
    </row>
    <row r="438" spans="1:65" s="13" customFormat="1">
      <c r="B438" s="184"/>
      <c r="D438" s="185" t="s">
        <v>174</v>
      </c>
      <c r="E438" s="186" t="s">
        <v>1</v>
      </c>
      <c r="F438" s="187" t="s">
        <v>565</v>
      </c>
      <c r="H438" s="186" t="s">
        <v>1</v>
      </c>
      <c r="I438" s="188"/>
      <c r="L438" s="184"/>
      <c r="M438" s="189"/>
      <c r="N438" s="190"/>
      <c r="O438" s="190"/>
      <c r="P438" s="190"/>
      <c r="Q438" s="190"/>
      <c r="R438" s="190"/>
      <c r="S438" s="190"/>
      <c r="T438" s="191"/>
      <c r="AT438" s="186" t="s">
        <v>174</v>
      </c>
      <c r="AU438" s="186" t="s">
        <v>98</v>
      </c>
      <c r="AV438" s="13" t="s">
        <v>84</v>
      </c>
      <c r="AW438" s="13" t="s">
        <v>30</v>
      </c>
      <c r="AX438" s="13" t="s">
        <v>77</v>
      </c>
      <c r="AY438" s="186" t="s">
        <v>165</v>
      </c>
    </row>
    <row r="439" spans="1:65" s="14" customFormat="1">
      <c r="B439" s="192"/>
      <c r="D439" s="185" t="s">
        <v>174</v>
      </c>
      <c r="E439" s="193" t="s">
        <v>1</v>
      </c>
      <c r="F439" s="194" t="s">
        <v>581</v>
      </c>
      <c r="H439" s="195">
        <v>65.92</v>
      </c>
      <c r="I439" s="196"/>
      <c r="L439" s="192"/>
      <c r="M439" s="197"/>
      <c r="N439" s="198"/>
      <c r="O439" s="198"/>
      <c r="P439" s="198"/>
      <c r="Q439" s="198"/>
      <c r="R439" s="198"/>
      <c r="S439" s="198"/>
      <c r="T439" s="199"/>
      <c r="AT439" s="193" t="s">
        <v>174</v>
      </c>
      <c r="AU439" s="193" t="s">
        <v>98</v>
      </c>
      <c r="AV439" s="14" t="s">
        <v>98</v>
      </c>
      <c r="AW439" s="14" t="s">
        <v>30</v>
      </c>
      <c r="AX439" s="14" t="s">
        <v>77</v>
      </c>
      <c r="AY439" s="193" t="s">
        <v>165</v>
      </c>
    </row>
    <row r="440" spans="1:65" s="14" customFormat="1">
      <c r="B440" s="192"/>
      <c r="D440" s="185" t="s">
        <v>174</v>
      </c>
      <c r="E440" s="193" t="s">
        <v>1</v>
      </c>
      <c r="F440" s="194" t="s">
        <v>582</v>
      </c>
      <c r="H440" s="195">
        <v>-7.8319999999999999</v>
      </c>
      <c r="I440" s="196"/>
      <c r="L440" s="192"/>
      <c r="M440" s="197"/>
      <c r="N440" s="198"/>
      <c r="O440" s="198"/>
      <c r="P440" s="198"/>
      <c r="Q440" s="198"/>
      <c r="R440" s="198"/>
      <c r="S440" s="198"/>
      <c r="T440" s="199"/>
      <c r="AT440" s="193" t="s">
        <v>174</v>
      </c>
      <c r="AU440" s="193" t="s">
        <v>98</v>
      </c>
      <c r="AV440" s="14" t="s">
        <v>98</v>
      </c>
      <c r="AW440" s="14" t="s">
        <v>30</v>
      </c>
      <c r="AX440" s="14" t="s">
        <v>77</v>
      </c>
      <c r="AY440" s="193" t="s">
        <v>165</v>
      </c>
    </row>
    <row r="441" spans="1:65" s="14" customFormat="1">
      <c r="B441" s="192"/>
      <c r="D441" s="185" t="s">
        <v>174</v>
      </c>
      <c r="E441" s="193" t="s">
        <v>1</v>
      </c>
      <c r="F441" s="194" t="s">
        <v>583</v>
      </c>
      <c r="H441" s="195">
        <v>3.06</v>
      </c>
      <c r="I441" s="196"/>
      <c r="L441" s="192"/>
      <c r="M441" s="197"/>
      <c r="N441" s="198"/>
      <c r="O441" s="198"/>
      <c r="P441" s="198"/>
      <c r="Q441" s="198"/>
      <c r="R441" s="198"/>
      <c r="S441" s="198"/>
      <c r="T441" s="199"/>
      <c r="AT441" s="193" t="s">
        <v>174</v>
      </c>
      <c r="AU441" s="193" t="s">
        <v>98</v>
      </c>
      <c r="AV441" s="14" t="s">
        <v>98</v>
      </c>
      <c r="AW441" s="14" t="s">
        <v>30</v>
      </c>
      <c r="AX441" s="14" t="s">
        <v>77</v>
      </c>
      <c r="AY441" s="193" t="s">
        <v>165</v>
      </c>
    </row>
    <row r="442" spans="1:65" s="13" customFormat="1">
      <c r="B442" s="184"/>
      <c r="D442" s="185" t="s">
        <v>174</v>
      </c>
      <c r="E442" s="186" t="s">
        <v>1</v>
      </c>
      <c r="F442" s="187" t="s">
        <v>573</v>
      </c>
      <c r="H442" s="186" t="s">
        <v>1</v>
      </c>
      <c r="I442" s="188"/>
      <c r="L442" s="184"/>
      <c r="M442" s="189"/>
      <c r="N442" s="190"/>
      <c r="O442" s="190"/>
      <c r="P442" s="190"/>
      <c r="Q442" s="190"/>
      <c r="R442" s="190"/>
      <c r="S442" s="190"/>
      <c r="T442" s="191"/>
      <c r="AT442" s="186" t="s">
        <v>174</v>
      </c>
      <c r="AU442" s="186" t="s">
        <v>98</v>
      </c>
      <c r="AV442" s="13" t="s">
        <v>84</v>
      </c>
      <c r="AW442" s="13" t="s">
        <v>30</v>
      </c>
      <c r="AX442" s="13" t="s">
        <v>77</v>
      </c>
      <c r="AY442" s="186" t="s">
        <v>165</v>
      </c>
    </row>
    <row r="443" spans="1:65" s="14" customFormat="1">
      <c r="B443" s="192"/>
      <c r="D443" s="185" t="s">
        <v>174</v>
      </c>
      <c r="E443" s="193" t="s">
        <v>1</v>
      </c>
      <c r="F443" s="194" t="s">
        <v>584</v>
      </c>
      <c r="H443" s="195">
        <v>24.445</v>
      </c>
      <c r="I443" s="196"/>
      <c r="L443" s="192"/>
      <c r="M443" s="197"/>
      <c r="N443" s="198"/>
      <c r="O443" s="198"/>
      <c r="P443" s="198"/>
      <c r="Q443" s="198"/>
      <c r="R443" s="198"/>
      <c r="S443" s="198"/>
      <c r="T443" s="199"/>
      <c r="AT443" s="193" t="s">
        <v>174</v>
      </c>
      <c r="AU443" s="193" t="s">
        <v>98</v>
      </c>
      <c r="AV443" s="14" t="s">
        <v>98</v>
      </c>
      <c r="AW443" s="14" t="s">
        <v>30</v>
      </c>
      <c r="AX443" s="14" t="s">
        <v>77</v>
      </c>
      <c r="AY443" s="193" t="s">
        <v>165</v>
      </c>
    </row>
    <row r="444" spans="1:65" s="16" customFormat="1">
      <c r="B444" s="208"/>
      <c r="D444" s="185" t="s">
        <v>174</v>
      </c>
      <c r="E444" s="209" t="s">
        <v>1</v>
      </c>
      <c r="F444" s="210" t="s">
        <v>196</v>
      </c>
      <c r="H444" s="211">
        <v>167.82400000000001</v>
      </c>
      <c r="I444" s="212"/>
      <c r="L444" s="208"/>
      <c r="M444" s="213"/>
      <c r="N444" s="214"/>
      <c r="O444" s="214"/>
      <c r="P444" s="214"/>
      <c r="Q444" s="214"/>
      <c r="R444" s="214"/>
      <c r="S444" s="214"/>
      <c r="T444" s="215"/>
      <c r="AT444" s="209" t="s">
        <v>174</v>
      </c>
      <c r="AU444" s="209" t="s">
        <v>98</v>
      </c>
      <c r="AV444" s="16" t="s">
        <v>166</v>
      </c>
      <c r="AW444" s="16" t="s">
        <v>30</v>
      </c>
      <c r="AX444" s="16" t="s">
        <v>77</v>
      </c>
      <c r="AY444" s="209" t="s">
        <v>165</v>
      </c>
    </row>
    <row r="445" spans="1:65" s="15" customFormat="1">
      <c r="B445" s="200"/>
      <c r="D445" s="185" t="s">
        <v>174</v>
      </c>
      <c r="E445" s="201" t="s">
        <v>106</v>
      </c>
      <c r="F445" s="202" t="s">
        <v>186</v>
      </c>
      <c r="H445" s="203">
        <v>508.45699999999999</v>
      </c>
      <c r="I445" s="204"/>
      <c r="L445" s="200"/>
      <c r="M445" s="205"/>
      <c r="N445" s="206"/>
      <c r="O445" s="206"/>
      <c r="P445" s="206"/>
      <c r="Q445" s="206"/>
      <c r="R445" s="206"/>
      <c r="S445" s="206"/>
      <c r="T445" s="207"/>
      <c r="AT445" s="201" t="s">
        <v>174</v>
      </c>
      <c r="AU445" s="201" t="s">
        <v>98</v>
      </c>
      <c r="AV445" s="15" t="s">
        <v>172</v>
      </c>
      <c r="AW445" s="15" t="s">
        <v>30</v>
      </c>
      <c r="AX445" s="15" t="s">
        <v>84</v>
      </c>
      <c r="AY445" s="201" t="s">
        <v>165</v>
      </c>
    </row>
    <row r="446" spans="1:65" s="2" customFormat="1" ht="24.25" customHeight="1">
      <c r="A446" s="35"/>
      <c r="B446" s="139"/>
      <c r="C446" s="171" t="s">
        <v>585</v>
      </c>
      <c r="D446" s="171" t="s">
        <v>168</v>
      </c>
      <c r="E446" s="172" t="s">
        <v>586</v>
      </c>
      <c r="F446" s="173" t="s">
        <v>587</v>
      </c>
      <c r="G446" s="174" t="s">
        <v>180</v>
      </c>
      <c r="H446" s="175">
        <v>367.62900000000002</v>
      </c>
      <c r="I446" s="176"/>
      <c r="J446" s="175">
        <f>ROUND(I446*H446,3)</f>
        <v>0</v>
      </c>
      <c r="K446" s="177"/>
      <c r="L446" s="36"/>
      <c r="M446" s="178" t="s">
        <v>1</v>
      </c>
      <c r="N446" s="179" t="s">
        <v>43</v>
      </c>
      <c r="O446" s="64"/>
      <c r="P446" s="180">
        <f>O446*H446</f>
        <v>0</v>
      </c>
      <c r="Q446" s="180">
        <v>3.0000000000000001E-5</v>
      </c>
      <c r="R446" s="180">
        <f>Q446*H446</f>
        <v>1.1028870000000001E-2</v>
      </c>
      <c r="S446" s="180">
        <v>0</v>
      </c>
      <c r="T446" s="181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82" t="s">
        <v>266</v>
      </c>
      <c r="AT446" s="182" t="s">
        <v>168</v>
      </c>
      <c r="AU446" s="182" t="s">
        <v>98</v>
      </c>
      <c r="AY446" s="18" t="s">
        <v>165</v>
      </c>
      <c r="BE446" s="100">
        <f>IF(N446="základná",J446,0)</f>
        <v>0</v>
      </c>
      <c r="BF446" s="100">
        <f>IF(N446="znížená",J446,0)</f>
        <v>0</v>
      </c>
      <c r="BG446" s="100">
        <f>IF(N446="zákl. prenesená",J446,0)</f>
        <v>0</v>
      </c>
      <c r="BH446" s="100">
        <f>IF(N446="zníž. prenesená",J446,0)</f>
        <v>0</v>
      </c>
      <c r="BI446" s="100">
        <f>IF(N446="nulová",J446,0)</f>
        <v>0</v>
      </c>
      <c r="BJ446" s="18" t="s">
        <v>98</v>
      </c>
      <c r="BK446" s="183">
        <f>ROUND(I446*H446,3)</f>
        <v>0</v>
      </c>
      <c r="BL446" s="18" t="s">
        <v>266</v>
      </c>
      <c r="BM446" s="182" t="s">
        <v>588</v>
      </c>
    </row>
    <row r="447" spans="1:65" s="13" customFormat="1">
      <c r="B447" s="184"/>
      <c r="D447" s="185" t="s">
        <v>174</v>
      </c>
      <c r="E447" s="186" t="s">
        <v>1</v>
      </c>
      <c r="F447" s="187" t="s">
        <v>194</v>
      </c>
      <c r="H447" s="186" t="s">
        <v>1</v>
      </c>
      <c r="I447" s="188"/>
      <c r="L447" s="184"/>
      <c r="M447" s="189"/>
      <c r="N447" s="190"/>
      <c r="O447" s="190"/>
      <c r="P447" s="190"/>
      <c r="Q447" s="190"/>
      <c r="R447" s="190"/>
      <c r="S447" s="190"/>
      <c r="T447" s="191"/>
      <c r="AT447" s="186" t="s">
        <v>174</v>
      </c>
      <c r="AU447" s="186" t="s">
        <v>98</v>
      </c>
      <c r="AV447" s="13" t="s">
        <v>84</v>
      </c>
      <c r="AW447" s="13" t="s">
        <v>30</v>
      </c>
      <c r="AX447" s="13" t="s">
        <v>77</v>
      </c>
      <c r="AY447" s="186" t="s">
        <v>165</v>
      </c>
    </row>
    <row r="448" spans="1:65" s="13" customFormat="1">
      <c r="B448" s="184"/>
      <c r="D448" s="185" t="s">
        <v>174</v>
      </c>
      <c r="E448" s="186" t="s">
        <v>1</v>
      </c>
      <c r="F448" s="187" t="s">
        <v>560</v>
      </c>
      <c r="H448" s="186" t="s">
        <v>1</v>
      </c>
      <c r="I448" s="188"/>
      <c r="L448" s="184"/>
      <c r="M448" s="189"/>
      <c r="N448" s="190"/>
      <c r="O448" s="190"/>
      <c r="P448" s="190"/>
      <c r="Q448" s="190"/>
      <c r="R448" s="190"/>
      <c r="S448" s="190"/>
      <c r="T448" s="191"/>
      <c r="AT448" s="186" t="s">
        <v>174</v>
      </c>
      <c r="AU448" s="186" t="s">
        <v>98</v>
      </c>
      <c r="AV448" s="13" t="s">
        <v>84</v>
      </c>
      <c r="AW448" s="13" t="s">
        <v>30</v>
      </c>
      <c r="AX448" s="13" t="s">
        <v>77</v>
      </c>
      <c r="AY448" s="186" t="s">
        <v>165</v>
      </c>
    </row>
    <row r="449" spans="2:51" s="13" customFormat="1">
      <c r="B449" s="184"/>
      <c r="D449" s="185" t="s">
        <v>174</v>
      </c>
      <c r="E449" s="186" t="s">
        <v>1</v>
      </c>
      <c r="F449" s="187" t="s">
        <v>561</v>
      </c>
      <c r="H449" s="186" t="s">
        <v>1</v>
      </c>
      <c r="I449" s="188"/>
      <c r="L449" s="184"/>
      <c r="M449" s="189"/>
      <c r="N449" s="190"/>
      <c r="O449" s="190"/>
      <c r="P449" s="190"/>
      <c r="Q449" s="190"/>
      <c r="R449" s="190"/>
      <c r="S449" s="190"/>
      <c r="T449" s="191"/>
      <c r="AT449" s="186" t="s">
        <v>174</v>
      </c>
      <c r="AU449" s="186" t="s">
        <v>98</v>
      </c>
      <c r="AV449" s="13" t="s">
        <v>84</v>
      </c>
      <c r="AW449" s="13" t="s">
        <v>30</v>
      </c>
      <c r="AX449" s="13" t="s">
        <v>77</v>
      </c>
      <c r="AY449" s="186" t="s">
        <v>165</v>
      </c>
    </row>
    <row r="450" spans="2:51" s="14" customFormat="1">
      <c r="B450" s="192"/>
      <c r="D450" s="185" t="s">
        <v>174</v>
      </c>
      <c r="E450" s="193" t="s">
        <v>1</v>
      </c>
      <c r="F450" s="194" t="s">
        <v>562</v>
      </c>
      <c r="H450" s="195">
        <v>89.6</v>
      </c>
      <c r="I450" s="196"/>
      <c r="L450" s="192"/>
      <c r="M450" s="197"/>
      <c r="N450" s="198"/>
      <c r="O450" s="198"/>
      <c r="P450" s="198"/>
      <c r="Q450" s="198"/>
      <c r="R450" s="198"/>
      <c r="S450" s="198"/>
      <c r="T450" s="199"/>
      <c r="AT450" s="193" t="s">
        <v>174</v>
      </c>
      <c r="AU450" s="193" t="s">
        <v>98</v>
      </c>
      <c r="AV450" s="14" t="s">
        <v>98</v>
      </c>
      <c r="AW450" s="14" t="s">
        <v>30</v>
      </c>
      <c r="AX450" s="14" t="s">
        <v>77</v>
      </c>
      <c r="AY450" s="193" t="s">
        <v>165</v>
      </c>
    </row>
    <row r="451" spans="2:51" s="14" customFormat="1">
      <c r="B451" s="192"/>
      <c r="D451" s="185" t="s">
        <v>174</v>
      </c>
      <c r="E451" s="193" t="s">
        <v>1</v>
      </c>
      <c r="F451" s="194" t="s">
        <v>563</v>
      </c>
      <c r="H451" s="195">
        <v>-19.096</v>
      </c>
      <c r="I451" s="196"/>
      <c r="L451" s="192"/>
      <c r="M451" s="197"/>
      <c r="N451" s="198"/>
      <c r="O451" s="198"/>
      <c r="P451" s="198"/>
      <c r="Q451" s="198"/>
      <c r="R451" s="198"/>
      <c r="S451" s="198"/>
      <c r="T451" s="199"/>
      <c r="AT451" s="193" t="s">
        <v>174</v>
      </c>
      <c r="AU451" s="193" t="s">
        <v>98</v>
      </c>
      <c r="AV451" s="14" t="s">
        <v>98</v>
      </c>
      <c r="AW451" s="14" t="s">
        <v>30</v>
      </c>
      <c r="AX451" s="14" t="s">
        <v>77</v>
      </c>
      <c r="AY451" s="193" t="s">
        <v>165</v>
      </c>
    </row>
    <row r="452" spans="2:51" s="14" customFormat="1">
      <c r="B452" s="192"/>
      <c r="D452" s="185" t="s">
        <v>174</v>
      </c>
      <c r="E452" s="193" t="s">
        <v>1</v>
      </c>
      <c r="F452" s="194" t="s">
        <v>564</v>
      </c>
      <c r="H452" s="195">
        <v>5.58</v>
      </c>
      <c r="I452" s="196"/>
      <c r="L452" s="192"/>
      <c r="M452" s="197"/>
      <c r="N452" s="198"/>
      <c r="O452" s="198"/>
      <c r="P452" s="198"/>
      <c r="Q452" s="198"/>
      <c r="R452" s="198"/>
      <c r="S452" s="198"/>
      <c r="T452" s="199"/>
      <c r="AT452" s="193" t="s">
        <v>174</v>
      </c>
      <c r="AU452" s="193" t="s">
        <v>98</v>
      </c>
      <c r="AV452" s="14" t="s">
        <v>98</v>
      </c>
      <c r="AW452" s="14" t="s">
        <v>30</v>
      </c>
      <c r="AX452" s="14" t="s">
        <v>77</v>
      </c>
      <c r="AY452" s="193" t="s">
        <v>165</v>
      </c>
    </row>
    <row r="453" spans="2:51" s="13" customFormat="1">
      <c r="B453" s="184"/>
      <c r="D453" s="185" t="s">
        <v>174</v>
      </c>
      <c r="E453" s="186" t="s">
        <v>1</v>
      </c>
      <c r="F453" s="187" t="s">
        <v>565</v>
      </c>
      <c r="H453" s="186" t="s">
        <v>1</v>
      </c>
      <c r="I453" s="188"/>
      <c r="L453" s="184"/>
      <c r="M453" s="189"/>
      <c r="N453" s="190"/>
      <c r="O453" s="190"/>
      <c r="P453" s="190"/>
      <c r="Q453" s="190"/>
      <c r="R453" s="190"/>
      <c r="S453" s="190"/>
      <c r="T453" s="191"/>
      <c r="AT453" s="186" t="s">
        <v>174</v>
      </c>
      <c r="AU453" s="186" t="s">
        <v>98</v>
      </c>
      <c r="AV453" s="13" t="s">
        <v>84</v>
      </c>
      <c r="AW453" s="13" t="s">
        <v>30</v>
      </c>
      <c r="AX453" s="13" t="s">
        <v>77</v>
      </c>
      <c r="AY453" s="186" t="s">
        <v>165</v>
      </c>
    </row>
    <row r="454" spans="2:51" s="13" customFormat="1">
      <c r="B454" s="184"/>
      <c r="D454" s="185" t="s">
        <v>174</v>
      </c>
      <c r="E454" s="186" t="s">
        <v>1</v>
      </c>
      <c r="F454" s="187" t="s">
        <v>561</v>
      </c>
      <c r="H454" s="186" t="s">
        <v>1</v>
      </c>
      <c r="I454" s="188"/>
      <c r="L454" s="184"/>
      <c r="M454" s="189"/>
      <c r="N454" s="190"/>
      <c r="O454" s="190"/>
      <c r="P454" s="190"/>
      <c r="Q454" s="190"/>
      <c r="R454" s="190"/>
      <c r="S454" s="190"/>
      <c r="T454" s="191"/>
      <c r="AT454" s="186" t="s">
        <v>174</v>
      </c>
      <c r="AU454" s="186" t="s">
        <v>98</v>
      </c>
      <c r="AV454" s="13" t="s">
        <v>84</v>
      </c>
      <c r="AW454" s="13" t="s">
        <v>30</v>
      </c>
      <c r="AX454" s="13" t="s">
        <v>77</v>
      </c>
      <c r="AY454" s="186" t="s">
        <v>165</v>
      </c>
    </row>
    <row r="455" spans="2:51" s="14" customFormat="1">
      <c r="B455" s="192"/>
      <c r="D455" s="185" t="s">
        <v>174</v>
      </c>
      <c r="E455" s="193" t="s">
        <v>1</v>
      </c>
      <c r="F455" s="194" t="s">
        <v>566</v>
      </c>
      <c r="H455" s="195">
        <v>56</v>
      </c>
      <c r="I455" s="196"/>
      <c r="L455" s="192"/>
      <c r="M455" s="197"/>
      <c r="N455" s="198"/>
      <c r="O455" s="198"/>
      <c r="P455" s="198"/>
      <c r="Q455" s="198"/>
      <c r="R455" s="198"/>
      <c r="S455" s="198"/>
      <c r="T455" s="199"/>
      <c r="AT455" s="193" t="s">
        <v>174</v>
      </c>
      <c r="AU455" s="193" t="s">
        <v>98</v>
      </c>
      <c r="AV455" s="14" t="s">
        <v>98</v>
      </c>
      <c r="AW455" s="14" t="s">
        <v>30</v>
      </c>
      <c r="AX455" s="14" t="s">
        <v>77</v>
      </c>
      <c r="AY455" s="193" t="s">
        <v>165</v>
      </c>
    </row>
    <row r="456" spans="2:51" s="14" customFormat="1">
      <c r="B456" s="192"/>
      <c r="D456" s="185" t="s">
        <v>174</v>
      </c>
      <c r="E456" s="193" t="s">
        <v>1</v>
      </c>
      <c r="F456" s="194" t="s">
        <v>567</v>
      </c>
      <c r="H456" s="195">
        <v>-18.239999999999998</v>
      </c>
      <c r="I456" s="196"/>
      <c r="L456" s="192"/>
      <c r="M456" s="197"/>
      <c r="N456" s="198"/>
      <c r="O456" s="198"/>
      <c r="P456" s="198"/>
      <c r="Q456" s="198"/>
      <c r="R456" s="198"/>
      <c r="S456" s="198"/>
      <c r="T456" s="199"/>
      <c r="AT456" s="193" t="s">
        <v>174</v>
      </c>
      <c r="AU456" s="193" t="s">
        <v>98</v>
      </c>
      <c r="AV456" s="14" t="s">
        <v>98</v>
      </c>
      <c r="AW456" s="14" t="s">
        <v>30</v>
      </c>
      <c r="AX456" s="14" t="s">
        <v>77</v>
      </c>
      <c r="AY456" s="193" t="s">
        <v>165</v>
      </c>
    </row>
    <row r="457" spans="2:51" s="14" customFormat="1">
      <c r="B457" s="192"/>
      <c r="D457" s="185" t="s">
        <v>174</v>
      </c>
      <c r="E457" s="193" t="s">
        <v>1</v>
      </c>
      <c r="F457" s="194" t="s">
        <v>568</v>
      </c>
      <c r="H457" s="195">
        <v>-9.6319999999999997</v>
      </c>
      <c r="I457" s="196"/>
      <c r="L457" s="192"/>
      <c r="M457" s="197"/>
      <c r="N457" s="198"/>
      <c r="O457" s="198"/>
      <c r="P457" s="198"/>
      <c r="Q457" s="198"/>
      <c r="R457" s="198"/>
      <c r="S457" s="198"/>
      <c r="T457" s="199"/>
      <c r="AT457" s="193" t="s">
        <v>174</v>
      </c>
      <c r="AU457" s="193" t="s">
        <v>98</v>
      </c>
      <c r="AV457" s="14" t="s">
        <v>98</v>
      </c>
      <c r="AW457" s="14" t="s">
        <v>30</v>
      </c>
      <c r="AX457" s="14" t="s">
        <v>77</v>
      </c>
      <c r="AY457" s="193" t="s">
        <v>165</v>
      </c>
    </row>
    <row r="458" spans="2:51" s="13" customFormat="1">
      <c r="B458" s="184"/>
      <c r="D458" s="185" t="s">
        <v>174</v>
      </c>
      <c r="E458" s="186" t="s">
        <v>1</v>
      </c>
      <c r="F458" s="187" t="s">
        <v>569</v>
      </c>
      <c r="H458" s="186" t="s">
        <v>1</v>
      </c>
      <c r="I458" s="188"/>
      <c r="L458" s="184"/>
      <c r="M458" s="189"/>
      <c r="N458" s="190"/>
      <c r="O458" s="190"/>
      <c r="P458" s="190"/>
      <c r="Q458" s="190"/>
      <c r="R458" s="190"/>
      <c r="S458" s="190"/>
      <c r="T458" s="191"/>
      <c r="AT458" s="186" t="s">
        <v>174</v>
      </c>
      <c r="AU458" s="186" t="s">
        <v>98</v>
      </c>
      <c r="AV458" s="13" t="s">
        <v>84</v>
      </c>
      <c r="AW458" s="13" t="s">
        <v>30</v>
      </c>
      <c r="AX458" s="13" t="s">
        <v>77</v>
      </c>
      <c r="AY458" s="186" t="s">
        <v>165</v>
      </c>
    </row>
    <row r="459" spans="2:51" s="13" customFormat="1">
      <c r="B459" s="184"/>
      <c r="D459" s="185" t="s">
        <v>174</v>
      </c>
      <c r="E459" s="186" t="s">
        <v>1</v>
      </c>
      <c r="F459" s="187" t="s">
        <v>561</v>
      </c>
      <c r="H459" s="186" t="s">
        <v>1</v>
      </c>
      <c r="I459" s="188"/>
      <c r="L459" s="184"/>
      <c r="M459" s="189"/>
      <c r="N459" s="190"/>
      <c r="O459" s="190"/>
      <c r="P459" s="190"/>
      <c r="Q459" s="190"/>
      <c r="R459" s="190"/>
      <c r="S459" s="190"/>
      <c r="T459" s="191"/>
      <c r="AT459" s="186" t="s">
        <v>174</v>
      </c>
      <c r="AU459" s="186" t="s">
        <v>98</v>
      </c>
      <c r="AV459" s="13" t="s">
        <v>84</v>
      </c>
      <c r="AW459" s="13" t="s">
        <v>30</v>
      </c>
      <c r="AX459" s="13" t="s">
        <v>77</v>
      </c>
      <c r="AY459" s="186" t="s">
        <v>165</v>
      </c>
    </row>
    <row r="460" spans="2:51" s="14" customFormat="1">
      <c r="B460" s="192"/>
      <c r="D460" s="185" t="s">
        <v>174</v>
      </c>
      <c r="E460" s="193" t="s">
        <v>1</v>
      </c>
      <c r="F460" s="194" t="s">
        <v>570</v>
      </c>
      <c r="H460" s="195">
        <v>78.784000000000006</v>
      </c>
      <c r="I460" s="196"/>
      <c r="L460" s="192"/>
      <c r="M460" s="197"/>
      <c r="N460" s="198"/>
      <c r="O460" s="198"/>
      <c r="P460" s="198"/>
      <c r="Q460" s="198"/>
      <c r="R460" s="198"/>
      <c r="S460" s="198"/>
      <c r="T460" s="199"/>
      <c r="AT460" s="193" t="s">
        <v>174</v>
      </c>
      <c r="AU460" s="193" t="s">
        <v>98</v>
      </c>
      <c r="AV460" s="14" t="s">
        <v>98</v>
      </c>
      <c r="AW460" s="14" t="s">
        <v>30</v>
      </c>
      <c r="AX460" s="14" t="s">
        <v>77</v>
      </c>
      <c r="AY460" s="193" t="s">
        <v>165</v>
      </c>
    </row>
    <row r="461" spans="2:51" s="14" customFormat="1">
      <c r="B461" s="192"/>
      <c r="D461" s="185" t="s">
        <v>174</v>
      </c>
      <c r="E461" s="193" t="s">
        <v>1</v>
      </c>
      <c r="F461" s="194" t="s">
        <v>567</v>
      </c>
      <c r="H461" s="195">
        <v>-18.239999999999998</v>
      </c>
      <c r="I461" s="196"/>
      <c r="L461" s="192"/>
      <c r="M461" s="197"/>
      <c r="N461" s="198"/>
      <c r="O461" s="198"/>
      <c r="P461" s="198"/>
      <c r="Q461" s="198"/>
      <c r="R461" s="198"/>
      <c r="S461" s="198"/>
      <c r="T461" s="199"/>
      <c r="AT461" s="193" t="s">
        <v>174</v>
      </c>
      <c r="AU461" s="193" t="s">
        <v>98</v>
      </c>
      <c r="AV461" s="14" t="s">
        <v>98</v>
      </c>
      <c r="AW461" s="14" t="s">
        <v>30</v>
      </c>
      <c r="AX461" s="14" t="s">
        <v>77</v>
      </c>
      <c r="AY461" s="193" t="s">
        <v>165</v>
      </c>
    </row>
    <row r="462" spans="2:51" s="14" customFormat="1">
      <c r="B462" s="192"/>
      <c r="D462" s="185" t="s">
        <v>174</v>
      </c>
      <c r="E462" s="193" t="s">
        <v>1</v>
      </c>
      <c r="F462" s="194" t="s">
        <v>571</v>
      </c>
      <c r="H462" s="195">
        <v>-4.3339999999999996</v>
      </c>
      <c r="I462" s="196"/>
      <c r="L462" s="192"/>
      <c r="M462" s="197"/>
      <c r="N462" s="198"/>
      <c r="O462" s="198"/>
      <c r="P462" s="198"/>
      <c r="Q462" s="198"/>
      <c r="R462" s="198"/>
      <c r="S462" s="198"/>
      <c r="T462" s="199"/>
      <c r="AT462" s="193" t="s">
        <v>174</v>
      </c>
      <c r="AU462" s="193" t="s">
        <v>98</v>
      </c>
      <c r="AV462" s="14" t="s">
        <v>98</v>
      </c>
      <c r="AW462" s="14" t="s">
        <v>30</v>
      </c>
      <c r="AX462" s="14" t="s">
        <v>77</v>
      </c>
      <c r="AY462" s="193" t="s">
        <v>165</v>
      </c>
    </row>
    <row r="463" spans="2:51" s="14" customFormat="1">
      <c r="B463" s="192"/>
      <c r="D463" s="185" t="s">
        <v>174</v>
      </c>
      <c r="E463" s="193" t="s">
        <v>1</v>
      </c>
      <c r="F463" s="194" t="s">
        <v>572</v>
      </c>
      <c r="H463" s="195">
        <v>2.0430000000000001</v>
      </c>
      <c r="I463" s="196"/>
      <c r="L463" s="192"/>
      <c r="M463" s="197"/>
      <c r="N463" s="198"/>
      <c r="O463" s="198"/>
      <c r="P463" s="198"/>
      <c r="Q463" s="198"/>
      <c r="R463" s="198"/>
      <c r="S463" s="198"/>
      <c r="T463" s="199"/>
      <c r="AT463" s="193" t="s">
        <v>174</v>
      </c>
      <c r="AU463" s="193" t="s">
        <v>98</v>
      </c>
      <c r="AV463" s="14" t="s">
        <v>98</v>
      </c>
      <c r="AW463" s="14" t="s">
        <v>30</v>
      </c>
      <c r="AX463" s="14" t="s">
        <v>77</v>
      </c>
      <c r="AY463" s="193" t="s">
        <v>165</v>
      </c>
    </row>
    <row r="464" spans="2:51" s="13" customFormat="1">
      <c r="B464" s="184"/>
      <c r="D464" s="185" t="s">
        <v>174</v>
      </c>
      <c r="E464" s="186" t="s">
        <v>1</v>
      </c>
      <c r="F464" s="187" t="s">
        <v>573</v>
      </c>
      <c r="H464" s="186" t="s">
        <v>1</v>
      </c>
      <c r="I464" s="188"/>
      <c r="L464" s="184"/>
      <c r="M464" s="189"/>
      <c r="N464" s="190"/>
      <c r="O464" s="190"/>
      <c r="P464" s="190"/>
      <c r="Q464" s="190"/>
      <c r="R464" s="190"/>
      <c r="S464" s="190"/>
      <c r="T464" s="191"/>
      <c r="AT464" s="186" t="s">
        <v>174</v>
      </c>
      <c r="AU464" s="186" t="s">
        <v>98</v>
      </c>
      <c r="AV464" s="13" t="s">
        <v>84</v>
      </c>
      <c r="AW464" s="13" t="s">
        <v>30</v>
      </c>
      <c r="AX464" s="13" t="s">
        <v>77</v>
      </c>
      <c r="AY464" s="186" t="s">
        <v>165</v>
      </c>
    </row>
    <row r="465" spans="2:51" s="14" customFormat="1">
      <c r="B465" s="192"/>
      <c r="D465" s="185" t="s">
        <v>174</v>
      </c>
      <c r="E465" s="193" t="s">
        <v>1</v>
      </c>
      <c r="F465" s="194" t="s">
        <v>574</v>
      </c>
      <c r="H465" s="195">
        <v>28.416</v>
      </c>
      <c r="I465" s="196"/>
      <c r="L465" s="192"/>
      <c r="M465" s="197"/>
      <c r="N465" s="198"/>
      <c r="O465" s="198"/>
      <c r="P465" s="198"/>
      <c r="Q465" s="198"/>
      <c r="R465" s="198"/>
      <c r="S465" s="198"/>
      <c r="T465" s="199"/>
      <c r="AT465" s="193" t="s">
        <v>174</v>
      </c>
      <c r="AU465" s="193" t="s">
        <v>98</v>
      </c>
      <c r="AV465" s="14" t="s">
        <v>98</v>
      </c>
      <c r="AW465" s="14" t="s">
        <v>30</v>
      </c>
      <c r="AX465" s="14" t="s">
        <v>77</v>
      </c>
      <c r="AY465" s="193" t="s">
        <v>165</v>
      </c>
    </row>
    <row r="466" spans="2:51" s="13" customFormat="1">
      <c r="B466" s="184"/>
      <c r="D466" s="185" t="s">
        <v>174</v>
      </c>
      <c r="E466" s="186" t="s">
        <v>1</v>
      </c>
      <c r="F466" s="187" t="s">
        <v>575</v>
      </c>
      <c r="H466" s="186" t="s">
        <v>1</v>
      </c>
      <c r="I466" s="188"/>
      <c r="L466" s="184"/>
      <c r="M466" s="189"/>
      <c r="N466" s="190"/>
      <c r="O466" s="190"/>
      <c r="P466" s="190"/>
      <c r="Q466" s="190"/>
      <c r="R466" s="190"/>
      <c r="S466" s="190"/>
      <c r="T466" s="191"/>
      <c r="AT466" s="186" t="s">
        <v>174</v>
      </c>
      <c r="AU466" s="186" t="s">
        <v>98</v>
      </c>
      <c r="AV466" s="13" t="s">
        <v>84</v>
      </c>
      <c r="AW466" s="13" t="s">
        <v>30</v>
      </c>
      <c r="AX466" s="13" t="s">
        <v>77</v>
      </c>
      <c r="AY466" s="186" t="s">
        <v>165</v>
      </c>
    </row>
    <row r="467" spans="2:51" s="14" customFormat="1">
      <c r="B467" s="192"/>
      <c r="D467" s="185" t="s">
        <v>174</v>
      </c>
      <c r="E467" s="193" t="s">
        <v>1</v>
      </c>
      <c r="F467" s="194" t="s">
        <v>576</v>
      </c>
      <c r="H467" s="195">
        <v>8.9239999999999995</v>
      </c>
      <c r="I467" s="196"/>
      <c r="L467" s="192"/>
      <c r="M467" s="197"/>
      <c r="N467" s="198"/>
      <c r="O467" s="198"/>
      <c r="P467" s="198"/>
      <c r="Q467" s="198"/>
      <c r="R467" s="198"/>
      <c r="S467" s="198"/>
      <c r="T467" s="199"/>
      <c r="AT467" s="193" t="s">
        <v>174</v>
      </c>
      <c r="AU467" s="193" t="s">
        <v>98</v>
      </c>
      <c r="AV467" s="14" t="s">
        <v>98</v>
      </c>
      <c r="AW467" s="14" t="s">
        <v>30</v>
      </c>
      <c r="AX467" s="14" t="s">
        <v>77</v>
      </c>
      <c r="AY467" s="193" t="s">
        <v>165</v>
      </c>
    </row>
    <row r="468" spans="2:51" s="16" customFormat="1">
      <c r="B468" s="208"/>
      <c r="D468" s="185" t="s">
        <v>174</v>
      </c>
      <c r="E468" s="209" t="s">
        <v>1</v>
      </c>
      <c r="F468" s="210" t="s">
        <v>196</v>
      </c>
      <c r="H468" s="211">
        <v>199.80500000000001</v>
      </c>
      <c r="I468" s="212"/>
      <c r="L468" s="208"/>
      <c r="M468" s="213"/>
      <c r="N468" s="214"/>
      <c r="O468" s="214"/>
      <c r="P468" s="214"/>
      <c r="Q468" s="214"/>
      <c r="R468" s="214"/>
      <c r="S468" s="214"/>
      <c r="T468" s="215"/>
      <c r="AT468" s="209" t="s">
        <v>174</v>
      </c>
      <c r="AU468" s="209" t="s">
        <v>98</v>
      </c>
      <c r="AV468" s="16" t="s">
        <v>166</v>
      </c>
      <c r="AW468" s="16" t="s">
        <v>30</v>
      </c>
      <c r="AX468" s="16" t="s">
        <v>77</v>
      </c>
      <c r="AY468" s="209" t="s">
        <v>165</v>
      </c>
    </row>
    <row r="469" spans="2:51" s="13" customFormat="1">
      <c r="B469" s="184"/>
      <c r="D469" s="185" t="s">
        <v>174</v>
      </c>
      <c r="E469" s="186" t="s">
        <v>1</v>
      </c>
      <c r="F469" s="187" t="s">
        <v>197</v>
      </c>
      <c r="H469" s="186" t="s">
        <v>1</v>
      </c>
      <c r="I469" s="188"/>
      <c r="L469" s="184"/>
      <c r="M469" s="189"/>
      <c r="N469" s="190"/>
      <c r="O469" s="190"/>
      <c r="P469" s="190"/>
      <c r="Q469" s="190"/>
      <c r="R469" s="190"/>
      <c r="S469" s="190"/>
      <c r="T469" s="191"/>
      <c r="AT469" s="186" t="s">
        <v>174</v>
      </c>
      <c r="AU469" s="186" t="s">
        <v>98</v>
      </c>
      <c r="AV469" s="13" t="s">
        <v>84</v>
      </c>
      <c r="AW469" s="13" t="s">
        <v>30</v>
      </c>
      <c r="AX469" s="13" t="s">
        <v>77</v>
      </c>
      <c r="AY469" s="186" t="s">
        <v>165</v>
      </c>
    </row>
    <row r="470" spans="2:51" s="13" customFormat="1">
      <c r="B470" s="184"/>
      <c r="D470" s="185" t="s">
        <v>174</v>
      </c>
      <c r="E470" s="186" t="s">
        <v>1</v>
      </c>
      <c r="F470" s="187" t="s">
        <v>560</v>
      </c>
      <c r="H470" s="186" t="s">
        <v>1</v>
      </c>
      <c r="I470" s="188"/>
      <c r="L470" s="184"/>
      <c r="M470" s="189"/>
      <c r="N470" s="190"/>
      <c r="O470" s="190"/>
      <c r="P470" s="190"/>
      <c r="Q470" s="190"/>
      <c r="R470" s="190"/>
      <c r="S470" s="190"/>
      <c r="T470" s="191"/>
      <c r="AT470" s="186" t="s">
        <v>174</v>
      </c>
      <c r="AU470" s="186" t="s">
        <v>98</v>
      </c>
      <c r="AV470" s="13" t="s">
        <v>84</v>
      </c>
      <c r="AW470" s="13" t="s">
        <v>30</v>
      </c>
      <c r="AX470" s="13" t="s">
        <v>77</v>
      </c>
      <c r="AY470" s="186" t="s">
        <v>165</v>
      </c>
    </row>
    <row r="471" spans="2:51" s="13" customFormat="1">
      <c r="B471" s="184"/>
      <c r="D471" s="185" t="s">
        <v>174</v>
      </c>
      <c r="E471" s="186" t="s">
        <v>1</v>
      </c>
      <c r="F471" s="187" t="s">
        <v>561</v>
      </c>
      <c r="H471" s="186" t="s">
        <v>1</v>
      </c>
      <c r="I471" s="188"/>
      <c r="L471" s="184"/>
      <c r="M471" s="189"/>
      <c r="N471" s="190"/>
      <c r="O471" s="190"/>
      <c r="P471" s="190"/>
      <c r="Q471" s="190"/>
      <c r="R471" s="190"/>
      <c r="S471" s="190"/>
      <c r="T471" s="191"/>
      <c r="AT471" s="186" t="s">
        <v>174</v>
      </c>
      <c r="AU471" s="186" t="s">
        <v>98</v>
      </c>
      <c r="AV471" s="13" t="s">
        <v>84</v>
      </c>
      <c r="AW471" s="13" t="s">
        <v>30</v>
      </c>
      <c r="AX471" s="13" t="s">
        <v>77</v>
      </c>
      <c r="AY471" s="186" t="s">
        <v>165</v>
      </c>
    </row>
    <row r="472" spans="2:51" s="14" customFormat="1">
      <c r="B472" s="192"/>
      <c r="D472" s="185" t="s">
        <v>174</v>
      </c>
      <c r="E472" s="193" t="s">
        <v>1</v>
      </c>
      <c r="F472" s="194" t="s">
        <v>577</v>
      </c>
      <c r="H472" s="195">
        <v>63.258000000000003</v>
      </c>
      <c r="I472" s="196"/>
      <c r="L472" s="192"/>
      <c r="M472" s="197"/>
      <c r="N472" s="198"/>
      <c r="O472" s="198"/>
      <c r="P472" s="198"/>
      <c r="Q472" s="198"/>
      <c r="R472" s="198"/>
      <c r="S472" s="198"/>
      <c r="T472" s="199"/>
      <c r="AT472" s="193" t="s">
        <v>174</v>
      </c>
      <c r="AU472" s="193" t="s">
        <v>98</v>
      </c>
      <c r="AV472" s="14" t="s">
        <v>98</v>
      </c>
      <c r="AW472" s="14" t="s">
        <v>30</v>
      </c>
      <c r="AX472" s="14" t="s">
        <v>77</v>
      </c>
      <c r="AY472" s="193" t="s">
        <v>165</v>
      </c>
    </row>
    <row r="473" spans="2:51" s="14" customFormat="1">
      <c r="B473" s="192"/>
      <c r="D473" s="185" t="s">
        <v>174</v>
      </c>
      <c r="E473" s="193" t="s">
        <v>1</v>
      </c>
      <c r="F473" s="194" t="s">
        <v>578</v>
      </c>
      <c r="H473" s="195">
        <v>-6.2560000000000002</v>
      </c>
      <c r="I473" s="196"/>
      <c r="L473" s="192"/>
      <c r="M473" s="197"/>
      <c r="N473" s="198"/>
      <c r="O473" s="198"/>
      <c r="P473" s="198"/>
      <c r="Q473" s="198"/>
      <c r="R473" s="198"/>
      <c r="S473" s="198"/>
      <c r="T473" s="199"/>
      <c r="AT473" s="193" t="s">
        <v>174</v>
      </c>
      <c r="AU473" s="193" t="s">
        <v>98</v>
      </c>
      <c r="AV473" s="14" t="s">
        <v>98</v>
      </c>
      <c r="AW473" s="14" t="s">
        <v>30</v>
      </c>
      <c r="AX473" s="14" t="s">
        <v>77</v>
      </c>
      <c r="AY473" s="193" t="s">
        <v>165</v>
      </c>
    </row>
    <row r="474" spans="2:51" s="14" customFormat="1">
      <c r="B474" s="192"/>
      <c r="D474" s="185" t="s">
        <v>174</v>
      </c>
      <c r="E474" s="193" t="s">
        <v>1</v>
      </c>
      <c r="F474" s="194" t="s">
        <v>579</v>
      </c>
      <c r="H474" s="195">
        <v>1.53</v>
      </c>
      <c r="I474" s="196"/>
      <c r="L474" s="192"/>
      <c r="M474" s="197"/>
      <c r="N474" s="198"/>
      <c r="O474" s="198"/>
      <c r="P474" s="198"/>
      <c r="Q474" s="198"/>
      <c r="R474" s="198"/>
      <c r="S474" s="198"/>
      <c r="T474" s="199"/>
      <c r="AT474" s="193" t="s">
        <v>174</v>
      </c>
      <c r="AU474" s="193" t="s">
        <v>98</v>
      </c>
      <c r="AV474" s="14" t="s">
        <v>98</v>
      </c>
      <c r="AW474" s="14" t="s">
        <v>30</v>
      </c>
      <c r="AX474" s="14" t="s">
        <v>77</v>
      </c>
      <c r="AY474" s="193" t="s">
        <v>165</v>
      </c>
    </row>
    <row r="475" spans="2:51" s="13" customFormat="1">
      <c r="B475" s="184"/>
      <c r="D475" s="185" t="s">
        <v>174</v>
      </c>
      <c r="E475" s="186" t="s">
        <v>1</v>
      </c>
      <c r="F475" s="187" t="s">
        <v>573</v>
      </c>
      <c r="H475" s="186" t="s">
        <v>1</v>
      </c>
      <c r="I475" s="188"/>
      <c r="L475" s="184"/>
      <c r="M475" s="189"/>
      <c r="N475" s="190"/>
      <c r="O475" s="190"/>
      <c r="P475" s="190"/>
      <c r="Q475" s="190"/>
      <c r="R475" s="190"/>
      <c r="S475" s="190"/>
      <c r="T475" s="191"/>
      <c r="AT475" s="186" t="s">
        <v>174</v>
      </c>
      <c r="AU475" s="186" t="s">
        <v>98</v>
      </c>
      <c r="AV475" s="13" t="s">
        <v>84</v>
      </c>
      <c r="AW475" s="13" t="s">
        <v>30</v>
      </c>
      <c r="AX475" s="13" t="s">
        <v>77</v>
      </c>
      <c r="AY475" s="186" t="s">
        <v>165</v>
      </c>
    </row>
    <row r="476" spans="2:51" s="14" customFormat="1">
      <c r="B476" s="192"/>
      <c r="D476" s="185" t="s">
        <v>174</v>
      </c>
      <c r="E476" s="193" t="s">
        <v>1</v>
      </c>
      <c r="F476" s="194" t="s">
        <v>580</v>
      </c>
      <c r="H476" s="195">
        <v>23.699000000000002</v>
      </c>
      <c r="I476" s="196"/>
      <c r="L476" s="192"/>
      <c r="M476" s="197"/>
      <c r="N476" s="198"/>
      <c r="O476" s="198"/>
      <c r="P476" s="198"/>
      <c r="Q476" s="198"/>
      <c r="R476" s="198"/>
      <c r="S476" s="198"/>
      <c r="T476" s="199"/>
      <c r="AT476" s="193" t="s">
        <v>174</v>
      </c>
      <c r="AU476" s="193" t="s">
        <v>98</v>
      </c>
      <c r="AV476" s="14" t="s">
        <v>98</v>
      </c>
      <c r="AW476" s="14" t="s">
        <v>30</v>
      </c>
      <c r="AX476" s="14" t="s">
        <v>77</v>
      </c>
      <c r="AY476" s="193" t="s">
        <v>165</v>
      </c>
    </row>
    <row r="477" spans="2:51" s="13" customFormat="1">
      <c r="B477" s="184"/>
      <c r="D477" s="185" t="s">
        <v>174</v>
      </c>
      <c r="E477" s="186" t="s">
        <v>1</v>
      </c>
      <c r="F477" s="187" t="s">
        <v>565</v>
      </c>
      <c r="H477" s="186" t="s">
        <v>1</v>
      </c>
      <c r="I477" s="188"/>
      <c r="L477" s="184"/>
      <c r="M477" s="189"/>
      <c r="N477" s="190"/>
      <c r="O477" s="190"/>
      <c r="P477" s="190"/>
      <c r="Q477" s="190"/>
      <c r="R477" s="190"/>
      <c r="S477" s="190"/>
      <c r="T477" s="191"/>
      <c r="AT477" s="186" t="s">
        <v>174</v>
      </c>
      <c r="AU477" s="186" t="s">
        <v>98</v>
      </c>
      <c r="AV477" s="13" t="s">
        <v>84</v>
      </c>
      <c r="AW477" s="13" t="s">
        <v>30</v>
      </c>
      <c r="AX477" s="13" t="s">
        <v>77</v>
      </c>
      <c r="AY477" s="186" t="s">
        <v>165</v>
      </c>
    </row>
    <row r="478" spans="2:51" s="14" customFormat="1">
      <c r="B478" s="192"/>
      <c r="D478" s="185" t="s">
        <v>174</v>
      </c>
      <c r="E478" s="193" t="s">
        <v>1</v>
      </c>
      <c r="F478" s="194" t="s">
        <v>581</v>
      </c>
      <c r="H478" s="195">
        <v>65.92</v>
      </c>
      <c r="I478" s="196"/>
      <c r="L478" s="192"/>
      <c r="M478" s="197"/>
      <c r="N478" s="198"/>
      <c r="O478" s="198"/>
      <c r="P478" s="198"/>
      <c r="Q478" s="198"/>
      <c r="R478" s="198"/>
      <c r="S478" s="198"/>
      <c r="T478" s="199"/>
      <c r="AT478" s="193" t="s">
        <v>174</v>
      </c>
      <c r="AU478" s="193" t="s">
        <v>98</v>
      </c>
      <c r="AV478" s="14" t="s">
        <v>98</v>
      </c>
      <c r="AW478" s="14" t="s">
        <v>30</v>
      </c>
      <c r="AX478" s="14" t="s">
        <v>77</v>
      </c>
      <c r="AY478" s="193" t="s">
        <v>165</v>
      </c>
    </row>
    <row r="479" spans="2:51" s="14" customFormat="1">
      <c r="B479" s="192"/>
      <c r="D479" s="185" t="s">
        <v>174</v>
      </c>
      <c r="E479" s="193" t="s">
        <v>1</v>
      </c>
      <c r="F479" s="194" t="s">
        <v>582</v>
      </c>
      <c r="H479" s="195">
        <v>-7.8319999999999999</v>
      </c>
      <c r="I479" s="196"/>
      <c r="L479" s="192"/>
      <c r="M479" s="197"/>
      <c r="N479" s="198"/>
      <c r="O479" s="198"/>
      <c r="P479" s="198"/>
      <c r="Q479" s="198"/>
      <c r="R479" s="198"/>
      <c r="S479" s="198"/>
      <c r="T479" s="199"/>
      <c r="AT479" s="193" t="s">
        <v>174</v>
      </c>
      <c r="AU479" s="193" t="s">
        <v>98</v>
      </c>
      <c r="AV479" s="14" t="s">
        <v>98</v>
      </c>
      <c r="AW479" s="14" t="s">
        <v>30</v>
      </c>
      <c r="AX479" s="14" t="s">
        <v>77</v>
      </c>
      <c r="AY479" s="193" t="s">
        <v>165</v>
      </c>
    </row>
    <row r="480" spans="2:51" s="14" customFormat="1">
      <c r="B480" s="192"/>
      <c r="D480" s="185" t="s">
        <v>174</v>
      </c>
      <c r="E480" s="193" t="s">
        <v>1</v>
      </c>
      <c r="F480" s="194" t="s">
        <v>583</v>
      </c>
      <c r="H480" s="195">
        <v>3.06</v>
      </c>
      <c r="I480" s="196"/>
      <c r="L480" s="192"/>
      <c r="M480" s="197"/>
      <c r="N480" s="198"/>
      <c r="O480" s="198"/>
      <c r="P480" s="198"/>
      <c r="Q480" s="198"/>
      <c r="R480" s="198"/>
      <c r="S480" s="198"/>
      <c r="T480" s="199"/>
      <c r="AT480" s="193" t="s">
        <v>174</v>
      </c>
      <c r="AU480" s="193" t="s">
        <v>98</v>
      </c>
      <c r="AV480" s="14" t="s">
        <v>98</v>
      </c>
      <c r="AW480" s="14" t="s">
        <v>30</v>
      </c>
      <c r="AX480" s="14" t="s">
        <v>77</v>
      </c>
      <c r="AY480" s="193" t="s">
        <v>165</v>
      </c>
    </row>
    <row r="481" spans="1:65" s="13" customFormat="1">
      <c r="B481" s="184"/>
      <c r="D481" s="185" t="s">
        <v>174</v>
      </c>
      <c r="E481" s="186" t="s">
        <v>1</v>
      </c>
      <c r="F481" s="187" t="s">
        <v>573</v>
      </c>
      <c r="H481" s="186" t="s">
        <v>1</v>
      </c>
      <c r="I481" s="188"/>
      <c r="L481" s="184"/>
      <c r="M481" s="189"/>
      <c r="N481" s="190"/>
      <c r="O481" s="190"/>
      <c r="P481" s="190"/>
      <c r="Q481" s="190"/>
      <c r="R481" s="190"/>
      <c r="S481" s="190"/>
      <c r="T481" s="191"/>
      <c r="AT481" s="186" t="s">
        <v>174</v>
      </c>
      <c r="AU481" s="186" t="s">
        <v>98</v>
      </c>
      <c r="AV481" s="13" t="s">
        <v>84</v>
      </c>
      <c r="AW481" s="13" t="s">
        <v>30</v>
      </c>
      <c r="AX481" s="13" t="s">
        <v>77</v>
      </c>
      <c r="AY481" s="186" t="s">
        <v>165</v>
      </c>
    </row>
    <row r="482" spans="1:65" s="14" customFormat="1">
      <c r="B482" s="192"/>
      <c r="D482" s="185" t="s">
        <v>174</v>
      </c>
      <c r="E482" s="193" t="s">
        <v>1</v>
      </c>
      <c r="F482" s="194" t="s">
        <v>584</v>
      </c>
      <c r="H482" s="195">
        <v>24.445</v>
      </c>
      <c r="I482" s="196"/>
      <c r="L482" s="192"/>
      <c r="M482" s="197"/>
      <c r="N482" s="198"/>
      <c r="O482" s="198"/>
      <c r="P482" s="198"/>
      <c r="Q482" s="198"/>
      <c r="R482" s="198"/>
      <c r="S482" s="198"/>
      <c r="T482" s="199"/>
      <c r="AT482" s="193" t="s">
        <v>174</v>
      </c>
      <c r="AU482" s="193" t="s">
        <v>98</v>
      </c>
      <c r="AV482" s="14" t="s">
        <v>98</v>
      </c>
      <c r="AW482" s="14" t="s">
        <v>30</v>
      </c>
      <c r="AX482" s="14" t="s">
        <v>77</v>
      </c>
      <c r="AY482" s="193" t="s">
        <v>165</v>
      </c>
    </row>
    <row r="483" spans="1:65" s="16" customFormat="1">
      <c r="B483" s="208"/>
      <c r="D483" s="185" t="s">
        <v>174</v>
      </c>
      <c r="E483" s="209" t="s">
        <v>1</v>
      </c>
      <c r="F483" s="210" t="s">
        <v>196</v>
      </c>
      <c r="H483" s="211">
        <v>167.82400000000001</v>
      </c>
      <c r="I483" s="212"/>
      <c r="L483" s="208"/>
      <c r="M483" s="213"/>
      <c r="N483" s="214"/>
      <c r="O483" s="214"/>
      <c r="P483" s="214"/>
      <c r="Q483" s="214"/>
      <c r="R483" s="214"/>
      <c r="S483" s="214"/>
      <c r="T483" s="215"/>
      <c r="AT483" s="209" t="s">
        <v>174</v>
      </c>
      <c r="AU483" s="209" t="s">
        <v>98</v>
      </c>
      <c r="AV483" s="16" t="s">
        <v>166</v>
      </c>
      <c r="AW483" s="16" t="s">
        <v>30</v>
      </c>
      <c r="AX483" s="16" t="s">
        <v>77</v>
      </c>
      <c r="AY483" s="209" t="s">
        <v>165</v>
      </c>
    </row>
    <row r="484" spans="1:65" s="15" customFormat="1">
      <c r="B484" s="200"/>
      <c r="D484" s="185" t="s">
        <v>174</v>
      </c>
      <c r="E484" s="201" t="s">
        <v>1</v>
      </c>
      <c r="F484" s="202" t="s">
        <v>186</v>
      </c>
      <c r="H484" s="203">
        <v>367.62900000000002</v>
      </c>
      <c r="I484" s="204"/>
      <c r="L484" s="200"/>
      <c r="M484" s="205"/>
      <c r="N484" s="206"/>
      <c r="O484" s="206"/>
      <c r="P484" s="206"/>
      <c r="Q484" s="206"/>
      <c r="R484" s="206"/>
      <c r="S484" s="206"/>
      <c r="T484" s="207"/>
      <c r="AT484" s="201" t="s">
        <v>174</v>
      </c>
      <c r="AU484" s="201" t="s">
        <v>98</v>
      </c>
      <c r="AV484" s="15" t="s">
        <v>172</v>
      </c>
      <c r="AW484" s="15" t="s">
        <v>30</v>
      </c>
      <c r="AX484" s="15" t="s">
        <v>84</v>
      </c>
      <c r="AY484" s="201" t="s">
        <v>165</v>
      </c>
    </row>
    <row r="485" spans="1:65" s="2" customFormat="1" ht="37.9" customHeight="1">
      <c r="A485" s="35"/>
      <c r="B485" s="139"/>
      <c r="C485" s="171" t="s">
        <v>589</v>
      </c>
      <c r="D485" s="171" t="s">
        <v>168</v>
      </c>
      <c r="E485" s="172" t="s">
        <v>590</v>
      </c>
      <c r="F485" s="173" t="s">
        <v>591</v>
      </c>
      <c r="G485" s="174" t="s">
        <v>180</v>
      </c>
      <c r="H485" s="175">
        <v>508.45699999999999</v>
      </c>
      <c r="I485" s="176"/>
      <c r="J485" s="175">
        <f>ROUND(I485*H485,3)</f>
        <v>0</v>
      </c>
      <c r="K485" s="177"/>
      <c r="L485" s="36"/>
      <c r="M485" s="178" t="s">
        <v>1</v>
      </c>
      <c r="N485" s="179" t="s">
        <v>43</v>
      </c>
      <c r="O485" s="64"/>
      <c r="P485" s="180">
        <f>O485*H485</f>
        <v>0</v>
      </c>
      <c r="Q485" s="180">
        <v>3.4000000000000002E-4</v>
      </c>
      <c r="R485" s="180">
        <f>Q485*H485</f>
        <v>0.17287538000000002</v>
      </c>
      <c r="S485" s="180">
        <v>0</v>
      </c>
      <c r="T485" s="181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182" t="s">
        <v>266</v>
      </c>
      <c r="AT485" s="182" t="s">
        <v>168</v>
      </c>
      <c r="AU485" s="182" t="s">
        <v>98</v>
      </c>
      <c r="AY485" s="18" t="s">
        <v>165</v>
      </c>
      <c r="BE485" s="100">
        <f>IF(N485="základná",J485,0)</f>
        <v>0</v>
      </c>
      <c r="BF485" s="100">
        <f>IF(N485="znížená",J485,0)</f>
        <v>0</v>
      </c>
      <c r="BG485" s="100">
        <f>IF(N485="zákl. prenesená",J485,0)</f>
        <v>0</v>
      </c>
      <c r="BH485" s="100">
        <f>IF(N485="zníž. prenesená",J485,0)</f>
        <v>0</v>
      </c>
      <c r="BI485" s="100">
        <f>IF(N485="nulová",J485,0)</f>
        <v>0</v>
      </c>
      <c r="BJ485" s="18" t="s">
        <v>98</v>
      </c>
      <c r="BK485" s="183">
        <f>ROUND(I485*H485,3)</f>
        <v>0</v>
      </c>
      <c r="BL485" s="18" t="s">
        <v>266</v>
      </c>
      <c r="BM485" s="182" t="s">
        <v>592</v>
      </c>
    </row>
    <row r="486" spans="1:65" s="14" customFormat="1">
      <c r="B486" s="192"/>
      <c r="D486" s="185" t="s">
        <v>174</v>
      </c>
      <c r="E486" s="193" t="s">
        <v>1</v>
      </c>
      <c r="F486" s="194" t="s">
        <v>106</v>
      </c>
      <c r="H486" s="195">
        <v>508.45699999999999</v>
      </c>
      <c r="I486" s="196"/>
      <c r="L486" s="192"/>
      <c r="M486" s="197"/>
      <c r="N486" s="198"/>
      <c r="O486" s="198"/>
      <c r="P486" s="198"/>
      <c r="Q486" s="198"/>
      <c r="R486" s="198"/>
      <c r="S486" s="198"/>
      <c r="T486" s="199"/>
      <c r="AT486" s="193" t="s">
        <v>174</v>
      </c>
      <c r="AU486" s="193" t="s">
        <v>98</v>
      </c>
      <c r="AV486" s="14" t="s">
        <v>98</v>
      </c>
      <c r="AW486" s="14" t="s">
        <v>30</v>
      </c>
      <c r="AX486" s="14" t="s">
        <v>84</v>
      </c>
      <c r="AY486" s="193" t="s">
        <v>165</v>
      </c>
    </row>
    <row r="487" spans="1:65" s="2" customFormat="1" ht="21.75" customHeight="1">
      <c r="A487" s="35"/>
      <c r="B487" s="139"/>
      <c r="C487" s="171" t="s">
        <v>593</v>
      </c>
      <c r="D487" s="171" t="s">
        <v>168</v>
      </c>
      <c r="E487" s="172" t="s">
        <v>594</v>
      </c>
      <c r="F487" s="173" t="s">
        <v>595</v>
      </c>
      <c r="G487" s="174" t="s">
        <v>180</v>
      </c>
      <c r="H487" s="175">
        <v>28.416</v>
      </c>
      <c r="I487" s="176"/>
      <c r="J487" s="175">
        <f>ROUND(I487*H487,3)</f>
        <v>0</v>
      </c>
      <c r="K487" s="177"/>
      <c r="L487" s="36"/>
      <c r="M487" s="178" t="s">
        <v>1</v>
      </c>
      <c r="N487" s="179" t="s">
        <v>43</v>
      </c>
      <c r="O487" s="64"/>
      <c r="P487" s="180">
        <f>O487*H487</f>
        <v>0</v>
      </c>
      <c r="Q487" s="180">
        <v>3.4000000000000002E-4</v>
      </c>
      <c r="R487" s="180">
        <f>Q487*H487</f>
        <v>9.6614400000000003E-3</v>
      </c>
      <c r="S487" s="180">
        <v>0</v>
      </c>
      <c r="T487" s="181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182" t="s">
        <v>266</v>
      </c>
      <c r="AT487" s="182" t="s">
        <v>168</v>
      </c>
      <c r="AU487" s="182" t="s">
        <v>98</v>
      </c>
      <c r="AY487" s="18" t="s">
        <v>165</v>
      </c>
      <c r="BE487" s="100">
        <f>IF(N487="základná",J487,0)</f>
        <v>0</v>
      </c>
      <c r="BF487" s="100">
        <f>IF(N487="znížená",J487,0)</f>
        <v>0</v>
      </c>
      <c r="BG487" s="100">
        <f>IF(N487="zákl. prenesená",J487,0)</f>
        <v>0</v>
      </c>
      <c r="BH487" s="100">
        <f>IF(N487="zníž. prenesená",J487,0)</f>
        <v>0</v>
      </c>
      <c r="BI487" s="100">
        <f>IF(N487="nulová",J487,0)</f>
        <v>0</v>
      </c>
      <c r="BJ487" s="18" t="s">
        <v>98</v>
      </c>
      <c r="BK487" s="183">
        <f>ROUND(I487*H487,3)</f>
        <v>0</v>
      </c>
      <c r="BL487" s="18" t="s">
        <v>266</v>
      </c>
      <c r="BM487" s="182" t="s">
        <v>596</v>
      </c>
    </row>
    <row r="488" spans="1:65" s="13" customFormat="1">
      <c r="B488" s="184"/>
      <c r="D488" s="185" t="s">
        <v>174</v>
      </c>
      <c r="E488" s="186" t="s">
        <v>1</v>
      </c>
      <c r="F488" s="187" t="s">
        <v>597</v>
      </c>
      <c r="H488" s="186" t="s">
        <v>1</v>
      </c>
      <c r="I488" s="188"/>
      <c r="L488" s="184"/>
      <c r="M488" s="189"/>
      <c r="N488" s="190"/>
      <c r="O488" s="190"/>
      <c r="P488" s="190"/>
      <c r="Q488" s="190"/>
      <c r="R488" s="190"/>
      <c r="S488" s="190"/>
      <c r="T488" s="191"/>
      <c r="AT488" s="186" t="s">
        <v>174</v>
      </c>
      <c r="AU488" s="186" t="s">
        <v>98</v>
      </c>
      <c r="AV488" s="13" t="s">
        <v>84</v>
      </c>
      <c r="AW488" s="13" t="s">
        <v>30</v>
      </c>
      <c r="AX488" s="13" t="s">
        <v>77</v>
      </c>
      <c r="AY488" s="186" t="s">
        <v>165</v>
      </c>
    </row>
    <row r="489" spans="1:65" s="13" customFormat="1">
      <c r="B489" s="184"/>
      <c r="D489" s="185" t="s">
        <v>174</v>
      </c>
      <c r="E489" s="186" t="s">
        <v>1</v>
      </c>
      <c r="F489" s="187" t="s">
        <v>598</v>
      </c>
      <c r="H489" s="186" t="s">
        <v>1</v>
      </c>
      <c r="I489" s="188"/>
      <c r="L489" s="184"/>
      <c r="M489" s="189"/>
      <c r="N489" s="190"/>
      <c r="O489" s="190"/>
      <c r="P489" s="190"/>
      <c r="Q489" s="190"/>
      <c r="R489" s="190"/>
      <c r="S489" s="190"/>
      <c r="T489" s="191"/>
      <c r="AT489" s="186" t="s">
        <v>174</v>
      </c>
      <c r="AU489" s="186" t="s">
        <v>98</v>
      </c>
      <c r="AV489" s="13" t="s">
        <v>84</v>
      </c>
      <c r="AW489" s="13" t="s">
        <v>30</v>
      </c>
      <c r="AX489" s="13" t="s">
        <v>77</v>
      </c>
      <c r="AY489" s="186" t="s">
        <v>165</v>
      </c>
    </row>
    <row r="490" spans="1:65" s="14" customFormat="1">
      <c r="B490" s="192"/>
      <c r="D490" s="185" t="s">
        <v>174</v>
      </c>
      <c r="E490" s="193" t="s">
        <v>1</v>
      </c>
      <c r="F490" s="194" t="s">
        <v>574</v>
      </c>
      <c r="H490" s="195">
        <v>28.416</v>
      </c>
      <c r="I490" s="196"/>
      <c r="L490" s="192"/>
      <c r="M490" s="197"/>
      <c r="N490" s="198"/>
      <c r="O490" s="198"/>
      <c r="P490" s="198"/>
      <c r="Q490" s="198"/>
      <c r="R490" s="198"/>
      <c r="S490" s="198"/>
      <c r="T490" s="199"/>
      <c r="AT490" s="193" t="s">
        <v>174</v>
      </c>
      <c r="AU490" s="193" t="s">
        <v>98</v>
      </c>
      <c r="AV490" s="14" t="s">
        <v>98</v>
      </c>
      <c r="AW490" s="14" t="s">
        <v>30</v>
      </c>
      <c r="AX490" s="14" t="s">
        <v>77</v>
      </c>
      <c r="AY490" s="193" t="s">
        <v>165</v>
      </c>
    </row>
    <row r="491" spans="1:65" s="15" customFormat="1">
      <c r="B491" s="200"/>
      <c r="D491" s="185" t="s">
        <v>174</v>
      </c>
      <c r="E491" s="201" t="s">
        <v>1</v>
      </c>
      <c r="F491" s="202" t="s">
        <v>186</v>
      </c>
      <c r="H491" s="203">
        <v>28.416</v>
      </c>
      <c r="I491" s="204"/>
      <c r="L491" s="200"/>
      <c r="M491" s="205"/>
      <c r="N491" s="206"/>
      <c r="O491" s="206"/>
      <c r="P491" s="206"/>
      <c r="Q491" s="206"/>
      <c r="R491" s="206"/>
      <c r="S491" s="206"/>
      <c r="T491" s="207"/>
      <c r="AT491" s="201" t="s">
        <v>174</v>
      </c>
      <c r="AU491" s="201" t="s">
        <v>98</v>
      </c>
      <c r="AV491" s="15" t="s">
        <v>172</v>
      </c>
      <c r="AW491" s="15" t="s">
        <v>30</v>
      </c>
      <c r="AX491" s="15" t="s">
        <v>84</v>
      </c>
      <c r="AY491" s="201" t="s">
        <v>165</v>
      </c>
    </row>
    <row r="492" spans="1:65" s="12" customFormat="1" ht="22.9" customHeight="1">
      <c r="B492" s="158"/>
      <c r="D492" s="159" t="s">
        <v>76</v>
      </c>
      <c r="E492" s="169" t="s">
        <v>599</v>
      </c>
      <c r="F492" s="169" t="s">
        <v>600</v>
      </c>
      <c r="I492" s="161"/>
      <c r="J492" s="170">
        <f>BK492</f>
        <v>0</v>
      </c>
      <c r="L492" s="158"/>
      <c r="M492" s="163"/>
      <c r="N492" s="164"/>
      <c r="O492" s="164"/>
      <c r="P492" s="165">
        <f>SUM(P493:P498)</f>
        <v>0</v>
      </c>
      <c r="Q492" s="164"/>
      <c r="R492" s="165">
        <f>SUM(R493:R498)</f>
        <v>0</v>
      </c>
      <c r="S492" s="164"/>
      <c r="T492" s="166">
        <f>SUM(T493:T498)</f>
        <v>6.0000000000000001E-3</v>
      </c>
      <c r="AR492" s="159" t="s">
        <v>98</v>
      </c>
      <c r="AT492" s="167" t="s">
        <v>76</v>
      </c>
      <c r="AU492" s="167" t="s">
        <v>84</v>
      </c>
      <c r="AY492" s="159" t="s">
        <v>165</v>
      </c>
      <c r="BK492" s="168">
        <f>SUM(BK493:BK498)</f>
        <v>0</v>
      </c>
    </row>
    <row r="493" spans="1:65" s="2" customFormat="1" ht="24.25" customHeight="1">
      <c r="A493" s="35"/>
      <c r="B493" s="139"/>
      <c r="C493" s="171" t="s">
        <v>601</v>
      </c>
      <c r="D493" s="171" t="s">
        <v>168</v>
      </c>
      <c r="E493" s="172" t="s">
        <v>602</v>
      </c>
      <c r="F493" s="173" t="s">
        <v>603</v>
      </c>
      <c r="G493" s="174" t="s">
        <v>171</v>
      </c>
      <c r="H493" s="175">
        <v>3</v>
      </c>
      <c r="I493" s="176"/>
      <c r="J493" s="175">
        <f>ROUND(I493*H493,3)</f>
        <v>0</v>
      </c>
      <c r="K493" s="177"/>
      <c r="L493" s="36"/>
      <c r="M493" s="178" t="s">
        <v>1</v>
      </c>
      <c r="N493" s="179" t="s">
        <v>43</v>
      </c>
      <c r="O493" s="64"/>
      <c r="P493" s="180">
        <f>O493*H493</f>
        <v>0</v>
      </c>
      <c r="Q493" s="180">
        <v>0</v>
      </c>
      <c r="R493" s="180">
        <f>Q493*H493</f>
        <v>0</v>
      </c>
      <c r="S493" s="180">
        <v>2E-3</v>
      </c>
      <c r="T493" s="181">
        <f>S493*H493</f>
        <v>6.0000000000000001E-3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182" t="s">
        <v>266</v>
      </c>
      <c r="AT493" s="182" t="s">
        <v>168</v>
      </c>
      <c r="AU493" s="182" t="s">
        <v>98</v>
      </c>
      <c r="AY493" s="18" t="s">
        <v>165</v>
      </c>
      <c r="BE493" s="100">
        <f>IF(N493="základná",J493,0)</f>
        <v>0</v>
      </c>
      <c r="BF493" s="100">
        <f>IF(N493="znížená",J493,0)</f>
        <v>0</v>
      </c>
      <c r="BG493" s="100">
        <f>IF(N493="zákl. prenesená",J493,0)</f>
        <v>0</v>
      </c>
      <c r="BH493" s="100">
        <f>IF(N493="zníž. prenesená",J493,0)</f>
        <v>0</v>
      </c>
      <c r="BI493" s="100">
        <f>IF(N493="nulová",J493,0)</f>
        <v>0</v>
      </c>
      <c r="BJ493" s="18" t="s">
        <v>98</v>
      </c>
      <c r="BK493" s="183">
        <f>ROUND(I493*H493,3)</f>
        <v>0</v>
      </c>
      <c r="BL493" s="18" t="s">
        <v>266</v>
      </c>
      <c r="BM493" s="182" t="s">
        <v>604</v>
      </c>
    </row>
    <row r="494" spans="1:65" s="14" customFormat="1">
      <c r="B494" s="192"/>
      <c r="D494" s="185" t="s">
        <v>174</v>
      </c>
      <c r="E494" s="193" t="s">
        <v>1</v>
      </c>
      <c r="F494" s="194" t="s">
        <v>605</v>
      </c>
      <c r="H494" s="195">
        <v>3</v>
      </c>
      <c r="I494" s="196"/>
      <c r="L494" s="192"/>
      <c r="M494" s="197"/>
      <c r="N494" s="198"/>
      <c r="O494" s="198"/>
      <c r="P494" s="198"/>
      <c r="Q494" s="198"/>
      <c r="R494" s="198"/>
      <c r="S494" s="198"/>
      <c r="T494" s="199"/>
      <c r="AT494" s="193" t="s">
        <v>174</v>
      </c>
      <c r="AU494" s="193" t="s">
        <v>98</v>
      </c>
      <c r="AV494" s="14" t="s">
        <v>98</v>
      </c>
      <c r="AW494" s="14" t="s">
        <v>30</v>
      </c>
      <c r="AX494" s="14" t="s">
        <v>84</v>
      </c>
      <c r="AY494" s="193" t="s">
        <v>165</v>
      </c>
    </row>
    <row r="495" spans="1:65" s="2" customFormat="1" ht="24.25" customHeight="1">
      <c r="A495" s="35"/>
      <c r="B495" s="139"/>
      <c r="C495" s="171" t="s">
        <v>606</v>
      </c>
      <c r="D495" s="171" t="s">
        <v>168</v>
      </c>
      <c r="E495" s="172" t="s">
        <v>607</v>
      </c>
      <c r="F495" s="173" t="s">
        <v>608</v>
      </c>
      <c r="G495" s="174" t="s">
        <v>180</v>
      </c>
      <c r="H495" s="175">
        <v>11.04</v>
      </c>
      <c r="I495" s="176"/>
      <c r="J495" s="175">
        <f>ROUND(I495*H495,3)</f>
        <v>0</v>
      </c>
      <c r="K495" s="177"/>
      <c r="L495" s="36"/>
      <c r="M495" s="178" t="s">
        <v>1</v>
      </c>
      <c r="N495" s="179" t="s">
        <v>43</v>
      </c>
      <c r="O495" s="64"/>
      <c r="P495" s="180">
        <f>O495*H495</f>
        <v>0</v>
      </c>
      <c r="Q495" s="180">
        <v>0</v>
      </c>
      <c r="R495" s="180">
        <f>Q495*H495</f>
        <v>0</v>
      </c>
      <c r="S495" s="180">
        <v>0</v>
      </c>
      <c r="T495" s="181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182" t="s">
        <v>266</v>
      </c>
      <c r="AT495" s="182" t="s">
        <v>168</v>
      </c>
      <c r="AU495" s="182" t="s">
        <v>98</v>
      </c>
      <c r="AY495" s="18" t="s">
        <v>165</v>
      </c>
      <c r="BE495" s="100">
        <f>IF(N495="základná",J495,0)</f>
        <v>0</v>
      </c>
      <c r="BF495" s="100">
        <f>IF(N495="znížená",J495,0)</f>
        <v>0</v>
      </c>
      <c r="BG495" s="100">
        <f>IF(N495="zákl. prenesená",J495,0)</f>
        <v>0</v>
      </c>
      <c r="BH495" s="100">
        <f>IF(N495="zníž. prenesená",J495,0)</f>
        <v>0</v>
      </c>
      <c r="BI495" s="100">
        <f>IF(N495="nulová",J495,0)</f>
        <v>0</v>
      </c>
      <c r="BJ495" s="18" t="s">
        <v>98</v>
      </c>
      <c r="BK495" s="183">
        <f>ROUND(I495*H495,3)</f>
        <v>0</v>
      </c>
      <c r="BL495" s="18" t="s">
        <v>266</v>
      </c>
      <c r="BM495" s="182" t="s">
        <v>609</v>
      </c>
    </row>
    <row r="496" spans="1:65" s="14" customFormat="1">
      <c r="B496" s="192"/>
      <c r="D496" s="185" t="s">
        <v>174</v>
      </c>
      <c r="E496" s="193" t="s">
        <v>1</v>
      </c>
      <c r="F496" s="194" t="s">
        <v>610</v>
      </c>
      <c r="H496" s="195">
        <v>11.04</v>
      </c>
      <c r="I496" s="196"/>
      <c r="L496" s="192"/>
      <c r="M496" s="197"/>
      <c r="N496" s="198"/>
      <c r="O496" s="198"/>
      <c r="P496" s="198"/>
      <c r="Q496" s="198"/>
      <c r="R496" s="198"/>
      <c r="S496" s="198"/>
      <c r="T496" s="199"/>
      <c r="AT496" s="193" t="s">
        <v>174</v>
      </c>
      <c r="AU496" s="193" t="s">
        <v>98</v>
      </c>
      <c r="AV496" s="14" t="s">
        <v>98</v>
      </c>
      <c r="AW496" s="14" t="s">
        <v>30</v>
      </c>
      <c r="AX496" s="14" t="s">
        <v>77</v>
      </c>
      <c r="AY496" s="193" t="s">
        <v>165</v>
      </c>
    </row>
    <row r="497" spans="1:65" s="15" customFormat="1">
      <c r="B497" s="200"/>
      <c r="D497" s="185" t="s">
        <v>174</v>
      </c>
      <c r="E497" s="201" t="s">
        <v>1</v>
      </c>
      <c r="F497" s="202" t="s">
        <v>186</v>
      </c>
      <c r="H497" s="203">
        <v>11.04</v>
      </c>
      <c r="I497" s="204"/>
      <c r="L497" s="200"/>
      <c r="M497" s="205"/>
      <c r="N497" s="206"/>
      <c r="O497" s="206"/>
      <c r="P497" s="206"/>
      <c r="Q497" s="206"/>
      <c r="R497" s="206"/>
      <c r="S497" s="206"/>
      <c r="T497" s="207"/>
      <c r="AT497" s="201" t="s">
        <v>174</v>
      </c>
      <c r="AU497" s="201" t="s">
        <v>98</v>
      </c>
      <c r="AV497" s="15" t="s">
        <v>172</v>
      </c>
      <c r="AW497" s="15" t="s">
        <v>30</v>
      </c>
      <c r="AX497" s="15" t="s">
        <v>84</v>
      </c>
      <c r="AY497" s="201" t="s">
        <v>165</v>
      </c>
    </row>
    <row r="498" spans="1:65" s="2" customFormat="1" ht="24.25" customHeight="1">
      <c r="A498" s="35"/>
      <c r="B498" s="139"/>
      <c r="C498" s="171" t="s">
        <v>611</v>
      </c>
      <c r="D498" s="171" t="s">
        <v>168</v>
      </c>
      <c r="E498" s="172" t="s">
        <v>612</v>
      </c>
      <c r="F498" s="173" t="s">
        <v>613</v>
      </c>
      <c r="G498" s="174" t="s">
        <v>354</v>
      </c>
      <c r="H498" s="176"/>
      <c r="I498" s="176"/>
      <c r="J498" s="175">
        <f>ROUND(I498*H498,3)</f>
        <v>0</v>
      </c>
      <c r="K498" s="177"/>
      <c r="L498" s="36"/>
      <c r="M498" s="178" t="s">
        <v>1</v>
      </c>
      <c r="N498" s="179" t="s">
        <v>43</v>
      </c>
      <c r="O498" s="64"/>
      <c r="P498" s="180">
        <f>O498*H498</f>
        <v>0</v>
      </c>
      <c r="Q498" s="180">
        <v>0</v>
      </c>
      <c r="R498" s="180">
        <f>Q498*H498</f>
        <v>0</v>
      </c>
      <c r="S498" s="180">
        <v>0</v>
      </c>
      <c r="T498" s="181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182" t="s">
        <v>266</v>
      </c>
      <c r="AT498" s="182" t="s">
        <v>168</v>
      </c>
      <c r="AU498" s="182" t="s">
        <v>98</v>
      </c>
      <c r="AY498" s="18" t="s">
        <v>165</v>
      </c>
      <c r="BE498" s="100">
        <f>IF(N498="základná",J498,0)</f>
        <v>0</v>
      </c>
      <c r="BF498" s="100">
        <f>IF(N498="znížená",J498,0)</f>
        <v>0</v>
      </c>
      <c r="BG498" s="100">
        <f>IF(N498="zákl. prenesená",J498,0)</f>
        <v>0</v>
      </c>
      <c r="BH498" s="100">
        <f>IF(N498="zníž. prenesená",J498,0)</f>
        <v>0</v>
      </c>
      <c r="BI498" s="100">
        <f>IF(N498="nulová",J498,0)</f>
        <v>0</v>
      </c>
      <c r="BJ498" s="18" t="s">
        <v>98</v>
      </c>
      <c r="BK498" s="183">
        <f>ROUND(I498*H498,3)</f>
        <v>0</v>
      </c>
      <c r="BL498" s="18" t="s">
        <v>266</v>
      </c>
      <c r="BM498" s="182" t="s">
        <v>614</v>
      </c>
    </row>
    <row r="499" spans="1:65" s="12" customFormat="1" ht="22.9" customHeight="1">
      <c r="B499" s="158"/>
      <c r="D499" s="159" t="s">
        <v>76</v>
      </c>
      <c r="E499" s="169" t="s">
        <v>615</v>
      </c>
      <c r="F499" s="169" t="s">
        <v>616</v>
      </c>
      <c r="I499" s="161"/>
      <c r="J499" s="170">
        <f>BK499</f>
        <v>0</v>
      </c>
      <c r="L499" s="158"/>
      <c r="M499" s="163"/>
      <c r="N499" s="164"/>
      <c r="O499" s="164"/>
      <c r="P499" s="165">
        <f>SUM(P500:P502)</f>
        <v>0</v>
      </c>
      <c r="Q499" s="164"/>
      <c r="R499" s="165">
        <f>SUM(R500:R502)</f>
        <v>0</v>
      </c>
      <c r="S499" s="164"/>
      <c r="T499" s="166">
        <f>SUM(T500:T502)</f>
        <v>0</v>
      </c>
      <c r="AR499" s="159" t="s">
        <v>98</v>
      </c>
      <c r="AT499" s="167" t="s">
        <v>76</v>
      </c>
      <c r="AU499" s="167" t="s">
        <v>84</v>
      </c>
      <c r="AY499" s="159" t="s">
        <v>165</v>
      </c>
      <c r="BK499" s="168">
        <f>SUM(BK500:BK502)</f>
        <v>0</v>
      </c>
    </row>
    <row r="500" spans="1:65" s="2" customFormat="1" ht="55.5" customHeight="1">
      <c r="A500" s="35"/>
      <c r="B500" s="139"/>
      <c r="C500" s="171" t="s">
        <v>617</v>
      </c>
      <c r="D500" s="171" t="s">
        <v>168</v>
      </c>
      <c r="E500" s="172" t="s">
        <v>618</v>
      </c>
      <c r="F500" s="173" t="s">
        <v>619</v>
      </c>
      <c r="G500" s="174" t="s">
        <v>171</v>
      </c>
      <c r="H500" s="175">
        <v>1</v>
      </c>
      <c r="I500" s="176"/>
      <c r="J500" s="175">
        <f>ROUND(I500*H500,3)</f>
        <v>0</v>
      </c>
      <c r="K500" s="177"/>
      <c r="L500" s="36"/>
      <c r="M500" s="178" t="s">
        <v>1</v>
      </c>
      <c r="N500" s="179" t="s">
        <v>43</v>
      </c>
      <c r="O500" s="64"/>
      <c r="P500" s="180">
        <f>O500*H500</f>
        <v>0</v>
      </c>
      <c r="Q500" s="180">
        <v>0</v>
      </c>
      <c r="R500" s="180">
        <f>Q500*H500</f>
        <v>0</v>
      </c>
      <c r="S500" s="180">
        <v>0</v>
      </c>
      <c r="T500" s="181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182" t="s">
        <v>266</v>
      </c>
      <c r="AT500" s="182" t="s">
        <v>168</v>
      </c>
      <c r="AU500" s="182" t="s">
        <v>98</v>
      </c>
      <c r="AY500" s="18" t="s">
        <v>165</v>
      </c>
      <c r="BE500" s="100">
        <f>IF(N500="základná",J500,0)</f>
        <v>0</v>
      </c>
      <c r="BF500" s="100">
        <f>IF(N500="znížená",J500,0)</f>
        <v>0</v>
      </c>
      <c r="BG500" s="100">
        <f>IF(N500="zákl. prenesená",J500,0)</f>
        <v>0</v>
      </c>
      <c r="BH500" s="100">
        <f>IF(N500="zníž. prenesená",J500,0)</f>
        <v>0</v>
      </c>
      <c r="BI500" s="100">
        <f>IF(N500="nulová",J500,0)</f>
        <v>0</v>
      </c>
      <c r="BJ500" s="18" t="s">
        <v>98</v>
      </c>
      <c r="BK500" s="183">
        <f>ROUND(I500*H500,3)</f>
        <v>0</v>
      </c>
      <c r="BL500" s="18" t="s">
        <v>266</v>
      </c>
      <c r="BM500" s="182" t="s">
        <v>620</v>
      </c>
    </row>
    <row r="501" spans="1:65" s="14" customFormat="1">
      <c r="B501" s="192"/>
      <c r="D501" s="185" t="s">
        <v>174</v>
      </c>
      <c r="E501" s="193" t="s">
        <v>1</v>
      </c>
      <c r="F501" s="194" t="s">
        <v>350</v>
      </c>
      <c r="H501" s="195">
        <v>1</v>
      </c>
      <c r="I501" s="196"/>
      <c r="L501" s="192"/>
      <c r="M501" s="197"/>
      <c r="N501" s="198"/>
      <c r="O501" s="198"/>
      <c r="P501" s="198"/>
      <c r="Q501" s="198"/>
      <c r="R501" s="198"/>
      <c r="S501" s="198"/>
      <c r="T501" s="199"/>
      <c r="AT501" s="193" t="s">
        <v>174</v>
      </c>
      <c r="AU501" s="193" t="s">
        <v>98</v>
      </c>
      <c r="AV501" s="14" t="s">
        <v>98</v>
      </c>
      <c r="AW501" s="14" t="s">
        <v>30</v>
      </c>
      <c r="AX501" s="14" t="s">
        <v>84</v>
      </c>
      <c r="AY501" s="193" t="s">
        <v>165</v>
      </c>
    </row>
    <row r="502" spans="1:65" s="2" customFormat="1" ht="24.25" customHeight="1">
      <c r="A502" s="35"/>
      <c r="B502" s="139"/>
      <c r="C502" s="171" t="s">
        <v>621</v>
      </c>
      <c r="D502" s="171" t="s">
        <v>168</v>
      </c>
      <c r="E502" s="172" t="s">
        <v>622</v>
      </c>
      <c r="F502" s="173" t="s">
        <v>623</v>
      </c>
      <c r="G502" s="174" t="s">
        <v>354</v>
      </c>
      <c r="H502" s="176"/>
      <c r="I502" s="176"/>
      <c r="J502" s="175">
        <f>ROUND(I502*H502,3)</f>
        <v>0</v>
      </c>
      <c r="K502" s="177"/>
      <c r="L502" s="36"/>
      <c r="M502" s="178" t="s">
        <v>1</v>
      </c>
      <c r="N502" s="179" t="s">
        <v>43</v>
      </c>
      <c r="O502" s="64"/>
      <c r="P502" s="180">
        <f>O502*H502</f>
        <v>0</v>
      </c>
      <c r="Q502" s="180">
        <v>0</v>
      </c>
      <c r="R502" s="180">
        <f>Q502*H502</f>
        <v>0</v>
      </c>
      <c r="S502" s="180">
        <v>0</v>
      </c>
      <c r="T502" s="181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82" t="s">
        <v>266</v>
      </c>
      <c r="AT502" s="182" t="s">
        <v>168</v>
      </c>
      <c r="AU502" s="182" t="s">
        <v>98</v>
      </c>
      <c r="AY502" s="18" t="s">
        <v>165</v>
      </c>
      <c r="BE502" s="100">
        <f>IF(N502="základná",J502,0)</f>
        <v>0</v>
      </c>
      <c r="BF502" s="100">
        <f>IF(N502="znížená",J502,0)</f>
        <v>0</v>
      </c>
      <c r="BG502" s="100">
        <f>IF(N502="zákl. prenesená",J502,0)</f>
        <v>0</v>
      </c>
      <c r="BH502" s="100">
        <f>IF(N502="zníž. prenesená",J502,0)</f>
        <v>0</v>
      </c>
      <c r="BI502" s="100">
        <f>IF(N502="nulová",J502,0)</f>
        <v>0</v>
      </c>
      <c r="BJ502" s="18" t="s">
        <v>98</v>
      </c>
      <c r="BK502" s="183">
        <f>ROUND(I502*H502,3)</f>
        <v>0</v>
      </c>
      <c r="BL502" s="18" t="s">
        <v>266</v>
      </c>
      <c r="BM502" s="182" t="s">
        <v>624</v>
      </c>
    </row>
    <row r="503" spans="1:65" s="12" customFormat="1" ht="25.9" customHeight="1">
      <c r="B503" s="158"/>
      <c r="D503" s="159" t="s">
        <v>76</v>
      </c>
      <c r="E503" s="160" t="s">
        <v>625</v>
      </c>
      <c r="F503" s="160" t="s">
        <v>626</v>
      </c>
      <c r="I503" s="161"/>
      <c r="J503" s="162">
        <f>BK503</f>
        <v>0</v>
      </c>
      <c r="L503" s="158"/>
      <c r="M503" s="163"/>
      <c r="N503" s="164"/>
      <c r="O503" s="164"/>
      <c r="P503" s="165">
        <f>P504</f>
        <v>0</v>
      </c>
      <c r="Q503" s="164"/>
      <c r="R503" s="165">
        <f>R504</f>
        <v>0</v>
      </c>
      <c r="S503" s="164"/>
      <c r="T503" s="166">
        <f>T504</f>
        <v>0</v>
      </c>
      <c r="AR503" s="159" t="s">
        <v>166</v>
      </c>
      <c r="AT503" s="167" t="s">
        <v>76</v>
      </c>
      <c r="AU503" s="167" t="s">
        <v>77</v>
      </c>
      <c r="AY503" s="159" t="s">
        <v>165</v>
      </c>
      <c r="BK503" s="168">
        <f>BK504</f>
        <v>0</v>
      </c>
    </row>
    <row r="504" spans="1:65" s="12" customFormat="1" ht="22.9" customHeight="1">
      <c r="B504" s="158"/>
      <c r="D504" s="159" t="s">
        <v>76</v>
      </c>
      <c r="E504" s="169" t="s">
        <v>627</v>
      </c>
      <c r="F504" s="169" t="s">
        <v>628</v>
      </c>
      <c r="I504" s="161"/>
      <c r="J504" s="170">
        <f>BK504</f>
        <v>0</v>
      </c>
      <c r="L504" s="158"/>
      <c r="M504" s="163"/>
      <c r="N504" s="164"/>
      <c r="O504" s="164"/>
      <c r="P504" s="165">
        <f>SUM(P505:P510)</f>
        <v>0</v>
      </c>
      <c r="Q504" s="164"/>
      <c r="R504" s="165">
        <f>SUM(R505:R510)</f>
        <v>0</v>
      </c>
      <c r="S504" s="164"/>
      <c r="T504" s="166">
        <f>SUM(T505:T510)</f>
        <v>0</v>
      </c>
      <c r="AR504" s="159" t="s">
        <v>166</v>
      </c>
      <c r="AT504" s="167" t="s">
        <v>76</v>
      </c>
      <c r="AU504" s="167" t="s">
        <v>84</v>
      </c>
      <c r="AY504" s="159" t="s">
        <v>165</v>
      </c>
      <c r="BK504" s="168">
        <f>SUM(BK505:BK510)</f>
        <v>0</v>
      </c>
    </row>
    <row r="505" spans="1:65" s="2" customFormat="1" ht="16.5" customHeight="1">
      <c r="A505" s="35"/>
      <c r="B505" s="139"/>
      <c r="C505" s="171" t="s">
        <v>629</v>
      </c>
      <c r="D505" s="171" t="s">
        <v>168</v>
      </c>
      <c r="E505" s="172" t="s">
        <v>630</v>
      </c>
      <c r="F505" s="173" t="s">
        <v>631</v>
      </c>
      <c r="G505" s="174" t="s">
        <v>171</v>
      </c>
      <c r="H505" s="175">
        <v>1</v>
      </c>
      <c r="I505" s="176"/>
      <c r="J505" s="175">
        <f>ROUND(I505*H505,3)</f>
        <v>0</v>
      </c>
      <c r="K505" s="177"/>
      <c r="L505" s="36"/>
      <c r="M505" s="178" t="s">
        <v>1</v>
      </c>
      <c r="N505" s="179" t="s">
        <v>43</v>
      </c>
      <c r="O505" s="64"/>
      <c r="P505" s="180">
        <f>O505*H505</f>
        <v>0</v>
      </c>
      <c r="Q505" s="180">
        <v>0</v>
      </c>
      <c r="R505" s="180">
        <f>Q505*H505</f>
        <v>0</v>
      </c>
      <c r="S505" s="180">
        <v>0</v>
      </c>
      <c r="T505" s="181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182" t="s">
        <v>535</v>
      </c>
      <c r="AT505" s="182" t="s">
        <v>168</v>
      </c>
      <c r="AU505" s="182" t="s">
        <v>98</v>
      </c>
      <c r="AY505" s="18" t="s">
        <v>165</v>
      </c>
      <c r="BE505" s="100">
        <f>IF(N505="základná",J505,0)</f>
        <v>0</v>
      </c>
      <c r="BF505" s="100">
        <f>IF(N505="znížená",J505,0)</f>
        <v>0</v>
      </c>
      <c r="BG505" s="100">
        <f>IF(N505="zákl. prenesená",J505,0)</f>
        <v>0</v>
      </c>
      <c r="BH505" s="100">
        <f>IF(N505="zníž. prenesená",J505,0)</f>
        <v>0</v>
      </c>
      <c r="BI505" s="100">
        <f>IF(N505="nulová",J505,0)</f>
        <v>0</v>
      </c>
      <c r="BJ505" s="18" t="s">
        <v>98</v>
      </c>
      <c r="BK505" s="183">
        <f>ROUND(I505*H505,3)</f>
        <v>0</v>
      </c>
      <c r="BL505" s="18" t="s">
        <v>535</v>
      </c>
      <c r="BM505" s="182" t="s">
        <v>632</v>
      </c>
    </row>
    <row r="506" spans="1:65" s="14" customFormat="1">
      <c r="B506" s="192"/>
      <c r="D506" s="185" t="s">
        <v>174</v>
      </c>
      <c r="E506" s="193" t="s">
        <v>1</v>
      </c>
      <c r="F506" s="194" t="s">
        <v>84</v>
      </c>
      <c r="H506" s="195">
        <v>1</v>
      </c>
      <c r="I506" s="196"/>
      <c r="L506" s="192"/>
      <c r="M506" s="197"/>
      <c r="N506" s="198"/>
      <c r="O506" s="198"/>
      <c r="P506" s="198"/>
      <c r="Q506" s="198"/>
      <c r="R506" s="198"/>
      <c r="S506" s="198"/>
      <c r="T506" s="199"/>
      <c r="AT506" s="193" t="s">
        <v>174</v>
      </c>
      <c r="AU506" s="193" t="s">
        <v>98</v>
      </c>
      <c r="AV506" s="14" t="s">
        <v>98</v>
      </c>
      <c r="AW506" s="14" t="s">
        <v>30</v>
      </c>
      <c r="AX506" s="14" t="s">
        <v>84</v>
      </c>
      <c r="AY506" s="193" t="s">
        <v>165</v>
      </c>
    </row>
    <row r="507" spans="1:65" s="2" customFormat="1" ht="16.5" customHeight="1">
      <c r="A507" s="35"/>
      <c r="B507" s="139"/>
      <c r="C507" s="171" t="s">
        <v>633</v>
      </c>
      <c r="D507" s="171" t="s">
        <v>168</v>
      </c>
      <c r="E507" s="172" t="s">
        <v>634</v>
      </c>
      <c r="F507" s="173" t="s">
        <v>635</v>
      </c>
      <c r="G507" s="174" t="s">
        <v>171</v>
      </c>
      <c r="H507" s="175">
        <v>6</v>
      </c>
      <c r="I507" s="176"/>
      <c r="J507" s="175">
        <f>ROUND(I507*H507,3)</f>
        <v>0</v>
      </c>
      <c r="K507" s="177"/>
      <c r="L507" s="36"/>
      <c r="M507" s="178" t="s">
        <v>1</v>
      </c>
      <c r="N507" s="179" t="s">
        <v>43</v>
      </c>
      <c r="O507" s="64"/>
      <c r="P507" s="180">
        <f>O507*H507</f>
        <v>0</v>
      </c>
      <c r="Q507" s="180">
        <v>0</v>
      </c>
      <c r="R507" s="180">
        <f>Q507*H507</f>
        <v>0</v>
      </c>
      <c r="S507" s="180">
        <v>0</v>
      </c>
      <c r="T507" s="181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182" t="s">
        <v>535</v>
      </c>
      <c r="AT507" s="182" t="s">
        <v>168</v>
      </c>
      <c r="AU507" s="182" t="s">
        <v>98</v>
      </c>
      <c r="AY507" s="18" t="s">
        <v>165</v>
      </c>
      <c r="BE507" s="100">
        <f>IF(N507="základná",J507,0)</f>
        <v>0</v>
      </c>
      <c r="BF507" s="100">
        <f>IF(N507="znížená",J507,0)</f>
        <v>0</v>
      </c>
      <c r="BG507" s="100">
        <f>IF(N507="zákl. prenesená",J507,0)</f>
        <v>0</v>
      </c>
      <c r="BH507" s="100">
        <f>IF(N507="zníž. prenesená",J507,0)</f>
        <v>0</v>
      </c>
      <c r="BI507" s="100">
        <f>IF(N507="nulová",J507,0)</f>
        <v>0</v>
      </c>
      <c r="BJ507" s="18" t="s">
        <v>98</v>
      </c>
      <c r="BK507" s="183">
        <f>ROUND(I507*H507,3)</f>
        <v>0</v>
      </c>
      <c r="BL507" s="18" t="s">
        <v>535</v>
      </c>
      <c r="BM507" s="182" t="s">
        <v>636</v>
      </c>
    </row>
    <row r="508" spans="1:65" s="14" customFormat="1">
      <c r="B508" s="192"/>
      <c r="D508" s="185" t="s">
        <v>174</v>
      </c>
      <c r="E508" s="193" t="s">
        <v>1</v>
      </c>
      <c r="F508" s="194" t="s">
        <v>176</v>
      </c>
      <c r="H508" s="195">
        <v>6</v>
      </c>
      <c r="I508" s="196"/>
      <c r="L508" s="192"/>
      <c r="M508" s="197"/>
      <c r="N508" s="198"/>
      <c r="O508" s="198"/>
      <c r="P508" s="198"/>
      <c r="Q508" s="198"/>
      <c r="R508" s="198"/>
      <c r="S508" s="198"/>
      <c r="T508" s="199"/>
      <c r="AT508" s="193" t="s">
        <v>174</v>
      </c>
      <c r="AU508" s="193" t="s">
        <v>98</v>
      </c>
      <c r="AV508" s="14" t="s">
        <v>98</v>
      </c>
      <c r="AW508" s="14" t="s">
        <v>30</v>
      </c>
      <c r="AX508" s="14" t="s">
        <v>84</v>
      </c>
      <c r="AY508" s="193" t="s">
        <v>165</v>
      </c>
    </row>
    <row r="509" spans="1:65" s="2" customFormat="1" ht="16.5" customHeight="1">
      <c r="A509" s="35"/>
      <c r="B509" s="139"/>
      <c r="C509" s="171" t="s">
        <v>637</v>
      </c>
      <c r="D509" s="171" t="s">
        <v>168</v>
      </c>
      <c r="E509" s="172" t="s">
        <v>638</v>
      </c>
      <c r="F509" s="173" t="s">
        <v>639</v>
      </c>
      <c r="G509" s="174" t="s">
        <v>171</v>
      </c>
      <c r="H509" s="175">
        <v>12</v>
      </c>
      <c r="I509" s="176"/>
      <c r="J509" s="175">
        <f>ROUND(I509*H509,3)</f>
        <v>0</v>
      </c>
      <c r="K509" s="177"/>
      <c r="L509" s="36"/>
      <c r="M509" s="178" t="s">
        <v>1</v>
      </c>
      <c r="N509" s="179" t="s">
        <v>43</v>
      </c>
      <c r="O509" s="64"/>
      <c r="P509" s="180">
        <f>O509*H509</f>
        <v>0</v>
      </c>
      <c r="Q509" s="180">
        <v>0</v>
      </c>
      <c r="R509" s="180">
        <f>Q509*H509</f>
        <v>0</v>
      </c>
      <c r="S509" s="180">
        <v>0</v>
      </c>
      <c r="T509" s="181">
        <f>S509*H509</f>
        <v>0</v>
      </c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R509" s="182" t="s">
        <v>535</v>
      </c>
      <c r="AT509" s="182" t="s">
        <v>168</v>
      </c>
      <c r="AU509" s="182" t="s">
        <v>98</v>
      </c>
      <c r="AY509" s="18" t="s">
        <v>165</v>
      </c>
      <c r="BE509" s="100">
        <f>IF(N509="základná",J509,0)</f>
        <v>0</v>
      </c>
      <c r="BF509" s="100">
        <f>IF(N509="znížená",J509,0)</f>
        <v>0</v>
      </c>
      <c r="BG509" s="100">
        <f>IF(N509="zákl. prenesená",J509,0)</f>
        <v>0</v>
      </c>
      <c r="BH509" s="100">
        <f>IF(N509="zníž. prenesená",J509,0)</f>
        <v>0</v>
      </c>
      <c r="BI509" s="100">
        <f>IF(N509="nulová",J509,0)</f>
        <v>0</v>
      </c>
      <c r="BJ509" s="18" t="s">
        <v>98</v>
      </c>
      <c r="BK509" s="183">
        <f>ROUND(I509*H509,3)</f>
        <v>0</v>
      </c>
      <c r="BL509" s="18" t="s">
        <v>535</v>
      </c>
      <c r="BM509" s="182" t="s">
        <v>640</v>
      </c>
    </row>
    <row r="510" spans="1:65" s="14" customFormat="1">
      <c r="B510" s="192"/>
      <c r="D510" s="185" t="s">
        <v>174</v>
      </c>
      <c r="E510" s="193" t="s">
        <v>1</v>
      </c>
      <c r="F510" s="194" t="s">
        <v>244</v>
      </c>
      <c r="H510" s="195">
        <v>12</v>
      </c>
      <c r="I510" s="196"/>
      <c r="L510" s="192"/>
      <c r="M510" s="216"/>
      <c r="N510" s="217"/>
      <c r="O510" s="217"/>
      <c r="P510" s="217"/>
      <c r="Q510" s="217"/>
      <c r="R510" s="217"/>
      <c r="S510" s="217"/>
      <c r="T510" s="218"/>
      <c r="AT510" s="193" t="s">
        <v>174</v>
      </c>
      <c r="AU510" s="193" t="s">
        <v>98</v>
      </c>
      <c r="AV510" s="14" t="s">
        <v>98</v>
      </c>
      <c r="AW510" s="14" t="s">
        <v>30</v>
      </c>
      <c r="AX510" s="14" t="s">
        <v>84</v>
      </c>
      <c r="AY510" s="193" t="s">
        <v>165</v>
      </c>
    </row>
    <row r="511" spans="1:65" s="2" customFormat="1" ht="7" customHeight="1">
      <c r="A511" s="35"/>
      <c r="B511" s="53"/>
      <c r="C511" s="54"/>
      <c r="D511" s="54"/>
      <c r="E511" s="54"/>
      <c r="F511" s="54"/>
      <c r="G511" s="54"/>
      <c r="H511" s="54"/>
      <c r="I511" s="54"/>
      <c r="J511" s="54"/>
      <c r="K511" s="54"/>
      <c r="L511" s="36"/>
      <c r="M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</row>
    <row r="512" spans="1:65" ht="33" customHeight="1">
      <c r="C512" s="279" t="s">
        <v>645</v>
      </c>
      <c r="D512" s="280"/>
      <c r="E512" s="280"/>
      <c r="F512" s="280"/>
      <c r="G512" s="280"/>
      <c r="H512" s="280"/>
      <c r="I512" s="280"/>
    </row>
    <row r="513" spans="3:9" ht="48" customHeight="1">
      <c r="C513" s="279" t="s">
        <v>646</v>
      </c>
      <c r="D513" s="279"/>
      <c r="E513" s="279"/>
      <c r="F513" s="279"/>
      <c r="G513" s="279"/>
      <c r="H513" s="279"/>
      <c r="I513" s="279"/>
    </row>
    <row r="514" spans="3:9" ht="51" customHeight="1">
      <c r="C514" s="279" t="s">
        <v>647</v>
      </c>
      <c r="D514" s="279"/>
      <c r="E514" s="279"/>
      <c r="F514" s="279"/>
      <c r="G514" s="279"/>
      <c r="H514" s="279"/>
      <c r="I514" s="279"/>
    </row>
    <row r="515" spans="3:9" ht="24.75" customHeight="1">
      <c r="C515" s="279" t="s">
        <v>648</v>
      </c>
      <c r="D515" s="279"/>
      <c r="E515" s="279"/>
      <c r="F515" s="279"/>
      <c r="G515" s="279"/>
      <c r="H515" s="279"/>
      <c r="I515" s="279"/>
    </row>
    <row r="516" spans="3:9" ht="35.25" customHeight="1">
      <c r="C516" s="279" t="s">
        <v>649</v>
      </c>
      <c r="D516" s="279"/>
      <c r="E516" s="279"/>
      <c r="F516" s="279"/>
      <c r="G516" s="279"/>
      <c r="H516" s="279"/>
      <c r="I516" s="279"/>
    </row>
    <row r="517" spans="3:9" ht="45" customHeight="1">
      <c r="C517" s="279" t="s">
        <v>650</v>
      </c>
      <c r="D517" s="279"/>
      <c r="E517" s="279"/>
      <c r="F517" s="279"/>
      <c r="G517" s="279"/>
      <c r="H517" s="279"/>
      <c r="I517" s="279"/>
    </row>
    <row r="518" spans="3:9" ht="23.25" customHeight="1">
      <c r="C518" s="279" t="s">
        <v>651</v>
      </c>
      <c r="D518" s="279"/>
      <c r="E518" s="279"/>
      <c r="F518" s="279"/>
      <c r="G518" s="279"/>
      <c r="H518" s="279"/>
      <c r="I518" s="279"/>
    </row>
    <row r="519" spans="3:9" ht="45" customHeight="1"/>
    <row r="520" spans="3:9" ht="45" customHeight="1"/>
    <row r="521" spans="3:9" ht="45" customHeight="1"/>
    <row r="522" spans="3:9" ht="45" customHeight="1"/>
    <row r="523" spans="3:9" ht="45" customHeight="1"/>
    <row r="524" spans="3:9" ht="45" customHeight="1"/>
    <row r="525" spans="3:9" ht="45" customHeight="1"/>
    <row r="526" spans="3:9" ht="45" customHeight="1"/>
  </sheetData>
  <autoFilter ref="C147:K510" xr:uid="{00000000-0009-0000-0000-000001000000}"/>
  <mergeCells count="21">
    <mergeCell ref="C517:I517"/>
    <mergeCell ref="C518:I518"/>
    <mergeCell ref="C512:I512"/>
    <mergeCell ref="C513:I513"/>
    <mergeCell ref="C514:I514"/>
    <mergeCell ref="C515:I515"/>
    <mergeCell ref="C516:I516"/>
    <mergeCell ref="D126:F126"/>
    <mergeCell ref="E138:H138"/>
    <mergeCell ref="E140:H140"/>
    <mergeCell ref="L2:V2"/>
    <mergeCell ref="E87:H87"/>
    <mergeCell ref="D122:F122"/>
    <mergeCell ref="D123:F123"/>
    <mergeCell ref="D124:F124"/>
    <mergeCell ref="D125:F12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3"/>
  <sheetViews>
    <sheetView showGridLines="0" topLeftCell="A16" workbookViewId="0"/>
  </sheetViews>
  <sheetFormatPr defaultRowHeight="10"/>
  <cols>
    <col min="1" max="1" width="8.33203125" style="1" customWidth="1"/>
    <col min="2" max="2" width="1.6640625" style="1" customWidth="1"/>
    <col min="3" max="3" width="25" style="1" customWidth="1"/>
    <col min="4" max="4" width="75.7773437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641</v>
      </c>
      <c r="H4" s="21"/>
    </row>
    <row r="5" spans="1:8" s="1" customFormat="1" ht="12" customHeight="1">
      <c r="B5" s="21"/>
      <c r="C5" s="25" t="s">
        <v>11</v>
      </c>
      <c r="D5" s="250" t="s">
        <v>12</v>
      </c>
      <c r="E5" s="231"/>
      <c r="F5" s="231"/>
      <c r="H5" s="21"/>
    </row>
    <row r="6" spans="1:8" s="1" customFormat="1" ht="37" customHeight="1">
      <c r="B6" s="21"/>
      <c r="C6" s="27" t="s">
        <v>14</v>
      </c>
      <c r="D6" s="247" t="s">
        <v>15</v>
      </c>
      <c r="E6" s="231"/>
      <c r="F6" s="231"/>
      <c r="H6" s="21"/>
    </row>
    <row r="7" spans="1:8" s="1" customFormat="1" ht="16.5" customHeight="1">
      <c r="B7" s="21"/>
      <c r="C7" s="28" t="s">
        <v>20</v>
      </c>
      <c r="D7" s="61" t="str">
        <f>'Rekapitulácia stavby'!AN8</f>
        <v>3. 11. 2021</v>
      </c>
      <c r="H7" s="21"/>
    </row>
    <row r="8" spans="1:8" s="2" customFormat="1" ht="10.9" customHeight="1">
      <c r="A8" s="35"/>
      <c r="B8" s="36"/>
      <c r="C8" s="35"/>
      <c r="D8" s="35"/>
      <c r="E8" s="35"/>
      <c r="F8" s="35"/>
      <c r="G8" s="35"/>
      <c r="H8" s="36"/>
    </row>
    <row r="9" spans="1:8" s="11" customFormat="1" ht="29.25" customHeight="1">
      <c r="A9" s="147"/>
      <c r="B9" s="148"/>
      <c r="C9" s="149" t="s">
        <v>58</v>
      </c>
      <c r="D9" s="150" t="s">
        <v>59</v>
      </c>
      <c r="E9" s="150" t="s">
        <v>153</v>
      </c>
      <c r="F9" s="151" t="s">
        <v>642</v>
      </c>
      <c r="G9" s="147"/>
      <c r="H9" s="148"/>
    </row>
    <row r="10" spans="1:8" s="2" customFormat="1" ht="26.5" customHeight="1">
      <c r="A10" s="35"/>
      <c r="B10" s="36"/>
      <c r="C10" s="219" t="s">
        <v>643</v>
      </c>
      <c r="D10" s="219" t="s">
        <v>15</v>
      </c>
      <c r="E10" s="35"/>
      <c r="F10" s="35"/>
      <c r="G10" s="35"/>
      <c r="H10" s="36"/>
    </row>
    <row r="11" spans="1:8" s="2" customFormat="1" ht="16.899999999999999" customHeight="1">
      <c r="A11" s="35"/>
      <c r="B11" s="36"/>
      <c r="C11" s="220" t="s">
        <v>95</v>
      </c>
      <c r="D11" s="221" t="s">
        <v>96</v>
      </c>
      <c r="E11" s="222" t="s">
        <v>1</v>
      </c>
      <c r="F11" s="223">
        <v>12.061999999999999</v>
      </c>
      <c r="G11" s="35"/>
      <c r="H11" s="36"/>
    </row>
    <row r="12" spans="1:8" s="2" customFormat="1" ht="16.899999999999999" customHeight="1">
      <c r="A12" s="35"/>
      <c r="B12" s="36"/>
      <c r="C12" s="224" t="s">
        <v>1</v>
      </c>
      <c r="D12" s="224" t="s">
        <v>475</v>
      </c>
      <c r="E12" s="18" t="s">
        <v>1</v>
      </c>
      <c r="F12" s="183">
        <v>0</v>
      </c>
      <c r="G12" s="35"/>
      <c r="H12" s="36"/>
    </row>
    <row r="13" spans="1:8" s="2" customFormat="1" ht="16.899999999999999" customHeight="1">
      <c r="A13" s="35"/>
      <c r="B13" s="36"/>
      <c r="C13" s="224" t="s">
        <v>1</v>
      </c>
      <c r="D13" s="224" t="s">
        <v>476</v>
      </c>
      <c r="E13" s="18" t="s">
        <v>1</v>
      </c>
      <c r="F13" s="183">
        <v>8.1790000000000003</v>
      </c>
      <c r="G13" s="35"/>
      <c r="H13" s="36"/>
    </row>
    <row r="14" spans="1:8" s="2" customFormat="1" ht="16.899999999999999" customHeight="1">
      <c r="A14" s="35"/>
      <c r="B14" s="36"/>
      <c r="C14" s="224" t="s">
        <v>1</v>
      </c>
      <c r="D14" s="224" t="s">
        <v>477</v>
      </c>
      <c r="E14" s="18" t="s">
        <v>1</v>
      </c>
      <c r="F14" s="183">
        <v>3.883</v>
      </c>
      <c r="G14" s="35"/>
      <c r="H14" s="36"/>
    </row>
    <row r="15" spans="1:8" s="2" customFormat="1" ht="16.899999999999999" customHeight="1">
      <c r="A15" s="35"/>
      <c r="B15" s="36"/>
      <c r="C15" s="224" t="s">
        <v>95</v>
      </c>
      <c r="D15" s="224" t="s">
        <v>186</v>
      </c>
      <c r="E15" s="18" t="s">
        <v>1</v>
      </c>
      <c r="F15" s="183">
        <v>12.061999999999999</v>
      </c>
      <c r="G15" s="35"/>
      <c r="H15" s="36"/>
    </row>
    <row r="16" spans="1:8" s="2" customFormat="1" ht="16.899999999999999" customHeight="1">
      <c r="A16" s="35"/>
      <c r="B16" s="36"/>
      <c r="C16" s="225" t="s">
        <v>644</v>
      </c>
      <c r="D16" s="35"/>
      <c r="E16" s="35"/>
      <c r="F16" s="35"/>
      <c r="G16" s="35"/>
      <c r="H16" s="36"/>
    </row>
    <row r="17" spans="1:8" s="2" customFormat="1" ht="16.899999999999999" customHeight="1">
      <c r="A17" s="35"/>
      <c r="B17" s="36"/>
      <c r="C17" s="224" t="s">
        <v>473</v>
      </c>
      <c r="D17" s="224" t="s">
        <v>96</v>
      </c>
      <c r="E17" s="18" t="s">
        <v>180</v>
      </c>
      <c r="F17" s="183">
        <v>12.061999999999999</v>
      </c>
      <c r="G17" s="35"/>
      <c r="H17" s="36"/>
    </row>
    <row r="18" spans="1:8" s="2" customFormat="1" ht="16.899999999999999" customHeight="1">
      <c r="A18" s="35"/>
      <c r="B18" s="36"/>
      <c r="C18" s="224" t="s">
        <v>479</v>
      </c>
      <c r="D18" s="224" t="s">
        <v>480</v>
      </c>
      <c r="E18" s="18" t="s">
        <v>180</v>
      </c>
      <c r="F18" s="183">
        <v>12.061999999999999</v>
      </c>
      <c r="G18" s="35"/>
      <c r="H18" s="36"/>
    </row>
    <row r="19" spans="1:8" s="2" customFormat="1" ht="23">
      <c r="A19" s="35"/>
      <c r="B19" s="36"/>
      <c r="C19" s="220" t="s">
        <v>109</v>
      </c>
      <c r="D19" s="221" t="s">
        <v>110</v>
      </c>
      <c r="E19" s="222" t="s">
        <v>1</v>
      </c>
      <c r="F19" s="223">
        <v>13.156000000000001</v>
      </c>
      <c r="G19" s="35"/>
      <c r="H19" s="36"/>
    </row>
    <row r="20" spans="1:8" s="2" customFormat="1" ht="16.899999999999999" customHeight="1">
      <c r="A20" s="35"/>
      <c r="B20" s="36"/>
      <c r="C20" s="224" t="s">
        <v>1</v>
      </c>
      <c r="D20" s="224" t="s">
        <v>253</v>
      </c>
      <c r="E20" s="18" t="s">
        <v>1</v>
      </c>
      <c r="F20" s="183">
        <v>0</v>
      </c>
      <c r="G20" s="35"/>
      <c r="H20" s="36"/>
    </row>
    <row r="21" spans="1:8" s="2" customFormat="1" ht="16.899999999999999" customHeight="1">
      <c r="A21" s="35"/>
      <c r="B21" s="36"/>
      <c r="C21" s="224" t="s">
        <v>1</v>
      </c>
      <c r="D21" s="224" t="s">
        <v>254</v>
      </c>
      <c r="E21" s="18" t="s">
        <v>1</v>
      </c>
      <c r="F21" s="183">
        <v>10.29</v>
      </c>
      <c r="G21" s="35"/>
      <c r="H21" s="36"/>
    </row>
    <row r="22" spans="1:8" s="2" customFormat="1" ht="16.899999999999999" customHeight="1">
      <c r="A22" s="35"/>
      <c r="B22" s="36"/>
      <c r="C22" s="224" t="s">
        <v>1</v>
      </c>
      <c r="D22" s="224" t="s">
        <v>255</v>
      </c>
      <c r="E22" s="18" t="s">
        <v>1</v>
      </c>
      <c r="F22" s="183">
        <v>2.2810000000000001</v>
      </c>
      <c r="G22" s="35"/>
      <c r="H22" s="36"/>
    </row>
    <row r="23" spans="1:8" s="2" customFormat="1" ht="16.899999999999999" customHeight="1">
      <c r="A23" s="35"/>
      <c r="B23" s="36"/>
      <c r="C23" s="224" t="s">
        <v>1</v>
      </c>
      <c r="D23" s="224" t="s">
        <v>256</v>
      </c>
      <c r="E23" s="18" t="s">
        <v>1</v>
      </c>
      <c r="F23" s="183">
        <v>0.58499999999999996</v>
      </c>
      <c r="G23" s="35"/>
      <c r="H23" s="36"/>
    </row>
    <row r="24" spans="1:8" s="2" customFormat="1" ht="16.899999999999999" customHeight="1">
      <c r="A24" s="35"/>
      <c r="B24" s="36"/>
      <c r="C24" s="224" t="s">
        <v>109</v>
      </c>
      <c r="D24" s="224" t="s">
        <v>186</v>
      </c>
      <c r="E24" s="18" t="s">
        <v>1</v>
      </c>
      <c r="F24" s="183">
        <v>13.156000000000001</v>
      </c>
      <c r="G24" s="35"/>
      <c r="H24" s="36"/>
    </row>
    <row r="25" spans="1:8" s="2" customFormat="1" ht="16.899999999999999" customHeight="1">
      <c r="A25" s="35"/>
      <c r="B25" s="36"/>
      <c r="C25" s="225" t="s">
        <v>644</v>
      </c>
      <c r="D25" s="35"/>
      <c r="E25" s="35"/>
      <c r="F25" s="35"/>
      <c r="G25" s="35"/>
      <c r="H25" s="36"/>
    </row>
    <row r="26" spans="1:8" s="2" customFormat="1" ht="20">
      <c r="A26" s="35"/>
      <c r="B26" s="36"/>
      <c r="C26" s="224" t="s">
        <v>251</v>
      </c>
      <c r="D26" s="224" t="s">
        <v>110</v>
      </c>
      <c r="E26" s="18" t="s">
        <v>180</v>
      </c>
      <c r="F26" s="183">
        <v>13.156000000000001</v>
      </c>
      <c r="G26" s="35"/>
      <c r="H26" s="36"/>
    </row>
    <row r="27" spans="1:8" s="2" customFormat="1" ht="16.899999999999999" customHeight="1">
      <c r="A27" s="35"/>
      <c r="B27" s="36"/>
      <c r="C27" s="224" t="s">
        <v>245</v>
      </c>
      <c r="D27" s="224" t="s">
        <v>246</v>
      </c>
      <c r="E27" s="18" t="s">
        <v>180</v>
      </c>
      <c r="F27" s="183">
        <v>14.456</v>
      </c>
      <c r="G27" s="35"/>
      <c r="H27" s="36"/>
    </row>
    <row r="28" spans="1:8" s="2" customFormat="1" ht="16.899999999999999" customHeight="1">
      <c r="A28" s="35"/>
      <c r="B28" s="36"/>
      <c r="C28" s="220" t="s">
        <v>106</v>
      </c>
      <c r="D28" s="221" t="s">
        <v>107</v>
      </c>
      <c r="E28" s="222" t="s">
        <v>1</v>
      </c>
      <c r="F28" s="223">
        <v>508.45699999999999</v>
      </c>
      <c r="G28" s="35"/>
      <c r="H28" s="36"/>
    </row>
    <row r="29" spans="1:8" s="2" customFormat="1" ht="16.899999999999999" customHeight="1">
      <c r="A29" s="35"/>
      <c r="B29" s="36"/>
      <c r="C29" s="224" t="s">
        <v>1</v>
      </c>
      <c r="D29" s="224" t="s">
        <v>559</v>
      </c>
      <c r="E29" s="18" t="s">
        <v>1</v>
      </c>
      <c r="F29" s="183">
        <v>140.828</v>
      </c>
      <c r="G29" s="35"/>
      <c r="H29" s="36"/>
    </row>
    <row r="30" spans="1:8" s="2" customFormat="1" ht="16.899999999999999" customHeight="1">
      <c r="A30" s="35"/>
      <c r="B30" s="36"/>
      <c r="C30" s="224" t="s">
        <v>1</v>
      </c>
      <c r="D30" s="224" t="s">
        <v>194</v>
      </c>
      <c r="E30" s="18" t="s">
        <v>1</v>
      </c>
      <c r="F30" s="183">
        <v>0</v>
      </c>
      <c r="G30" s="35"/>
      <c r="H30" s="36"/>
    </row>
    <row r="31" spans="1:8" s="2" customFormat="1" ht="16.899999999999999" customHeight="1">
      <c r="A31" s="35"/>
      <c r="B31" s="36"/>
      <c r="C31" s="224" t="s">
        <v>1</v>
      </c>
      <c r="D31" s="224" t="s">
        <v>560</v>
      </c>
      <c r="E31" s="18" t="s">
        <v>1</v>
      </c>
      <c r="F31" s="183">
        <v>0</v>
      </c>
      <c r="G31" s="35"/>
      <c r="H31" s="36"/>
    </row>
    <row r="32" spans="1:8" s="2" customFormat="1" ht="16.899999999999999" customHeight="1">
      <c r="A32" s="35"/>
      <c r="B32" s="36"/>
      <c r="C32" s="224" t="s">
        <v>1</v>
      </c>
      <c r="D32" s="224" t="s">
        <v>561</v>
      </c>
      <c r="E32" s="18" t="s">
        <v>1</v>
      </c>
      <c r="F32" s="183">
        <v>0</v>
      </c>
      <c r="G32" s="35"/>
      <c r="H32" s="36"/>
    </row>
    <row r="33" spans="1:8" s="2" customFormat="1" ht="16.899999999999999" customHeight="1">
      <c r="A33" s="35"/>
      <c r="B33" s="36"/>
      <c r="C33" s="224" t="s">
        <v>1</v>
      </c>
      <c r="D33" s="224" t="s">
        <v>562</v>
      </c>
      <c r="E33" s="18" t="s">
        <v>1</v>
      </c>
      <c r="F33" s="183">
        <v>89.6</v>
      </c>
      <c r="G33" s="35"/>
      <c r="H33" s="36"/>
    </row>
    <row r="34" spans="1:8" s="2" customFormat="1" ht="16.899999999999999" customHeight="1">
      <c r="A34" s="35"/>
      <c r="B34" s="36"/>
      <c r="C34" s="224" t="s">
        <v>1</v>
      </c>
      <c r="D34" s="224" t="s">
        <v>563</v>
      </c>
      <c r="E34" s="18" t="s">
        <v>1</v>
      </c>
      <c r="F34" s="183">
        <v>-19.096</v>
      </c>
      <c r="G34" s="35"/>
      <c r="H34" s="36"/>
    </row>
    <row r="35" spans="1:8" s="2" customFormat="1" ht="16.899999999999999" customHeight="1">
      <c r="A35" s="35"/>
      <c r="B35" s="36"/>
      <c r="C35" s="224" t="s">
        <v>1</v>
      </c>
      <c r="D35" s="224" t="s">
        <v>564</v>
      </c>
      <c r="E35" s="18" t="s">
        <v>1</v>
      </c>
      <c r="F35" s="183">
        <v>5.58</v>
      </c>
      <c r="G35" s="35"/>
      <c r="H35" s="36"/>
    </row>
    <row r="36" spans="1:8" s="2" customFormat="1" ht="16.899999999999999" customHeight="1">
      <c r="A36" s="35"/>
      <c r="B36" s="36"/>
      <c r="C36" s="224" t="s">
        <v>1</v>
      </c>
      <c r="D36" s="224" t="s">
        <v>565</v>
      </c>
      <c r="E36" s="18" t="s">
        <v>1</v>
      </c>
      <c r="F36" s="183">
        <v>0</v>
      </c>
      <c r="G36" s="35"/>
      <c r="H36" s="36"/>
    </row>
    <row r="37" spans="1:8" s="2" customFormat="1" ht="16.899999999999999" customHeight="1">
      <c r="A37" s="35"/>
      <c r="B37" s="36"/>
      <c r="C37" s="224" t="s">
        <v>1</v>
      </c>
      <c r="D37" s="224" t="s">
        <v>561</v>
      </c>
      <c r="E37" s="18" t="s">
        <v>1</v>
      </c>
      <c r="F37" s="183">
        <v>0</v>
      </c>
      <c r="G37" s="35"/>
      <c r="H37" s="36"/>
    </row>
    <row r="38" spans="1:8" s="2" customFormat="1" ht="16.899999999999999" customHeight="1">
      <c r="A38" s="35"/>
      <c r="B38" s="36"/>
      <c r="C38" s="224" t="s">
        <v>1</v>
      </c>
      <c r="D38" s="224" t="s">
        <v>566</v>
      </c>
      <c r="E38" s="18" t="s">
        <v>1</v>
      </c>
      <c r="F38" s="183">
        <v>56</v>
      </c>
      <c r="G38" s="35"/>
      <c r="H38" s="36"/>
    </row>
    <row r="39" spans="1:8" s="2" customFormat="1" ht="16.899999999999999" customHeight="1">
      <c r="A39" s="35"/>
      <c r="B39" s="36"/>
      <c r="C39" s="224" t="s">
        <v>1</v>
      </c>
      <c r="D39" s="224" t="s">
        <v>567</v>
      </c>
      <c r="E39" s="18" t="s">
        <v>1</v>
      </c>
      <c r="F39" s="183">
        <v>-18.239999999999998</v>
      </c>
      <c r="G39" s="35"/>
      <c r="H39" s="36"/>
    </row>
    <row r="40" spans="1:8" s="2" customFormat="1" ht="16.899999999999999" customHeight="1">
      <c r="A40" s="35"/>
      <c r="B40" s="36"/>
      <c r="C40" s="224" t="s">
        <v>1</v>
      </c>
      <c r="D40" s="224" t="s">
        <v>568</v>
      </c>
      <c r="E40" s="18" t="s">
        <v>1</v>
      </c>
      <c r="F40" s="183">
        <v>-9.6319999999999997</v>
      </c>
      <c r="G40" s="35"/>
      <c r="H40" s="36"/>
    </row>
    <row r="41" spans="1:8" s="2" customFormat="1" ht="16.899999999999999" customHeight="1">
      <c r="A41" s="35"/>
      <c r="B41" s="36"/>
      <c r="C41" s="224" t="s">
        <v>1</v>
      </c>
      <c r="D41" s="224" t="s">
        <v>569</v>
      </c>
      <c r="E41" s="18" t="s">
        <v>1</v>
      </c>
      <c r="F41" s="183">
        <v>0</v>
      </c>
      <c r="G41" s="35"/>
      <c r="H41" s="36"/>
    </row>
    <row r="42" spans="1:8" s="2" customFormat="1" ht="16.899999999999999" customHeight="1">
      <c r="A42" s="35"/>
      <c r="B42" s="36"/>
      <c r="C42" s="224" t="s">
        <v>1</v>
      </c>
      <c r="D42" s="224" t="s">
        <v>561</v>
      </c>
      <c r="E42" s="18" t="s">
        <v>1</v>
      </c>
      <c r="F42" s="183">
        <v>0</v>
      </c>
      <c r="G42" s="35"/>
      <c r="H42" s="36"/>
    </row>
    <row r="43" spans="1:8" s="2" customFormat="1" ht="16.899999999999999" customHeight="1">
      <c r="A43" s="35"/>
      <c r="B43" s="36"/>
      <c r="C43" s="224" t="s">
        <v>1</v>
      </c>
      <c r="D43" s="224" t="s">
        <v>570</v>
      </c>
      <c r="E43" s="18" t="s">
        <v>1</v>
      </c>
      <c r="F43" s="183">
        <v>78.784000000000006</v>
      </c>
      <c r="G43" s="35"/>
      <c r="H43" s="36"/>
    </row>
    <row r="44" spans="1:8" s="2" customFormat="1" ht="16.899999999999999" customHeight="1">
      <c r="A44" s="35"/>
      <c r="B44" s="36"/>
      <c r="C44" s="224" t="s">
        <v>1</v>
      </c>
      <c r="D44" s="224" t="s">
        <v>567</v>
      </c>
      <c r="E44" s="18" t="s">
        <v>1</v>
      </c>
      <c r="F44" s="183">
        <v>-18.239999999999998</v>
      </c>
      <c r="G44" s="35"/>
      <c r="H44" s="36"/>
    </row>
    <row r="45" spans="1:8" s="2" customFormat="1" ht="16.899999999999999" customHeight="1">
      <c r="A45" s="35"/>
      <c r="B45" s="36"/>
      <c r="C45" s="224" t="s">
        <v>1</v>
      </c>
      <c r="D45" s="224" t="s">
        <v>571</v>
      </c>
      <c r="E45" s="18" t="s">
        <v>1</v>
      </c>
      <c r="F45" s="183">
        <v>-4.3339999999999996</v>
      </c>
      <c r="G45" s="35"/>
      <c r="H45" s="36"/>
    </row>
    <row r="46" spans="1:8" s="2" customFormat="1" ht="16.899999999999999" customHeight="1">
      <c r="A46" s="35"/>
      <c r="B46" s="36"/>
      <c r="C46" s="224" t="s">
        <v>1</v>
      </c>
      <c r="D46" s="224" t="s">
        <v>572</v>
      </c>
      <c r="E46" s="18" t="s">
        <v>1</v>
      </c>
      <c r="F46" s="183">
        <v>2.0430000000000001</v>
      </c>
      <c r="G46" s="35"/>
      <c r="H46" s="36"/>
    </row>
    <row r="47" spans="1:8" s="2" customFormat="1" ht="16.899999999999999" customHeight="1">
      <c r="A47" s="35"/>
      <c r="B47" s="36"/>
      <c r="C47" s="224" t="s">
        <v>1</v>
      </c>
      <c r="D47" s="224" t="s">
        <v>573</v>
      </c>
      <c r="E47" s="18" t="s">
        <v>1</v>
      </c>
      <c r="F47" s="183">
        <v>0</v>
      </c>
      <c r="G47" s="35"/>
      <c r="H47" s="36"/>
    </row>
    <row r="48" spans="1:8" s="2" customFormat="1" ht="16.899999999999999" customHeight="1">
      <c r="A48" s="35"/>
      <c r="B48" s="36"/>
      <c r="C48" s="224" t="s">
        <v>1</v>
      </c>
      <c r="D48" s="224" t="s">
        <v>574</v>
      </c>
      <c r="E48" s="18" t="s">
        <v>1</v>
      </c>
      <c r="F48" s="183">
        <v>28.416</v>
      </c>
      <c r="G48" s="35"/>
      <c r="H48" s="36"/>
    </row>
    <row r="49" spans="1:8" s="2" customFormat="1" ht="16.899999999999999" customHeight="1">
      <c r="A49" s="35"/>
      <c r="B49" s="36"/>
      <c r="C49" s="224" t="s">
        <v>1</v>
      </c>
      <c r="D49" s="224" t="s">
        <v>575</v>
      </c>
      <c r="E49" s="18" t="s">
        <v>1</v>
      </c>
      <c r="F49" s="183">
        <v>0</v>
      </c>
      <c r="G49" s="35"/>
      <c r="H49" s="36"/>
    </row>
    <row r="50" spans="1:8" s="2" customFormat="1" ht="16.899999999999999" customHeight="1">
      <c r="A50" s="35"/>
      <c r="B50" s="36"/>
      <c r="C50" s="224" t="s">
        <v>1</v>
      </c>
      <c r="D50" s="224" t="s">
        <v>576</v>
      </c>
      <c r="E50" s="18" t="s">
        <v>1</v>
      </c>
      <c r="F50" s="183">
        <v>8.9239999999999995</v>
      </c>
      <c r="G50" s="35"/>
      <c r="H50" s="36"/>
    </row>
    <row r="51" spans="1:8" s="2" customFormat="1" ht="16.899999999999999" customHeight="1">
      <c r="A51" s="35"/>
      <c r="B51" s="36"/>
      <c r="C51" s="224" t="s">
        <v>1</v>
      </c>
      <c r="D51" s="224" t="s">
        <v>197</v>
      </c>
      <c r="E51" s="18" t="s">
        <v>1</v>
      </c>
      <c r="F51" s="183">
        <v>0</v>
      </c>
      <c r="G51" s="35"/>
      <c r="H51" s="36"/>
    </row>
    <row r="52" spans="1:8" s="2" customFormat="1" ht="16.899999999999999" customHeight="1">
      <c r="A52" s="35"/>
      <c r="B52" s="36"/>
      <c r="C52" s="224" t="s">
        <v>1</v>
      </c>
      <c r="D52" s="224" t="s">
        <v>560</v>
      </c>
      <c r="E52" s="18" t="s">
        <v>1</v>
      </c>
      <c r="F52" s="183">
        <v>0</v>
      </c>
      <c r="G52" s="35"/>
      <c r="H52" s="36"/>
    </row>
    <row r="53" spans="1:8" s="2" customFormat="1" ht="16.899999999999999" customHeight="1">
      <c r="A53" s="35"/>
      <c r="B53" s="36"/>
      <c r="C53" s="224" t="s">
        <v>1</v>
      </c>
      <c r="D53" s="224" t="s">
        <v>561</v>
      </c>
      <c r="E53" s="18" t="s">
        <v>1</v>
      </c>
      <c r="F53" s="183">
        <v>0</v>
      </c>
      <c r="G53" s="35"/>
      <c r="H53" s="36"/>
    </row>
    <row r="54" spans="1:8" s="2" customFormat="1" ht="16.899999999999999" customHeight="1">
      <c r="A54" s="35"/>
      <c r="B54" s="36"/>
      <c r="C54" s="224" t="s">
        <v>1</v>
      </c>
      <c r="D54" s="224" t="s">
        <v>577</v>
      </c>
      <c r="E54" s="18" t="s">
        <v>1</v>
      </c>
      <c r="F54" s="183">
        <v>63.258000000000003</v>
      </c>
      <c r="G54" s="35"/>
      <c r="H54" s="36"/>
    </row>
    <row r="55" spans="1:8" s="2" customFormat="1" ht="16.899999999999999" customHeight="1">
      <c r="A55" s="35"/>
      <c r="B55" s="36"/>
      <c r="C55" s="224" t="s">
        <v>1</v>
      </c>
      <c r="D55" s="224" t="s">
        <v>578</v>
      </c>
      <c r="E55" s="18" t="s">
        <v>1</v>
      </c>
      <c r="F55" s="183">
        <v>-6.2560000000000002</v>
      </c>
      <c r="G55" s="35"/>
      <c r="H55" s="36"/>
    </row>
    <row r="56" spans="1:8" s="2" customFormat="1" ht="16.899999999999999" customHeight="1">
      <c r="A56" s="35"/>
      <c r="B56" s="36"/>
      <c r="C56" s="224" t="s">
        <v>1</v>
      </c>
      <c r="D56" s="224" t="s">
        <v>579</v>
      </c>
      <c r="E56" s="18" t="s">
        <v>1</v>
      </c>
      <c r="F56" s="183">
        <v>1.53</v>
      </c>
      <c r="G56" s="35"/>
      <c r="H56" s="36"/>
    </row>
    <row r="57" spans="1:8" s="2" customFormat="1" ht="16.899999999999999" customHeight="1">
      <c r="A57" s="35"/>
      <c r="B57" s="36"/>
      <c r="C57" s="224" t="s">
        <v>1</v>
      </c>
      <c r="D57" s="224" t="s">
        <v>573</v>
      </c>
      <c r="E57" s="18" t="s">
        <v>1</v>
      </c>
      <c r="F57" s="183">
        <v>0</v>
      </c>
      <c r="G57" s="35"/>
      <c r="H57" s="36"/>
    </row>
    <row r="58" spans="1:8" s="2" customFormat="1" ht="16.899999999999999" customHeight="1">
      <c r="A58" s="35"/>
      <c r="B58" s="36"/>
      <c r="C58" s="224" t="s">
        <v>1</v>
      </c>
      <c r="D58" s="224" t="s">
        <v>580</v>
      </c>
      <c r="E58" s="18" t="s">
        <v>1</v>
      </c>
      <c r="F58" s="183">
        <v>23.699000000000002</v>
      </c>
      <c r="G58" s="35"/>
      <c r="H58" s="36"/>
    </row>
    <row r="59" spans="1:8" s="2" customFormat="1" ht="16.899999999999999" customHeight="1">
      <c r="A59" s="35"/>
      <c r="B59" s="36"/>
      <c r="C59" s="224" t="s">
        <v>1</v>
      </c>
      <c r="D59" s="224" t="s">
        <v>565</v>
      </c>
      <c r="E59" s="18" t="s">
        <v>1</v>
      </c>
      <c r="F59" s="183">
        <v>0</v>
      </c>
      <c r="G59" s="35"/>
      <c r="H59" s="36"/>
    </row>
    <row r="60" spans="1:8" s="2" customFormat="1" ht="16.899999999999999" customHeight="1">
      <c r="A60" s="35"/>
      <c r="B60" s="36"/>
      <c r="C60" s="224" t="s">
        <v>1</v>
      </c>
      <c r="D60" s="224" t="s">
        <v>581</v>
      </c>
      <c r="E60" s="18" t="s">
        <v>1</v>
      </c>
      <c r="F60" s="183">
        <v>65.92</v>
      </c>
      <c r="G60" s="35"/>
      <c r="H60" s="36"/>
    </row>
    <row r="61" spans="1:8" s="2" customFormat="1" ht="16.899999999999999" customHeight="1">
      <c r="A61" s="35"/>
      <c r="B61" s="36"/>
      <c r="C61" s="224" t="s">
        <v>1</v>
      </c>
      <c r="D61" s="224" t="s">
        <v>582</v>
      </c>
      <c r="E61" s="18" t="s">
        <v>1</v>
      </c>
      <c r="F61" s="183">
        <v>-7.8319999999999999</v>
      </c>
      <c r="G61" s="35"/>
      <c r="H61" s="36"/>
    </row>
    <row r="62" spans="1:8" s="2" customFormat="1" ht="16.899999999999999" customHeight="1">
      <c r="A62" s="35"/>
      <c r="B62" s="36"/>
      <c r="C62" s="224" t="s">
        <v>1</v>
      </c>
      <c r="D62" s="224" t="s">
        <v>583</v>
      </c>
      <c r="E62" s="18" t="s">
        <v>1</v>
      </c>
      <c r="F62" s="183">
        <v>3.06</v>
      </c>
      <c r="G62" s="35"/>
      <c r="H62" s="36"/>
    </row>
    <row r="63" spans="1:8" s="2" customFormat="1" ht="16.899999999999999" customHeight="1">
      <c r="A63" s="35"/>
      <c r="B63" s="36"/>
      <c r="C63" s="224" t="s">
        <v>1</v>
      </c>
      <c r="D63" s="224" t="s">
        <v>573</v>
      </c>
      <c r="E63" s="18" t="s">
        <v>1</v>
      </c>
      <c r="F63" s="183">
        <v>0</v>
      </c>
      <c r="G63" s="35"/>
      <c r="H63" s="36"/>
    </row>
    <row r="64" spans="1:8" s="2" customFormat="1" ht="16.899999999999999" customHeight="1">
      <c r="A64" s="35"/>
      <c r="B64" s="36"/>
      <c r="C64" s="224" t="s">
        <v>1</v>
      </c>
      <c r="D64" s="224" t="s">
        <v>584</v>
      </c>
      <c r="E64" s="18" t="s">
        <v>1</v>
      </c>
      <c r="F64" s="183">
        <v>24.445</v>
      </c>
      <c r="G64" s="35"/>
      <c r="H64" s="36"/>
    </row>
    <row r="65" spans="1:8" s="2" customFormat="1" ht="16.899999999999999" customHeight="1">
      <c r="A65" s="35"/>
      <c r="B65" s="36"/>
      <c r="C65" s="224" t="s">
        <v>106</v>
      </c>
      <c r="D65" s="224" t="s">
        <v>186</v>
      </c>
      <c r="E65" s="18" t="s">
        <v>1</v>
      </c>
      <c r="F65" s="183">
        <v>508.45699999999999</v>
      </c>
      <c r="G65" s="35"/>
      <c r="H65" s="36"/>
    </row>
    <row r="66" spans="1:8" s="2" customFormat="1" ht="16.899999999999999" customHeight="1">
      <c r="A66" s="35"/>
      <c r="B66" s="36"/>
      <c r="C66" s="225" t="s">
        <v>644</v>
      </c>
      <c r="D66" s="35"/>
      <c r="E66" s="35"/>
      <c r="F66" s="35"/>
      <c r="G66" s="35"/>
      <c r="H66" s="36"/>
    </row>
    <row r="67" spans="1:8" s="2" customFormat="1" ht="16.899999999999999" customHeight="1">
      <c r="A67" s="35"/>
      <c r="B67" s="36"/>
      <c r="C67" s="224" t="s">
        <v>557</v>
      </c>
      <c r="D67" s="224" t="s">
        <v>107</v>
      </c>
      <c r="E67" s="18" t="s">
        <v>180</v>
      </c>
      <c r="F67" s="183">
        <v>508.45699999999999</v>
      </c>
      <c r="G67" s="35"/>
      <c r="H67" s="36"/>
    </row>
    <row r="68" spans="1:8" s="2" customFormat="1" ht="20">
      <c r="A68" s="35"/>
      <c r="B68" s="36"/>
      <c r="C68" s="224" t="s">
        <v>590</v>
      </c>
      <c r="D68" s="224" t="s">
        <v>591</v>
      </c>
      <c r="E68" s="18" t="s">
        <v>180</v>
      </c>
      <c r="F68" s="183">
        <v>508.45699999999999</v>
      </c>
      <c r="G68" s="35"/>
      <c r="H68" s="36"/>
    </row>
    <row r="69" spans="1:8" s="2" customFormat="1" ht="16.899999999999999" customHeight="1">
      <c r="A69" s="35"/>
      <c r="B69" s="36"/>
      <c r="C69" s="220" t="s">
        <v>99</v>
      </c>
      <c r="D69" s="221" t="s">
        <v>100</v>
      </c>
      <c r="E69" s="222" t="s">
        <v>1</v>
      </c>
      <c r="F69" s="223">
        <v>33.304000000000002</v>
      </c>
      <c r="G69" s="35"/>
      <c r="H69" s="36"/>
    </row>
    <row r="70" spans="1:8" s="2" customFormat="1" ht="16.899999999999999" customHeight="1">
      <c r="A70" s="35"/>
      <c r="B70" s="36"/>
      <c r="C70" s="224" t="s">
        <v>1</v>
      </c>
      <c r="D70" s="224" t="s">
        <v>194</v>
      </c>
      <c r="E70" s="18" t="s">
        <v>1</v>
      </c>
      <c r="F70" s="183">
        <v>0</v>
      </c>
      <c r="G70" s="35"/>
      <c r="H70" s="36"/>
    </row>
    <row r="71" spans="1:8" s="2" customFormat="1" ht="16.899999999999999" customHeight="1">
      <c r="A71" s="35"/>
      <c r="B71" s="36"/>
      <c r="C71" s="224" t="s">
        <v>1</v>
      </c>
      <c r="D71" s="224" t="s">
        <v>391</v>
      </c>
      <c r="E71" s="18" t="s">
        <v>1</v>
      </c>
      <c r="F71" s="183">
        <v>0</v>
      </c>
      <c r="G71" s="35"/>
      <c r="H71" s="36"/>
    </row>
    <row r="72" spans="1:8" s="2" customFormat="1" ht="16.899999999999999" customHeight="1">
      <c r="A72" s="35"/>
      <c r="B72" s="36"/>
      <c r="C72" s="224" t="s">
        <v>1</v>
      </c>
      <c r="D72" s="224" t="s">
        <v>392</v>
      </c>
      <c r="E72" s="18" t="s">
        <v>1</v>
      </c>
      <c r="F72" s="183">
        <v>18.239999999999998</v>
      </c>
      <c r="G72" s="35"/>
      <c r="H72" s="36"/>
    </row>
    <row r="73" spans="1:8" s="2" customFormat="1" ht="16.899999999999999" customHeight="1">
      <c r="A73" s="35"/>
      <c r="B73" s="36"/>
      <c r="C73" s="224" t="s">
        <v>1</v>
      </c>
      <c r="D73" s="224" t="s">
        <v>237</v>
      </c>
      <c r="E73" s="18" t="s">
        <v>1</v>
      </c>
      <c r="F73" s="183">
        <v>-1.5760000000000001</v>
      </c>
      <c r="G73" s="35"/>
      <c r="H73" s="36"/>
    </row>
    <row r="74" spans="1:8" s="2" customFormat="1" ht="16.899999999999999" customHeight="1">
      <c r="A74" s="35"/>
      <c r="B74" s="36"/>
      <c r="C74" s="224" t="s">
        <v>1</v>
      </c>
      <c r="D74" s="224" t="s">
        <v>197</v>
      </c>
      <c r="E74" s="18" t="s">
        <v>1</v>
      </c>
      <c r="F74" s="183">
        <v>0</v>
      </c>
      <c r="G74" s="35"/>
      <c r="H74" s="36"/>
    </row>
    <row r="75" spans="1:8" s="2" customFormat="1" ht="16.899999999999999" customHeight="1">
      <c r="A75" s="35"/>
      <c r="B75" s="36"/>
      <c r="C75" s="224" t="s">
        <v>1</v>
      </c>
      <c r="D75" s="224" t="s">
        <v>393</v>
      </c>
      <c r="E75" s="18" t="s">
        <v>1</v>
      </c>
      <c r="F75" s="183">
        <v>16.64</v>
      </c>
      <c r="G75" s="35"/>
      <c r="H75" s="36"/>
    </row>
    <row r="76" spans="1:8" s="2" customFormat="1" ht="16.899999999999999" customHeight="1">
      <c r="A76" s="35"/>
      <c r="B76" s="36"/>
      <c r="C76" s="224" t="s">
        <v>99</v>
      </c>
      <c r="D76" s="224" t="s">
        <v>186</v>
      </c>
      <c r="E76" s="18" t="s">
        <v>1</v>
      </c>
      <c r="F76" s="183">
        <v>33.304000000000002</v>
      </c>
      <c r="G76" s="35"/>
      <c r="H76" s="36"/>
    </row>
    <row r="77" spans="1:8" s="2" customFormat="1" ht="16.899999999999999" customHeight="1">
      <c r="A77" s="35"/>
      <c r="B77" s="36"/>
      <c r="C77" s="225" t="s">
        <v>644</v>
      </c>
      <c r="D77" s="35"/>
      <c r="E77" s="35"/>
      <c r="F77" s="35"/>
      <c r="G77" s="35"/>
      <c r="H77" s="36"/>
    </row>
    <row r="78" spans="1:8" s="2" customFormat="1" ht="20">
      <c r="A78" s="35"/>
      <c r="B78" s="36"/>
      <c r="C78" s="224" t="s">
        <v>388</v>
      </c>
      <c r="D78" s="224" t="s">
        <v>389</v>
      </c>
      <c r="E78" s="18" t="s">
        <v>180</v>
      </c>
      <c r="F78" s="183">
        <v>33.304000000000002</v>
      </c>
      <c r="G78" s="35"/>
      <c r="H78" s="36"/>
    </row>
    <row r="79" spans="1:8" s="2" customFormat="1" ht="16.899999999999999" customHeight="1">
      <c r="A79" s="35"/>
      <c r="B79" s="36"/>
      <c r="C79" s="224" t="s">
        <v>557</v>
      </c>
      <c r="D79" s="224" t="s">
        <v>107</v>
      </c>
      <c r="E79" s="18" t="s">
        <v>180</v>
      </c>
      <c r="F79" s="183">
        <v>508.45699999999999</v>
      </c>
      <c r="G79" s="35"/>
      <c r="H79" s="36"/>
    </row>
    <row r="80" spans="1:8" s="2" customFormat="1" ht="16.899999999999999" customHeight="1">
      <c r="A80" s="35"/>
      <c r="B80" s="36"/>
      <c r="C80" s="220" t="s">
        <v>103</v>
      </c>
      <c r="D80" s="221" t="s">
        <v>104</v>
      </c>
      <c r="E80" s="222" t="s">
        <v>1</v>
      </c>
      <c r="F80" s="223">
        <v>74.22</v>
      </c>
      <c r="G80" s="35"/>
      <c r="H80" s="36"/>
    </row>
    <row r="81" spans="1:8" s="2" customFormat="1" ht="16.899999999999999" customHeight="1">
      <c r="A81" s="35"/>
      <c r="B81" s="36"/>
      <c r="C81" s="224" t="s">
        <v>1</v>
      </c>
      <c r="D81" s="224" t="s">
        <v>403</v>
      </c>
      <c r="E81" s="18" t="s">
        <v>1</v>
      </c>
      <c r="F81" s="183">
        <v>0</v>
      </c>
      <c r="G81" s="35"/>
      <c r="H81" s="36"/>
    </row>
    <row r="82" spans="1:8" s="2" customFormat="1" ht="16.899999999999999" customHeight="1">
      <c r="A82" s="35"/>
      <c r="B82" s="36"/>
      <c r="C82" s="224" t="s">
        <v>1</v>
      </c>
      <c r="D82" s="224" t="s">
        <v>404</v>
      </c>
      <c r="E82" s="18" t="s">
        <v>1</v>
      </c>
      <c r="F82" s="183">
        <v>62.96</v>
      </c>
      <c r="G82" s="35"/>
      <c r="H82" s="36"/>
    </row>
    <row r="83" spans="1:8" s="2" customFormat="1" ht="16.899999999999999" customHeight="1">
      <c r="A83" s="35"/>
      <c r="B83" s="36"/>
      <c r="C83" s="224" t="s">
        <v>1</v>
      </c>
      <c r="D83" s="224" t="s">
        <v>405</v>
      </c>
      <c r="E83" s="18" t="s">
        <v>1</v>
      </c>
      <c r="F83" s="183">
        <v>0</v>
      </c>
      <c r="G83" s="35"/>
      <c r="H83" s="36"/>
    </row>
    <row r="84" spans="1:8" s="2" customFormat="1" ht="16.899999999999999" customHeight="1">
      <c r="A84" s="35"/>
      <c r="B84" s="36"/>
      <c r="C84" s="224" t="s">
        <v>1</v>
      </c>
      <c r="D84" s="224" t="s">
        <v>406</v>
      </c>
      <c r="E84" s="18" t="s">
        <v>1</v>
      </c>
      <c r="F84" s="183">
        <v>3.5910000000000002</v>
      </c>
      <c r="G84" s="35"/>
      <c r="H84" s="36"/>
    </row>
    <row r="85" spans="1:8" s="2" customFormat="1" ht="16.899999999999999" customHeight="1">
      <c r="A85" s="35"/>
      <c r="B85" s="36"/>
      <c r="C85" s="224" t="s">
        <v>1</v>
      </c>
      <c r="D85" s="224" t="s">
        <v>407</v>
      </c>
      <c r="E85" s="18" t="s">
        <v>1</v>
      </c>
      <c r="F85" s="183">
        <v>5.8239999999999998</v>
      </c>
      <c r="G85" s="35"/>
      <c r="H85" s="36"/>
    </row>
    <row r="86" spans="1:8" s="2" customFormat="1" ht="16.899999999999999" customHeight="1">
      <c r="A86" s="35"/>
      <c r="B86" s="36"/>
      <c r="C86" s="224" t="s">
        <v>1</v>
      </c>
      <c r="D86" s="224" t="s">
        <v>408</v>
      </c>
      <c r="E86" s="18" t="s">
        <v>1</v>
      </c>
      <c r="F86" s="183">
        <v>0</v>
      </c>
      <c r="G86" s="35"/>
      <c r="H86" s="36"/>
    </row>
    <row r="87" spans="1:8" s="2" customFormat="1" ht="16.899999999999999" customHeight="1">
      <c r="A87" s="35"/>
      <c r="B87" s="36"/>
      <c r="C87" s="224" t="s">
        <v>1</v>
      </c>
      <c r="D87" s="224" t="s">
        <v>409</v>
      </c>
      <c r="E87" s="18" t="s">
        <v>1</v>
      </c>
      <c r="F87" s="183">
        <v>1.845</v>
      </c>
      <c r="G87" s="35"/>
      <c r="H87" s="36"/>
    </row>
    <row r="88" spans="1:8" s="2" customFormat="1" ht="16.899999999999999" customHeight="1">
      <c r="A88" s="35"/>
      <c r="B88" s="36"/>
      <c r="C88" s="224" t="s">
        <v>103</v>
      </c>
      <c r="D88" s="224" t="s">
        <v>186</v>
      </c>
      <c r="E88" s="18" t="s">
        <v>1</v>
      </c>
      <c r="F88" s="183">
        <v>74.22</v>
      </c>
      <c r="G88" s="35"/>
      <c r="H88" s="36"/>
    </row>
    <row r="89" spans="1:8" s="2" customFormat="1" ht="16.899999999999999" customHeight="1">
      <c r="A89" s="35"/>
      <c r="B89" s="36"/>
      <c r="C89" s="225" t="s">
        <v>644</v>
      </c>
      <c r="D89" s="35"/>
      <c r="E89" s="35"/>
      <c r="F89" s="35"/>
      <c r="G89" s="35"/>
      <c r="H89" s="36"/>
    </row>
    <row r="90" spans="1:8" s="2" customFormat="1" ht="20">
      <c r="A90" s="35"/>
      <c r="B90" s="36"/>
      <c r="C90" s="224" t="s">
        <v>400</v>
      </c>
      <c r="D90" s="224" t="s">
        <v>401</v>
      </c>
      <c r="E90" s="18" t="s">
        <v>180</v>
      </c>
      <c r="F90" s="183">
        <v>74.22</v>
      </c>
      <c r="G90" s="35"/>
      <c r="H90" s="36"/>
    </row>
    <row r="91" spans="1:8" s="2" customFormat="1" ht="16.899999999999999" customHeight="1">
      <c r="A91" s="35"/>
      <c r="B91" s="36"/>
      <c r="C91" s="224" t="s">
        <v>557</v>
      </c>
      <c r="D91" s="224" t="s">
        <v>107</v>
      </c>
      <c r="E91" s="18" t="s">
        <v>180</v>
      </c>
      <c r="F91" s="183">
        <v>508.45699999999999</v>
      </c>
      <c r="G91" s="35"/>
      <c r="H91" s="36"/>
    </row>
    <row r="92" spans="1:8" s="2" customFormat="1" ht="7.4" customHeight="1">
      <c r="A92" s="35"/>
      <c r="B92" s="53"/>
      <c r="C92" s="54"/>
      <c r="D92" s="54"/>
      <c r="E92" s="54"/>
      <c r="F92" s="54"/>
      <c r="G92" s="54"/>
      <c r="H92" s="36"/>
    </row>
    <row r="93" spans="1:8" s="2" customFormat="1">
      <c r="A93" s="35"/>
      <c r="B93" s="35"/>
      <c r="C93" s="35"/>
      <c r="D93" s="35"/>
      <c r="E93" s="35"/>
      <c r="F93" s="35"/>
      <c r="G93" s="35"/>
      <c r="H93" s="35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Úprava priestorovv b...</vt:lpstr>
      <vt:lpstr>Zoznam figúr</vt:lpstr>
      <vt:lpstr>'01 - Úprava priestorovv b...'!Názvy_tlače</vt:lpstr>
      <vt:lpstr>'Rekapitulácia stavby'!Názvy_tlače</vt:lpstr>
      <vt:lpstr>'Zoznam figúr'!Názvy_tlače</vt:lpstr>
      <vt:lpstr>'01 - Úprava priestorovv b...'!Oblasť_tlače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Jana-PC1\Jana</dc:creator>
  <cp:lastModifiedBy>Bohovicová Katarína, Mgr.</cp:lastModifiedBy>
  <dcterms:created xsi:type="dcterms:W3CDTF">2021-11-05T15:57:26Z</dcterms:created>
  <dcterms:modified xsi:type="dcterms:W3CDTF">2021-11-25T08:56:22Z</dcterms:modified>
</cp:coreProperties>
</file>