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:\VO\DNS\Asfalty\Výzva č. 19_BS, ZH, ZC a KA\Prilohy\"/>
    </mc:Choice>
  </mc:AlternateContent>
  <xr:revisionPtr revIDLastSave="0" documentId="13_ncr:1_{ACF175F7-06FE-44F1-8BD8-9911D2F0BA66}" xr6:coauthVersionLast="47" xr6:coauthVersionMax="47" xr10:uidLastSave="{00000000-0000-0000-0000-000000000000}"/>
  <bookViews>
    <workbookView xWindow="-120" yWindow="-120" windowWidth="25440" windowHeight="15390" tabRatio="899" activeTab="8" xr2:uid="{00000000-000D-0000-FFFF-FFFF00000000}"/>
  </bookViews>
  <sheets>
    <sheet name="III-2531, križ. 2520" sheetId="19" r:id="rId1"/>
    <sheet name="III-2481" sheetId="26" r:id="rId2"/>
    <sheet name="III-2486" sheetId="27" r:id="rId3"/>
    <sheet name="III-2487" sheetId="28" r:id="rId4"/>
    <sheet name="III-2495" sheetId="29" r:id="rId5"/>
    <sheet name="III-2523" sheetId="30" r:id="rId6"/>
    <sheet name="III-2511" sheetId="31" r:id="rId7"/>
    <sheet name="MK Pereš1" sheetId="24" r:id="rId8"/>
    <sheet name="MK Pereš2" sheetId="25" r:id="rId9"/>
    <sheet name="BS+ZH+ZC+KA" sheetId="2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3" l="1"/>
  <c r="K31" i="30"/>
  <c r="J31" i="30"/>
  <c r="J33" i="24"/>
  <c r="H25" i="31"/>
  <c r="H24" i="30"/>
  <c r="H25" i="30"/>
  <c r="H26" i="30"/>
  <c r="H27" i="30"/>
  <c r="H28" i="30"/>
  <c r="H23" i="30"/>
  <c r="H29" i="30" s="1"/>
  <c r="H33" i="19"/>
  <c r="H16" i="23" l="1"/>
  <c r="H15" i="23"/>
  <c r="I14" i="23"/>
  <c r="H24" i="28"/>
  <c r="G24" i="28"/>
  <c r="G30" i="31" l="1"/>
  <c r="H30" i="31" s="1"/>
  <c r="G28" i="31"/>
  <c r="G29" i="31" s="1"/>
  <c r="H29" i="31" s="1"/>
  <c r="G27" i="31"/>
  <c r="H27" i="31" s="1"/>
  <c r="G25" i="31"/>
  <c r="G23" i="31"/>
  <c r="H23" i="31" s="1"/>
  <c r="B18" i="31"/>
  <c r="G24" i="31" s="1"/>
  <c r="H24" i="31" s="1"/>
  <c r="H17" i="23"/>
  <c r="H14" i="23"/>
  <c r="H18" i="23" l="1"/>
  <c r="H28" i="31"/>
  <c r="G26" i="31"/>
  <c r="H26" i="31" s="1"/>
  <c r="H31" i="31" s="1"/>
  <c r="I17" i="23" s="1"/>
  <c r="J17" i="23" s="1"/>
  <c r="J14" i="23"/>
  <c r="J18" i="23" l="1"/>
  <c r="K33" i="31"/>
  <c r="J33" i="31"/>
  <c r="I18" i="23" l="1"/>
  <c r="G29" i="29"/>
  <c r="H29" i="29" s="1"/>
  <c r="G28" i="29"/>
  <c r="H28" i="29" s="1"/>
  <c r="G23" i="29"/>
  <c r="H23" i="29" s="1"/>
  <c r="B19" i="29"/>
  <c r="B18" i="29" s="1"/>
  <c r="H28" i="28"/>
  <c r="G23" i="28"/>
  <c r="G29" i="28" s="1"/>
  <c r="H29" i="28" s="1"/>
  <c r="B18" i="28"/>
  <c r="G27" i="28" s="1"/>
  <c r="H27" i="28" s="1"/>
  <c r="H28" i="27"/>
  <c r="G23" i="27"/>
  <c r="H23" i="27" s="1"/>
  <c r="B18" i="27"/>
  <c r="G26" i="27" s="1"/>
  <c r="H26" i="27" s="1"/>
  <c r="G25" i="28" l="1"/>
  <c r="H25" i="28" s="1"/>
  <c r="G24" i="27"/>
  <c r="H24" i="27" s="1"/>
  <c r="H29" i="27" s="1"/>
  <c r="G25" i="27"/>
  <c r="H25" i="27" s="1"/>
  <c r="G27" i="27"/>
  <c r="H27" i="27" s="1"/>
  <c r="G25" i="29"/>
  <c r="H25" i="29" s="1"/>
  <c r="G27" i="29"/>
  <c r="H27" i="29" s="1"/>
  <c r="G24" i="29"/>
  <c r="H24" i="29" s="1"/>
  <c r="G26" i="29"/>
  <c r="H26" i="29" s="1"/>
  <c r="G26" i="28"/>
  <c r="H26" i="28" s="1"/>
  <c r="H23" i="28"/>
  <c r="H30" i="28" s="1"/>
  <c r="I10" i="23" s="1"/>
  <c r="J10" i="23" s="1"/>
  <c r="H29" i="26"/>
  <c r="H28" i="26"/>
  <c r="G26" i="26"/>
  <c r="H26" i="26" s="1"/>
  <c r="G23" i="26"/>
  <c r="H23" i="26" s="1"/>
  <c r="B18" i="26"/>
  <c r="G27" i="26" s="1"/>
  <c r="H27" i="26" s="1"/>
  <c r="H10" i="23"/>
  <c r="H9" i="23"/>
  <c r="H8" i="23"/>
  <c r="I9" i="23" l="1"/>
  <c r="J31" i="27"/>
  <c r="H30" i="29"/>
  <c r="I11" i="23" s="1"/>
  <c r="J11" i="23" s="1"/>
  <c r="K31" i="27"/>
  <c r="G25" i="26"/>
  <c r="H25" i="26" s="1"/>
  <c r="K32" i="28"/>
  <c r="J32" i="28"/>
  <c r="G24" i="26"/>
  <c r="H24" i="26" s="1"/>
  <c r="H30" i="26" s="1"/>
  <c r="I8" i="23" s="1"/>
  <c r="J9" i="23"/>
  <c r="J32" i="29" l="1"/>
  <c r="K32" i="29"/>
  <c r="I12" i="23"/>
  <c r="J8" i="23"/>
  <c r="J12" i="23" s="1"/>
  <c r="J32" i="26"/>
  <c r="K32" i="26"/>
  <c r="H21" i="23" l="1"/>
  <c r="H20" i="23"/>
  <c r="H30" i="25"/>
  <c r="G28" i="25"/>
  <c r="H28" i="25" s="1"/>
  <c r="H27" i="25"/>
  <c r="G26" i="25"/>
  <c r="H26" i="25" s="1"/>
  <c r="G23" i="25"/>
  <c r="H23" i="25" s="1"/>
  <c r="B18" i="25"/>
  <c r="G24" i="25" s="1"/>
  <c r="G25" i="25" s="1"/>
  <c r="H25" i="25" s="1"/>
  <c r="H30" i="24"/>
  <c r="H27" i="24"/>
  <c r="G24" i="24"/>
  <c r="G29" i="24" s="1"/>
  <c r="H29" i="24" s="1"/>
  <c r="G23" i="24"/>
  <c r="H23" i="24" s="1"/>
  <c r="B18" i="24"/>
  <c r="G26" i="24" s="1"/>
  <c r="H26" i="24" s="1"/>
  <c r="H22" i="23" l="1"/>
  <c r="G28" i="24"/>
  <c r="H28" i="24" s="1"/>
  <c r="G29" i="25"/>
  <c r="H29" i="25" s="1"/>
  <c r="H24" i="25"/>
  <c r="H31" i="25" s="1"/>
  <c r="I21" i="23" s="1"/>
  <c r="J21" i="23" s="1"/>
  <c r="H24" i="24"/>
  <c r="G25" i="24"/>
  <c r="H25" i="24" s="1"/>
  <c r="H31" i="24" l="1"/>
  <c r="I20" i="23" s="1"/>
  <c r="J20" i="23" s="1"/>
  <c r="J22" i="23" s="1"/>
  <c r="K33" i="25"/>
  <c r="J33" i="25"/>
  <c r="K33" i="24" l="1"/>
  <c r="I22" i="23"/>
  <c r="H6" i="23"/>
  <c r="G33" i="19" l="1"/>
  <c r="H32" i="19"/>
  <c r="H31" i="19"/>
  <c r="G28" i="19"/>
  <c r="H28" i="19" s="1"/>
  <c r="G26" i="19"/>
  <c r="H26" i="19" s="1"/>
  <c r="G25" i="19"/>
  <c r="H25" i="19" s="1"/>
  <c r="H24" i="19"/>
  <c r="G23" i="19"/>
  <c r="H23" i="19" s="1"/>
  <c r="B18" i="19"/>
  <c r="G29" i="19" s="1"/>
  <c r="H29" i="19" s="1"/>
  <c r="G30" i="19" l="1"/>
  <c r="H30" i="19" s="1"/>
  <c r="G27" i="19"/>
  <c r="H27" i="19" s="1"/>
  <c r="H34" i="19" s="1"/>
  <c r="I5" i="23" s="1"/>
  <c r="I6" i="23" l="1"/>
  <c r="I24" i="23" s="1"/>
  <c r="J5" i="23"/>
  <c r="J6" i="23" s="1"/>
  <c r="J24" i="23" s="1"/>
  <c r="K36" i="19"/>
  <c r="J36" i="19"/>
</calcChain>
</file>

<file path=xl/sharedStrings.xml><?xml version="1.0" encoding="utf-8"?>
<sst xmlns="http://schemas.openxmlformats.org/spreadsheetml/2006/main" count="571" uniqueCount="161">
  <si>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</si>
  <si>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</si>
  <si>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</si>
  <si>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</si>
  <si>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</si>
  <si>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</si>
  <si>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</si>
  <si>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</si>
  <si>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plocha úseku</t>
  </si>
  <si>
    <t>m2</t>
  </si>
  <si>
    <t>korekcie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</si>
  <si>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</si>
  <si>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</si>
  <si>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</si>
  <si>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</si>
  <si>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</si>
  <si>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</si>
  <si>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</si>
  <si>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</si>
  <si>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t xml:space="preserve">Postrek spojovací </t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</si>
  <si>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</si>
  <si>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</si>
  <si>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</si>
  <si>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</si>
  <si>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</si>
  <si>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</si>
  <si>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</si>
  <si>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</si>
  <si>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</si>
  <si>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</si>
  <si>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</si>
  <si>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</si>
  <si>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asfaltová zálievka pracovných spojov</t>
  </si>
  <si>
    <t>Postrek infiltračný</t>
  </si>
  <si>
    <t>ks</t>
  </si>
  <si>
    <t>III/2531 križ.2520-Vysoká</t>
  </si>
  <si>
    <t>šírka voz.priemer</t>
  </si>
  <si>
    <t>výmena konštrukcie cestného telesa vľavo v smere staničenie v šírke 2,5m vozovka a 0,5m krajnica</t>
  </si>
  <si>
    <t>hrúbka  1000mm</t>
  </si>
  <si>
    <t>ACL 16-II  s dovozom rozprestrením a zhutnením</t>
  </si>
  <si>
    <t>dosypanie krajníc z vlhčením a hutnením 0-32</t>
  </si>
  <si>
    <t>100*600mm</t>
  </si>
  <si>
    <t>50% spoj.mat</t>
  </si>
  <si>
    <r>
      <t>0,7 kg/m</t>
    </r>
    <r>
      <rPr>
        <vertAlign val="superscript"/>
        <sz val="10"/>
        <rFont val="Arial CE"/>
        <charset val="238"/>
      </rPr>
      <t>2</t>
    </r>
  </si>
  <si>
    <r>
      <rPr>
        <sz val="10"/>
        <rFont val="Arial"/>
        <family val="2"/>
        <charset val="238"/>
      </rPr>
      <t>Ø</t>
    </r>
    <r>
      <rPr>
        <sz val="10"/>
        <rFont val="Arial CE"/>
        <family val="2"/>
        <charset val="238"/>
      </rPr>
      <t>50 mm</t>
    </r>
  </si>
  <si>
    <t>40cm ŠD 0-125,cm 0-63,20cm CBGM</t>
  </si>
  <si>
    <t>Miestopis</t>
  </si>
  <si>
    <t xml:space="preserve">križ. III/2531 s III/2520 </t>
  </si>
  <si>
    <t>BS</t>
  </si>
  <si>
    <t>Vysoká - križovatka, vybrané úseky</t>
  </si>
  <si>
    <t>III/2531 križ.2520-Vysoká / vybrané úseky</t>
  </si>
  <si>
    <t>Pereš 1</t>
  </si>
  <si>
    <t>staničenie v km: od Cerova križovatka s III/2574  km 1,615-2,005</t>
  </si>
  <si>
    <t>Od Cerova križovatka s III/2574 / vybrané úseky</t>
  </si>
  <si>
    <t>šírka voz.m</t>
  </si>
  <si>
    <t xml:space="preserve">Recyklácia za studena s kombinovaným spojivom (cement a asfaltová emulzia alebo cement a asfaltová pena) </t>
  </si>
  <si>
    <t>do 400 mm</t>
  </si>
  <si>
    <t xml:space="preserve">frézovanie s naložením a odvozom do 10 km </t>
  </si>
  <si>
    <t>ACL 16-II   s dovozom rozprestrením a zhutnením</t>
  </si>
  <si>
    <t>Pereš 2</t>
  </si>
  <si>
    <t>staničenie v km: od Cerova križovatka s III/2574  km 3,388-3,688</t>
  </si>
  <si>
    <t>MK</t>
  </si>
  <si>
    <t>KA</t>
  </si>
  <si>
    <t>Celkom</t>
  </si>
  <si>
    <t>III/2481</t>
  </si>
  <si>
    <t>ZH</t>
  </si>
  <si>
    <t>Lovčica Trubín</t>
  </si>
  <si>
    <t>III/2486</t>
  </si>
  <si>
    <t>Pitelová</t>
  </si>
  <si>
    <t>III/2487</t>
  </si>
  <si>
    <t>Kremnica</t>
  </si>
  <si>
    <t>III/2495</t>
  </si>
  <si>
    <t>III/2481 Lovčica Trubín</t>
  </si>
  <si>
    <t>staničenie v km: 1,686-2,039</t>
  </si>
  <si>
    <t>šírka voz.m priem.</t>
  </si>
  <si>
    <t>výškova úprava poklopov kanalizačných šácht, vpustí</t>
  </si>
  <si>
    <t>III/2486 Pitelová</t>
  </si>
  <si>
    <t>staničenie v km:1,758 -2,250</t>
  </si>
  <si>
    <t>III/2487 Kremnica</t>
  </si>
  <si>
    <t>staničenie v km: 16,943-17,933</t>
  </si>
  <si>
    <t>šírka voz.m priem</t>
  </si>
  <si>
    <t>lokálne predláždenie kocka čadič pôvodný materiál s podsypom kamenivo drvené 4-12 prem. 60mm + zasypanie špár kamenivo drvené 0-4</t>
  </si>
  <si>
    <t>segment z kocky 100*100mm</t>
  </si>
  <si>
    <t>v km 17,933-18,024</t>
  </si>
  <si>
    <t>III/2495 Horná Ždaňa</t>
  </si>
  <si>
    <t>korekcie,nap.križ.MK</t>
  </si>
  <si>
    <t>ZC</t>
  </si>
  <si>
    <t>0,000</t>
  </si>
  <si>
    <t>III/2511</t>
  </si>
  <si>
    <t>Brehy - Rudno nad Hronom</t>
  </si>
  <si>
    <t>III/2511 Brehy-Rudno nad Hronom</t>
  </si>
  <si>
    <t>staničenie v km:   6,673-7,308</t>
  </si>
  <si>
    <t>50*600mm</t>
  </si>
  <si>
    <t>2a</t>
  </si>
  <si>
    <t>2b</t>
  </si>
  <si>
    <t>2c</t>
  </si>
  <si>
    <t>2d</t>
  </si>
  <si>
    <t>2e</t>
  </si>
  <si>
    <t>2f</t>
  </si>
  <si>
    <t>2g</t>
  </si>
  <si>
    <t>2h</t>
  </si>
  <si>
    <t>2i</t>
  </si>
  <si>
    <t>P.č.</t>
  </si>
  <si>
    <t>Cesta</t>
  </si>
  <si>
    <t>Okres</t>
  </si>
  <si>
    <t>Staničenie do</t>
  </si>
  <si>
    <t>Staničenie od</t>
  </si>
  <si>
    <t>Dĺžka opravy v km</t>
  </si>
  <si>
    <t>Náklady v € bez DPH</t>
  </si>
  <si>
    <t>Náklady v €    s DPH</t>
  </si>
  <si>
    <t>Spolu</t>
  </si>
  <si>
    <t>Príloha č. 2a</t>
  </si>
  <si>
    <t>Rekonštrukcie ciest III. triedy v pôsobnosti BBSK  v okrese Banská Štiavnica</t>
  </si>
  <si>
    <t>položka</t>
  </si>
  <si>
    <t xml:space="preserve"> jednotk. cena  €</t>
  </si>
  <si>
    <t>spolu bez DPH €</t>
  </si>
  <si>
    <t>Ø50 mm</t>
  </si>
  <si>
    <r>
      <t>0,7 kg/m</t>
    </r>
    <r>
      <rPr>
        <vertAlign val="superscript"/>
        <sz val="10"/>
        <rFont val="Arial"/>
        <family val="2"/>
        <charset val="238"/>
      </rPr>
      <t>2</t>
    </r>
  </si>
  <si>
    <r>
      <t>AC</t>
    </r>
    <r>
      <rPr>
        <sz val="10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 xml:space="preserve"> 11-II s dovozom rozprestrením a zhutnením</t>
    </r>
  </si>
  <si>
    <r>
      <rPr>
        <sz val="10"/>
        <color theme="1"/>
        <rFont val="Arial"/>
        <family val="2"/>
        <charset val="238"/>
      </rPr>
      <t>m</t>
    </r>
    <r>
      <rPr>
        <vertAlign val="superscript"/>
        <sz val="10"/>
        <rFont val="Arial"/>
        <family val="2"/>
        <charset val="238"/>
      </rPr>
      <t>2</t>
    </r>
  </si>
  <si>
    <t>staničenie v km: 1,390-1,497; 2,013-2,261</t>
  </si>
  <si>
    <t>postrek infiltračný</t>
  </si>
  <si>
    <t xml:space="preserve">postrek spojovací </t>
  </si>
  <si>
    <t>frézovanie s naložením a odvozom do 10 km (začiatky a konce)</t>
  </si>
  <si>
    <r>
      <t>m</t>
    </r>
    <r>
      <rPr>
        <vertAlign val="superscript"/>
        <sz val="10"/>
        <color theme="1"/>
        <rFont val="Arial"/>
        <family val="2"/>
        <charset val="238"/>
      </rPr>
      <t>3</t>
    </r>
  </si>
  <si>
    <r>
      <t>1,0 kg/m</t>
    </r>
    <r>
      <rPr>
        <vertAlign val="superscript"/>
        <sz val="10"/>
        <color theme="1"/>
        <rFont val="Arial"/>
        <family val="2"/>
        <charset val="238"/>
      </rPr>
      <t>2</t>
    </r>
  </si>
  <si>
    <r>
      <t>1,0 kg/m</t>
    </r>
    <r>
      <rPr>
        <vertAlign val="superscript"/>
        <sz val="10"/>
        <rFont val="Arial"/>
        <family val="2"/>
        <charset val="238"/>
      </rPr>
      <t>2</t>
    </r>
  </si>
  <si>
    <r>
      <rPr>
        <sz val="10"/>
        <color theme="1"/>
        <rFont val="Arial"/>
        <family val="2"/>
        <charset val="238"/>
      </rPr>
      <t>m</t>
    </r>
    <r>
      <rPr>
        <vertAlign val="superscript"/>
        <sz val="10"/>
        <color indexed="8"/>
        <rFont val="Arial"/>
        <family val="2"/>
        <charset val="238"/>
      </rPr>
      <t>2</t>
    </r>
  </si>
  <si>
    <r>
      <t>0,5 kg/m</t>
    </r>
    <r>
      <rPr>
        <vertAlign val="superscript"/>
        <sz val="10"/>
        <rFont val="Arial"/>
        <family val="2"/>
        <charset val="238"/>
      </rPr>
      <t>2</t>
    </r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</si>
  <si>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</si>
  <si>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t>Rekonštrukcie ciest III. triedy v pôsobnosti BBSK  v okrese Žiar nad Hronom</t>
  </si>
  <si>
    <t>Príloha č. 2c</t>
  </si>
  <si>
    <t>Príloha č. 2b</t>
  </si>
  <si>
    <t>Príloha č. 2d</t>
  </si>
  <si>
    <t>frézovanie s naložením a odvozom do 20 km</t>
  </si>
  <si>
    <t>frézovanie s naložením a odvozom do 10 km</t>
  </si>
  <si>
    <t>Rekonštrukcie ciest III. triedy v pôsobnosti BBSK  v okrese Žarnovica</t>
  </si>
  <si>
    <t>Príloha č. 2e</t>
  </si>
  <si>
    <t>frézovanie s naložením a odvozom do 10 km (začiatky a konce, MO, MK, obrubníková úprava)</t>
  </si>
  <si>
    <t>Príloha č. 2g</t>
  </si>
  <si>
    <t>napojenia</t>
  </si>
  <si>
    <t>Príloha č. 2j</t>
  </si>
  <si>
    <t xml:space="preserve">recyklácia za studena s kombinovaným spojivom (cement a asfaltová emulzia alebo cement a asfaltová pena) </t>
  </si>
  <si>
    <t>Príloha č. 2k</t>
  </si>
  <si>
    <t>Rekonštrukcie ciest III. triedy v pôsobnosti BBSK  v okrese Krupina</t>
  </si>
  <si>
    <t>rozobratie a znovuzriadenie zvodidla NH4</t>
  </si>
  <si>
    <t>III/2523 Župkov - Hrabičov</t>
  </si>
  <si>
    <t xml:space="preserve">staničenie v km: 0,000-0,470,   0,552-0,601,   0,662-0,792,  </t>
  </si>
  <si>
    <t>frézovanie s naložením a odvozom do 20 km ( začiatky a konce, MO, MK, obrubníková úprava )</t>
  </si>
  <si>
    <t>Príloha č .2f</t>
  </si>
  <si>
    <t>III/2523</t>
  </si>
  <si>
    <t>Župkov - Hrabičov</t>
  </si>
  <si>
    <t>0,470</t>
  </si>
  <si>
    <t>0,552</t>
  </si>
  <si>
    <t>0,601</t>
  </si>
  <si>
    <t>0,662</t>
  </si>
  <si>
    <t>0,792</t>
  </si>
  <si>
    <t>Horná Ždaňa - križovatka</t>
  </si>
  <si>
    <t xml:space="preserve">Príloha č. 2 - Rekonštrukcie ciest III. triedy v pôsobnosti BBSK v okresoch Banská Štiavnica, Žiar nad Hronom, Žarnovica a Krupina </t>
  </si>
  <si>
    <t xml:space="preserve">Celkom </t>
  </si>
  <si>
    <t>staničenie v km: 4,105-4,270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</si>
</sst>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#,##0.00;[Red]#,##0.00"/>
    <numFmt numFmtId="166" formatCode="0.000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vertAlign val="superscript"/>
      <sz val="10"/>
      <name val="Arial CE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0"/>
      <color indexed="8"/>
      <name val="Arial"/>
      <family val="2"/>
      <charset val="238"/>
    </font>
    <font>
      <sz val="10"/>
      <color indexed="8"/>
      <name val="Arial CE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7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26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8" fillId="0" borderId="0" applyFont="0" applyFill="0" applyBorder="0" applyAlignment="0" applyProtection="0"/>
    <xf numFmtId="0" fontId="23" fillId="0" borderId="0"/>
  </cellStyleXfs>
  <cellXfs count="719">
    <xf numFmtId="0" fontId="0" fillId="0" borderId="0" xfId="0"/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1" fillId="0" borderId="0" xfId="1" applyFont="1" applyFill="1"/>
    <xf numFmtId="0" fontId="2" fillId="0" borderId="0" xfId="0" applyFont="1" applyFill="1" applyBorder="1"/>
    <xf numFmtId="0" fontId="4" fillId="0" borderId="0" xfId="0" applyFont="1"/>
    <xf numFmtId="4" fontId="4" fillId="0" borderId="0" xfId="0" applyNumberFormat="1" applyFont="1"/>
    <xf numFmtId="0" fontId="2" fillId="0" borderId="1" xfId="0" applyFont="1" applyFill="1" applyBorder="1"/>
    <xf numFmtId="0" fontId="2" fillId="0" borderId="2" xfId="0" applyFont="1" applyFill="1" applyBorder="1"/>
    <xf numFmtId="0" fontId="0" fillId="0" borderId="0" xfId="0" applyBorder="1"/>
    <xf numFmtId="0" fontId="8" fillId="0" borderId="36" xfId="0" applyFont="1" applyFill="1" applyBorder="1"/>
    <xf numFmtId="4" fontId="9" fillId="0" borderId="4" xfId="0" applyNumberFormat="1" applyFont="1" applyFill="1" applyBorder="1"/>
    <xf numFmtId="4" fontId="9" fillId="0" borderId="0" xfId="0" applyNumberFormat="1" applyFont="1" applyFill="1" applyBorder="1"/>
    <xf numFmtId="0" fontId="8" fillId="0" borderId="0" xfId="0" applyFont="1" applyFill="1" applyBorder="1"/>
    <xf numFmtId="4" fontId="2" fillId="0" borderId="0" xfId="0" applyNumberFormat="1" applyFont="1" applyFill="1" applyBorder="1" applyAlignment="1">
      <alignment horizontal="right"/>
    </xf>
    <xf numFmtId="0" fontId="12" fillId="0" borderId="0" xfId="0" applyFont="1" applyFill="1" applyAlignment="1"/>
    <xf numFmtId="0" fontId="2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/>
    <xf numFmtId="0" fontId="1" fillId="0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0" fontId="2" fillId="0" borderId="51" xfId="0" applyFont="1" applyFill="1" applyBorder="1"/>
    <xf numFmtId="0" fontId="0" fillId="0" borderId="4" xfId="0" applyBorder="1"/>
    <xf numFmtId="0" fontId="17" fillId="0" borderId="4" xfId="0" applyFont="1" applyBorder="1"/>
    <xf numFmtId="0" fontId="0" fillId="0" borderId="2" xfId="0" applyBorder="1"/>
    <xf numFmtId="0" fontId="2" fillId="0" borderId="0" xfId="1" applyFont="1" applyFill="1" applyBorder="1" applyAlignment="1">
      <alignment horizontal="left" vertical="center" wrapText="1"/>
    </xf>
    <xf numFmtId="0" fontId="2" fillId="0" borderId="0" xfId="0" applyFont="1"/>
    <xf numFmtId="0" fontId="2" fillId="0" borderId="51" xfId="0" applyFont="1" applyBorder="1"/>
    <xf numFmtId="0" fontId="2" fillId="0" borderId="1" xfId="0" applyFont="1" applyBorder="1"/>
    <xf numFmtId="0" fontId="2" fillId="0" borderId="2" xfId="0" applyFont="1" applyBorder="1"/>
    <xf numFmtId="4" fontId="0" fillId="0" borderId="2" xfId="0" applyNumberFormat="1" applyBorder="1"/>
    <xf numFmtId="4" fontId="0" fillId="0" borderId="3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  <xf numFmtId="4" fontId="5" fillId="0" borderId="5" xfId="0" applyNumberFormat="1" applyFont="1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6" fillId="0" borderId="23" xfId="1" applyFont="1" applyBorder="1"/>
    <xf numFmtId="0" fontId="0" fillId="0" borderId="52" xfId="0" applyBorder="1"/>
    <xf numFmtId="0" fontId="0" fillId="0" borderId="28" xfId="0" applyBorder="1" applyAlignment="1">
      <alignment horizontal="center"/>
    </xf>
    <xf numFmtId="165" fontId="0" fillId="0" borderId="54" xfId="0" applyNumberFormat="1" applyBorder="1" applyAlignment="1">
      <alignment horizontal="right"/>
    </xf>
    <xf numFmtId="0" fontId="0" fillId="0" borderId="30" xfId="0" applyBorder="1"/>
    <xf numFmtId="0" fontId="6" fillId="0" borderId="25" xfId="0" applyFont="1" applyBorder="1"/>
    <xf numFmtId="4" fontId="6" fillId="0" borderId="5" xfId="0" applyNumberFormat="1" applyFont="1" applyBorder="1"/>
    <xf numFmtId="49" fontId="19" fillId="3" borderId="65" xfId="0" applyNumberFormat="1" applyFont="1" applyFill="1" applyBorder="1"/>
    <xf numFmtId="49" fontId="20" fillId="3" borderId="65" xfId="0" applyNumberFormat="1" applyFont="1" applyFill="1" applyBorder="1"/>
    <xf numFmtId="0" fontId="0" fillId="0" borderId="66" xfId="0" applyBorder="1"/>
    <xf numFmtId="0" fontId="0" fillId="0" borderId="67" xfId="0" applyBorder="1"/>
    <xf numFmtId="0" fontId="0" fillId="0" borderId="29" xfId="0" applyBorder="1"/>
    <xf numFmtId="0" fontId="0" fillId="0" borderId="65" xfId="0" applyBorder="1" applyAlignment="1">
      <alignment vertical="center"/>
    </xf>
    <xf numFmtId="0" fontId="6" fillId="0" borderId="68" xfId="0" applyFont="1" applyBorder="1" applyAlignment="1">
      <alignment vertical="center"/>
    </xf>
    <xf numFmtId="0" fontId="0" fillId="0" borderId="34" xfId="0" applyBorder="1"/>
    <xf numFmtId="0" fontId="0" fillId="0" borderId="35" xfId="0" applyBorder="1"/>
    <xf numFmtId="0" fontId="8" fillId="0" borderId="36" xfId="0" applyFont="1" applyBorder="1"/>
    <xf numFmtId="0" fontId="6" fillId="0" borderId="37" xfId="0" applyFont="1" applyBorder="1"/>
    <xf numFmtId="0" fontId="0" fillId="0" borderId="21" xfId="0" applyBorder="1"/>
    <xf numFmtId="4" fontId="10" fillId="0" borderId="5" xfId="0" applyNumberFormat="1" applyFont="1" applyBorder="1"/>
    <xf numFmtId="4" fontId="9" fillId="0" borderId="4" xfId="0" applyNumberFormat="1" applyFont="1" applyBorder="1"/>
    <xf numFmtId="4" fontId="9" fillId="0" borderId="0" xfId="0" applyNumberFormat="1" applyFont="1"/>
    <xf numFmtId="0" fontId="8" fillId="0" borderId="0" xfId="0" applyFont="1"/>
    <xf numFmtId="4" fontId="5" fillId="0" borderId="5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10" fillId="0" borderId="38" xfId="0" applyNumberFormat="1" applyFont="1" applyBorder="1"/>
    <xf numFmtId="0" fontId="0" fillId="0" borderId="40" xfId="0" applyBorder="1"/>
    <xf numFmtId="0" fontId="0" fillId="0" borderId="41" xfId="0" applyBorder="1"/>
    <xf numFmtId="4" fontId="0" fillId="0" borderId="41" xfId="0" applyNumberFormat="1" applyBorder="1"/>
    <xf numFmtId="4" fontId="11" fillId="0" borderId="41" xfId="0" applyNumberFormat="1" applyFont="1" applyBorder="1"/>
    <xf numFmtId="0" fontId="11" fillId="0" borderId="41" xfId="0" applyFont="1" applyBorder="1"/>
    <xf numFmtId="10" fontId="11" fillId="0" borderId="41" xfId="0" applyNumberFormat="1" applyFont="1" applyBorder="1"/>
    <xf numFmtId="4" fontId="11" fillId="0" borderId="42" xfId="0" applyNumberFormat="1" applyFont="1" applyBorder="1"/>
    <xf numFmtId="0" fontId="12" fillId="0" borderId="0" xfId="0" applyFont="1"/>
    <xf numFmtId="0" fontId="13" fillId="0" borderId="0" xfId="0" applyFont="1"/>
    <xf numFmtId="4" fontId="14" fillId="0" borderId="0" xfId="0" applyNumberFormat="1" applyFont="1"/>
    <xf numFmtId="0" fontId="14" fillId="0" borderId="0" xfId="0" applyFont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4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4" fontId="10" fillId="0" borderId="0" xfId="1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1" fillId="0" borderId="0" xfId="1" applyAlignment="1">
      <alignment horizontal="center"/>
    </xf>
    <xf numFmtId="0" fontId="21" fillId="0" borderId="0" xfId="0" applyFont="1"/>
    <xf numFmtId="0" fontId="22" fillId="0" borderId="0" xfId="0" applyFont="1"/>
    <xf numFmtId="0" fontId="0" fillId="0" borderId="69" xfId="1" applyFont="1" applyBorder="1" applyAlignment="1">
      <alignment horizontal="left"/>
    </xf>
    <xf numFmtId="0" fontId="1" fillId="0" borderId="70" xfId="1" applyBorder="1" applyAlignment="1">
      <alignment horizontal="left"/>
    </xf>
    <xf numFmtId="0" fontId="1" fillId="0" borderId="75" xfId="1" applyBorder="1" applyAlignment="1">
      <alignment horizontal="left"/>
    </xf>
    <xf numFmtId="0" fontId="0" fillId="0" borderId="70" xfId="1" applyFont="1" applyBorder="1"/>
    <xf numFmtId="164" fontId="6" fillId="0" borderId="24" xfId="0" applyNumberFormat="1" applyFont="1" applyBorder="1"/>
    <xf numFmtId="164" fontId="6" fillId="0" borderId="25" xfId="0" applyNumberFormat="1" applyFont="1" applyBorder="1" applyAlignment="1">
      <alignment vertical="center"/>
    </xf>
    <xf numFmtId="164" fontId="6" fillId="0" borderId="44" xfId="0" applyNumberFormat="1" applyFont="1" applyBorder="1"/>
    <xf numFmtId="4" fontId="2" fillId="0" borderId="0" xfId="0" applyNumberFormat="1" applyFont="1"/>
    <xf numFmtId="4" fontId="10" fillId="0" borderId="43" xfId="0" applyNumberFormat="1" applyFont="1" applyBorder="1"/>
    <xf numFmtId="0" fontId="23" fillId="0" borderId="0" xfId="3"/>
    <xf numFmtId="0" fontId="2" fillId="0" borderId="0" xfId="3" applyFont="1"/>
    <xf numFmtId="0" fontId="21" fillId="0" borderId="0" xfId="3" applyFont="1"/>
    <xf numFmtId="0" fontId="22" fillId="0" borderId="0" xfId="3" applyFont="1"/>
    <xf numFmtId="0" fontId="2" fillId="0" borderId="1" xfId="3" applyFont="1" applyBorder="1"/>
    <xf numFmtId="0" fontId="2" fillId="0" borderId="2" xfId="3" applyFont="1" applyBorder="1"/>
    <xf numFmtId="0" fontId="8" fillId="0" borderId="36" xfId="3" applyFont="1" applyBorder="1"/>
    <xf numFmtId="4" fontId="9" fillId="0" borderId="4" xfId="3" applyNumberFormat="1" applyFont="1" applyBorder="1"/>
    <xf numFmtId="4" fontId="9" fillId="0" borderId="0" xfId="3" applyNumberFormat="1" applyFont="1"/>
    <xf numFmtId="4" fontId="2" fillId="0" borderId="0" xfId="3" applyNumberFormat="1" applyFont="1"/>
    <xf numFmtId="0" fontId="12" fillId="0" borderId="0" xfId="3" applyFont="1"/>
    <xf numFmtId="164" fontId="6" fillId="0" borderId="53" xfId="0" applyNumberFormat="1" applyFont="1" applyBorder="1"/>
    <xf numFmtId="164" fontId="6" fillId="0" borderId="25" xfId="0" applyNumberFormat="1" applyFont="1" applyBorder="1"/>
    <xf numFmtId="164" fontId="20" fillId="3" borderId="65" xfId="0" applyNumberFormat="1" applyFont="1" applyFill="1" applyBorder="1"/>
    <xf numFmtId="164" fontId="6" fillId="0" borderId="36" xfId="0" applyNumberFormat="1" applyFont="1" applyBorder="1"/>
    <xf numFmtId="0" fontId="0" fillId="0" borderId="50" xfId="0" applyBorder="1"/>
    <xf numFmtId="0" fontId="6" fillId="0" borderId="50" xfId="0" applyFont="1" applyBorder="1"/>
    <xf numFmtId="164" fontId="6" fillId="0" borderId="50" xfId="0" applyNumberFormat="1" applyFont="1" applyBorder="1"/>
    <xf numFmtId="0" fontId="24" fillId="0" borderId="0" xfId="0" applyFont="1"/>
    <xf numFmtId="0" fontId="24" fillId="0" borderId="2" xfId="0" applyFont="1" applyBorder="1"/>
    <xf numFmtId="4" fontId="1" fillId="0" borderId="72" xfId="0" applyNumberFormat="1" applyFont="1" applyBorder="1" applyAlignment="1">
      <alignment horizontal="right"/>
    </xf>
    <xf numFmtId="4" fontId="1" fillId="0" borderId="74" xfId="0" applyNumberFormat="1" applyFont="1" applyBorder="1" applyAlignment="1">
      <alignment horizontal="right"/>
    </xf>
    <xf numFmtId="4" fontId="1" fillId="0" borderId="43" xfId="0" applyNumberFormat="1" applyFont="1" applyBorder="1" applyAlignment="1">
      <alignment horizontal="right"/>
    </xf>
    <xf numFmtId="0" fontId="21" fillId="0" borderId="2" xfId="0" applyFont="1" applyBorder="1" applyAlignment="1">
      <alignment horizontal="center"/>
    </xf>
    <xf numFmtId="49" fontId="26" fillId="4" borderId="69" xfId="0" applyNumberFormat="1" applyFont="1" applyFill="1" applyBorder="1" applyAlignment="1">
      <alignment horizontal="center" vertical="center"/>
    </xf>
    <xf numFmtId="49" fontId="26" fillId="4" borderId="70" xfId="0" applyNumberFormat="1" applyFont="1" applyFill="1" applyBorder="1" applyAlignment="1">
      <alignment horizontal="center" vertical="center"/>
    </xf>
    <xf numFmtId="49" fontId="26" fillId="4" borderId="70" xfId="0" applyNumberFormat="1" applyFont="1" applyFill="1" applyBorder="1" applyAlignment="1">
      <alignment horizontal="center" vertical="center" wrapText="1"/>
    </xf>
    <xf numFmtId="49" fontId="26" fillId="4" borderId="75" xfId="0" applyNumberFormat="1" applyFont="1" applyFill="1" applyBorder="1" applyAlignment="1">
      <alignment horizontal="center" vertical="center" wrapText="1"/>
    </xf>
    <xf numFmtId="49" fontId="26" fillId="4" borderId="14" xfId="0" applyNumberFormat="1" applyFont="1" applyFill="1" applyBorder="1" applyAlignment="1">
      <alignment horizontal="center" vertical="center" wrapText="1"/>
    </xf>
    <xf numFmtId="49" fontId="26" fillId="4" borderId="72" xfId="0" applyNumberFormat="1" applyFont="1" applyFill="1" applyBorder="1" applyAlignment="1">
      <alignment horizontal="center" vertical="center" wrapText="1"/>
    </xf>
    <xf numFmtId="0" fontId="1" fillId="0" borderId="50" xfId="0" applyFont="1" applyBorder="1"/>
    <xf numFmtId="0" fontId="1" fillId="0" borderId="12" xfId="0" applyFont="1" applyBorder="1" applyAlignment="1">
      <alignment horizontal="left"/>
    </xf>
    <xf numFmtId="0" fontId="1" fillId="2" borderId="50" xfId="0" applyFont="1" applyFill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1" fillId="0" borderId="69" xfId="0" applyFont="1" applyBorder="1" applyAlignment="1">
      <alignment horizontal="left"/>
    </xf>
    <xf numFmtId="0" fontId="1" fillId="2" borderId="70" xfId="0" applyFont="1" applyFill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 applyBorder="1" applyAlignment="1">
      <alignment horizontal="left"/>
    </xf>
    <xf numFmtId="166" fontId="24" fillId="0" borderId="0" xfId="0" applyNumberFormat="1" applyFont="1" applyBorder="1" applyAlignment="1">
      <alignment horizontal="left"/>
    </xf>
    <xf numFmtId="0" fontId="1" fillId="0" borderId="70" xfId="0" applyFont="1" applyBorder="1" applyAlignment="1">
      <alignment horizontal="left"/>
    </xf>
    <xf numFmtId="0" fontId="1" fillId="0" borderId="83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166" fontId="1" fillId="2" borderId="50" xfId="0" applyNumberFormat="1" applyFont="1" applyFill="1" applyBorder="1" applyAlignment="1">
      <alignment horizontal="right"/>
    </xf>
    <xf numFmtId="166" fontId="1" fillId="2" borderId="84" xfId="0" applyNumberFormat="1" applyFont="1" applyFill="1" applyBorder="1" applyAlignment="1">
      <alignment horizontal="right"/>
    </xf>
    <xf numFmtId="0" fontId="24" fillId="0" borderId="0" xfId="0" applyFont="1" applyAlignment="1">
      <alignment horizontal="right"/>
    </xf>
    <xf numFmtId="0" fontId="24" fillId="0" borderId="2" xfId="0" applyFont="1" applyBorder="1" applyAlignment="1">
      <alignment horizontal="right"/>
    </xf>
    <xf numFmtId="166" fontId="1" fillId="2" borderId="70" xfId="0" applyNumberFormat="1" applyFont="1" applyFill="1" applyBorder="1" applyAlignment="1">
      <alignment horizontal="right"/>
    </xf>
    <xf numFmtId="166" fontId="1" fillId="2" borderId="71" xfId="0" applyNumberFormat="1" applyFont="1" applyFill="1" applyBorder="1" applyAlignment="1">
      <alignment horizontal="right"/>
    </xf>
    <xf numFmtId="166" fontId="1" fillId="2" borderId="21" xfId="0" applyNumberFormat="1" applyFont="1" applyFill="1" applyBorder="1" applyAlignment="1">
      <alignment horizontal="right"/>
    </xf>
    <xf numFmtId="166" fontId="1" fillId="2" borderId="73" xfId="0" applyNumberFormat="1" applyFont="1" applyFill="1" applyBorder="1" applyAlignment="1">
      <alignment horizontal="right"/>
    </xf>
    <xf numFmtId="166" fontId="1" fillId="2" borderId="42" xfId="0" applyNumberFormat="1" applyFont="1" applyFill="1" applyBorder="1" applyAlignment="1">
      <alignment horizontal="right"/>
    </xf>
    <xf numFmtId="166" fontId="24" fillId="0" borderId="14" xfId="0" applyNumberFormat="1" applyFont="1" applyBorder="1" applyAlignment="1">
      <alignment horizontal="right"/>
    </xf>
    <xf numFmtId="166" fontId="26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 vertical="center"/>
    </xf>
    <xf numFmtId="166" fontId="21" fillId="0" borderId="2" xfId="0" applyNumberFormat="1" applyFont="1" applyBorder="1" applyAlignment="1">
      <alignment horizontal="right"/>
    </xf>
    <xf numFmtId="166" fontId="21" fillId="0" borderId="14" xfId="0" applyNumberFormat="1" applyFont="1" applyBorder="1" applyAlignment="1">
      <alignment horizontal="right"/>
    </xf>
    <xf numFmtId="4" fontId="1" fillId="0" borderId="86" xfId="0" applyNumberFormat="1" applyFont="1" applyBorder="1" applyAlignment="1">
      <alignment horizontal="right"/>
    </xf>
    <xf numFmtId="4" fontId="1" fillId="0" borderId="87" xfId="0" applyNumberFormat="1" applyFont="1" applyBorder="1" applyAlignment="1">
      <alignment horizontal="right"/>
    </xf>
    <xf numFmtId="4" fontId="1" fillId="0" borderId="47" xfId="0" applyNumberFormat="1" applyFont="1" applyBorder="1" applyAlignment="1">
      <alignment horizontal="right"/>
    </xf>
    <xf numFmtId="4" fontId="1" fillId="0" borderId="40" xfId="0" applyNumberFormat="1" applyFont="1" applyBorder="1" applyAlignment="1">
      <alignment horizontal="right"/>
    </xf>
    <xf numFmtId="4" fontId="1" fillId="0" borderId="88" xfId="0" applyNumberFormat="1" applyFont="1" applyBorder="1" applyAlignment="1">
      <alignment horizontal="right"/>
    </xf>
    <xf numFmtId="4" fontId="26" fillId="4" borderId="89" xfId="0" applyNumberFormat="1" applyFont="1" applyFill="1" applyBorder="1"/>
    <xf numFmtId="4" fontId="1" fillId="0" borderId="85" xfId="0" applyNumberFormat="1" applyFont="1" applyBorder="1" applyAlignment="1">
      <alignment horizontal="right"/>
    </xf>
    <xf numFmtId="4" fontId="1" fillId="0" borderId="90" xfId="0" applyNumberFormat="1" applyFont="1" applyBorder="1" applyAlignment="1">
      <alignment horizontal="right"/>
    </xf>
    <xf numFmtId="166" fontId="24" fillId="3" borderId="76" xfId="0" applyNumberFormat="1" applyFont="1" applyFill="1" applyBorder="1" applyAlignment="1">
      <alignment horizontal="right"/>
    </xf>
    <xf numFmtId="166" fontId="24" fillId="3" borderId="91" xfId="0" applyNumberFormat="1" applyFont="1" applyFill="1" applyBorder="1" applyAlignment="1">
      <alignment horizontal="right"/>
    </xf>
    <xf numFmtId="166" fontId="24" fillId="3" borderId="24" xfId="0" applyNumberFormat="1" applyFont="1" applyFill="1" applyBorder="1" applyAlignment="1">
      <alignment horizontal="right"/>
    </xf>
    <xf numFmtId="166" fontId="24" fillId="3" borderId="82" xfId="0" applyNumberFormat="1" applyFont="1" applyFill="1" applyBorder="1" applyAlignment="1">
      <alignment horizontal="right"/>
    </xf>
    <xf numFmtId="4" fontId="21" fillId="0" borderId="14" xfId="0" applyNumberFormat="1" applyFont="1" applyBorder="1" applyAlignment="1">
      <alignment horizontal="right"/>
    </xf>
    <xf numFmtId="4" fontId="24" fillId="0" borderId="0" xfId="0" applyNumberFormat="1" applyFont="1" applyAlignment="1">
      <alignment horizontal="right"/>
    </xf>
    <xf numFmtId="4" fontId="24" fillId="0" borderId="2" xfId="0" applyNumberFormat="1" applyFont="1" applyBorder="1" applyAlignment="1">
      <alignment horizontal="right"/>
    </xf>
    <xf numFmtId="4" fontId="26" fillId="0" borderId="0" xfId="0" applyNumberFormat="1" applyFont="1" applyBorder="1" applyAlignment="1">
      <alignment horizontal="right"/>
    </xf>
    <xf numFmtId="4" fontId="24" fillId="0" borderId="0" xfId="0" applyNumberFormat="1" applyFont="1"/>
    <xf numFmtId="0" fontId="24" fillId="0" borderId="0" xfId="0" applyFont="1" applyBorder="1"/>
    <xf numFmtId="0" fontId="24" fillId="0" borderId="0" xfId="0" applyFont="1" applyFill="1" applyBorder="1"/>
    <xf numFmtId="0" fontId="24" fillId="0" borderId="0" xfId="0" applyFont="1" applyFill="1" applyBorder="1" applyAlignment="1"/>
    <xf numFmtId="49" fontId="26" fillId="4" borderId="18" xfId="0" applyNumberFormat="1" applyFont="1" applyFill="1" applyBorder="1" applyAlignment="1">
      <alignment horizontal="center" vertical="center"/>
    </xf>
    <xf numFmtId="49" fontId="26" fillId="4" borderId="18" xfId="0" applyNumberFormat="1" applyFont="1" applyFill="1" applyBorder="1" applyAlignment="1">
      <alignment horizontal="center" vertical="center" wrapText="1"/>
    </xf>
    <xf numFmtId="49" fontId="26" fillId="4" borderId="19" xfId="0" applyNumberFormat="1" applyFont="1" applyFill="1" applyBorder="1" applyAlignment="1">
      <alignment horizontal="center" vertical="center"/>
    </xf>
    <xf numFmtId="4" fontId="0" fillId="0" borderId="0" xfId="0" applyNumberFormat="1" applyBorder="1" applyAlignment="1">
      <alignment horizontal="center"/>
    </xf>
    <xf numFmtId="0" fontId="24" fillId="0" borderId="69" xfId="1" applyFont="1" applyFill="1" applyBorder="1" applyAlignment="1">
      <alignment horizontal="left"/>
    </xf>
    <xf numFmtId="0" fontId="1" fillId="0" borderId="70" xfId="1" applyFont="1" applyFill="1" applyBorder="1" applyAlignment="1">
      <alignment horizontal="left"/>
    </xf>
    <xf numFmtId="0" fontId="1" fillId="0" borderId="75" xfId="1" applyFont="1" applyFill="1" applyBorder="1" applyAlignment="1">
      <alignment horizontal="left"/>
    </xf>
    <xf numFmtId="0" fontId="24" fillId="0" borderId="70" xfId="1" applyFont="1" applyFill="1" applyBorder="1"/>
    <xf numFmtId="164" fontId="1" fillId="0" borderId="24" xfId="0" applyNumberFormat="1" applyFont="1" applyFill="1" applyBorder="1"/>
    <xf numFmtId="0" fontId="24" fillId="0" borderId="52" xfId="0" applyFont="1" applyFill="1" applyBorder="1"/>
    <xf numFmtId="164" fontId="1" fillId="0" borderId="53" xfId="0" applyNumberFormat="1" applyFont="1" applyFill="1" applyBorder="1"/>
    <xf numFmtId="165" fontId="24" fillId="0" borderId="54" xfId="0" applyNumberFormat="1" applyFont="1" applyFill="1" applyBorder="1" applyAlignment="1">
      <alignment horizontal="right"/>
    </xf>
    <xf numFmtId="0" fontId="1" fillId="0" borderId="47" xfId="0" applyFont="1" applyFill="1" applyBorder="1" applyAlignment="1"/>
    <xf numFmtId="0" fontId="24" fillId="0" borderId="45" xfId="0" applyFont="1" applyFill="1" applyBorder="1" applyAlignment="1"/>
    <xf numFmtId="0" fontId="24" fillId="0" borderId="46" xfId="0" applyFont="1" applyFill="1" applyBorder="1" applyAlignment="1"/>
    <xf numFmtId="0" fontId="24" fillId="0" borderId="21" xfId="0" applyFont="1" applyFill="1" applyBorder="1"/>
    <xf numFmtId="164" fontId="1" fillId="0" borderId="30" xfId="0" applyNumberFormat="1" applyFont="1" applyFill="1" applyBorder="1"/>
    <xf numFmtId="165" fontId="24" fillId="0" borderId="55" xfId="0" applyNumberFormat="1" applyFont="1" applyFill="1" applyBorder="1" applyAlignment="1">
      <alignment horizontal="right"/>
    </xf>
    <xf numFmtId="164" fontId="1" fillId="0" borderId="21" xfId="0" applyNumberFormat="1" applyFont="1" applyFill="1" applyBorder="1"/>
    <xf numFmtId="0" fontId="24" fillId="0" borderId="56" xfId="0" applyFont="1" applyFill="1" applyBorder="1"/>
    <xf numFmtId="0" fontId="24" fillId="0" borderId="57" xfId="0" applyFont="1" applyFill="1" applyBorder="1"/>
    <xf numFmtId="164" fontId="1" fillId="0" borderId="29" xfId="0" applyNumberFormat="1" applyFont="1" applyFill="1" applyBorder="1"/>
    <xf numFmtId="0" fontId="24" fillId="0" borderId="25" xfId="0" applyFont="1" applyFill="1" applyBorder="1" applyAlignment="1">
      <alignment vertical="center"/>
    </xf>
    <xf numFmtId="164" fontId="1" fillId="0" borderId="25" xfId="0" applyNumberFormat="1" applyFont="1" applyFill="1" applyBorder="1" applyAlignment="1">
      <alignment vertical="center"/>
    </xf>
    <xf numFmtId="0" fontId="24" fillId="0" borderId="34" xfId="0" applyFont="1" applyFill="1" applyBorder="1"/>
    <xf numFmtId="0" fontId="24" fillId="0" borderId="35" xfId="0" applyFont="1" applyFill="1" applyBorder="1"/>
    <xf numFmtId="164" fontId="1" fillId="0" borderId="36" xfId="0" applyNumberFormat="1" applyFont="1" applyFill="1" applyBorder="1"/>
    <xf numFmtId="164" fontId="1" fillId="0" borderId="44" xfId="0" applyNumberFormat="1" applyFont="1" applyFill="1" applyBorder="1"/>
    <xf numFmtId="0" fontId="24" fillId="0" borderId="47" xfId="1" applyFont="1" applyFill="1" applyBorder="1" applyAlignment="1">
      <alignment horizontal="left"/>
    </xf>
    <xf numFmtId="0" fontId="24" fillId="0" borderId="45" xfId="1" applyFont="1" applyFill="1" applyBorder="1" applyAlignment="1">
      <alignment horizontal="left"/>
    </xf>
    <xf numFmtId="0" fontId="24" fillId="0" borderId="46" xfId="1" applyFont="1" applyFill="1" applyBorder="1" applyAlignment="1">
      <alignment horizontal="left"/>
    </xf>
    <xf numFmtId="0" fontId="24" fillId="0" borderId="50" xfId="0" applyFont="1" applyFill="1" applyBorder="1"/>
    <xf numFmtId="164" fontId="1" fillId="0" borderId="50" xfId="0" applyNumberFormat="1" applyFont="1" applyFill="1" applyBorder="1"/>
    <xf numFmtId="4" fontId="2" fillId="0" borderId="0" xfId="0" applyNumberFormat="1" applyFont="1" applyFill="1" applyBorder="1"/>
    <xf numFmtId="0" fontId="1" fillId="0" borderId="0" xfId="1" applyFont="1"/>
    <xf numFmtId="0" fontId="1" fillId="0" borderId="0" xfId="0" applyFont="1" applyFill="1" applyBorder="1"/>
    <xf numFmtId="4" fontId="27" fillId="0" borderId="0" xfId="0" applyNumberFormat="1" applyFont="1" applyFill="1" applyBorder="1"/>
    <xf numFmtId="4" fontId="1" fillId="0" borderId="0" xfId="0" applyNumberFormat="1" applyFont="1" applyFill="1" applyBorder="1"/>
    <xf numFmtId="4" fontId="1" fillId="0" borderId="5" xfId="0" applyNumberFormat="1" applyFont="1" applyFill="1" applyBorder="1"/>
    <xf numFmtId="4" fontId="2" fillId="0" borderId="5" xfId="0" applyNumberFormat="1" applyFont="1" applyFill="1" applyBorder="1"/>
    <xf numFmtId="4" fontId="2" fillId="0" borderId="38" xfId="0" applyNumberFormat="1" applyFont="1" applyFill="1" applyBorder="1"/>
    <xf numFmtId="4" fontId="28" fillId="0" borderId="41" xfId="0" applyNumberFormat="1" applyFont="1" applyFill="1" applyBorder="1"/>
    <xf numFmtId="0" fontId="28" fillId="0" borderId="41" xfId="0" applyFont="1" applyFill="1" applyBorder="1"/>
    <xf numFmtId="10" fontId="28" fillId="0" borderId="41" xfId="0" applyNumberFormat="1" applyFont="1" applyFill="1" applyBorder="1"/>
    <xf numFmtId="4" fontId="28" fillId="0" borderId="42" xfId="0" applyNumberFormat="1" applyFont="1" applyFill="1" applyBorder="1"/>
    <xf numFmtId="4" fontId="1" fillId="0" borderId="0" xfId="1" applyNumberFormat="1" applyFont="1" applyFill="1" applyBorder="1" applyAlignment="1">
      <alignment vertical="center"/>
    </xf>
    <xf numFmtId="4" fontId="2" fillId="0" borderId="0" xfId="1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24" fillId="0" borderId="0" xfId="1" applyFont="1"/>
    <xf numFmtId="0" fontId="26" fillId="0" borderId="0" xfId="0" applyFont="1"/>
    <xf numFmtId="0" fontId="24" fillId="0" borderId="0" xfId="1" applyFont="1" applyFill="1"/>
    <xf numFmtId="0" fontId="24" fillId="0" borderId="2" xfId="0" applyFont="1" applyFill="1" applyBorder="1"/>
    <xf numFmtId="4" fontId="24" fillId="0" borderId="2" xfId="0" applyNumberFormat="1" applyFont="1" applyFill="1" applyBorder="1"/>
    <xf numFmtId="4" fontId="24" fillId="0" borderId="3" xfId="0" applyNumberFormat="1" applyFont="1" applyFill="1" applyBorder="1"/>
    <xf numFmtId="4" fontId="24" fillId="0" borderId="0" xfId="0" applyNumberFormat="1" applyFont="1" applyFill="1" applyBorder="1"/>
    <xf numFmtId="0" fontId="24" fillId="0" borderId="5" xfId="0" applyFont="1" applyFill="1" applyBorder="1" applyAlignment="1"/>
    <xf numFmtId="0" fontId="24" fillId="0" borderId="4" xfId="0" applyFont="1" applyFill="1" applyBorder="1"/>
    <xf numFmtId="4" fontId="24" fillId="0" borderId="5" xfId="0" applyNumberFormat="1" applyFont="1" applyFill="1" applyBorder="1"/>
    <xf numFmtId="0" fontId="24" fillId="0" borderId="6" xfId="0" applyFont="1" applyFill="1" applyBorder="1"/>
    <xf numFmtId="0" fontId="22" fillId="0" borderId="0" xfId="0" applyFont="1" applyFill="1" applyBorder="1"/>
    <xf numFmtId="3" fontId="1" fillId="0" borderId="0" xfId="0" applyNumberFormat="1" applyFont="1" applyFill="1" applyBorder="1"/>
    <xf numFmtId="3" fontId="24" fillId="0" borderId="0" xfId="0" applyNumberFormat="1" applyFont="1" applyFill="1" applyBorder="1"/>
    <xf numFmtId="0" fontId="24" fillId="0" borderId="8" xfId="0" applyFont="1" applyFill="1" applyBorder="1"/>
    <xf numFmtId="4" fontId="24" fillId="0" borderId="0" xfId="0" applyNumberFormat="1" applyFont="1" applyFill="1" applyBorder="1" applyAlignment="1">
      <alignment horizontal="center"/>
    </xf>
    <xf numFmtId="0" fontId="24" fillId="0" borderId="10" xfId="0" applyFont="1" applyFill="1" applyBorder="1"/>
    <xf numFmtId="0" fontId="24" fillId="0" borderId="12" xfId="0" applyFont="1" applyFill="1" applyBorder="1"/>
    <xf numFmtId="2" fontId="24" fillId="0" borderId="0" xfId="0" applyNumberFormat="1" applyFont="1" applyFill="1" applyBorder="1"/>
    <xf numFmtId="4" fontId="24" fillId="0" borderId="0" xfId="0" applyNumberFormat="1" applyFont="1" applyBorder="1" applyAlignment="1">
      <alignment horizontal="center"/>
    </xf>
    <xf numFmtId="4" fontId="24" fillId="0" borderId="0" xfId="0" applyNumberFormat="1" applyFont="1" applyBorder="1" applyAlignment="1"/>
    <xf numFmtId="0" fontId="24" fillId="0" borderId="0" xfId="0" applyFont="1" applyBorder="1" applyAlignment="1"/>
    <xf numFmtId="4" fontId="24" fillId="0" borderId="5" xfId="0" applyNumberFormat="1" applyFont="1" applyBorder="1" applyAlignment="1"/>
    <xf numFmtId="4" fontId="1" fillId="0" borderId="0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0" fontId="24" fillId="0" borderId="40" xfId="0" applyFont="1" applyFill="1" applyBorder="1"/>
    <xf numFmtId="0" fontId="24" fillId="0" borderId="41" xfId="0" applyFont="1" applyFill="1" applyBorder="1"/>
    <xf numFmtId="4" fontId="24" fillId="0" borderId="41" xfId="0" applyNumberFormat="1" applyFont="1" applyFill="1" applyBorder="1"/>
    <xf numFmtId="0" fontId="24" fillId="0" borderId="0" xfId="0" applyFont="1" applyFill="1" applyAlignment="1"/>
    <xf numFmtId="4" fontId="24" fillId="0" borderId="0" xfId="0" applyNumberFormat="1" applyFont="1" applyFill="1" applyAlignment="1"/>
    <xf numFmtId="0" fontId="2" fillId="0" borderId="0" xfId="0" applyFont="1" applyFill="1" applyAlignment="1"/>
    <xf numFmtId="4" fontId="9" fillId="0" borderId="0" xfId="0" applyNumberFormat="1" applyFont="1" applyFill="1" applyAlignment="1"/>
    <xf numFmtId="0" fontId="9" fillId="0" borderId="0" xfId="0" applyFont="1" applyFill="1" applyAlignment="1"/>
    <xf numFmtId="4" fontId="9" fillId="0" borderId="0" xfId="0" applyNumberFormat="1" applyFont="1" applyFill="1"/>
    <xf numFmtId="4" fontId="24" fillId="0" borderId="7" xfId="0" applyNumberFormat="1" applyFont="1" applyFill="1" applyBorder="1"/>
    <xf numFmtId="4" fontId="24" fillId="0" borderId="9" xfId="0" applyNumberFormat="1" applyFont="1" applyFill="1" applyBorder="1"/>
    <xf numFmtId="4" fontId="24" fillId="0" borderId="11" xfId="0" applyNumberFormat="1" applyFont="1" applyFill="1" applyBorder="1"/>
    <xf numFmtId="4" fontId="24" fillId="0" borderId="13" xfId="0" applyNumberFormat="1" applyFont="1" applyFill="1" applyBorder="1"/>
    <xf numFmtId="0" fontId="1" fillId="0" borderId="23" xfId="1" applyNumberFormat="1" applyFont="1" applyFill="1" applyBorder="1" applyAlignment="1">
      <alignment horizontal="left"/>
    </xf>
    <xf numFmtId="0" fontId="24" fillId="0" borderId="28" xfId="0" applyFont="1" applyFill="1" applyBorder="1" applyAlignment="1">
      <alignment horizontal="left"/>
    </xf>
    <xf numFmtId="0" fontId="24" fillId="0" borderId="21" xfId="0" applyFont="1" applyFill="1" applyBorder="1" applyAlignment="1">
      <alignment horizontal="left"/>
    </xf>
    <xf numFmtId="0" fontId="24" fillId="0" borderId="21" xfId="0" applyFont="1" applyFill="1" applyBorder="1" applyAlignment="1">
      <alignment horizontal="left" wrapText="1"/>
    </xf>
    <xf numFmtId="0" fontId="1" fillId="0" borderId="21" xfId="0" applyFont="1" applyFill="1" applyBorder="1" applyAlignment="1">
      <alignment horizontal="left"/>
    </xf>
    <xf numFmtId="0" fontId="1" fillId="0" borderId="30" xfId="0" applyFont="1" applyFill="1" applyBorder="1" applyAlignment="1">
      <alignment horizontal="left" vertical="center"/>
    </xf>
    <xf numFmtId="0" fontId="1" fillId="0" borderId="37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/>
    </xf>
    <xf numFmtId="4" fontId="2" fillId="5" borderId="39" xfId="0" applyNumberFormat="1" applyFont="1" applyFill="1" applyBorder="1"/>
    <xf numFmtId="0" fontId="1" fillId="0" borderId="0" xfId="0" applyFont="1"/>
    <xf numFmtId="4" fontId="27" fillId="0" borderId="0" xfId="0" applyNumberFormat="1" applyFont="1"/>
    <xf numFmtId="0" fontId="1" fillId="0" borderId="23" xfId="1" applyFont="1" applyBorder="1"/>
    <xf numFmtId="4" fontId="1" fillId="0" borderId="0" xfId="0" applyNumberFormat="1" applyFont="1"/>
    <xf numFmtId="0" fontId="1" fillId="0" borderId="25" xfId="0" applyFont="1" applyBorder="1"/>
    <xf numFmtId="4" fontId="1" fillId="0" borderId="5" xfId="0" applyNumberFormat="1" applyFont="1" applyBorder="1"/>
    <xf numFmtId="49" fontId="25" fillId="3" borderId="65" xfId="0" applyNumberFormat="1" applyFont="1" applyFill="1" applyBorder="1"/>
    <xf numFmtId="0" fontId="1" fillId="0" borderId="68" xfId="0" applyFont="1" applyBorder="1" applyAlignment="1">
      <alignment vertical="center"/>
    </xf>
    <xf numFmtId="0" fontId="1" fillId="0" borderId="37" xfId="0" applyFont="1" applyBorder="1"/>
    <xf numFmtId="4" fontId="2" fillId="0" borderId="5" xfId="0" applyNumberFormat="1" applyFont="1" applyBorder="1"/>
    <xf numFmtId="4" fontId="2" fillId="0" borderId="38" xfId="0" applyNumberFormat="1" applyFont="1" applyBorder="1"/>
    <xf numFmtId="4" fontId="28" fillId="0" borderId="41" xfId="0" applyNumberFormat="1" applyFont="1" applyBorder="1"/>
    <xf numFmtId="0" fontId="28" fillId="0" borderId="41" xfId="0" applyFont="1" applyBorder="1"/>
    <xf numFmtId="10" fontId="28" fillId="0" borderId="41" xfId="0" applyNumberFormat="1" applyFont="1" applyBorder="1"/>
    <xf numFmtId="4" fontId="28" fillId="0" borderId="42" xfId="0" applyNumberFormat="1" applyFont="1" applyBorder="1"/>
    <xf numFmtId="0" fontId="1" fillId="0" borderId="0" xfId="1" applyFont="1" applyAlignment="1">
      <alignment vertical="center"/>
    </xf>
    <xf numFmtId="4" fontId="1" fillId="0" borderId="0" xfId="1" applyNumberFormat="1" applyFont="1" applyAlignment="1">
      <alignment vertical="center"/>
    </xf>
    <xf numFmtId="4" fontId="2" fillId="0" borderId="0" xfId="1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1" fillId="0" borderId="0" xfId="1" applyFont="1" applyAlignment="1">
      <alignment horizontal="center"/>
    </xf>
    <xf numFmtId="4" fontId="24" fillId="0" borderId="2" xfId="0" applyNumberFormat="1" applyFont="1" applyBorder="1"/>
    <xf numFmtId="4" fontId="24" fillId="0" borderId="3" xfId="0" applyNumberFormat="1" applyFont="1" applyBorder="1"/>
    <xf numFmtId="0" fontId="24" fillId="0" borderId="5" xfId="0" applyFont="1" applyBorder="1"/>
    <xf numFmtId="0" fontId="24" fillId="0" borderId="4" xfId="0" applyFont="1" applyBorder="1"/>
    <xf numFmtId="4" fontId="24" fillId="0" borderId="5" xfId="0" applyNumberFormat="1" applyFont="1" applyBorder="1"/>
    <xf numFmtId="0" fontId="24" fillId="0" borderId="6" xfId="0" applyFont="1" applyBorder="1"/>
    <xf numFmtId="0" fontId="24" fillId="0" borderId="8" xfId="0" applyFont="1" applyBorder="1"/>
    <xf numFmtId="4" fontId="24" fillId="0" borderId="0" xfId="0" applyNumberFormat="1" applyFont="1" applyAlignment="1">
      <alignment horizontal="center"/>
    </xf>
    <xf numFmtId="0" fontId="24" fillId="0" borderId="10" xfId="0" applyFont="1" applyBorder="1"/>
    <xf numFmtId="0" fontId="24" fillId="0" borderId="12" xfId="0" applyFont="1" applyBorder="1"/>
    <xf numFmtId="2" fontId="24" fillId="0" borderId="0" xfId="0" applyNumberFormat="1" applyFont="1"/>
    <xf numFmtId="0" fontId="24" fillId="0" borderId="30" xfId="0" applyFont="1" applyBorder="1"/>
    <xf numFmtId="0" fontId="24" fillId="0" borderId="66" xfId="0" applyFont="1" applyBorder="1"/>
    <xf numFmtId="0" fontId="24" fillId="0" borderId="67" xfId="0" applyFont="1" applyBorder="1"/>
    <xf numFmtId="0" fontId="24" fillId="0" borderId="29" xfId="0" applyFont="1" applyBorder="1"/>
    <xf numFmtId="0" fontId="24" fillId="0" borderId="65" xfId="0" applyFont="1" applyBorder="1" applyAlignment="1">
      <alignment vertical="center"/>
    </xf>
    <xf numFmtId="0" fontId="24" fillId="0" borderId="34" xfId="0" applyFont="1" applyBorder="1"/>
    <xf numFmtId="0" fontId="24" fillId="0" borderId="35" xfId="0" applyFont="1" applyBorder="1"/>
    <xf numFmtId="0" fontId="24" fillId="0" borderId="21" xfId="0" applyFont="1" applyBorder="1"/>
    <xf numFmtId="4" fontId="1" fillId="0" borderId="0" xfId="0" applyNumberFormat="1" applyFont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24" fillId="0" borderId="40" xfId="0" applyFont="1" applyBorder="1"/>
    <xf numFmtId="0" fontId="24" fillId="0" borderId="41" xfId="0" applyFont="1" applyBorder="1"/>
    <xf numFmtId="4" fontId="24" fillId="0" borderId="41" xfId="0" applyNumberFormat="1" applyFont="1" applyBorder="1"/>
    <xf numFmtId="0" fontId="9" fillId="0" borderId="0" xfId="0" applyFont="1"/>
    <xf numFmtId="4" fontId="24" fillId="0" borderId="43" xfId="0" applyNumberFormat="1" applyFont="1" applyBorder="1"/>
    <xf numFmtId="0" fontId="1" fillId="0" borderId="70" xfId="1" applyFont="1" applyBorder="1" applyAlignment="1">
      <alignment horizontal="left"/>
    </xf>
    <xf numFmtId="0" fontId="1" fillId="0" borderId="75" xfId="1" applyFont="1" applyBorder="1" applyAlignment="1">
      <alignment horizontal="left"/>
    </xf>
    <xf numFmtId="164" fontId="1" fillId="0" borderId="24" xfId="0" applyNumberFormat="1" applyFont="1" applyBorder="1"/>
    <xf numFmtId="164" fontId="1" fillId="0" borderId="77" xfId="0" applyNumberFormat="1" applyFont="1" applyBorder="1"/>
    <xf numFmtId="164" fontId="1" fillId="0" borderId="25" xfId="0" applyNumberFormat="1" applyFont="1" applyBorder="1" applyAlignment="1">
      <alignment vertical="center"/>
    </xf>
    <xf numFmtId="164" fontId="1" fillId="0" borderId="78" xfId="0" applyNumberFormat="1" applyFont="1" applyBorder="1"/>
    <xf numFmtId="164" fontId="1" fillId="0" borderId="79" xfId="0" applyNumberFormat="1" applyFont="1" applyBorder="1"/>
    <xf numFmtId="164" fontId="1" fillId="0" borderId="81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" fillId="0" borderId="44" xfId="0" applyFont="1" applyBorder="1"/>
    <xf numFmtId="164" fontId="1" fillId="0" borderId="44" xfId="0" applyNumberFormat="1" applyFont="1" applyBorder="1"/>
    <xf numFmtId="4" fontId="2" fillId="0" borderId="43" xfId="0" applyNumberFormat="1" applyFont="1" applyBorder="1"/>
    <xf numFmtId="0" fontId="22" fillId="0" borderId="0" xfId="1" applyFont="1"/>
    <xf numFmtId="0" fontId="24" fillId="0" borderId="69" xfId="1" applyFont="1" applyBorder="1" applyAlignment="1">
      <alignment horizontal="left"/>
    </xf>
    <xf numFmtId="0" fontId="24" fillId="0" borderId="70" xfId="1" applyFont="1" applyBorder="1"/>
    <xf numFmtId="0" fontId="24" fillId="0" borderId="22" xfId="0" applyFont="1" applyBorder="1" applyAlignment="1">
      <alignment horizontal="center"/>
    </xf>
    <xf numFmtId="4" fontId="24" fillId="0" borderId="7" xfId="0" applyNumberFormat="1" applyFont="1" applyBorder="1"/>
    <xf numFmtId="4" fontId="24" fillId="0" borderId="9" xfId="0" applyNumberFormat="1" applyFont="1" applyBorder="1"/>
    <xf numFmtId="4" fontId="24" fillId="0" borderId="11" xfId="0" applyNumberFormat="1" applyFont="1" applyBorder="1"/>
    <xf numFmtId="4" fontId="24" fillId="0" borderId="13" xfId="0" applyNumberFormat="1" applyFont="1" applyBorder="1"/>
    <xf numFmtId="4" fontId="24" fillId="0" borderId="0" xfId="0" applyNumberFormat="1" applyFont="1" applyBorder="1"/>
    <xf numFmtId="0" fontId="24" fillId="0" borderId="50" xfId="0" applyFont="1" applyBorder="1"/>
    <xf numFmtId="164" fontId="1" fillId="0" borderId="50" xfId="0" applyNumberFormat="1" applyFont="1" applyBorder="1"/>
    <xf numFmtId="4" fontId="1" fillId="0" borderId="92" xfId="0" applyNumberFormat="1" applyFont="1" applyBorder="1"/>
    <xf numFmtId="4" fontId="1" fillId="0" borderId="22" xfId="0" applyNumberFormat="1" applyFont="1" applyBorder="1"/>
    <xf numFmtId="4" fontId="1" fillId="0" borderId="93" xfId="0" applyNumberFormat="1" applyFont="1" applyBorder="1" applyAlignment="1">
      <alignment vertical="center"/>
    </xf>
    <xf numFmtId="4" fontId="1" fillId="0" borderId="94" xfId="0" applyNumberFormat="1" applyFont="1" applyBorder="1"/>
    <xf numFmtId="4" fontId="1" fillId="0" borderId="84" xfId="0" applyNumberFormat="1" applyFont="1" applyBorder="1"/>
    <xf numFmtId="4" fontId="1" fillId="0" borderId="72" xfId="0" applyNumberFormat="1" applyFont="1" applyBorder="1"/>
    <xf numFmtId="4" fontId="1" fillId="0" borderId="74" xfId="0" applyNumberFormat="1" applyFont="1" applyBorder="1"/>
    <xf numFmtId="4" fontId="1" fillId="0" borderId="95" xfId="0" applyNumberFormat="1" applyFont="1" applyBorder="1" applyAlignment="1">
      <alignment vertical="center"/>
    </xf>
    <xf numFmtId="4" fontId="1" fillId="0" borderId="96" xfId="0" applyNumberFormat="1" applyFont="1" applyBorder="1"/>
    <xf numFmtId="4" fontId="1" fillId="0" borderId="86" xfId="0" applyNumberFormat="1" applyFont="1" applyBorder="1"/>
    <xf numFmtId="4" fontId="1" fillId="0" borderId="92" xfId="0" applyNumberFormat="1" applyFont="1" applyFill="1" applyBorder="1"/>
    <xf numFmtId="165" fontId="24" fillId="0" borderId="22" xfId="0" applyNumberFormat="1" applyFont="1" applyFill="1" applyBorder="1" applyAlignment="1">
      <alignment horizontal="right"/>
    </xf>
    <xf numFmtId="4" fontId="1" fillId="0" borderId="79" xfId="0" applyNumberFormat="1" applyFont="1" applyFill="1" applyBorder="1"/>
    <xf numFmtId="4" fontId="1" fillId="0" borderId="93" xfId="0" applyNumberFormat="1" applyFont="1" applyFill="1" applyBorder="1" applyAlignment="1">
      <alignment vertical="center"/>
    </xf>
    <xf numFmtId="4" fontId="1" fillId="0" borderId="78" xfId="0" applyNumberFormat="1" applyFont="1" applyFill="1" applyBorder="1"/>
    <xf numFmtId="4" fontId="1" fillId="0" borderId="22" xfId="0" applyNumberFormat="1" applyFont="1" applyFill="1" applyBorder="1"/>
    <xf numFmtId="4" fontId="1" fillId="0" borderId="84" xfId="0" applyNumberFormat="1" applyFont="1" applyFill="1" applyBorder="1"/>
    <xf numFmtId="4" fontId="1" fillId="0" borderId="97" xfId="0" applyNumberFormat="1" applyFont="1" applyFill="1" applyBorder="1"/>
    <xf numFmtId="4" fontId="1" fillId="0" borderId="96" xfId="0" applyNumberFormat="1" applyFont="1" applyFill="1" applyBorder="1"/>
    <xf numFmtId="4" fontId="1" fillId="0" borderId="43" xfId="0" applyNumberFormat="1" applyFont="1" applyFill="1" applyBorder="1"/>
    <xf numFmtId="4" fontId="2" fillId="0" borderId="43" xfId="0" applyNumberFormat="1" applyFont="1" applyFill="1" applyBorder="1"/>
    <xf numFmtId="0" fontId="1" fillId="0" borderId="21" xfId="0" applyFont="1" applyBorder="1" applyAlignment="1">
      <alignment vertical="center" wrapText="1"/>
    </xf>
    <xf numFmtId="0" fontId="2" fillId="0" borderId="4" xfId="0" applyFont="1" applyFill="1" applyBorder="1"/>
    <xf numFmtId="0" fontId="2" fillId="0" borderId="4" xfId="0" applyFont="1" applyBorder="1"/>
    <xf numFmtId="0" fontId="22" fillId="0" borderId="0" xfId="0" applyFont="1" applyBorder="1"/>
    <xf numFmtId="0" fontId="1" fillId="0" borderId="0" xfId="0" applyFont="1" applyBorder="1"/>
    <xf numFmtId="2" fontId="24" fillId="0" borderId="0" xfId="0" applyNumberFormat="1" applyFont="1" applyBorder="1"/>
    <xf numFmtId="4" fontId="27" fillId="0" borderId="0" xfId="0" applyNumberFormat="1" applyFont="1" applyBorder="1"/>
    <xf numFmtId="4" fontId="1" fillId="0" borderId="0" xfId="0" applyNumberFormat="1" applyFont="1" applyBorder="1"/>
    <xf numFmtId="0" fontId="22" fillId="0" borderId="0" xfId="0" applyFont="1" applyBorder="1" applyAlignment="1">
      <alignment vertical="center"/>
    </xf>
    <xf numFmtId="4" fontId="9" fillId="0" borderId="0" xfId="0" applyNumberFormat="1" applyFont="1" applyBorder="1"/>
    <xf numFmtId="4" fontId="2" fillId="0" borderId="0" xfId="0" applyNumberFormat="1" applyFont="1" applyBorder="1"/>
    <xf numFmtId="4" fontId="1" fillId="0" borderId="0" xfId="0" applyNumberFormat="1" applyFont="1" applyBorder="1" applyAlignment="1">
      <alignment horizontal="center"/>
    </xf>
    <xf numFmtId="0" fontId="8" fillId="0" borderId="0" xfId="0" applyFont="1" applyBorder="1"/>
    <xf numFmtId="4" fontId="2" fillId="0" borderId="0" xfId="0" applyNumberFormat="1" applyFont="1" applyBorder="1" applyAlignment="1">
      <alignment horizontal="right"/>
    </xf>
    <xf numFmtId="0" fontId="24" fillId="0" borderId="0" xfId="3" applyFont="1"/>
    <xf numFmtId="164" fontId="1" fillId="0" borderId="24" xfId="3" applyNumberFormat="1" applyFont="1" applyBorder="1"/>
    <xf numFmtId="4" fontId="1" fillId="0" borderId="5" xfId="3" applyNumberFormat="1" applyFont="1" applyBorder="1"/>
    <xf numFmtId="164" fontId="1" fillId="0" borderId="77" xfId="3" applyNumberFormat="1" applyFont="1" applyBorder="1"/>
    <xf numFmtId="0" fontId="1" fillId="0" borderId="68" xfId="3" applyFont="1" applyBorder="1" applyAlignment="1">
      <alignment vertical="center"/>
    </xf>
    <xf numFmtId="164" fontId="1" fillId="0" borderId="25" xfId="3" applyNumberFormat="1" applyFont="1" applyBorder="1" applyAlignment="1">
      <alignment vertical="center"/>
    </xf>
    <xf numFmtId="0" fontId="1" fillId="0" borderId="37" xfId="3" applyFont="1" applyBorder="1"/>
    <xf numFmtId="164" fontId="1" fillId="0" borderId="78" xfId="3" applyNumberFormat="1" applyFont="1" applyBorder="1"/>
    <xf numFmtId="0" fontId="1" fillId="0" borderId="25" xfId="3" applyFont="1" applyBorder="1"/>
    <xf numFmtId="164" fontId="1" fillId="0" borderId="79" xfId="3" applyNumberFormat="1" applyFont="1" applyBorder="1"/>
    <xf numFmtId="164" fontId="1" fillId="0" borderId="81" xfId="3" applyNumberFormat="1" applyFont="1" applyBorder="1"/>
    <xf numFmtId="4" fontId="2" fillId="0" borderId="43" xfId="3" applyNumberFormat="1" applyFont="1" applyBorder="1"/>
    <xf numFmtId="4" fontId="2" fillId="0" borderId="5" xfId="3" applyNumberFormat="1" applyFont="1" applyBorder="1"/>
    <xf numFmtId="4" fontId="2" fillId="0" borderId="38" xfId="3" applyNumberFormat="1" applyFont="1" applyBorder="1"/>
    <xf numFmtId="4" fontId="28" fillId="0" borderId="41" xfId="3" applyNumberFormat="1" applyFont="1" applyBorder="1"/>
    <xf numFmtId="0" fontId="28" fillId="0" borderId="41" xfId="3" applyFont="1" applyBorder="1"/>
    <xf numFmtId="10" fontId="28" fillId="0" borderId="41" xfId="3" applyNumberFormat="1" applyFont="1" applyBorder="1"/>
    <xf numFmtId="4" fontId="28" fillId="0" borderId="42" xfId="3" applyNumberFormat="1" applyFont="1" applyBorder="1"/>
    <xf numFmtId="4" fontId="2" fillId="0" borderId="0" xfId="3" applyNumberFormat="1" applyFont="1" applyAlignment="1">
      <alignment vertical="center"/>
    </xf>
    <xf numFmtId="4" fontId="9" fillId="0" borderId="0" xfId="3" applyNumberFormat="1" applyFont="1" applyAlignment="1">
      <alignment vertical="center"/>
    </xf>
    <xf numFmtId="4" fontId="24" fillId="0" borderId="0" xfId="3" applyNumberFormat="1" applyFont="1"/>
    <xf numFmtId="0" fontId="24" fillId="0" borderId="2" xfId="3" applyFont="1" applyBorder="1"/>
    <xf numFmtId="4" fontId="24" fillId="0" borderId="2" xfId="3" applyNumberFormat="1" applyFont="1" applyBorder="1"/>
    <xf numFmtId="4" fontId="24" fillId="0" borderId="3" xfId="3" applyNumberFormat="1" applyFont="1" applyBorder="1"/>
    <xf numFmtId="0" fontId="24" fillId="0" borderId="5" xfId="3" applyFont="1" applyBorder="1"/>
    <xf numFmtId="0" fontId="24" fillId="0" borderId="4" xfId="3" applyFont="1" applyBorder="1"/>
    <xf numFmtId="4" fontId="24" fillId="0" borderId="5" xfId="3" applyNumberFormat="1" applyFont="1" applyBorder="1"/>
    <xf numFmtId="0" fontId="24" fillId="0" borderId="6" xfId="3" applyFont="1" applyBorder="1"/>
    <xf numFmtId="0" fontId="24" fillId="0" borderId="8" xfId="3" applyFont="1" applyBorder="1"/>
    <xf numFmtId="0" fontId="24" fillId="0" borderId="10" xfId="3" applyFont="1" applyBorder="1"/>
    <xf numFmtId="0" fontId="24" fillId="0" borderId="12" xfId="3" applyFont="1" applyBorder="1"/>
    <xf numFmtId="2" fontId="24" fillId="0" borderId="0" xfId="3" applyNumberFormat="1" applyFont="1"/>
    <xf numFmtId="0" fontId="24" fillId="0" borderId="21" xfId="3" applyFont="1" applyBorder="1"/>
    <xf numFmtId="0" fontId="24" fillId="0" borderId="22" xfId="3" applyFont="1" applyBorder="1" applyAlignment="1">
      <alignment horizontal="center"/>
    </xf>
    <xf numFmtId="0" fontId="24" fillId="0" borderId="65" xfId="3" applyFont="1" applyBorder="1" applyAlignment="1">
      <alignment vertical="center"/>
    </xf>
    <xf numFmtId="0" fontId="24" fillId="0" borderId="34" xfId="3" applyFont="1" applyBorder="1"/>
    <xf numFmtId="0" fontId="24" fillId="0" borderId="35" xfId="3" applyFont="1" applyBorder="1"/>
    <xf numFmtId="0" fontId="24" fillId="0" borderId="66" xfId="3" applyFont="1" applyBorder="1"/>
    <xf numFmtId="0" fontId="24" fillId="0" borderId="67" xfId="3" applyFont="1" applyBorder="1"/>
    <xf numFmtId="0" fontId="24" fillId="0" borderId="29" xfId="3" applyFont="1" applyBorder="1"/>
    <xf numFmtId="0" fontId="24" fillId="0" borderId="30" xfId="3" applyFont="1" applyBorder="1"/>
    <xf numFmtId="4" fontId="1" fillId="0" borderId="5" xfId="3" applyNumberFormat="1" applyFont="1" applyBorder="1" applyAlignment="1">
      <alignment horizontal="center"/>
    </xf>
    <xf numFmtId="0" fontId="24" fillId="0" borderId="40" xfId="3" applyFont="1" applyBorder="1"/>
    <xf numFmtId="0" fontId="24" fillId="0" borderId="41" xfId="3" applyFont="1" applyBorder="1"/>
    <xf numFmtId="4" fontId="24" fillId="0" borderId="41" xfId="3" applyNumberFormat="1" applyFont="1" applyBorder="1"/>
    <xf numFmtId="0" fontId="9" fillId="0" borderId="0" xfId="3" applyFont="1"/>
    <xf numFmtId="4" fontId="24" fillId="0" borderId="7" xfId="3" applyNumberFormat="1" applyFont="1" applyBorder="1"/>
    <xf numFmtId="4" fontId="24" fillId="0" borderId="9" xfId="3" applyNumberFormat="1" applyFont="1" applyBorder="1"/>
    <xf numFmtId="4" fontId="24" fillId="0" borderId="11" xfId="3" applyNumberFormat="1" applyFont="1" applyBorder="1"/>
    <xf numFmtId="4" fontId="24" fillId="0" borderId="13" xfId="3" applyNumberFormat="1" applyFont="1" applyBorder="1"/>
    <xf numFmtId="0" fontId="24" fillId="0" borderId="0" xfId="3" applyFont="1" applyBorder="1"/>
    <xf numFmtId="4" fontId="24" fillId="0" borderId="0" xfId="3" applyNumberFormat="1" applyFont="1" applyBorder="1" applyAlignment="1">
      <alignment horizontal="center"/>
    </xf>
    <xf numFmtId="4" fontId="24" fillId="0" borderId="0" xfId="3" applyNumberFormat="1" applyFont="1" applyBorder="1"/>
    <xf numFmtId="4" fontId="2" fillId="5" borderId="39" xfId="3" applyNumberFormat="1" applyFont="1" applyFill="1" applyBorder="1"/>
    <xf numFmtId="0" fontId="2" fillId="0" borderId="4" xfId="3" applyFont="1" applyBorder="1"/>
    <xf numFmtId="0" fontId="22" fillId="0" borderId="0" xfId="3" applyFont="1" applyBorder="1"/>
    <xf numFmtId="0" fontId="1" fillId="0" borderId="0" xfId="3" applyFont="1" applyBorder="1"/>
    <xf numFmtId="2" fontId="24" fillId="0" borderId="0" xfId="3" applyNumberFormat="1" applyFont="1" applyBorder="1"/>
    <xf numFmtId="4" fontId="27" fillId="0" borderId="0" xfId="3" applyNumberFormat="1" applyFont="1" applyBorder="1"/>
    <xf numFmtId="4" fontId="1" fillId="0" borderId="0" xfId="3" applyNumberFormat="1" applyFont="1" applyBorder="1"/>
    <xf numFmtId="0" fontId="22" fillId="0" borderId="0" xfId="3" applyFont="1" applyBorder="1" applyAlignment="1">
      <alignment vertical="center"/>
    </xf>
    <xf numFmtId="4" fontId="9" fillId="0" borderId="0" xfId="3" applyNumberFormat="1" applyFont="1" applyBorder="1"/>
    <xf numFmtId="4" fontId="2" fillId="0" borderId="0" xfId="3" applyNumberFormat="1" applyFont="1" applyBorder="1"/>
    <xf numFmtId="4" fontId="1" fillId="0" borderId="0" xfId="3" applyNumberFormat="1" applyFont="1" applyBorder="1" applyAlignment="1">
      <alignment horizontal="center"/>
    </xf>
    <xf numFmtId="0" fontId="8" fillId="0" borderId="0" xfId="3" applyFont="1" applyBorder="1"/>
    <xf numFmtId="4" fontId="2" fillId="0" borderId="0" xfId="3" applyNumberFormat="1" applyFont="1" applyBorder="1" applyAlignment="1">
      <alignment horizontal="right"/>
    </xf>
    <xf numFmtId="4" fontId="0" fillId="0" borderId="7" xfId="0" applyNumberFormat="1" applyBorder="1"/>
    <xf numFmtId="4" fontId="0" fillId="0" borderId="9" xfId="0" applyNumberFormat="1" applyBorder="1"/>
    <xf numFmtId="4" fontId="0" fillId="0" borderId="11" xfId="0" applyNumberFormat="1" applyBorder="1"/>
    <xf numFmtId="4" fontId="0" fillId="0" borderId="13" xfId="0" applyNumberFormat="1" applyBorder="1"/>
    <xf numFmtId="4" fontId="0" fillId="0" borderId="0" xfId="0" applyNumberFormat="1" applyBorder="1"/>
    <xf numFmtId="3" fontId="5" fillId="0" borderId="0" xfId="0" applyNumberFormat="1" applyFont="1" applyBorder="1"/>
    <xf numFmtId="0" fontId="5" fillId="0" borderId="0" xfId="0" applyFont="1" applyBorder="1"/>
    <xf numFmtId="3" fontId="0" fillId="0" borderId="0" xfId="0" applyNumberFormat="1" applyBorder="1"/>
    <xf numFmtId="4" fontId="5" fillId="0" borderId="0" xfId="0" applyNumberFormat="1" applyFont="1" applyBorder="1"/>
    <xf numFmtId="2" fontId="0" fillId="0" borderId="0" xfId="0" applyNumberFormat="1" applyBorder="1"/>
    <xf numFmtId="0" fontId="6" fillId="0" borderId="0" xfId="0" applyFont="1" applyBorder="1"/>
    <xf numFmtId="4" fontId="7" fillId="0" borderId="0" xfId="0" applyNumberFormat="1" applyFont="1" applyBorder="1"/>
    <xf numFmtId="4" fontId="6" fillId="0" borderId="0" xfId="0" applyNumberFormat="1" applyFont="1" applyBorder="1"/>
    <xf numFmtId="165" fontId="0" fillId="0" borderId="0" xfId="0" applyNumberFormat="1" applyBorder="1" applyAlignment="1">
      <alignment horizontal="right"/>
    </xf>
    <xf numFmtId="4" fontId="10" fillId="0" borderId="0" xfId="0" applyNumberFormat="1" applyFont="1" applyBorder="1"/>
    <xf numFmtId="4" fontId="5" fillId="0" borderId="0" xfId="0" applyNumberFormat="1" applyFont="1" applyBorder="1" applyAlignment="1">
      <alignment horizontal="center"/>
    </xf>
    <xf numFmtId="4" fontId="10" fillId="5" borderId="39" xfId="0" applyNumberFormat="1" applyFont="1" applyFill="1" applyBorder="1"/>
    <xf numFmtId="0" fontId="6" fillId="0" borderId="0" xfId="0" applyFont="1" applyBorder="1" applyAlignment="1">
      <alignment vertical="center"/>
    </xf>
    <xf numFmtId="4" fontId="6" fillId="0" borderId="92" xfId="0" applyNumberFormat="1" applyFont="1" applyBorder="1"/>
    <xf numFmtId="4" fontId="20" fillId="3" borderId="98" xfId="0" applyNumberFormat="1" applyFont="1" applyFill="1" applyBorder="1"/>
    <xf numFmtId="4" fontId="6" fillId="0" borderId="79" xfId="0" applyNumberFormat="1" applyFont="1" applyBorder="1"/>
    <xf numFmtId="4" fontId="6" fillId="0" borderId="93" xfId="0" applyNumberFormat="1" applyFont="1" applyBorder="1" applyAlignment="1">
      <alignment vertical="center"/>
    </xf>
    <xf numFmtId="4" fontId="6" fillId="0" borderId="78" xfId="0" applyNumberFormat="1" applyFont="1" applyBorder="1"/>
    <xf numFmtId="4" fontId="6" fillId="0" borderId="84" xfId="0" applyNumberFormat="1" applyFont="1" applyBorder="1"/>
    <xf numFmtId="4" fontId="6" fillId="0" borderId="97" xfId="0" applyNumberFormat="1" applyFont="1" applyBorder="1"/>
    <xf numFmtId="4" fontId="6" fillId="0" borderId="96" xfId="0" applyNumberFormat="1" applyFont="1" applyBorder="1"/>
    <xf numFmtId="4" fontId="20" fillId="3" borderId="99" xfId="0" applyNumberFormat="1" applyFont="1" applyFill="1" applyBorder="1"/>
    <xf numFmtId="4" fontId="6" fillId="0" borderId="95" xfId="0" applyNumberFormat="1" applyFont="1" applyBorder="1" applyAlignment="1">
      <alignment vertical="center"/>
    </xf>
    <xf numFmtId="4" fontId="6" fillId="0" borderId="74" xfId="0" applyNumberFormat="1" applyFont="1" applyBorder="1"/>
    <xf numFmtId="4" fontId="6" fillId="0" borderId="88" xfId="0" applyNumberFormat="1" applyFont="1" applyBorder="1"/>
    <xf numFmtId="4" fontId="6" fillId="0" borderId="86" xfId="0" applyNumberFormat="1" applyFont="1" applyBorder="1"/>
    <xf numFmtId="164" fontId="1" fillId="0" borderId="25" xfId="0" applyNumberFormat="1" applyFont="1" applyBorder="1"/>
    <xf numFmtId="164" fontId="1" fillId="3" borderId="65" xfId="0" applyNumberFormat="1" applyFont="1" applyFill="1" applyBorder="1"/>
    <xf numFmtId="164" fontId="1" fillId="0" borderId="36" xfId="0" applyNumberFormat="1" applyFont="1" applyBorder="1"/>
    <xf numFmtId="0" fontId="24" fillId="0" borderId="50" xfId="3" applyFont="1" applyBorder="1"/>
    <xf numFmtId="0" fontId="1" fillId="0" borderId="50" xfId="3" applyFont="1" applyBorder="1"/>
    <xf numFmtId="164" fontId="1" fillId="0" borderId="50" xfId="3" applyNumberFormat="1" applyFont="1" applyBorder="1"/>
    <xf numFmtId="4" fontId="1" fillId="0" borderId="22" xfId="0" applyNumberFormat="1" applyFont="1" applyBorder="1" applyAlignment="1">
      <alignment vertical="center"/>
    </xf>
    <xf numFmtId="4" fontId="1" fillId="0" borderId="74" xfId="0" applyNumberFormat="1" applyFont="1" applyBorder="1" applyAlignment="1">
      <alignment vertical="center"/>
    </xf>
    <xf numFmtId="4" fontId="1" fillId="0" borderId="92" xfId="3" applyNumberFormat="1" applyFont="1" applyBorder="1"/>
    <xf numFmtId="4" fontId="1" fillId="0" borderId="22" xfId="3" applyNumberFormat="1" applyFont="1" applyBorder="1"/>
    <xf numFmtId="4" fontId="1" fillId="0" borderId="93" xfId="3" applyNumberFormat="1" applyFont="1" applyBorder="1" applyAlignment="1">
      <alignment vertical="center"/>
    </xf>
    <xf numFmtId="4" fontId="1" fillId="0" borderId="84" xfId="3" applyNumberFormat="1" applyFont="1" applyBorder="1"/>
    <xf numFmtId="4" fontId="1" fillId="0" borderId="72" xfId="3" applyNumberFormat="1" applyFont="1" applyBorder="1"/>
    <xf numFmtId="4" fontId="1" fillId="0" borderId="74" xfId="3" applyNumberFormat="1" applyFont="1" applyBorder="1"/>
    <xf numFmtId="4" fontId="1" fillId="0" borderId="95" xfId="3" applyNumberFormat="1" applyFont="1" applyBorder="1" applyAlignment="1">
      <alignment vertical="center"/>
    </xf>
    <xf numFmtId="4" fontId="1" fillId="0" borderId="86" xfId="3" applyNumberFormat="1" applyFont="1" applyBorder="1"/>
    <xf numFmtId="4" fontId="1" fillId="0" borderId="79" xfId="0" applyNumberFormat="1" applyFont="1" applyBorder="1"/>
    <xf numFmtId="4" fontId="25" fillId="3" borderId="98" xfId="0" applyNumberFormat="1" applyFont="1" applyFill="1" applyBorder="1"/>
    <xf numFmtId="4" fontId="1" fillId="0" borderId="78" xfId="0" applyNumberFormat="1" applyFont="1" applyBorder="1"/>
    <xf numFmtId="4" fontId="1" fillId="0" borderId="97" xfId="0" applyNumberFormat="1" applyFont="1" applyBorder="1"/>
    <xf numFmtId="4" fontId="25" fillId="3" borderId="99" xfId="0" applyNumberFormat="1" applyFont="1" applyFill="1" applyBorder="1"/>
    <xf numFmtId="4" fontId="1" fillId="0" borderId="88" xfId="0" applyNumberFormat="1" applyFont="1" applyBorder="1"/>
    <xf numFmtId="165" fontId="24" fillId="0" borderId="0" xfId="0" applyNumberFormat="1" applyFont="1" applyBorder="1" applyAlignment="1">
      <alignment horizontal="right"/>
    </xf>
    <xf numFmtId="0" fontId="2" fillId="0" borderId="0" xfId="1" applyFont="1"/>
    <xf numFmtId="0" fontId="2" fillId="0" borderId="0" xfId="3" applyFont="1"/>
    <xf numFmtId="0" fontId="1" fillId="0" borderId="0" xfId="1" applyFont="1"/>
    <xf numFmtId="0" fontId="3" fillId="0" borderId="0" xfId="1" applyFont="1"/>
    <xf numFmtId="0" fontId="1" fillId="0" borderId="0" xfId="1" applyFont="1" applyFill="1"/>
    <xf numFmtId="0" fontId="2" fillId="0" borderId="0" xfId="3" applyFont="1" applyFill="1" applyBorder="1"/>
    <xf numFmtId="0" fontId="21" fillId="0" borderId="0" xfId="3" applyFont="1" applyFill="1" applyBorder="1"/>
    <xf numFmtId="0" fontId="22" fillId="0" borderId="0" xfId="3" applyFont="1" applyFill="1" applyBorder="1"/>
    <xf numFmtId="0" fontId="2" fillId="0" borderId="1" xfId="3" applyFont="1" applyFill="1" applyBorder="1"/>
    <xf numFmtId="0" fontId="2" fillId="0" borderId="2" xfId="3" applyFont="1" applyFill="1" applyBorder="1"/>
    <xf numFmtId="0" fontId="8" fillId="0" borderId="36" xfId="3" applyFont="1" applyFill="1" applyBorder="1"/>
    <xf numFmtId="4" fontId="9" fillId="0" borderId="4" xfId="3" applyNumberFormat="1" applyFont="1" applyFill="1" applyBorder="1"/>
    <xf numFmtId="4" fontId="9" fillId="0" borderId="0" xfId="3" applyNumberFormat="1" applyFont="1" applyFill="1" applyBorder="1"/>
    <xf numFmtId="4" fontId="2" fillId="0" borderId="0" xfId="3" applyNumberFormat="1" applyFont="1" applyFill="1" applyBorder="1"/>
    <xf numFmtId="0" fontId="8" fillId="0" borderId="0" xfId="3" applyFont="1" applyFill="1" applyBorder="1"/>
    <xf numFmtId="4" fontId="2" fillId="0" borderId="0" xfId="3" applyNumberFormat="1" applyFont="1" applyFill="1" applyBorder="1" applyAlignment="1">
      <alignment horizontal="right"/>
    </xf>
    <xf numFmtId="0" fontId="12" fillId="0" borderId="0" xfId="3" applyFont="1" applyFill="1" applyAlignment="1"/>
    <xf numFmtId="0" fontId="2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/>
    <xf numFmtId="0" fontId="1" fillId="0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0" fontId="24" fillId="0" borderId="0" xfId="3" applyFont="1" applyFill="1" applyBorder="1"/>
    <xf numFmtId="0" fontId="1" fillId="0" borderId="0" xfId="3" applyFont="1" applyFill="1" applyBorder="1"/>
    <xf numFmtId="4" fontId="27" fillId="0" borderId="0" xfId="3" applyNumberFormat="1" applyFont="1" applyFill="1" applyBorder="1"/>
    <xf numFmtId="0" fontId="1" fillId="0" borderId="23" xfId="1" applyNumberFormat="1" applyFont="1" applyFill="1" applyBorder="1"/>
    <xf numFmtId="164" fontId="1" fillId="0" borderId="24" xfId="3" applyNumberFormat="1" applyFont="1" applyFill="1" applyBorder="1"/>
    <xf numFmtId="4" fontId="1" fillId="0" borderId="0" xfId="3" applyNumberFormat="1" applyFont="1" applyFill="1" applyBorder="1"/>
    <xf numFmtId="4" fontId="1" fillId="0" borderId="5" xfId="3" applyNumberFormat="1" applyFont="1" applyFill="1" applyBorder="1"/>
    <xf numFmtId="164" fontId="1" fillId="0" borderId="77" xfId="3" applyNumberFormat="1" applyFont="1" applyFill="1" applyBorder="1"/>
    <xf numFmtId="0" fontId="1" fillId="0" borderId="68" xfId="3" applyFont="1" applyFill="1" applyBorder="1" applyAlignment="1">
      <alignment vertical="center"/>
    </xf>
    <xf numFmtId="164" fontId="1" fillId="0" borderId="25" xfId="3" applyNumberFormat="1" applyFont="1" applyFill="1" applyBorder="1" applyAlignment="1">
      <alignment vertical="center"/>
    </xf>
    <xf numFmtId="0" fontId="1" fillId="0" borderId="37" xfId="3" applyFont="1" applyFill="1" applyBorder="1"/>
    <xf numFmtId="164" fontId="1" fillId="0" borderId="78" xfId="3" applyNumberFormat="1" applyFont="1" applyFill="1" applyBorder="1"/>
    <xf numFmtId="0" fontId="1" fillId="0" borderId="25" xfId="3" applyFont="1" applyFill="1" applyBorder="1"/>
    <xf numFmtId="164" fontId="1" fillId="0" borderId="79" xfId="3" applyNumberFormat="1" applyFont="1" applyFill="1" applyBorder="1"/>
    <xf numFmtId="4" fontId="2" fillId="0" borderId="43" xfId="3" applyNumberFormat="1" applyFont="1" applyFill="1" applyBorder="1"/>
    <xf numFmtId="4" fontId="2" fillId="0" borderId="5" xfId="3" applyNumberFormat="1" applyFont="1" applyFill="1" applyBorder="1"/>
    <xf numFmtId="4" fontId="2" fillId="0" borderId="38" xfId="3" applyNumberFormat="1" applyFont="1" applyFill="1" applyBorder="1"/>
    <xf numFmtId="4" fontId="28" fillId="0" borderId="41" xfId="3" applyNumberFormat="1" applyFont="1" applyFill="1" applyBorder="1"/>
    <xf numFmtId="0" fontId="28" fillId="0" borderId="41" xfId="3" applyFont="1" applyFill="1" applyBorder="1"/>
    <xf numFmtId="10" fontId="28" fillId="0" borderId="41" xfId="3" applyNumberFormat="1" applyFont="1" applyFill="1" applyBorder="1"/>
    <xf numFmtId="4" fontId="28" fillId="0" borderId="42" xfId="3" applyNumberFormat="1" applyFont="1" applyFill="1" applyBorder="1"/>
    <xf numFmtId="4" fontId="2" fillId="0" borderId="0" xfId="3" applyNumberFormat="1" applyFont="1" applyFill="1" applyBorder="1" applyAlignment="1">
      <alignment vertical="center"/>
    </xf>
    <xf numFmtId="4" fontId="9" fillId="0" borderId="0" xfId="3" applyNumberFormat="1" applyFont="1" applyFill="1" applyBorder="1" applyAlignment="1">
      <alignment vertical="center"/>
    </xf>
    <xf numFmtId="0" fontId="24" fillId="0" borderId="2" xfId="3" applyFont="1" applyFill="1" applyBorder="1"/>
    <xf numFmtId="4" fontId="24" fillId="0" borderId="2" xfId="3" applyNumberFormat="1" applyFont="1" applyFill="1" applyBorder="1"/>
    <xf numFmtId="4" fontId="24" fillId="0" borderId="3" xfId="3" applyNumberFormat="1" applyFont="1" applyFill="1" applyBorder="1"/>
    <xf numFmtId="4" fontId="24" fillId="0" borderId="0" xfId="3" applyNumberFormat="1" applyFont="1" applyFill="1" applyBorder="1"/>
    <xf numFmtId="0" fontId="22" fillId="0" borderId="0" xfId="3" applyFont="1" applyFill="1" applyBorder="1" applyAlignment="1"/>
    <xf numFmtId="0" fontId="24" fillId="0" borderId="0" xfId="3" applyFont="1" applyFill="1" applyBorder="1" applyAlignment="1"/>
    <xf numFmtId="0" fontId="24" fillId="0" borderId="5" xfId="3" applyFont="1" applyFill="1" applyBorder="1" applyAlignment="1"/>
    <xf numFmtId="0" fontId="24" fillId="0" borderId="4" xfId="3" applyFont="1" applyFill="1" applyBorder="1"/>
    <xf numFmtId="4" fontId="24" fillId="0" borderId="5" xfId="3" applyNumberFormat="1" applyFont="1" applyFill="1" applyBorder="1"/>
    <xf numFmtId="0" fontId="24" fillId="0" borderId="6" xfId="3" applyFont="1" applyFill="1" applyBorder="1"/>
    <xf numFmtId="0" fontId="24" fillId="0" borderId="8" xfId="3" applyFont="1" applyFill="1" applyBorder="1"/>
    <xf numFmtId="4" fontId="24" fillId="0" borderId="0" xfId="3" applyNumberFormat="1" applyFont="1" applyFill="1" applyBorder="1" applyAlignment="1">
      <alignment horizontal="center"/>
    </xf>
    <xf numFmtId="0" fontId="24" fillId="0" borderId="10" xfId="3" applyFont="1" applyFill="1" applyBorder="1"/>
    <xf numFmtId="0" fontId="24" fillId="0" borderId="12" xfId="3" applyFont="1" applyFill="1" applyBorder="1"/>
    <xf numFmtId="2" fontId="24" fillId="0" borderId="0" xfId="3" applyNumberFormat="1" applyFont="1" applyFill="1" applyBorder="1"/>
    <xf numFmtId="4" fontId="24" fillId="0" borderId="0" xfId="3" applyNumberFormat="1" applyFont="1" applyBorder="1" applyAlignment="1"/>
    <xf numFmtId="4" fontId="24" fillId="0" borderId="5" xfId="3" applyNumberFormat="1" applyFont="1" applyBorder="1" applyAlignment="1"/>
    <xf numFmtId="0" fontId="24" fillId="0" borderId="21" xfId="3" applyFont="1" applyFill="1" applyBorder="1"/>
    <xf numFmtId="0" fontId="24" fillId="0" borderId="22" xfId="3" applyFont="1" applyFill="1" applyBorder="1" applyAlignment="1">
      <alignment horizontal="center"/>
    </xf>
    <xf numFmtId="0" fontId="24" fillId="0" borderId="65" xfId="3" applyFont="1" applyFill="1" applyBorder="1" applyAlignment="1">
      <alignment vertical="center"/>
    </xf>
    <xf numFmtId="0" fontId="24" fillId="0" borderId="34" xfId="3" applyFont="1" applyFill="1" applyBorder="1"/>
    <xf numFmtId="0" fontId="24" fillId="0" borderId="35" xfId="3" applyFont="1" applyFill="1" applyBorder="1"/>
    <xf numFmtId="0" fontId="24" fillId="0" borderId="66" xfId="3" applyFont="1" applyFill="1" applyBorder="1"/>
    <xf numFmtId="0" fontId="24" fillId="0" borderId="67" xfId="3" applyFont="1" applyFill="1" applyBorder="1"/>
    <xf numFmtId="0" fontId="24" fillId="0" borderId="29" xfId="3" applyFont="1" applyFill="1" applyBorder="1"/>
    <xf numFmtId="0" fontId="24" fillId="0" borderId="30" xfId="3" applyFont="1" applyFill="1" applyBorder="1"/>
    <xf numFmtId="4" fontId="1" fillId="0" borderId="0" xfId="3" applyNumberFormat="1" applyFont="1" applyFill="1" applyBorder="1" applyAlignment="1">
      <alignment horizontal="center"/>
    </xf>
    <xf numFmtId="4" fontId="1" fillId="0" borderId="5" xfId="3" applyNumberFormat="1" applyFont="1" applyFill="1" applyBorder="1" applyAlignment="1">
      <alignment horizontal="center"/>
    </xf>
    <xf numFmtId="0" fontId="24" fillId="0" borderId="40" xfId="3" applyFont="1" applyFill="1" applyBorder="1"/>
    <xf numFmtId="0" fontId="24" fillId="0" borderId="41" xfId="3" applyFont="1" applyFill="1" applyBorder="1"/>
    <xf numFmtId="4" fontId="24" fillId="0" borderId="41" xfId="3" applyNumberFormat="1" applyFont="1" applyFill="1" applyBorder="1"/>
    <xf numFmtId="0" fontId="24" fillId="0" borderId="0" xfId="3" applyFont="1" applyFill="1" applyAlignment="1"/>
    <xf numFmtId="4" fontId="24" fillId="0" borderId="0" xfId="3" applyNumberFormat="1" applyFont="1" applyFill="1" applyAlignment="1"/>
    <xf numFmtId="0" fontId="2" fillId="0" borderId="0" xfId="3" applyFont="1" applyFill="1" applyAlignment="1"/>
    <xf numFmtId="4" fontId="9" fillId="0" borderId="0" xfId="3" applyNumberFormat="1" applyFont="1" applyFill="1" applyAlignment="1"/>
    <xf numFmtId="0" fontId="9" fillId="0" borderId="0" xfId="3" applyFont="1" applyFill="1" applyAlignment="1"/>
    <xf numFmtId="4" fontId="9" fillId="0" borderId="0" xfId="3" applyNumberFormat="1" applyFont="1" applyFill="1"/>
    <xf numFmtId="0" fontId="24" fillId="0" borderId="0" xfId="3" applyFont="1" applyBorder="1" applyAlignment="1"/>
    <xf numFmtId="4" fontId="1" fillId="0" borderId="92" xfId="3" applyNumberFormat="1" applyFont="1" applyFill="1" applyBorder="1"/>
    <xf numFmtId="4" fontId="1" fillId="0" borderId="22" xfId="3" applyNumberFormat="1" applyFont="1" applyFill="1" applyBorder="1"/>
    <xf numFmtId="4" fontId="1" fillId="0" borderId="93" xfId="3" applyNumberFormat="1" applyFont="1" applyFill="1" applyBorder="1" applyAlignment="1">
      <alignment vertical="center"/>
    </xf>
    <xf numFmtId="4" fontId="1" fillId="0" borderId="72" xfId="3" applyNumberFormat="1" applyFont="1" applyFill="1" applyBorder="1"/>
    <xf numFmtId="4" fontId="1" fillId="0" borderId="74" xfId="3" applyNumberFormat="1" applyFont="1" applyFill="1" applyBorder="1"/>
    <xf numFmtId="4" fontId="24" fillId="0" borderId="7" xfId="3" applyNumberFormat="1" applyFont="1" applyFill="1" applyBorder="1"/>
    <xf numFmtId="4" fontId="24" fillId="0" borderId="9" xfId="3" applyNumberFormat="1" applyFont="1" applyFill="1" applyBorder="1"/>
    <xf numFmtId="4" fontId="24" fillId="0" borderId="11" xfId="3" applyNumberFormat="1" applyFont="1" applyFill="1" applyBorder="1"/>
    <xf numFmtId="4" fontId="24" fillId="0" borderId="13" xfId="3" applyNumberFormat="1" applyFont="1" applyFill="1" applyBorder="1"/>
    <xf numFmtId="0" fontId="2" fillId="0" borderId="4" xfId="3" applyFont="1" applyFill="1" applyBorder="1"/>
    <xf numFmtId="49" fontId="25" fillId="3" borderId="70" xfId="0" applyNumberFormat="1" applyFont="1" applyFill="1" applyBorder="1" applyAlignment="1">
      <alignment horizontal="right"/>
    </xf>
    <xf numFmtId="166" fontId="25" fillId="3" borderId="101" xfId="0" applyNumberFormat="1" applyFont="1" applyFill="1" applyBorder="1" applyAlignment="1">
      <alignment horizontal="right"/>
    </xf>
    <xf numFmtId="49" fontId="25" fillId="3" borderId="21" xfId="0" applyNumberFormat="1" applyFont="1" applyFill="1" applyBorder="1" applyAlignment="1">
      <alignment horizontal="right"/>
    </xf>
    <xf numFmtId="166" fontId="25" fillId="3" borderId="102" xfId="0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left"/>
    </xf>
    <xf numFmtId="0" fontId="21" fillId="0" borderId="0" xfId="0" applyFont="1" applyFill="1" applyBorder="1" applyAlignment="1"/>
    <xf numFmtId="0" fontId="2" fillId="0" borderId="0" xfId="1" applyFont="1" applyFill="1" applyBorder="1" applyAlignment="1">
      <alignment horizontal="left" shrinkToFit="1"/>
    </xf>
    <xf numFmtId="0" fontId="21" fillId="0" borderId="14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166" fontId="21" fillId="0" borderId="14" xfId="0" applyNumberFormat="1" applyFont="1" applyBorder="1" applyAlignment="1">
      <alignment horizontal="left"/>
    </xf>
    <xf numFmtId="2" fontId="1" fillId="0" borderId="0" xfId="3" applyNumberFormat="1" applyFont="1" applyFill="1" applyBorder="1"/>
    <xf numFmtId="0" fontId="24" fillId="0" borderId="50" xfId="3" applyFont="1" applyFill="1" applyBorder="1"/>
    <xf numFmtId="0" fontId="1" fillId="0" borderId="50" xfId="3" applyFont="1" applyFill="1" applyBorder="1"/>
    <xf numFmtId="164" fontId="1" fillId="0" borderId="50" xfId="3" applyNumberFormat="1" applyFont="1" applyFill="1" applyBorder="1"/>
    <xf numFmtId="4" fontId="1" fillId="0" borderId="84" xfId="3" applyNumberFormat="1" applyFont="1" applyFill="1" applyBorder="1"/>
    <xf numFmtId="4" fontId="1" fillId="0" borderId="86" xfId="3" applyNumberFormat="1" applyFont="1" applyFill="1" applyBorder="1"/>
    <xf numFmtId="166" fontId="26" fillId="0" borderId="43" xfId="0" applyNumberFormat="1" applyFont="1" applyBorder="1" applyAlignment="1">
      <alignment horizontal="left"/>
    </xf>
    <xf numFmtId="164" fontId="2" fillId="0" borderId="43" xfId="0" applyNumberFormat="1" applyFont="1" applyBorder="1" applyAlignment="1">
      <alignment horizontal="right" vertical="center"/>
    </xf>
    <xf numFmtId="4" fontId="21" fillId="0" borderId="43" xfId="0" applyNumberFormat="1" applyFont="1" applyBorder="1" applyAlignment="1">
      <alignment horizontal="right"/>
    </xf>
    <xf numFmtId="0" fontId="24" fillId="3" borderId="12" xfId="0" applyFont="1" applyFill="1" applyBorder="1" applyAlignment="1">
      <alignment horizontal="left"/>
    </xf>
    <xf numFmtId="49" fontId="24" fillId="3" borderId="50" xfId="0" applyNumberFormat="1" applyFont="1" applyFill="1" applyBorder="1" applyAlignment="1">
      <alignment horizontal="left"/>
    </xf>
    <xf numFmtId="166" fontId="24" fillId="3" borderId="50" xfId="0" applyNumberFormat="1" applyFont="1" applyFill="1" applyBorder="1" applyAlignment="1">
      <alignment horizontal="right"/>
    </xf>
    <xf numFmtId="166" fontId="24" fillId="3" borderId="112" xfId="0" applyNumberFormat="1" applyFont="1" applyFill="1" applyBorder="1" applyAlignment="1">
      <alignment horizontal="right"/>
    </xf>
    <xf numFmtId="4" fontId="24" fillId="3" borderId="113" xfId="0" applyNumberFormat="1" applyFont="1" applyFill="1" applyBorder="1" applyAlignment="1">
      <alignment horizontal="right" vertical="center" wrapText="1"/>
    </xf>
    <xf numFmtId="166" fontId="21" fillId="0" borderId="15" xfId="0" applyNumberFormat="1" applyFont="1" applyBorder="1" applyAlignment="1">
      <alignment horizontal="right"/>
    </xf>
    <xf numFmtId="49" fontId="26" fillId="4" borderId="15" xfId="0" applyNumberFormat="1" applyFont="1" applyFill="1" applyBorder="1" applyAlignment="1">
      <alignment horizontal="center" vertical="center"/>
    </xf>
    <xf numFmtId="49" fontId="26" fillId="4" borderId="16" xfId="0" applyNumberFormat="1" applyFont="1" applyFill="1" applyBorder="1" applyAlignment="1">
      <alignment horizontal="center" vertical="center"/>
    </xf>
    <xf numFmtId="49" fontId="26" fillId="4" borderId="17" xfId="0" applyNumberFormat="1" applyFont="1" applyFill="1" applyBorder="1" applyAlignment="1">
      <alignment horizontal="center" vertical="center"/>
    </xf>
    <xf numFmtId="0" fontId="24" fillId="0" borderId="48" xfId="1" applyFont="1" applyFill="1" applyBorder="1" applyAlignment="1">
      <alignment horizontal="left"/>
    </xf>
    <xf numFmtId="0" fontId="24" fillId="0" borderId="49" xfId="1" applyFont="1" applyFill="1" applyBorder="1" applyAlignment="1">
      <alignment horizontal="left"/>
    </xf>
    <xf numFmtId="0" fontId="24" fillId="0" borderId="6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/>
    </xf>
    <xf numFmtId="0" fontId="1" fillId="0" borderId="26" xfId="0" applyFont="1" applyFill="1" applyBorder="1" applyAlignment="1"/>
    <xf numFmtId="0" fontId="24" fillId="0" borderId="27" xfId="0" applyFont="1" applyFill="1" applyBorder="1" applyAlignment="1"/>
    <xf numFmtId="0" fontId="24" fillId="0" borderId="31" xfId="1" applyFont="1" applyFill="1" applyBorder="1" applyAlignment="1">
      <alignment vertical="center" wrapText="1"/>
    </xf>
    <xf numFmtId="0" fontId="24" fillId="0" borderId="32" xfId="1" applyFont="1" applyFill="1" applyBorder="1" applyAlignment="1">
      <alignment vertical="center" wrapText="1"/>
    </xf>
    <xf numFmtId="0" fontId="24" fillId="0" borderId="33" xfId="1" applyFont="1" applyFill="1" applyBorder="1" applyAlignment="1">
      <alignment vertical="center" wrapText="1"/>
    </xf>
    <xf numFmtId="0" fontId="24" fillId="0" borderId="58" xfId="1" applyFont="1" applyFill="1" applyBorder="1" applyAlignment="1">
      <alignment horizontal="left"/>
    </xf>
    <xf numFmtId="0" fontId="24" fillId="0" borderId="59" xfId="1" applyFont="1" applyFill="1" applyBorder="1" applyAlignment="1">
      <alignment horizontal="left"/>
    </xf>
    <xf numFmtId="0" fontId="24" fillId="0" borderId="51" xfId="1" applyFont="1" applyFill="1" applyBorder="1" applyAlignment="1">
      <alignment horizontal="left"/>
    </xf>
    <xf numFmtId="0" fontId="1" fillId="0" borderId="47" xfId="0" applyFont="1" applyFill="1" applyBorder="1" applyAlignment="1">
      <alignment horizontal="left" wrapText="1"/>
    </xf>
    <xf numFmtId="0" fontId="1" fillId="0" borderId="45" xfId="0" applyFont="1" applyFill="1" applyBorder="1" applyAlignment="1">
      <alignment horizontal="left" wrapText="1"/>
    </xf>
    <xf numFmtId="0" fontId="1" fillId="0" borderId="46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0" xfId="1" applyFont="1" applyAlignment="1">
      <alignment horizontal="left"/>
    </xf>
    <xf numFmtId="0" fontId="1" fillId="0" borderId="26" xfId="0" applyFont="1" applyBorder="1"/>
    <xf numFmtId="0" fontId="24" fillId="0" borderId="27" xfId="0" applyFont="1" applyBorder="1"/>
    <xf numFmtId="0" fontId="1" fillId="0" borderId="31" xfId="1" applyFont="1" applyBorder="1" applyAlignment="1">
      <alignment vertical="center" wrapText="1"/>
    </xf>
    <xf numFmtId="0" fontId="1" fillId="0" borderId="32" xfId="1" applyFont="1" applyBorder="1" applyAlignment="1">
      <alignment vertical="center" wrapText="1"/>
    </xf>
    <xf numFmtId="0" fontId="1" fillId="0" borderId="33" xfId="1" applyFont="1" applyBorder="1" applyAlignment="1">
      <alignment vertical="center" wrapText="1"/>
    </xf>
    <xf numFmtId="0" fontId="24" fillId="0" borderId="47" xfId="1" applyFont="1" applyBorder="1" applyAlignment="1">
      <alignment horizontal="left"/>
    </xf>
    <xf numFmtId="0" fontId="24" fillId="0" borderId="45" xfId="1" applyFont="1" applyBorder="1" applyAlignment="1">
      <alignment horizontal="left"/>
    </xf>
    <xf numFmtId="0" fontId="24" fillId="0" borderId="48" xfId="1" applyFont="1" applyBorder="1" applyAlignment="1">
      <alignment horizontal="left"/>
    </xf>
    <xf numFmtId="0" fontId="24" fillId="0" borderId="49" xfId="1" applyFont="1" applyBorder="1" applyAlignment="1">
      <alignment horizontal="left"/>
    </xf>
    <xf numFmtId="0" fontId="24" fillId="0" borderId="60" xfId="1" applyFont="1" applyBorder="1" applyAlignment="1">
      <alignment horizontal="left"/>
    </xf>
    <xf numFmtId="0" fontId="2" fillId="0" borderId="0" xfId="1" applyFont="1" applyAlignment="1">
      <alignment horizontal="left" vertical="center" wrapText="1"/>
    </xf>
    <xf numFmtId="0" fontId="24" fillId="0" borderId="34" xfId="1" applyFont="1" applyBorder="1" applyAlignment="1">
      <alignment horizontal="left" vertical="top" wrapText="1"/>
    </xf>
    <xf numFmtId="0" fontId="24" fillId="0" borderId="35" xfId="1" applyFont="1" applyBorder="1" applyAlignment="1">
      <alignment horizontal="left" vertical="top" wrapText="1"/>
    </xf>
    <xf numFmtId="0" fontId="24" fillId="0" borderId="37" xfId="1" applyFont="1" applyBorder="1" applyAlignment="1">
      <alignment horizontal="left" vertical="top" wrapText="1"/>
    </xf>
    <xf numFmtId="0" fontId="1" fillId="0" borderId="26" xfId="3" applyFont="1" applyBorder="1"/>
    <xf numFmtId="0" fontId="24" fillId="0" borderId="27" xfId="3" applyFont="1" applyBorder="1"/>
    <xf numFmtId="0" fontId="24" fillId="0" borderId="47" xfId="1" applyFont="1" applyBorder="1" applyAlignment="1">
      <alignment horizontal="left" wrapText="1"/>
    </xf>
    <xf numFmtId="0" fontId="24" fillId="0" borderId="45" xfId="1" applyFont="1" applyBorder="1" applyAlignment="1">
      <alignment horizontal="left" wrapText="1"/>
    </xf>
    <xf numFmtId="0" fontId="24" fillId="0" borderId="80" xfId="1" applyFont="1" applyBorder="1" applyAlignment="1">
      <alignment horizontal="left" wrapText="1"/>
    </xf>
    <xf numFmtId="0" fontId="1" fillId="0" borderId="26" xfId="3" applyFont="1" applyFill="1" applyBorder="1" applyAlignment="1"/>
    <xf numFmtId="0" fontId="24" fillId="0" borderId="27" xfId="3" applyFont="1" applyFill="1" applyBorder="1" applyAlignment="1"/>
    <xf numFmtId="0" fontId="1" fillId="0" borderId="31" xfId="1" applyFont="1" applyFill="1" applyBorder="1" applyAlignment="1">
      <alignment vertical="center" wrapText="1"/>
    </xf>
    <xf numFmtId="0" fontId="1" fillId="0" borderId="32" xfId="1" applyFont="1" applyFill="1" applyBorder="1" applyAlignment="1">
      <alignment vertical="center" wrapText="1"/>
    </xf>
    <xf numFmtId="0" fontId="1" fillId="0" borderId="33" xfId="1" applyFont="1" applyFill="1" applyBorder="1" applyAlignment="1">
      <alignment vertical="center" wrapText="1"/>
    </xf>
    <xf numFmtId="49" fontId="0" fillId="3" borderId="62" xfId="0" applyNumberFormat="1" applyFill="1" applyBorder="1" applyAlignment="1">
      <alignment horizontal="left" wrapText="1"/>
    </xf>
    <xf numFmtId="49" fontId="0" fillId="3" borderId="63" xfId="0" applyNumberFormat="1" applyFill="1" applyBorder="1" applyAlignment="1">
      <alignment horizontal="left" wrapText="1"/>
    </xf>
    <xf numFmtId="49" fontId="0" fillId="3" borderId="64" xfId="0" applyNumberFormat="1" applyFill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1" fillId="0" borderId="0" xfId="1" applyAlignment="1">
      <alignment horizontal="left"/>
    </xf>
    <xf numFmtId="0" fontId="0" fillId="0" borderId="27" xfId="0" applyBorder="1"/>
    <xf numFmtId="0" fontId="0" fillId="0" borderId="58" xfId="1" applyFont="1" applyBorder="1" applyAlignment="1">
      <alignment horizontal="left"/>
    </xf>
    <xf numFmtId="0" fontId="0" fillId="0" borderId="59" xfId="1" applyFont="1" applyBorder="1" applyAlignment="1">
      <alignment horizontal="left"/>
    </xf>
    <xf numFmtId="0" fontId="0" fillId="0" borderId="51" xfId="1" applyFont="1" applyBorder="1" applyAlignment="1">
      <alignment horizontal="left"/>
    </xf>
    <xf numFmtId="0" fontId="0" fillId="0" borderId="48" xfId="1" applyFont="1" applyBorder="1" applyAlignment="1">
      <alignment horizontal="left"/>
    </xf>
    <xf numFmtId="0" fontId="0" fillId="0" borderId="49" xfId="1" applyFont="1" applyBorder="1" applyAlignment="1">
      <alignment horizontal="left"/>
    </xf>
    <xf numFmtId="0" fontId="0" fillId="0" borderId="60" xfId="1" applyFont="1" applyBorder="1" applyAlignment="1">
      <alignment horizontal="left"/>
    </xf>
    <xf numFmtId="49" fontId="24" fillId="3" borderId="31" xfId="0" applyNumberFormat="1" applyFont="1" applyFill="1" applyBorder="1" applyAlignment="1">
      <alignment horizontal="left"/>
    </xf>
    <xf numFmtId="49" fontId="24" fillId="3" borderId="32" xfId="0" applyNumberFormat="1" applyFont="1" applyFill="1" applyBorder="1" applyAlignment="1">
      <alignment horizontal="left"/>
    </xf>
    <xf numFmtId="49" fontId="24" fillId="3" borderId="61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49" fontId="24" fillId="3" borderId="62" xfId="0" applyNumberFormat="1" applyFont="1" applyFill="1" applyBorder="1" applyAlignment="1">
      <alignment horizontal="left" wrapText="1"/>
    </xf>
    <xf numFmtId="0" fontId="24" fillId="3" borderId="63" xfId="0" applyFont="1" applyFill="1" applyBorder="1"/>
    <xf numFmtId="0" fontId="24" fillId="3" borderId="64" xfId="0" applyFont="1" applyFill="1" applyBorder="1"/>
    <xf numFmtId="0" fontId="24" fillId="0" borderId="31" xfId="1" applyFont="1" applyBorder="1" applyAlignment="1">
      <alignment vertical="center" wrapText="1"/>
    </xf>
    <xf numFmtId="0" fontId="24" fillId="0" borderId="32" xfId="1" applyFont="1" applyBorder="1" applyAlignment="1">
      <alignment vertical="center" wrapText="1"/>
    </xf>
    <xf numFmtId="0" fontId="24" fillId="0" borderId="33" xfId="1" applyFont="1" applyBorder="1" applyAlignment="1">
      <alignment vertical="center" wrapText="1"/>
    </xf>
    <xf numFmtId="0" fontId="24" fillId="0" borderId="58" xfId="1" applyFont="1" applyBorder="1" applyAlignment="1">
      <alignment horizontal="left"/>
    </xf>
    <xf numFmtId="0" fontId="24" fillId="0" borderId="59" xfId="1" applyFont="1" applyBorder="1" applyAlignment="1">
      <alignment horizontal="left"/>
    </xf>
    <xf numFmtId="0" fontId="24" fillId="0" borderId="51" xfId="1" applyFont="1" applyBorder="1" applyAlignment="1">
      <alignment horizontal="left"/>
    </xf>
    <xf numFmtId="49" fontId="25" fillId="3" borderId="105" xfId="0" applyNumberFormat="1" applyFont="1" applyFill="1" applyBorder="1" applyAlignment="1">
      <alignment horizontal="left" vertical="center"/>
    </xf>
    <xf numFmtId="49" fontId="25" fillId="3" borderId="106" xfId="0" applyNumberFormat="1" applyFont="1" applyFill="1" applyBorder="1" applyAlignment="1">
      <alignment horizontal="left" vertical="center"/>
    </xf>
    <xf numFmtId="49" fontId="25" fillId="3" borderId="26" xfId="0" applyNumberFormat="1" applyFont="1" applyFill="1" applyBorder="1" applyAlignment="1">
      <alignment horizontal="left" vertical="center"/>
    </xf>
    <xf numFmtId="49" fontId="24" fillId="3" borderId="103" xfId="0" applyNumberFormat="1" applyFont="1" applyFill="1" applyBorder="1" applyAlignment="1">
      <alignment horizontal="left" vertical="center"/>
    </xf>
    <xf numFmtId="49" fontId="24" fillId="3" borderId="104" xfId="0" applyNumberFormat="1" applyFont="1" applyFill="1" applyBorder="1" applyAlignment="1">
      <alignment horizontal="left" vertical="center"/>
    </xf>
    <xf numFmtId="49" fontId="24" fillId="3" borderId="27" xfId="0" applyNumberFormat="1" applyFont="1" applyFill="1" applyBorder="1" applyAlignment="1">
      <alignment horizontal="left" vertical="center"/>
    </xf>
    <xf numFmtId="4" fontId="25" fillId="3" borderId="107" xfId="2" applyNumberFormat="1" applyFont="1" applyFill="1" applyBorder="1" applyAlignment="1">
      <alignment horizontal="right" vertical="center" wrapText="1"/>
    </xf>
    <xf numFmtId="4" fontId="25" fillId="3" borderId="108" xfId="2" applyNumberFormat="1" applyFont="1" applyFill="1" applyBorder="1" applyAlignment="1">
      <alignment horizontal="right" vertical="center" wrapText="1"/>
    </xf>
    <xf numFmtId="4" fontId="25" fillId="3" borderId="109" xfId="2" applyNumberFormat="1" applyFont="1" applyFill="1" applyBorder="1" applyAlignment="1">
      <alignment horizontal="right" vertical="center" wrapText="1"/>
    </xf>
    <xf numFmtId="4" fontId="1" fillId="0" borderId="110" xfId="0" applyNumberFormat="1" applyFont="1" applyBorder="1" applyAlignment="1">
      <alignment horizontal="right" vertical="center"/>
    </xf>
    <xf numFmtId="4" fontId="1" fillId="0" borderId="111" xfId="0" applyNumberFormat="1" applyFont="1" applyBorder="1" applyAlignment="1">
      <alignment horizontal="right" vertical="center"/>
    </xf>
    <xf numFmtId="4" fontId="1" fillId="0" borderId="100" xfId="0" applyNumberFormat="1" applyFont="1" applyBorder="1" applyAlignment="1">
      <alignment horizontal="right" vertical="center"/>
    </xf>
    <xf numFmtId="0" fontId="26" fillId="4" borderId="15" xfId="0" applyFont="1" applyFill="1" applyBorder="1" applyAlignment="1">
      <alignment horizontal="center"/>
    </xf>
    <xf numFmtId="0" fontId="26" fillId="4" borderId="89" xfId="0" applyFont="1" applyFill="1" applyBorder="1" applyAlignment="1">
      <alignment horizontal="center"/>
    </xf>
  </cellXfs>
  <cellStyles count="4">
    <cellStyle name="Čiarka" xfId="2" builtinId="3"/>
    <cellStyle name="Normálna" xfId="0" builtinId="0"/>
    <cellStyle name="Normálna 2" xfId="3" xr:uid="{2D44DAB0-1CC6-4E40-B21A-9D24881D1921}"/>
    <cellStyle name="normálne_30 mil  17 01 2012 (2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zoomScale="70" zoomScaleNormal="70" workbookViewId="0">
      <selection activeCell="K36" sqref="K36"/>
    </sheetView>
  </sheetViews>
  <sheetFormatPr defaultRowHeight="15" x14ac:dyDescent="0.25"/>
  <cols>
    <col min="1" max="1" width="26.85546875" customWidth="1"/>
    <col min="2" max="2" width="10.5703125" customWidth="1"/>
    <col min="3" max="3" width="12.140625" customWidth="1"/>
    <col min="4" max="4" width="14" customWidth="1"/>
    <col min="5" max="5" width="13" customWidth="1"/>
    <col min="6" max="6" width="15.140625" customWidth="1"/>
    <col min="8" max="8" width="13" customWidth="1"/>
    <col min="11" max="11" width="17.7109375" customWidth="1"/>
  </cols>
  <sheetData>
    <row r="1" spans="1:13" x14ac:dyDescent="0.25">
      <c r="A1" s="1" t="s">
        <v>111</v>
      </c>
      <c r="B1" s="219"/>
      <c r="C1" s="219"/>
      <c r="D1" s="219"/>
      <c r="E1" s="219"/>
      <c r="F1" s="219"/>
      <c r="G1" s="219"/>
      <c r="H1" s="219"/>
      <c r="I1" s="219"/>
      <c r="J1" s="219"/>
      <c r="K1" s="181"/>
      <c r="L1" s="123"/>
      <c r="M1" s="123"/>
    </row>
    <row r="2" spans="1:13" x14ac:dyDescent="0.25">
      <c r="A2" s="234"/>
      <c r="B2" s="219"/>
      <c r="C2" s="219"/>
      <c r="D2" s="219"/>
      <c r="E2" s="219"/>
      <c r="F2" s="219"/>
      <c r="G2" s="219"/>
      <c r="H2" s="219"/>
      <c r="I2" s="219"/>
      <c r="J2" s="219"/>
      <c r="K2" s="181"/>
      <c r="L2" s="123"/>
      <c r="M2" s="123"/>
    </row>
    <row r="3" spans="1:13" x14ac:dyDescent="0.25">
      <c r="A3" s="234" t="s">
        <v>0</v>
      </c>
      <c r="B3" s="219"/>
      <c r="C3" s="219"/>
      <c r="D3" s="219"/>
      <c r="E3" s="219"/>
      <c r="F3" s="219"/>
      <c r="G3" s="219"/>
      <c r="H3" s="219"/>
      <c r="I3" s="219"/>
      <c r="J3" s="219"/>
      <c r="K3" s="181"/>
      <c r="L3" s="123"/>
      <c r="M3" s="123"/>
    </row>
    <row r="4" spans="1:13" x14ac:dyDescent="0.25">
      <c r="A4" s="219"/>
      <c r="B4" s="235" t="s">
        <v>112</v>
      </c>
      <c r="C4" s="1"/>
      <c r="D4" s="219"/>
      <c r="E4" s="219"/>
      <c r="F4" s="219"/>
      <c r="G4" s="219"/>
      <c r="H4" s="219"/>
      <c r="I4" s="219"/>
      <c r="J4" s="219"/>
      <c r="K4" s="181"/>
      <c r="L4" s="123"/>
      <c r="M4" s="123"/>
    </row>
    <row r="5" spans="1:13" x14ac:dyDescent="0.25">
      <c r="A5" s="5" t="s">
        <v>1</v>
      </c>
      <c r="B5" s="219"/>
      <c r="C5" s="219"/>
      <c r="D5" s="219"/>
      <c r="E5" s="219"/>
      <c r="F5" s="219"/>
      <c r="G5" s="219"/>
      <c r="H5" s="219"/>
      <c r="I5" s="219"/>
      <c r="J5" s="219"/>
      <c r="K5" s="181"/>
      <c r="L5" s="123"/>
      <c r="M5" s="123"/>
    </row>
    <row r="6" spans="1:13" x14ac:dyDescent="0.25">
      <c r="A6" s="236"/>
      <c r="B6" s="219"/>
      <c r="C6" s="219"/>
      <c r="D6" s="219"/>
      <c r="E6" s="219"/>
      <c r="F6" s="219"/>
      <c r="G6" s="219"/>
      <c r="H6" s="219"/>
      <c r="I6" s="219"/>
      <c r="J6" s="219"/>
      <c r="K6" s="181"/>
      <c r="L6" s="123"/>
      <c r="M6" s="123"/>
    </row>
    <row r="7" spans="1:13" x14ac:dyDescent="0.25">
      <c r="A7" s="6" t="s">
        <v>2</v>
      </c>
      <c r="B7" s="219"/>
      <c r="C7" s="219"/>
      <c r="D7" s="219"/>
      <c r="E7" s="219"/>
      <c r="F7" s="219"/>
      <c r="G7" s="219"/>
      <c r="H7" s="219"/>
      <c r="I7" s="219"/>
      <c r="J7" s="219"/>
      <c r="K7" s="181"/>
      <c r="L7" s="123"/>
      <c r="M7" s="123"/>
    </row>
    <row r="8" spans="1:13" x14ac:dyDescent="0.25">
      <c r="A8" s="6" t="s">
        <v>3</v>
      </c>
      <c r="B8" s="219"/>
      <c r="C8" s="219"/>
      <c r="D8" s="219"/>
      <c r="E8" s="219"/>
      <c r="F8" s="219"/>
      <c r="G8" s="219"/>
      <c r="H8" s="219"/>
      <c r="I8" s="219"/>
      <c r="J8" s="219"/>
      <c r="K8" s="181"/>
      <c r="L8" s="123"/>
      <c r="M8" s="123"/>
    </row>
    <row r="9" spans="1:13" x14ac:dyDescent="0.25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181"/>
      <c r="L9" s="123"/>
      <c r="M9" s="123"/>
    </row>
    <row r="10" spans="1:13" x14ac:dyDescent="0.25">
      <c r="A10" s="234" t="s">
        <v>4</v>
      </c>
      <c r="B10" s="234"/>
      <c r="C10" s="234"/>
      <c r="D10" s="234"/>
      <c r="E10" s="234"/>
      <c r="F10" s="234"/>
      <c r="G10" s="234"/>
      <c r="H10" s="234"/>
      <c r="I10" s="234"/>
      <c r="J10" s="234"/>
      <c r="K10" s="181"/>
      <c r="L10" s="123"/>
      <c r="M10" s="123"/>
    </row>
    <row r="11" spans="1:13" x14ac:dyDescent="0.25">
      <c r="A11" s="28" t="s">
        <v>35</v>
      </c>
      <c r="B11" s="183"/>
      <c r="C11" s="7"/>
      <c r="D11" s="183"/>
      <c r="E11" s="7"/>
      <c r="F11" s="183"/>
      <c r="G11" s="234"/>
      <c r="H11" s="234"/>
      <c r="I11" s="234"/>
      <c r="J11" s="234"/>
      <c r="K11" s="181"/>
      <c r="L11" s="123"/>
      <c r="M11" s="123"/>
    </row>
    <row r="12" spans="1:13" ht="15.75" thickBot="1" x14ac:dyDescent="0.3">
      <c r="A12" s="33"/>
      <c r="B12" s="33"/>
      <c r="C12" s="33"/>
      <c r="D12" s="33"/>
      <c r="E12" s="33"/>
      <c r="F12" s="103"/>
      <c r="G12" s="33"/>
      <c r="H12" s="103"/>
      <c r="I12" s="33"/>
      <c r="J12" s="103"/>
      <c r="K12" s="103"/>
      <c r="L12" s="123"/>
      <c r="M12" s="123"/>
    </row>
    <row r="13" spans="1:13" x14ac:dyDescent="0.25">
      <c r="A13" s="10" t="s">
        <v>5</v>
      </c>
      <c r="B13" s="11"/>
      <c r="C13" s="237"/>
      <c r="D13" s="237" t="s">
        <v>120</v>
      </c>
      <c r="E13" s="237"/>
      <c r="F13" s="238"/>
      <c r="G13" s="237"/>
      <c r="H13" s="238"/>
      <c r="I13" s="237"/>
      <c r="J13" s="238"/>
      <c r="K13" s="239"/>
      <c r="L13" s="123"/>
      <c r="M13" s="123"/>
    </row>
    <row r="14" spans="1:13" x14ac:dyDescent="0.25">
      <c r="A14" s="374" t="s">
        <v>50</v>
      </c>
      <c r="B14" s="183"/>
      <c r="C14" s="183"/>
      <c r="D14" s="183"/>
      <c r="E14" s="183"/>
      <c r="F14" s="240"/>
      <c r="G14" s="183"/>
      <c r="H14" s="184"/>
      <c r="I14" s="184"/>
      <c r="J14" s="184"/>
      <c r="K14" s="241"/>
      <c r="L14" s="123"/>
      <c r="M14" s="123"/>
    </row>
    <row r="15" spans="1:13" ht="15.75" thickBot="1" x14ac:dyDescent="0.3">
      <c r="A15" s="242"/>
      <c r="B15" s="183"/>
      <c r="C15" s="183"/>
      <c r="D15" s="183"/>
      <c r="E15" s="183"/>
      <c r="F15" s="240"/>
      <c r="G15" s="183"/>
      <c r="H15" s="184"/>
      <c r="I15" s="184"/>
      <c r="J15" s="184"/>
      <c r="K15" s="243"/>
      <c r="L15" s="123"/>
      <c r="M15" s="123"/>
    </row>
    <row r="16" spans="1:13" x14ac:dyDescent="0.25">
      <c r="A16" s="244" t="s">
        <v>6</v>
      </c>
      <c r="B16" s="268">
        <v>355</v>
      </c>
      <c r="C16" s="183" t="s">
        <v>7</v>
      </c>
      <c r="D16" s="183"/>
      <c r="E16" s="245"/>
      <c r="F16" s="240"/>
      <c r="G16" s="183"/>
      <c r="H16" s="246"/>
      <c r="I16" s="220"/>
      <c r="J16" s="247"/>
      <c r="K16" s="223"/>
      <c r="L16" s="123"/>
      <c r="M16" s="123"/>
    </row>
    <row r="17" spans="1:13" x14ac:dyDescent="0.25">
      <c r="A17" s="248" t="s">
        <v>36</v>
      </c>
      <c r="B17" s="269">
        <v>5.94</v>
      </c>
      <c r="C17" s="183" t="s">
        <v>7</v>
      </c>
      <c r="D17" s="183"/>
      <c r="E17" s="183"/>
      <c r="F17" s="240"/>
      <c r="G17" s="183"/>
      <c r="H17" s="240"/>
      <c r="I17" s="183"/>
      <c r="J17" s="249"/>
      <c r="K17" s="243"/>
      <c r="L17" s="123"/>
      <c r="M17" s="123"/>
    </row>
    <row r="18" spans="1:13" x14ac:dyDescent="0.25">
      <c r="A18" s="250" t="s">
        <v>8</v>
      </c>
      <c r="B18" s="270">
        <f>B16*B17</f>
        <v>2108.7000000000003</v>
      </c>
      <c r="C18" s="183" t="s">
        <v>9</v>
      </c>
      <c r="D18" s="183"/>
      <c r="E18" s="183"/>
      <c r="F18" s="240"/>
      <c r="G18" s="183"/>
      <c r="H18" s="240"/>
      <c r="I18" s="183"/>
      <c r="J18" s="249"/>
      <c r="K18" s="243"/>
      <c r="L18" s="123"/>
      <c r="M18" s="123"/>
    </row>
    <row r="19" spans="1:13" ht="15.75" thickBot="1" x14ac:dyDescent="0.3">
      <c r="A19" s="251" t="s">
        <v>10</v>
      </c>
      <c r="B19" s="271">
        <v>0</v>
      </c>
      <c r="C19" s="242" t="s">
        <v>9</v>
      </c>
      <c r="D19" s="183"/>
      <c r="E19" s="183"/>
      <c r="F19" s="240"/>
      <c r="G19" s="183"/>
      <c r="H19" s="240"/>
      <c r="I19" s="183"/>
      <c r="J19" s="249"/>
      <c r="K19" s="243"/>
      <c r="L19" s="123"/>
      <c r="M19" s="123"/>
    </row>
    <row r="20" spans="1:13" x14ac:dyDescent="0.25">
      <c r="A20" s="242"/>
      <c r="B20" s="252"/>
      <c r="C20" s="183"/>
      <c r="D20" s="183"/>
      <c r="E20" s="183"/>
      <c r="F20" s="240"/>
      <c r="G20" s="183"/>
      <c r="H20" s="240"/>
      <c r="I20" s="183"/>
      <c r="J20" s="249"/>
      <c r="K20" s="243"/>
      <c r="L20" s="123"/>
      <c r="M20" s="123"/>
    </row>
    <row r="21" spans="1:13" ht="15.75" thickBot="1" x14ac:dyDescent="0.3">
      <c r="A21" s="242"/>
      <c r="B21" s="252"/>
      <c r="C21" s="183"/>
      <c r="D21" s="183"/>
      <c r="E21" s="183"/>
      <c r="F21" s="253"/>
      <c r="G21" s="182"/>
      <c r="H21" s="254"/>
      <c r="I21" s="255"/>
      <c r="J21" s="254"/>
      <c r="K21" s="256"/>
      <c r="L21" s="123"/>
      <c r="M21" s="123"/>
    </row>
    <row r="22" spans="1:13" ht="26.25" thickBot="1" x14ac:dyDescent="0.3">
      <c r="A22" s="632" t="s">
        <v>113</v>
      </c>
      <c r="B22" s="633"/>
      <c r="C22" s="634"/>
      <c r="D22" s="185" t="s">
        <v>11</v>
      </c>
      <c r="E22" s="185" t="s">
        <v>12</v>
      </c>
      <c r="F22" s="186" t="s">
        <v>114</v>
      </c>
      <c r="G22" s="187" t="s">
        <v>14</v>
      </c>
      <c r="H22" s="133" t="s">
        <v>115</v>
      </c>
      <c r="I22" s="220"/>
      <c r="J22" s="221"/>
      <c r="K22" s="243"/>
      <c r="L22" s="123"/>
      <c r="M22" s="123"/>
    </row>
    <row r="23" spans="1:13" ht="15.75" customHeight="1" x14ac:dyDescent="0.25">
      <c r="A23" s="189" t="s">
        <v>15</v>
      </c>
      <c r="B23" s="190"/>
      <c r="C23" s="191"/>
      <c r="D23" s="192" t="s">
        <v>7</v>
      </c>
      <c r="E23" s="272" t="s">
        <v>16</v>
      </c>
      <c r="F23" s="193"/>
      <c r="G23" s="362">
        <f>B17*2</f>
        <v>11.88</v>
      </c>
      <c r="H23" s="369">
        <f>F23*G23</f>
        <v>0</v>
      </c>
      <c r="I23" s="220"/>
      <c r="J23" s="222"/>
      <c r="K23" s="243"/>
      <c r="L23" s="123"/>
      <c r="M23" s="123"/>
    </row>
    <row r="24" spans="1:13" ht="15.75" customHeight="1" x14ac:dyDescent="0.25">
      <c r="A24" s="640" t="s">
        <v>17</v>
      </c>
      <c r="B24" s="641"/>
      <c r="C24" s="641"/>
      <c r="D24" s="194" t="s">
        <v>18</v>
      </c>
      <c r="E24" s="273"/>
      <c r="F24" s="195"/>
      <c r="G24" s="196">
        <v>340</v>
      </c>
      <c r="H24" s="370">
        <f t="shared" ref="H24:H32" si="0">F24*G24</f>
        <v>0</v>
      </c>
      <c r="I24" s="220"/>
      <c r="J24" s="222"/>
      <c r="K24" s="243"/>
      <c r="L24" s="123"/>
      <c r="M24" s="123"/>
    </row>
    <row r="25" spans="1:13" ht="15.75" customHeight="1" x14ac:dyDescent="0.25">
      <c r="A25" s="197" t="s">
        <v>121</v>
      </c>
      <c r="B25" s="198"/>
      <c r="C25" s="199"/>
      <c r="D25" s="194" t="s">
        <v>18</v>
      </c>
      <c r="E25" s="274" t="s">
        <v>125</v>
      </c>
      <c r="F25" s="201"/>
      <c r="G25" s="202">
        <f>2.5*355</f>
        <v>887.5</v>
      </c>
      <c r="H25" s="370">
        <f t="shared" si="0"/>
        <v>0</v>
      </c>
      <c r="I25" s="220"/>
      <c r="J25" s="222"/>
      <c r="K25" s="243"/>
      <c r="L25" s="123"/>
      <c r="M25" s="123"/>
    </row>
    <row r="26" spans="1:13" ht="26.25" customHeight="1" x14ac:dyDescent="0.25">
      <c r="A26" s="648" t="s">
        <v>37</v>
      </c>
      <c r="B26" s="649"/>
      <c r="C26" s="650"/>
      <c r="D26" s="200" t="s">
        <v>124</v>
      </c>
      <c r="E26" s="275" t="s">
        <v>38</v>
      </c>
      <c r="F26" s="203"/>
      <c r="G26" s="363">
        <f>3*355</f>
        <v>1065</v>
      </c>
      <c r="H26" s="370">
        <f t="shared" si="0"/>
        <v>0</v>
      </c>
      <c r="I26" s="220" t="s">
        <v>45</v>
      </c>
      <c r="J26" s="222"/>
      <c r="K26" s="243"/>
      <c r="L26" s="123"/>
      <c r="M26" s="123"/>
    </row>
    <row r="27" spans="1:13" ht="15.75" customHeight="1" x14ac:dyDescent="0.25">
      <c r="A27" s="204" t="s">
        <v>122</v>
      </c>
      <c r="B27" s="205"/>
      <c r="C27" s="194"/>
      <c r="D27" s="200" t="s">
        <v>18</v>
      </c>
      <c r="E27" s="276" t="s">
        <v>117</v>
      </c>
      <c r="F27" s="206"/>
      <c r="G27" s="364">
        <f>B18+B19+G30-2.5*355</f>
        <v>3309.9000000000005</v>
      </c>
      <c r="H27" s="370">
        <f t="shared" si="0"/>
        <v>0</v>
      </c>
      <c r="I27" s="220"/>
      <c r="J27" s="222"/>
      <c r="K27" s="223"/>
      <c r="L27" s="123"/>
      <c r="M27" s="123"/>
    </row>
    <row r="28" spans="1:13" ht="26.25" customHeight="1" x14ac:dyDescent="0.25">
      <c r="A28" s="642" t="s">
        <v>123</v>
      </c>
      <c r="B28" s="643"/>
      <c r="C28" s="644"/>
      <c r="D28" s="207" t="s">
        <v>18</v>
      </c>
      <c r="E28" s="277" t="s">
        <v>116</v>
      </c>
      <c r="F28" s="208"/>
      <c r="G28" s="365">
        <f>20*B17</f>
        <v>118.80000000000001</v>
      </c>
      <c r="H28" s="370">
        <f t="shared" si="0"/>
        <v>0</v>
      </c>
      <c r="I28" s="651"/>
      <c r="J28" s="651"/>
      <c r="K28" s="652"/>
      <c r="L28" s="123"/>
      <c r="M28" s="123"/>
    </row>
    <row r="29" spans="1:13" ht="15.75" customHeight="1" x14ac:dyDescent="0.25">
      <c r="A29" s="209" t="s">
        <v>118</v>
      </c>
      <c r="B29" s="210"/>
      <c r="C29" s="210"/>
      <c r="D29" s="13" t="s">
        <v>119</v>
      </c>
      <c r="E29" s="278" t="s">
        <v>16</v>
      </c>
      <c r="F29" s="211"/>
      <c r="G29" s="366">
        <f>B18+B19</f>
        <v>2108.7000000000003</v>
      </c>
      <c r="H29" s="370">
        <f t="shared" si="0"/>
        <v>0</v>
      </c>
      <c r="I29" s="220"/>
      <c r="J29" s="222"/>
      <c r="K29" s="223"/>
      <c r="L29" s="123"/>
      <c r="M29" s="123"/>
    </row>
    <row r="30" spans="1:13" ht="15.75" customHeight="1" x14ac:dyDescent="0.25">
      <c r="A30" s="645" t="s">
        <v>39</v>
      </c>
      <c r="B30" s="646"/>
      <c r="C30" s="647"/>
      <c r="D30" s="13" t="s">
        <v>119</v>
      </c>
      <c r="E30" s="278" t="s">
        <v>116</v>
      </c>
      <c r="F30" s="212"/>
      <c r="G30" s="366">
        <f>B18-20</f>
        <v>2088.7000000000003</v>
      </c>
      <c r="H30" s="370">
        <f t="shared" si="0"/>
        <v>0</v>
      </c>
      <c r="I30" s="220"/>
      <c r="J30" s="222"/>
      <c r="K30" s="223"/>
      <c r="L30" s="123"/>
      <c r="M30" s="123"/>
    </row>
    <row r="31" spans="1:13" ht="15.75" customHeight="1" x14ac:dyDescent="0.25">
      <c r="A31" s="213" t="s">
        <v>40</v>
      </c>
      <c r="B31" s="214"/>
      <c r="C31" s="215"/>
      <c r="D31" s="200" t="s">
        <v>7</v>
      </c>
      <c r="E31" s="276" t="s">
        <v>41</v>
      </c>
      <c r="F31" s="212"/>
      <c r="G31" s="367">
        <v>710</v>
      </c>
      <c r="H31" s="370">
        <f t="shared" si="0"/>
        <v>0</v>
      </c>
      <c r="I31" s="220"/>
      <c r="J31" s="222"/>
      <c r="K31" s="223"/>
      <c r="L31" s="123"/>
      <c r="M31" s="123"/>
    </row>
    <row r="32" spans="1:13" ht="15.75" customHeight="1" x14ac:dyDescent="0.25">
      <c r="A32" s="213" t="s">
        <v>145</v>
      </c>
      <c r="B32" s="214"/>
      <c r="C32" s="215"/>
      <c r="D32" s="200" t="s">
        <v>7</v>
      </c>
      <c r="E32" s="279" t="s">
        <v>42</v>
      </c>
      <c r="F32" s="212"/>
      <c r="G32" s="367">
        <v>260</v>
      </c>
      <c r="H32" s="370">
        <f t="shared" si="0"/>
        <v>0</v>
      </c>
      <c r="I32" s="220"/>
      <c r="J32" s="222"/>
      <c r="K32" s="223"/>
      <c r="L32" s="123"/>
      <c r="M32" s="123"/>
    </row>
    <row r="33" spans="1:13" ht="15.75" customHeight="1" thickBot="1" x14ac:dyDescent="0.3">
      <c r="A33" s="635" t="s">
        <v>32</v>
      </c>
      <c r="B33" s="636"/>
      <c r="C33" s="637"/>
      <c r="D33" s="216" t="s">
        <v>7</v>
      </c>
      <c r="E33" s="280"/>
      <c r="F33" s="217"/>
      <c r="G33" s="368">
        <f>B16+4*B17</f>
        <v>378.76</v>
      </c>
      <c r="H33" s="371">
        <f>G33*F33</f>
        <v>0</v>
      </c>
      <c r="I33" s="220"/>
      <c r="J33" s="222"/>
      <c r="K33" s="223"/>
      <c r="L33" s="123"/>
      <c r="M33" s="123"/>
    </row>
    <row r="34" spans="1:13" ht="15.75" customHeight="1" thickBot="1" x14ac:dyDescent="0.3">
      <c r="A34" s="14"/>
      <c r="B34" s="15"/>
      <c r="C34" s="15"/>
      <c r="D34" s="15"/>
      <c r="E34" s="218"/>
      <c r="F34" s="218"/>
      <c r="G34" s="218" t="s">
        <v>22</v>
      </c>
      <c r="H34" s="372">
        <f>SUM(H23:H33)</f>
        <v>0</v>
      </c>
      <c r="I34" s="218"/>
      <c r="J34" s="257"/>
      <c r="K34" s="224"/>
      <c r="L34" s="123"/>
      <c r="M34" s="123"/>
    </row>
    <row r="35" spans="1:13" ht="15.75" customHeight="1" thickBot="1" x14ac:dyDescent="0.3">
      <c r="A35" s="14"/>
      <c r="B35" s="15"/>
      <c r="C35" s="15"/>
      <c r="D35" s="15"/>
      <c r="E35" s="16"/>
      <c r="F35" s="218"/>
      <c r="G35" s="218"/>
      <c r="H35" s="218"/>
      <c r="I35" s="218"/>
      <c r="J35" s="257" t="s">
        <v>23</v>
      </c>
      <c r="K35" s="258" t="s">
        <v>24</v>
      </c>
      <c r="L35" s="123"/>
      <c r="M35" s="123"/>
    </row>
    <row r="36" spans="1:13" ht="15.75" customHeight="1" thickBot="1" x14ac:dyDescent="0.3">
      <c r="A36" s="14"/>
      <c r="B36" s="15"/>
      <c r="C36" s="15"/>
      <c r="D36" s="15"/>
      <c r="E36" s="218"/>
      <c r="F36" s="218"/>
      <c r="G36" s="218"/>
      <c r="H36" s="218" t="s">
        <v>25</v>
      </c>
      <c r="I36" s="17" t="s">
        <v>13</v>
      </c>
      <c r="J36" s="225">
        <f>H34*0.2</f>
        <v>0</v>
      </c>
      <c r="K36" s="281">
        <f>H34*1.2</f>
        <v>0</v>
      </c>
      <c r="L36" s="123"/>
      <c r="M36" s="123"/>
    </row>
    <row r="37" spans="1:13" ht="15.75" customHeight="1" thickBot="1" x14ac:dyDescent="0.3">
      <c r="A37" s="259"/>
      <c r="B37" s="260"/>
      <c r="C37" s="260"/>
      <c r="D37" s="260"/>
      <c r="E37" s="260"/>
      <c r="F37" s="261"/>
      <c r="G37" s="226"/>
      <c r="H37" s="226"/>
      <c r="I37" s="227"/>
      <c r="J37" s="228"/>
      <c r="K37" s="229"/>
      <c r="L37" s="123"/>
      <c r="M37" s="123"/>
    </row>
    <row r="38" spans="1:13" x14ac:dyDescent="0.25">
      <c r="A38" s="18"/>
      <c r="B38" s="262"/>
      <c r="C38" s="262"/>
      <c r="D38" s="262"/>
      <c r="E38" s="262"/>
      <c r="F38" s="263"/>
      <c r="G38" s="264"/>
      <c r="H38" s="265"/>
      <c r="I38" s="266"/>
      <c r="J38" s="267"/>
      <c r="K38" s="240"/>
      <c r="L38" s="123"/>
      <c r="M38" s="123"/>
    </row>
    <row r="39" spans="1:13" x14ac:dyDescent="0.25">
      <c r="A39" s="19" t="s">
        <v>26</v>
      </c>
      <c r="B39" s="20"/>
      <c r="C39" s="20"/>
      <c r="D39" s="20"/>
      <c r="E39" s="20"/>
      <c r="F39" s="20"/>
      <c r="G39" s="230"/>
      <c r="H39" s="230"/>
      <c r="I39" s="20"/>
      <c r="J39" s="230"/>
      <c r="K39" s="230"/>
      <c r="L39" s="6"/>
      <c r="M39" s="6"/>
    </row>
    <row r="40" spans="1:13" x14ac:dyDescent="0.25">
      <c r="A40" s="21" t="s">
        <v>27</v>
      </c>
      <c r="B40" s="22"/>
      <c r="C40" s="22"/>
      <c r="D40" s="22"/>
      <c r="E40" s="22"/>
      <c r="F40" s="22"/>
      <c r="G40" s="21"/>
      <c r="H40" s="21"/>
      <c r="I40" s="231"/>
      <c r="J40" s="232"/>
      <c r="K40" s="233"/>
      <c r="L40" s="6"/>
      <c r="M40" s="6"/>
    </row>
    <row r="41" spans="1:13" x14ac:dyDescent="0.25">
      <c r="A41" s="638" t="s">
        <v>28</v>
      </c>
      <c r="B41" s="638"/>
      <c r="C41" s="638"/>
      <c r="D41" s="638"/>
      <c r="E41" s="638"/>
      <c r="F41" s="638"/>
      <c r="G41" s="638"/>
      <c r="H41" s="638"/>
      <c r="I41" s="638"/>
      <c r="J41" s="638"/>
      <c r="K41" s="638"/>
      <c r="L41" s="638"/>
      <c r="M41" s="638"/>
    </row>
    <row r="42" spans="1:13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</row>
    <row r="43" spans="1:13" x14ac:dyDescent="0.25">
      <c r="A43" s="123"/>
      <c r="B43" s="123"/>
      <c r="C43" s="123"/>
      <c r="D43" s="123"/>
      <c r="E43" s="123"/>
      <c r="F43" s="181"/>
      <c r="G43" s="123"/>
      <c r="H43" s="181"/>
      <c r="I43" s="123"/>
      <c r="J43" s="181"/>
      <c r="K43" s="181"/>
      <c r="L43" s="123"/>
      <c r="M43" s="123"/>
    </row>
    <row r="44" spans="1:13" x14ac:dyDescent="0.25">
      <c r="A44" s="23"/>
      <c r="B44" s="23"/>
      <c r="C44" s="24"/>
      <c r="D44" s="25"/>
      <c r="E44" s="25"/>
      <c r="F44" s="25"/>
      <c r="G44" s="26" t="s">
        <v>29</v>
      </c>
      <c r="H44" s="26"/>
      <c r="I44" s="26"/>
      <c r="J44" s="181"/>
      <c r="K44" s="181"/>
      <c r="L44" s="123"/>
      <c r="M44" s="123"/>
    </row>
    <row r="45" spans="1:13" x14ac:dyDescent="0.25">
      <c r="A45" s="639" t="s">
        <v>30</v>
      </c>
      <c r="B45" s="639"/>
      <c r="C45" s="639"/>
      <c r="D45" s="27"/>
      <c r="E45" s="27"/>
      <c r="F45" s="24"/>
      <c r="G45" s="26" t="s">
        <v>31</v>
      </c>
      <c r="H45" s="26"/>
      <c r="I45" s="26"/>
      <c r="J45" s="181"/>
      <c r="K45" s="181"/>
      <c r="L45" s="123"/>
      <c r="M45" s="123"/>
    </row>
    <row r="46" spans="1:13" x14ac:dyDescent="0.25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</row>
    <row r="47" spans="1:13" x14ac:dyDescent="0.25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</row>
  </sheetData>
  <mergeCells count="9">
    <mergeCell ref="A22:C22"/>
    <mergeCell ref="A33:C33"/>
    <mergeCell ref="A41:M41"/>
    <mergeCell ref="A45:C45"/>
    <mergeCell ref="A24:C24"/>
    <mergeCell ref="A28:C28"/>
    <mergeCell ref="A30:C30"/>
    <mergeCell ref="A26:C26"/>
    <mergeCell ref="I28:K2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83028-9B09-407F-91B4-CCB508ABD0A2}">
  <dimension ref="B2:K24"/>
  <sheetViews>
    <sheetView zoomScale="85" zoomScaleNormal="85" workbookViewId="0">
      <selection activeCell="M13" sqref="M13"/>
    </sheetView>
  </sheetViews>
  <sheetFormatPr defaultRowHeight="15" x14ac:dyDescent="0.25"/>
  <cols>
    <col min="1" max="1" width="3.85546875" customWidth="1"/>
    <col min="2" max="2" width="4.28515625" customWidth="1"/>
    <col min="3" max="3" width="20.5703125" customWidth="1"/>
    <col min="4" max="4" width="6.28515625" customWidth="1"/>
    <col min="5" max="5" width="32.5703125" customWidth="1"/>
    <col min="6" max="7" width="11.28515625" customWidth="1"/>
    <col min="8" max="8" width="13.140625" customWidth="1"/>
    <col min="9" max="9" width="14.5703125" customWidth="1"/>
    <col min="10" max="10" width="14.140625" customWidth="1"/>
  </cols>
  <sheetData>
    <row r="2" spans="2:11" x14ac:dyDescent="0.25">
      <c r="B2" s="611" t="s">
        <v>158</v>
      </c>
      <c r="C2" s="613"/>
      <c r="D2" s="613"/>
      <c r="E2" s="613"/>
      <c r="F2" s="613"/>
      <c r="G2" s="613"/>
      <c r="H2" s="612"/>
      <c r="I2" s="612"/>
      <c r="J2" s="183"/>
    </row>
    <row r="3" spans="2:11" ht="15.75" thickBot="1" x14ac:dyDescent="0.3">
      <c r="B3" s="184"/>
      <c r="C3" s="184"/>
      <c r="D3" s="184"/>
      <c r="E3" s="184"/>
      <c r="F3" s="184"/>
      <c r="G3" s="184"/>
      <c r="H3" s="184"/>
      <c r="I3" s="184"/>
      <c r="J3" s="183"/>
    </row>
    <row r="4" spans="2:11" ht="34.5" customHeight="1" x14ac:dyDescent="0.25">
      <c r="B4" s="129" t="s">
        <v>102</v>
      </c>
      <c r="C4" s="130" t="s">
        <v>103</v>
      </c>
      <c r="D4" s="130" t="s">
        <v>104</v>
      </c>
      <c r="E4" s="130" t="s">
        <v>46</v>
      </c>
      <c r="F4" s="131" t="s">
        <v>106</v>
      </c>
      <c r="G4" s="131" t="s">
        <v>105</v>
      </c>
      <c r="H4" s="132" t="s">
        <v>107</v>
      </c>
      <c r="I4" s="134" t="s">
        <v>108</v>
      </c>
      <c r="J4" s="134" t="s">
        <v>109</v>
      </c>
      <c r="K4" s="29"/>
    </row>
    <row r="5" spans="2:11" ht="16.5" customHeight="1" thickBot="1" x14ac:dyDescent="0.3">
      <c r="B5" s="136" t="s">
        <v>93</v>
      </c>
      <c r="C5" s="137" t="s">
        <v>47</v>
      </c>
      <c r="D5" s="137" t="s">
        <v>48</v>
      </c>
      <c r="E5" s="137" t="s">
        <v>49</v>
      </c>
      <c r="F5" s="151">
        <v>1.39</v>
      </c>
      <c r="G5" s="151">
        <v>2.2610000000000001</v>
      </c>
      <c r="H5" s="152">
        <v>0.35499999999999998</v>
      </c>
      <c r="I5" s="127">
        <f>'III-2531, križ. 2520'!H34</f>
        <v>0</v>
      </c>
      <c r="J5" s="127">
        <f t="shared" ref="J5" si="0">I5*1.2</f>
        <v>0</v>
      </c>
      <c r="K5" s="30"/>
    </row>
    <row r="6" spans="2:11" ht="16.5" customHeight="1" thickBot="1" x14ac:dyDescent="0.3">
      <c r="B6" s="138"/>
      <c r="C6" s="139"/>
      <c r="D6" s="139"/>
      <c r="E6" s="139"/>
      <c r="F6" s="153"/>
      <c r="G6" s="614" t="s">
        <v>63</v>
      </c>
      <c r="H6" s="631">
        <f>SUM(H5:H5)</f>
        <v>0.35499999999999998</v>
      </c>
      <c r="I6" s="177">
        <f>SUM(I5:I5)</f>
        <v>0</v>
      </c>
      <c r="J6" s="177">
        <f>SUM(J5:J5)</f>
        <v>0</v>
      </c>
      <c r="K6" s="29"/>
    </row>
    <row r="7" spans="2:11" ht="16.5" customHeight="1" thickBot="1" x14ac:dyDescent="0.3">
      <c r="B7" s="139"/>
      <c r="C7" s="139"/>
      <c r="D7" s="139"/>
      <c r="E7" s="139"/>
      <c r="F7" s="153"/>
      <c r="G7" s="154"/>
      <c r="H7" s="153"/>
      <c r="I7" s="178"/>
      <c r="J7" s="179"/>
    </row>
    <row r="8" spans="2:11" ht="16.5" customHeight="1" x14ac:dyDescent="0.25">
      <c r="B8" s="140" t="s">
        <v>94</v>
      </c>
      <c r="C8" s="141" t="s">
        <v>64</v>
      </c>
      <c r="D8" s="141" t="s">
        <v>65</v>
      </c>
      <c r="E8" s="141" t="s">
        <v>66</v>
      </c>
      <c r="F8" s="155">
        <v>1.6859999999999999</v>
      </c>
      <c r="G8" s="155">
        <v>2.0390000000000001</v>
      </c>
      <c r="H8" s="156">
        <f>G8-F8</f>
        <v>0.3530000000000002</v>
      </c>
      <c r="I8" s="166">
        <f>'III-2481'!H30</f>
        <v>0</v>
      </c>
      <c r="J8" s="125">
        <f t="shared" ref="J8:J11" si="1">I8*1.2</f>
        <v>0</v>
      </c>
    </row>
    <row r="9" spans="2:11" ht="16.5" customHeight="1" x14ac:dyDescent="0.25">
      <c r="B9" s="142" t="s">
        <v>95</v>
      </c>
      <c r="C9" s="143" t="s">
        <v>67</v>
      </c>
      <c r="D9" s="143" t="s">
        <v>65</v>
      </c>
      <c r="E9" s="143" t="s">
        <v>68</v>
      </c>
      <c r="F9" s="157">
        <v>1.758</v>
      </c>
      <c r="G9" s="157">
        <v>2.25</v>
      </c>
      <c r="H9" s="158">
        <f>G9-F9</f>
        <v>0.49199999999999999</v>
      </c>
      <c r="I9" s="167">
        <f>'III-2486'!H29</f>
        <v>0</v>
      </c>
      <c r="J9" s="126">
        <f t="shared" si="1"/>
        <v>0</v>
      </c>
    </row>
    <row r="10" spans="2:11" ht="16.5" customHeight="1" x14ac:dyDescent="0.25">
      <c r="B10" s="142" t="s">
        <v>96</v>
      </c>
      <c r="C10" s="143" t="s">
        <v>69</v>
      </c>
      <c r="D10" s="143" t="s">
        <v>65</v>
      </c>
      <c r="E10" s="143" t="s">
        <v>70</v>
      </c>
      <c r="F10" s="157">
        <v>16.943000000000001</v>
      </c>
      <c r="G10" s="157">
        <v>17.933</v>
      </c>
      <c r="H10" s="158">
        <f>G10-F10</f>
        <v>0.98999999999999844</v>
      </c>
      <c r="I10" s="167">
        <f>'III-2487'!H30</f>
        <v>0</v>
      </c>
      <c r="J10" s="126">
        <f t="shared" si="1"/>
        <v>0</v>
      </c>
    </row>
    <row r="11" spans="2:11" ht="16.5" customHeight="1" thickBot="1" x14ac:dyDescent="0.3">
      <c r="B11" s="144" t="s">
        <v>97</v>
      </c>
      <c r="C11" s="137" t="s">
        <v>71</v>
      </c>
      <c r="D11" s="137" t="s">
        <v>65</v>
      </c>
      <c r="E11" s="137" t="s">
        <v>157</v>
      </c>
      <c r="F11" s="151">
        <v>4.1050000000000004</v>
      </c>
      <c r="G11" s="151">
        <v>4.2699999999999996</v>
      </c>
      <c r="H11" s="159">
        <v>0.16500000000000001</v>
      </c>
      <c r="I11" s="168">
        <f>'III-2495'!H30</f>
        <v>0</v>
      </c>
      <c r="J11" s="169">
        <f t="shared" si="1"/>
        <v>0</v>
      </c>
    </row>
    <row r="12" spans="2:11" ht="16.5" customHeight="1" thickBot="1" x14ac:dyDescent="0.3">
      <c r="B12" s="139"/>
      <c r="C12" s="139"/>
      <c r="D12" s="139"/>
      <c r="E12" s="139"/>
      <c r="F12" s="153"/>
      <c r="G12" s="615" t="s">
        <v>63</v>
      </c>
      <c r="H12" s="160">
        <f>SUM(H8:H11)</f>
        <v>1.9999999999999987</v>
      </c>
      <c r="I12" s="177">
        <f>SUM(I8:I11)</f>
        <v>0</v>
      </c>
      <c r="J12" s="177">
        <f>SUM(J8:J11)</f>
        <v>0</v>
      </c>
    </row>
    <row r="13" spans="2:11" ht="16.5" customHeight="1" thickBot="1" x14ac:dyDescent="0.3">
      <c r="B13" s="139"/>
      <c r="C13" s="139"/>
      <c r="D13" s="139"/>
      <c r="E13" s="139"/>
      <c r="F13" s="153"/>
      <c r="G13" s="153"/>
      <c r="H13" s="153"/>
      <c r="I13" s="178"/>
      <c r="J13" s="178"/>
    </row>
    <row r="14" spans="2:11" ht="16.5" customHeight="1" x14ac:dyDescent="0.25">
      <c r="B14" s="705" t="s">
        <v>98</v>
      </c>
      <c r="C14" s="708" t="s">
        <v>150</v>
      </c>
      <c r="D14" s="708" t="s">
        <v>86</v>
      </c>
      <c r="E14" s="708" t="s">
        <v>151</v>
      </c>
      <c r="F14" s="605" t="s">
        <v>87</v>
      </c>
      <c r="G14" s="605" t="s">
        <v>152</v>
      </c>
      <c r="H14" s="606">
        <f>G14-F14</f>
        <v>0.47</v>
      </c>
      <c r="I14" s="711">
        <f>'III-2523'!H29</f>
        <v>0</v>
      </c>
      <c r="J14" s="714">
        <f>I14*1.2</f>
        <v>0</v>
      </c>
    </row>
    <row r="15" spans="2:11" ht="16.5" customHeight="1" x14ac:dyDescent="0.25">
      <c r="B15" s="706"/>
      <c r="C15" s="709"/>
      <c r="D15" s="709"/>
      <c r="E15" s="709"/>
      <c r="F15" s="607" t="s">
        <v>153</v>
      </c>
      <c r="G15" s="607" t="s">
        <v>154</v>
      </c>
      <c r="H15" s="608">
        <f>G15-F15</f>
        <v>4.8999999999999932E-2</v>
      </c>
      <c r="I15" s="712"/>
      <c r="J15" s="715"/>
    </row>
    <row r="16" spans="2:11" ht="16.5" customHeight="1" x14ac:dyDescent="0.25">
      <c r="B16" s="707"/>
      <c r="C16" s="710"/>
      <c r="D16" s="710"/>
      <c r="E16" s="710"/>
      <c r="F16" s="607" t="s">
        <v>155</v>
      </c>
      <c r="G16" s="607" t="s">
        <v>156</v>
      </c>
      <c r="H16" s="608">
        <f>G16-F16</f>
        <v>0.13</v>
      </c>
      <c r="I16" s="713"/>
      <c r="J16" s="716"/>
    </row>
    <row r="17" spans="2:10" ht="16.5" customHeight="1" thickBot="1" x14ac:dyDescent="0.3">
      <c r="B17" s="626" t="s">
        <v>99</v>
      </c>
      <c r="C17" s="627" t="s">
        <v>88</v>
      </c>
      <c r="D17" s="627" t="s">
        <v>86</v>
      </c>
      <c r="E17" s="627" t="s">
        <v>89</v>
      </c>
      <c r="F17" s="628">
        <v>6.673</v>
      </c>
      <c r="G17" s="628">
        <v>7.3079999999999998</v>
      </c>
      <c r="H17" s="629">
        <f>G17-F17</f>
        <v>0.63499999999999979</v>
      </c>
      <c r="I17" s="630">
        <f>'III-2511'!H31</f>
        <v>0</v>
      </c>
      <c r="J17" s="165">
        <f>I17*1.2</f>
        <v>0</v>
      </c>
    </row>
    <row r="18" spans="2:10" ht="16.5" customHeight="1" thickBot="1" x14ac:dyDescent="0.3">
      <c r="B18" s="145"/>
      <c r="C18" s="145"/>
      <c r="D18" s="146"/>
      <c r="E18" s="147"/>
      <c r="F18" s="153"/>
      <c r="G18" s="623" t="s">
        <v>159</v>
      </c>
      <c r="H18" s="624">
        <f>SUM(H14:H17)</f>
        <v>1.2839999999999998</v>
      </c>
      <c r="I18" s="625">
        <f>SUM(I14:I17)</f>
        <v>0</v>
      </c>
      <c r="J18" s="625">
        <f>SUM(J14:J17)</f>
        <v>0</v>
      </c>
    </row>
    <row r="19" spans="2:10" ht="16.5" customHeight="1" thickBot="1" x14ac:dyDescent="0.3">
      <c r="B19" s="145"/>
      <c r="C19" s="145"/>
      <c r="D19" s="146"/>
      <c r="E19" s="147"/>
      <c r="F19" s="161"/>
      <c r="G19" s="161"/>
      <c r="H19" s="162"/>
      <c r="I19" s="180"/>
      <c r="J19" s="180"/>
    </row>
    <row r="20" spans="2:10" ht="16.5" customHeight="1" x14ac:dyDescent="0.25">
      <c r="B20" s="140" t="s">
        <v>100</v>
      </c>
      <c r="C20" s="148" t="s">
        <v>61</v>
      </c>
      <c r="D20" s="148" t="s">
        <v>62</v>
      </c>
      <c r="E20" s="148" t="s">
        <v>51</v>
      </c>
      <c r="F20" s="175">
        <v>1.615</v>
      </c>
      <c r="G20" s="175">
        <v>2.0049999999999999</v>
      </c>
      <c r="H20" s="173">
        <f>G20-F20</f>
        <v>0.3899999999999999</v>
      </c>
      <c r="I20" s="125">
        <f>'MK Pereš1'!H31</f>
        <v>0</v>
      </c>
      <c r="J20" s="171">
        <f t="shared" ref="J20" si="2">I20*1.2</f>
        <v>0</v>
      </c>
    </row>
    <row r="21" spans="2:10" ht="16.5" customHeight="1" thickBot="1" x14ac:dyDescent="0.3">
      <c r="B21" s="136" t="s">
        <v>101</v>
      </c>
      <c r="C21" s="149" t="s">
        <v>61</v>
      </c>
      <c r="D21" s="149" t="s">
        <v>62</v>
      </c>
      <c r="E21" s="150" t="s">
        <v>59</v>
      </c>
      <c r="F21" s="176">
        <v>3.3879999999999999</v>
      </c>
      <c r="G21" s="176">
        <v>3.6880000000000002</v>
      </c>
      <c r="H21" s="174">
        <f>G21-F21</f>
        <v>0.30000000000000027</v>
      </c>
      <c r="I21" s="165">
        <f>'MK Pereš2'!H31</f>
        <v>0</v>
      </c>
      <c r="J21" s="172">
        <f>I21*1.2</f>
        <v>0</v>
      </c>
    </row>
    <row r="22" spans="2:10" ht="16.5" customHeight="1" thickBot="1" x14ac:dyDescent="0.3">
      <c r="B22" s="128"/>
      <c r="C22" s="128"/>
      <c r="D22" s="128"/>
      <c r="E22" s="128"/>
      <c r="F22" s="163"/>
      <c r="G22" s="616" t="s">
        <v>63</v>
      </c>
      <c r="H22" s="164">
        <f>SUM(H20:H21)</f>
        <v>0.69000000000000017</v>
      </c>
      <c r="I22" s="177">
        <f>SUM(I20:I21)</f>
        <v>0</v>
      </c>
      <c r="J22" s="177">
        <f>SUM(J20:J21)</f>
        <v>0</v>
      </c>
    </row>
    <row r="23" spans="2:10" ht="16.5" customHeight="1" thickBot="1" x14ac:dyDescent="0.3">
      <c r="B23" s="123"/>
      <c r="C23" s="123"/>
      <c r="D23" s="123"/>
      <c r="E23" s="123"/>
      <c r="F23" s="123"/>
      <c r="G23" s="123"/>
      <c r="H23" s="123"/>
      <c r="I23" s="181"/>
      <c r="J23" s="181"/>
    </row>
    <row r="24" spans="2:10" ht="16.5" customHeight="1" thickBot="1" x14ac:dyDescent="0.3">
      <c r="B24" s="123"/>
      <c r="C24" s="123"/>
      <c r="D24" s="123"/>
      <c r="E24" s="123"/>
      <c r="F24" s="123"/>
      <c r="G24" s="717" t="s">
        <v>110</v>
      </c>
      <c r="H24" s="718"/>
      <c r="I24" s="170">
        <f>I6+I12+I18+I22</f>
        <v>0</v>
      </c>
      <c r="J24" s="170">
        <f>J6+J12+J18+J22</f>
        <v>0</v>
      </c>
    </row>
  </sheetData>
  <mergeCells count="7">
    <mergeCell ref="B14:B16"/>
    <mergeCell ref="C14:C16"/>
    <mergeCell ref="I14:I16"/>
    <mergeCell ref="J14:J16"/>
    <mergeCell ref="G24:H24"/>
    <mergeCell ref="D14:D16"/>
    <mergeCell ref="E14:E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8C692-486D-4CB8-B2CB-CC097C37C0F5}">
  <dimension ref="A1:M44"/>
  <sheetViews>
    <sheetView topLeftCell="A4" zoomScale="85" zoomScaleNormal="85" workbookViewId="0">
      <selection activeCell="K32" sqref="K32"/>
    </sheetView>
  </sheetViews>
  <sheetFormatPr defaultRowHeight="15" x14ac:dyDescent="0.25"/>
  <cols>
    <col min="1" max="1" width="26.85546875" customWidth="1"/>
    <col min="2" max="2" width="10.5703125" customWidth="1"/>
    <col min="3" max="3" width="12.140625" customWidth="1"/>
    <col min="4" max="4" width="14" customWidth="1"/>
    <col min="5" max="5" width="13" customWidth="1"/>
    <col min="6" max="6" width="15.140625" customWidth="1"/>
    <col min="7" max="7" width="11" customWidth="1"/>
    <col min="8" max="8" width="12.85546875" customWidth="1"/>
    <col min="11" max="11" width="17.7109375" customWidth="1"/>
  </cols>
  <sheetData>
    <row r="1" spans="1:13" x14ac:dyDescent="0.25">
      <c r="A1" s="1" t="s">
        <v>132</v>
      </c>
      <c r="B1" s="219"/>
      <c r="C1" s="219"/>
      <c r="D1" s="219"/>
      <c r="E1" s="219"/>
      <c r="F1" s="219"/>
      <c r="G1" s="219"/>
      <c r="H1" s="219"/>
      <c r="I1" s="219"/>
      <c r="J1" s="219"/>
      <c r="K1" s="181"/>
      <c r="L1" s="123"/>
      <c r="M1" s="123"/>
    </row>
    <row r="2" spans="1:13" x14ac:dyDescent="0.25">
      <c r="A2" s="234"/>
      <c r="B2" s="219"/>
      <c r="C2" s="219"/>
      <c r="D2" s="219"/>
      <c r="E2" s="219"/>
      <c r="F2" s="219"/>
      <c r="G2" s="219"/>
      <c r="H2" s="219"/>
      <c r="I2" s="219"/>
      <c r="J2" s="219"/>
      <c r="K2" s="181"/>
      <c r="L2" s="123"/>
      <c r="M2" s="123"/>
    </row>
    <row r="3" spans="1:13" x14ac:dyDescent="0.25">
      <c r="A3" s="234" t="s">
        <v>0</v>
      </c>
      <c r="B3" s="219"/>
      <c r="C3" s="219"/>
      <c r="D3" s="219"/>
      <c r="E3" s="219"/>
      <c r="F3" s="219"/>
      <c r="G3" s="219"/>
      <c r="H3" s="219"/>
      <c r="I3" s="219"/>
      <c r="J3" s="219"/>
      <c r="K3" s="181"/>
      <c r="L3" s="123"/>
      <c r="M3" s="123"/>
    </row>
    <row r="4" spans="1:13" x14ac:dyDescent="0.25">
      <c r="A4" s="219"/>
      <c r="B4" s="235" t="s">
        <v>130</v>
      </c>
      <c r="C4" s="1"/>
      <c r="D4" s="219"/>
      <c r="E4" s="219"/>
      <c r="F4" s="219"/>
      <c r="G4" s="219"/>
      <c r="H4" s="219"/>
      <c r="I4" s="219"/>
      <c r="J4" s="219"/>
      <c r="K4" s="181"/>
      <c r="L4" s="123"/>
      <c r="M4" s="123"/>
    </row>
    <row r="5" spans="1:13" x14ac:dyDescent="0.25">
      <c r="A5" s="5" t="s">
        <v>1</v>
      </c>
      <c r="B5" s="219"/>
      <c r="C5" s="219"/>
      <c r="D5" s="219"/>
      <c r="E5" s="219"/>
      <c r="F5" s="219"/>
      <c r="G5" s="219"/>
      <c r="H5" s="219"/>
      <c r="I5" s="219"/>
      <c r="J5" s="219"/>
      <c r="K5" s="181"/>
      <c r="L5" s="123"/>
      <c r="M5" s="123"/>
    </row>
    <row r="6" spans="1:13" x14ac:dyDescent="0.25">
      <c r="A6" s="234"/>
      <c r="B6" s="219"/>
      <c r="C6" s="219"/>
      <c r="D6" s="219"/>
      <c r="E6" s="219"/>
      <c r="F6" s="219"/>
      <c r="G6" s="219"/>
      <c r="H6" s="219"/>
      <c r="I6" s="219"/>
      <c r="J6" s="219"/>
      <c r="K6" s="181"/>
      <c r="L6" s="123"/>
      <c r="M6" s="123"/>
    </row>
    <row r="7" spans="1:13" x14ac:dyDescent="0.25">
      <c r="A7" s="219" t="s">
        <v>2</v>
      </c>
      <c r="B7" s="219"/>
      <c r="C7" s="219"/>
      <c r="D7" s="219"/>
      <c r="E7" s="219"/>
      <c r="F7" s="219"/>
      <c r="G7" s="219"/>
      <c r="H7" s="219"/>
      <c r="I7" s="219"/>
      <c r="J7" s="219"/>
      <c r="K7" s="181"/>
      <c r="L7" s="123"/>
      <c r="M7" s="123"/>
    </row>
    <row r="8" spans="1:13" x14ac:dyDescent="0.25">
      <c r="A8" s="219" t="s">
        <v>3</v>
      </c>
      <c r="B8" s="219"/>
      <c r="C8" s="219"/>
      <c r="D8" s="219"/>
      <c r="E8" s="219"/>
      <c r="F8" s="219"/>
      <c r="G8" s="219"/>
      <c r="H8" s="219"/>
      <c r="I8" s="219"/>
      <c r="J8" s="219"/>
      <c r="K8" s="181"/>
      <c r="L8" s="123"/>
      <c r="M8" s="123"/>
    </row>
    <row r="9" spans="1:13" x14ac:dyDescent="0.25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181"/>
      <c r="L9" s="123"/>
      <c r="M9" s="123"/>
    </row>
    <row r="10" spans="1:13" x14ac:dyDescent="0.25">
      <c r="A10" s="234" t="s">
        <v>4</v>
      </c>
      <c r="B10" s="234"/>
      <c r="C10" s="234"/>
      <c r="D10" s="234"/>
      <c r="E10" s="234"/>
      <c r="F10" s="234"/>
      <c r="G10" s="234"/>
      <c r="H10" s="234"/>
      <c r="I10" s="234"/>
      <c r="J10" s="234"/>
      <c r="K10" s="181"/>
      <c r="L10" s="123"/>
      <c r="M10" s="123"/>
    </row>
    <row r="11" spans="1:13" x14ac:dyDescent="0.25">
      <c r="A11" s="33" t="s">
        <v>72</v>
      </c>
      <c r="B11" s="94"/>
      <c r="C11" s="33"/>
      <c r="D11" s="123"/>
      <c r="E11" s="95"/>
      <c r="F11" s="95"/>
      <c r="G11" s="341"/>
      <c r="H11" s="234"/>
      <c r="I11" s="234"/>
      <c r="J11" s="234"/>
      <c r="K11" s="181"/>
      <c r="L11" s="123"/>
      <c r="M11" s="123"/>
    </row>
    <row r="12" spans="1:13" ht="15.75" thickBot="1" x14ac:dyDescent="0.3">
      <c r="A12" s="33"/>
      <c r="B12" s="33"/>
      <c r="C12" s="33"/>
      <c r="D12" s="33"/>
      <c r="E12" s="33"/>
      <c r="F12" s="103"/>
      <c r="G12" s="33"/>
      <c r="H12" s="103"/>
      <c r="I12" s="33"/>
      <c r="J12" s="103"/>
      <c r="K12" s="103"/>
      <c r="L12" s="123"/>
      <c r="M12" s="123"/>
    </row>
    <row r="13" spans="1:13" x14ac:dyDescent="0.25">
      <c r="A13" s="35" t="s">
        <v>5</v>
      </c>
      <c r="B13" s="36"/>
      <c r="C13" s="124"/>
      <c r="D13" s="124" t="s">
        <v>73</v>
      </c>
      <c r="E13" s="124"/>
      <c r="F13" s="303"/>
      <c r="G13" s="124"/>
      <c r="H13" s="303"/>
      <c r="I13" s="124"/>
      <c r="J13" s="303"/>
      <c r="K13" s="304"/>
      <c r="L13" s="123"/>
      <c r="M13" s="123"/>
    </row>
    <row r="14" spans="1:13" x14ac:dyDescent="0.25">
      <c r="A14" s="375" t="s">
        <v>72</v>
      </c>
      <c r="B14" s="182"/>
      <c r="C14" s="182"/>
      <c r="D14" s="376"/>
      <c r="E14" s="182"/>
      <c r="F14" s="349"/>
      <c r="G14" s="182"/>
      <c r="H14" s="376"/>
      <c r="I14" s="376"/>
      <c r="J14" s="182"/>
      <c r="K14" s="305"/>
      <c r="L14" s="123"/>
      <c r="M14" s="123"/>
    </row>
    <row r="15" spans="1:13" ht="15.75" thickBot="1" x14ac:dyDescent="0.3">
      <c r="A15" s="306"/>
      <c r="B15" s="182"/>
      <c r="C15" s="182"/>
      <c r="D15" s="182"/>
      <c r="E15" s="182"/>
      <c r="F15" s="349"/>
      <c r="G15" s="182"/>
      <c r="H15" s="377"/>
      <c r="I15" s="182"/>
      <c r="J15" s="349"/>
      <c r="K15" s="307"/>
      <c r="L15" s="123"/>
      <c r="M15" s="123"/>
    </row>
    <row r="16" spans="1:13" x14ac:dyDescent="0.25">
      <c r="A16" s="308" t="s">
        <v>6</v>
      </c>
      <c r="B16" s="345">
        <v>353</v>
      </c>
      <c r="C16" s="182" t="s">
        <v>7</v>
      </c>
      <c r="D16" s="182"/>
      <c r="E16" s="182"/>
      <c r="F16" s="349"/>
      <c r="G16" s="182"/>
      <c r="H16" s="377"/>
      <c r="I16" s="182"/>
      <c r="J16" s="349"/>
      <c r="K16" s="287"/>
      <c r="L16" s="123"/>
      <c r="M16" s="123"/>
    </row>
    <row r="17" spans="1:13" x14ac:dyDescent="0.25">
      <c r="A17" s="309" t="s">
        <v>74</v>
      </c>
      <c r="B17" s="346">
        <v>5.2</v>
      </c>
      <c r="C17" s="182" t="s">
        <v>7</v>
      </c>
      <c r="D17" s="182"/>
      <c r="E17" s="182"/>
      <c r="F17" s="349"/>
      <c r="G17" s="182"/>
      <c r="H17" s="182"/>
      <c r="I17" s="182"/>
      <c r="J17" s="253"/>
      <c r="K17" s="307"/>
      <c r="L17" s="123"/>
      <c r="M17" s="123"/>
    </row>
    <row r="18" spans="1:13" x14ac:dyDescent="0.25">
      <c r="A18" s="311" t="s">
        <v>8</v>
      </c>
      <c r="B18" s="347">
        <f>B16*B17+B19</f>
        <v>1851.6000000000001</v>
      </c>
      <c r="C18" s="182" t="s">
        <v>129</v>
      </c>
      <c r="D18" s="182"/>
      <c r="E18" s="182"/>
      <c r="F18" s="349"/>
      <c r="G18" s="182"/>
      <c r="H18" s="182"/>
      <c r="I18" s="182"/>
      <c r="J18" s="253"/>
      <c r="K18" s="307"/>
      <c r="L18" s="123"/>
      <c r="M18" s="123"/>
    </row>
    <row r="19" spans="1:13" ht="15.75" thickBot="1" x14ac:dyDescent="0.3">
      <c r="A19" s="312" t="s">
        <v>10</v>
      </c>
      <c r="B19" s="348">
        <v>16</v>
      </c>
      <c r="C19" s="182" t="s">
        <v>129</v>
      </c>
      <c r="D19" s="182"/>
      <c r="E19" s="182"/>
      <c r="F19" s="349"/>
      <c r="G19" s="182"/>
      <c r="H19" s="349"/>
      <c r="I19" s="182"/>
      <c r="J19" s="253"/>
      <c r="K19" s="307"/>
      <c r="L19" s="123"/>
      <c r="M19" s="123"/>
    </row>
    <row r="20" spans="1:13" x14ac:dyDescent="0.25">
      <c r="A20" s="306"/>
      <c r="B20" s="378"/>
      <c r="C20" s="182"/>
      <c r="D20" s="182"/>
      <c r="E20" s="182"/>
      <c r="F20" s="349"/>
      <c r="G20" s="182"/>
      <c r="H20" s="349"/>
      <c r="I20" s="182"/>
      <c r="J20" s="253"/>
      <c r="K20" s="307"/>
      <c r="L20" s="123"/>
      <c r="M20" s="123"/>
    </row>
    <row r="21" spans="1:13" ht="15.75" thickBot="1" x14ac:dyDescent="0.3">
      <c r="A21" s="306"/>
      <c r="B21" s="378"/>
      <c r="C21" s="182"/>
      <c r="D21" s="182"/>
      <c r="E21" s="182"/>
      <c r="F21" s="253"/>
      <c r="G21" s="182"/>
      <c r="H21" s="349"/>
      <c r="I21" s="182"/>
      <c r="J21" s="349"/>
      <c r="K21" s="307"/>
      <c r="L21" s="123"/>
      <c r="M21" s="123"/>
    </row>
    <row r="22" spans="1:13" ht="28.5" customHeight="1" thickBot="1" x14ac:dyDescent="0.3">
      <c r="A22" s="632" t="s">
        <v>113</v>
      </c>
      <c r="B22" s="633"/>
      <c r="C22" s="634"/>
      <c r="D22" s="185" t="s">
        <v>11</v>
      </c>
      <c r="E22" s="185" t="s">
        <v>12</v>
      </c>
      <c r="F22" s="186" t="s">
        <v>114</v>
      </c>
      <c r="G22" s="187" t="s">
        <v>14</v>
      </c>
      <c r="H22" s="133" t="s">
        <v>115</v>
      </c>
      <c r="I22" s="377"/>
      <c r="J22" s="379"/>
      <c r="K22" s="307"/>
      <c r="L22" s="123"/>
      <c r="M22" s="123"/>
    </row>
    <row r="23" spans="1:13" ht="15.75" customHeight="1" x14ac:dyDescent="0.25">
      <c r="A23" s="342" t="s">
        <v>15</v>
      </c>
      <c r="B23" s="329"/>
      <c r="C23" s="330"/>
      <c r="D23" s="343" t="s">
        <v>7</v>
      </c>
      <c r="E23" s="284" t="s">
        <v>16</v>
      </c>
      <c r="F23" s="331"/>
      <c r="G23" s="352">
        <f>B17*2</f>
        <v>10.4</v>
      </c>
      <c r="H23" s="357">
        <f t="shared" ref="H23:H28" si="0">F23*G23</f>
        <v>0</v>
      </c>
      <c r="I23" s="377"/>
      <c r="J23" s="380"/>
      <c r="K23" s="287"/>
      <c r="L23" s="123"/>
      <c r="M23" s="123"/>
    </row>
    <row r="24" spans="1:13" ht="15.75" customHeight="1" x14ac:dyDescent="0.25">
      <c r="A24" s="654" t="s">
        <v>17</v>
      </c>
      <c r="B24" s="655"/>
      <c r="C24" s="655"/>
      <c r="D24" s="321" t="s">
        <v>18</v>
      </c>
      <c r="E24" s="344"/>
      <c r="F24" s="332"/>
      <c r="G24" s="353">
        <f>B18</f>
        <v>1851.6000000000001</v>
      </c>
      <c r="H24" s="358">
        <f t="shared" si="0"/>
        <v>0</v>
      </c>
      <c r="I24" s="377"/>
      <c r="J24" s="380"/>
      <c r="K24" s="287"/>
      <c r="L24" s="123"/>
      <c r="M24" s="123"/>
    </row>
    <row r="25" spans="1:13" ht="16.5" customHeight="1" x14ac:dyDescent="0.25">
      <c r="A25" s="656" t="s">
        <v>57</v>
      </c>
      <c r="B25" s="657"/>
      <c r="C25" s="658"/>
      <c r="D25" s="318" t="s">
        <v>18</v>
      </c>
      <c r="E25" s="289" t="s">
        <v>16</v>
      </c>
      <c r="F25" s="333"/>
      <c r="G25" s="354">
        <f>B18</f>
        <v>1851.6000000000001</v>
      </c>
      <c r="H25" s="359">
        <f>G25*F25</f>
        <v>0</v>
      </c>
      <c r="I25" s="377"/>
      <c r="J25" s="380"/>
      <c r="K25" s="287"/>
      <c r="L25" s="123"/>
      <c r="M25" s="123"/>
    </row>
    <row r="26" spans="1:13" ht="15.75" customHeight="1" x14ac:dyDescent="0.25">
      <c r="A26" s="319" t="s">
        <v>118</v>
      </c>
      <c r="B26" s="320"/>
      <c r="C26" s="320"/>
      <c r="D26" s="62" t="s">
        <v>119</v>
      </c>
      <c r="E26" s="290" t="s">
        <v>16</v>
      </c>
      <c r="F26" s="334"/>
      <c r="G26" s="353">
        <f>B18</f>
        <v>1851.6000000000001</v>
      </c>
      <c r="H26" s="358">
        <f t="shared" si="0"/>
        <v>0</v>
      </c>
      <c r="I26" s="377"/>
      <c r="J26" s="380"/>
      <c r="K26" s="287"/>
      <c r="L26" s="123"/>
      <c r="M26" s="123"/>
    </row>
    <row r="27" spans="1:13" ht="15.75" customHeight="1" x14ac:dyDescent="0.25">
      <c r="A27" s="315" t="s">
        <v>122</v>
      </c>
      <c r="B27" s="316"/>
      <c r="C27" s="317"/>
      <c r="D27" s="314" t="s">
        <v>18</v>
      </c>
      <c r="E27" s="286" t="s">
        <v>128</v>
      </c>
      <c r="F27" s="335"/>
      <c r="G27" s="353">
        <f>B18</f>
        <v>1851.6000000000001</v>
      </c>
      <c r="H27" s="358">
        <f t="shared" si="0"/>
        <v>0</v>
      </c>
      <c r="I27" s="377"/>
      <c r="J27" s="380"/>
      <c r="K27" s="287"/>
      <c r="L27" s="123"/>
      <c r="M27" s="123"/>
    </row>
    <row r="28" spans="1:13" ht="15.75" customHeight="1" x14ac:dyDescent="0.25">
      <c r="A28" s="659" t="s">
        <v>75</v>
      </c>
      <c r="B28" s="660"/>
      <c r="C28" s="660"/>
      <c r="D28" s="321" t="s">
        <v>34</v>
      </c>
      <c r="E28" s="338"/>
      <c r="F28" s="339"/>
      <c r="G28" s="355">
        <v>6</v>
      </c>
      <c r="H28" s="360">
        <f t="shared" si="0"/>
        <v>0</v>
      </c>
      <c r="I28" s="381"/>
      <c r="J28" s="380"/>
      <c r="K28" s="287"/>
      <c r="L28" s="123"/>
      <c r="M28" s="123"/>
    </row>
    <row r="29" spans="1:13" ht="15.75" customHeight="1" thickBot="1" x14ac:dyDescent="0.3">
      <c r="A29" s="661" t="s">
        <v>32</v>
      </c>
      <c r="B29" s="662"/>
      <c r="C29" s="663"/>
      <c r="D29" s="350" t="s">
        <v>7</v>
      </c>
      <c r="E29" s="135"/>
      <c r="F29" s="351"/>
      <c r="G29" s="356">
        <v>85</v>
      </c>
      <c r="H29" s="361">
        <f>F29*G29</f>
        <v>0</v>
      </c>
      <c r="I29" s="381"/>
      <c r="J29" s="380"/>
      <c r="K29" s="287"/>
      <c r="L29" s="123"/>
      <c r="M29" s="123"/>
    </row>
    <row r="30" spans="1:13" ht="15.75" customHeight="1" thickBot="1" x14ac:dyDescent="0.3">
      <c r="A30" s="66"/>
      <c r="B30" s="382"/>
      <c r="C30" s="382"/>
      <c r="D30" s="383"/>
      <c r="E30" s="383"/>
      <c r="F30" s="383"/>
      <c r="G30" s="383" t="s">
        <v>22</v>
      </c>
      <c r="H30" s="340">
        <f>SUM(H23:H29)</f>
        <v>0</v>
      </c>
      <c r="I30" s="383"/>
      <c r="J30" s="384"/>
      <c r="K30" s="291"/>
      <c r="L30" s="123"/>
      <c r="M30" s="123"/>
    </row>
    <row r="31" spans="1:13" ht="15.75" customHeight="1" thickBot="1" x14ac:dyDescent="0.3">
      <c r="A31" s="66"/>
      <c r="B31" s="382"/>
      <c r="C31" s="382"/>
      <c r="D31" s="382"/>
      <c r="E31" s="385"/>
      <c r="F31" s="383"/>
      <c r="G31" s="383"/>
      <c r="H31" s="383"/>
      <c r="I31" s="383"/>
      <c r="J31" s="384" t="s">
        <v>23</v>
      </c>
      <c r="K31" s="323" t="s">
        <v>24</v>
      </c>
      <c r="L31" s="123"/>
      <c r="M31" s="123"/>
    </row>
    <row r="32" spans="1:13" ht="15.75" customHeight="1" thickBot="1" x14ac:dyDescent="0.3">
      <c r="A32" s="66"/>
      <c r="B32" s="382"/>
      <c r="C32" s="382"/>
      <c r="D32" s="382"/>
      <c r="E32" s="383"/>
      <c r="F32" s="383"/>
      <c r="G32" s="383"/>
      <c r="H32" s="383" t="s">
        <v>25</v>
      </c>
      <c r="I32" s="386" t="s">
        <v>13</v>
      </c>
      <c r="J32" s="292">
        <f>H30*0.2</f>
        <v>0</v>
      </c>
      <c r="K32" s="281">
        <f>H30*1.2</f>
        <v>0</v>
      </c>
      <c r="L32" s="123"/>
      <c r="M32" s="123"/>
    </row>
    <row r="33" spans="1:13" ht="15.75" customHeight="1" thickBot="1" x14ac:dyDescent="0.3">
      <c r="A33" s="324"/>
      <c r="B33" s="325"/>
      <c r="C33" s="325"/>
      <c r="D33" s="325"/>
      <c r="E33" s="325"/>
      <c r="F33" s="326"/>
      <c r="G33" s="293"/>
      <c r="H33" s="293"/>
      <c r="I33" s="294"/>
      <c r="J33" s="295"/>
      <c r="K33" s="296"/>
      <c r="L33" s="123"/>
      <c r="M33" s="123"/>
    </row>
    <row r="34" spans="1:13" x14ac:dyDescent="0.25">
      <c r="A34" s="79"/>
      <c r="B34" s="123"/>
      <c r="C34" s="123"/>
      <c r="D34" s="123"/>
      <c r="E34" s="123"/>
      <c r="F34" s="181"/>
      <c r="G34" s="33"/>
      <c r="H34" s="67"/>
      <c r="I34" s="327"/>
      <c r="J34" s="67"/>
      <c r="K34" s="349"/>
      <c r="L34" s="123"/>
      <c r="M34" s="123"/>
    </row>
    <row r="35" spans="1:13" x14ac:dyDescent="0.25">
      <c r="A35" s="83" t="s">
        <v>26</v>
      </c>
      <c r="B35" s="297"/>
      <c r="C35" s="297"/>
      <c r="D35" s="297"/>
      <c r="E35" s="297"/>
      <c r="F35" s="297"/>
      <c r="G35" s="298"/>
      <c r="H35" s="298"/>
      <c r="I35" s="297"/>
      <c r="J35" s="298"/>
      <c r="K35" s="298"/>
      <c r="L35" s="219"/>
      <c r="M35" s="219"/>
    </row>
    <row r="36" spans="1:13" x14ac:dyDescent="0.25">
      <c r="A36" s="83" t="s">
        <v>27</v>
      </c>
      <c r="B36" s="297"/>
      <c r="C36" s="297"/>
      <c r="D36" s="297"/>
      <c r="E36" s="297"/>
      <c r="F36" s="297"/>
      <c r="G36" s="83"/>
      <c r="H36" s="83"/>
      <c r="I36" s="299"/>
      <c r="J36" s="300"/>
      <c r="K36" s="301"/>
      <c r="L36" s="219"/>
      <c r="M36" s="219"/>
    </row>
    <row r="37" spans="1:13" x14ac:dyDescent="0.25">
      <c r="A37" s="664" t="s">
        <v>28</v>
      </c>
      <c r="B37" s="664"/>
      <c r="C37" s="664"/>
      <c r="D37" s="664"/>
      <c r="E37" s="664"/>
      <c r="F37" s="664"/>
      <c r="G37" s="664"/>
      <c r="H37" s="664"/>
      <c r="I37" s="664"/>
      <c r="J37" s="664"/>
      <c r="K37" s="664"/>
      <c r="L37" s="664"/>
      <c r="M37" s="664"/>
    </row>
    <row r="38" spans="1:13" ht="15" customHeight="1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</row>
    <row r="39" spans="1:13" x14ac:dyDescent="0.25">
      <c r="A39" s="123"/>
      <c r="B39" s="123"/>
      <c r="C39" s="123"/>
      <c r="D39" s="123"/>
      <c r="E39" s="123"/>
      <c r="F39" s="181"/>
      <c r="G39" s="123"/>
      <c r="H39" s="181"/>
      <c r="I39" s="123"/>
      <c r="J39" s="181"/>
      <c r="K39" s="181"/>
      <c r="L39" s="123"/>
      <c r="M39" s="123"/>
    </row>
    <row r="40" spans="1:13" x14ac:dyDescent="0.25">
      <c r="A40" s="92"/>
      <c r="B40" s="92"/>
      <c r="C40" s="219"/>
      <c r="D40" s="219"/>
      <c r="E40" s="219"/>
      <c r="F40" s="219"/>
      <c r="G40" s="302" t="s">
        <v>29</v>
      </c>
      <c r="H40" s="302"/>
      <c r="I40" s="302"/>
      <c r="J40" s="181"/>
      <c r="K40" s="181"/>
      <c r="L40" s="123"/>
      <c r="M40" s="123"/>
    </row>
    <row r="41" spans="1:13" x14ac:dyDescent="0.25">
      <c r="A41" s="653" t="s">
        <v>30</v>
      </c>
      <c r="B41" s="653"/>
      <c r="C41" s="653"/>
      <c r="D41" s="1"/>
      <c r="E41" s="1"/>
      <c r="F41" s="219"/>
      <c r="G41" s="302" t="s">
        <v>31</v>
      </c>
      <c r="H41" s="302"/>
      <c r="I41" s="302"/>
      <c r="J41" s="181"/>
      <c r="K41" s="181"/>
      <c r="L41" s="123"/>
      <c r="M41" s="123"/>
    </row>
    <row r="42" spans="1:13" x14ac:dyDescent="0.25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</row>
    <row r="43" spans="1:13" x14ac:dyDescent="0.25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</row>
    <row r="44" spans="1:13" x14ac:dyDescent="0.25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</row>
  </sheetData>
  <mergeCells count="7">
    <mergeCell ref="A41:C41"/>
    <mergeCell ref="A24:C24"/>
    <mergeCell ref="A22:C22"/>
    <mergeCell ref="A25:C25"/>
    <mergeCell ref="A28:C28"/>
    <mergeCell ref="A29:C29"/>
    <mergeCell ref="A37:M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EDAEB-C76C-4B24-9E59-7C0A72DA4268}">
  <dimension ref="A1:M41"/>
  <sheetViews>
    <sheetView zoomScale="85" zoomScaleNormal="85" workbookViewId="0">
      <selection activeCell="K31" sqref="K31"/>
    </sheetView>
  </sheetViews>
  <sheetFormatPr defaultRowHeight="15" x14ac:dyDescent="0.25"/>
  <cols>
    <col min="1" max="1" width="26.85546875" customWidth="1"/>
    <col min="2" max="2" width="10.5703125" customWidth="1"/>
    <col min="3" max="3" width="12.140625" customWidth="1"/>
    <col min="4" max="4" width="14" customWidth="1"/>
    <col min="5" max="5" width="13" customWidth="1"/>
    <col min="6" max="6" width="14.85546875" customWidth="1"/>
    <col min="8" max="8" width="12.140625" customWidth="1"/>
    <col min="11" max="11" width="17.7109375" customWidth="1"/>
  </cols>
  <sheetData>
    <row r="1" spans="1:13" x14ac:dyDescent="0.25">
      <c r="A1" s="1" t="s">
        <v>131</v>
      </c>
      <c r="B1" s="219"/>
      <c r="C1" s="219"/>
      <c r="D1" s="219"/>
      <c r="E1" s="219"/>
      <c r="F1" s="219"/>
      <c r="G1" s="219"/>
      <c r="H1" s="219"/>
      <c r="I1" s="219"/>
      <c r="J1" s="219"/>
      <c r="K1" s="181"/>
      <c r="L1" s="123"/>
      <c r="M1" s="123"/>
    </row>
    <row r="2" spans="1:13" x14ac:dyDescent="0.25">
      <c r="A2" s="234"/>
      <c r="B2" s="219"/>
      <c r="C2" s="219"/>
      <c r="D2" s="219"/>
      <c r="E2" s="219"/>
      <c r="F2" s="219"/>
      <c r="G2" s="219"/>
      <c r="H2" s="219"/>
      <c r="I2" s="219"/>
      <c r="J2" s="219"/>
      <c r="K2" s="181"/>
      <c r="L2" s="123"/>
      <c r="M2" s="123"/>
    </row>
    <row r="3" spans="1:13" x14ac:dyDescent="0.25">
      <c r="A3" s="234" t="s">
        <v>0</v>
      </c>
      <c r="B3" s="219"/>
      <c r="C3" s="219"/>
      <c r="D3" s="219"/>
      <c r="E3" s="219"/>
      <c r="F3" s="219"/>
      <c r="G3" s="219"/>
      <c r="H3" s="219"/>
      <c r="I3" s="219"/>
      <c r="J3" s="219"/>
      <c r="K3" s="181"/>
      <c r="L3" s="123"/>
      <c r="M3" s="123"/>
    </row>
    <row r="4" spans="1:13" x14ac:dyDescent="0.25">
      <c r="A4" s="219"/>
      <c r="B4" s="235" t="s">
        <v>130</v>
      </c>
      <c r="C4" s="1"/>
      <c r="D4" s="219"/>
      <c r="E4" s="219"/>
      <c r="F4" s="219"/>
      <c r="G4" s="219"/>
      <c r="H4" s="219"/>
      <c r="I4" s="219"/>
      <c r="J4" s="219"/>
      <c r="K4" s="181"/>
      <c r="L4" s="123"/>
      <c r="M4" s="123"/>
    </row>
    <row r="5" spans="1:13" x14ac:dyDescent="0.25">
      <c r="A5" s="5" t="s">
        <v>1</v>
      </c>
      <c r="B5" s="219"/>
      <c r="C5" s="219"/>
      <c r="D5" s="219"/>
      <c r="E5" s="219"/>
      <c r="F5" s="219"/>
      <c r="G5" s="219"/>
      <c r="H5" s="219"/>
      <c r="I5" s="219"/>
      <c r="J5" s="219"/>
      <c r="K5" s="181"/>
      <c r="L5" s="123"/>
      <c r="M5" s="123"/>
    </row>
    <row r="6" spans="1:13" x14ac:dyDescent="0.25">
      <c r="A6" s="234"/>
      <c r="B6" s="219"/>
      <c r="C6" s="219"/>
      <c r="D6" s="219"/>
      <c r="E6" s="219"/>
      <c r="F6" s="219"/>
      <c r="G6" s="219"/>
      <c r="H6" s="219"/>
      <c r="I6" s="219"/>
      <c r="J6" s="219"/>
      <c r="K6" s="181"/>
      <c r="L6" s="123"/>
      <c r="M6" s="123"/>
    </row>
    <row r="7" spans="1:13" x14ac:dyDescent="0.25">
      <c r="A7" s="219" t="s">
        <v>2</v>
      </c>
      <c r="B7" s="219"/>
      <c r="C7" s="219"/>
      <c r="D7" s="219"/>
      <c r="E7" s="219"/>
      <c r="F7" s="219"/>
      <c r="G7" s="219"/>
      <c r="H7" s="219"/>
      <c r="I7" s="219"/>
      <c r="J7" s="219"/>
      <c r="K7" s="181"/>
      <c r="L7" s="123"/>
      <c r="M7" s="123"/>
    </row>
    <row r="8" spans="1:13" x14ac:dyDescent="0.25">
      <c r="A8" s="219" t="s">
        <v>3</v>
      </c>
      <c r="B8" s="219"/>
      <c r="C8" s="219"/>
      <c r="D8" s="219"/>
      <c r="E8" s="219"/>
      <c r="F8" s="219"/>
      <c r="G8" s="219"/>
      <c r="H8" s="219"/>
      <c r="I8" s="219"/>
      <c r="J8" s="219"/>
      <c r="K8" s="181"/>
      <c r="L8" s="123"/>
      <c r="M8" s="123"/>
    </row>
    <row r="9" spans="1:13" x14ac:dyDescent="0.25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181"/>
      <c r="L9" s="123"/>
      <c r="M9" s="123"/>
    </row>
    <row r="10" spans="1:13" x14ac:dyDescent="0.25">
      <c r="A10" s="234" t="s">
        <v>4</v>
      </c>
      <c r="B10" s="234"/>
      <c r="C10" s="234"/>
      <c r="D10" s="234"/>
      <c r="E10" s="234"/>
      <c r="F10" s="234"/>
      <c r="G10" s="234"/>
      <c r="H10" s="234"/>
      <c r="I10" s="234"/>
      <c r="J10" s="234"/>
      <c r="K10" s="181"/>
      <c r="L10" s="123"/>
      <c r="M10" s="123"/>
    </row>
    <row r="11" spans="1:13" x14ac:dyDescent="0.25">
      <c r="A11" s="33" t="s">
        <v>76</v>
      </c>
      <c r="B11" s="94"/>
      <c r="C11" s="33"/>
      <c r="D11" s="123"/>
      <c r="E11" s="95"/>
      <c r="F11" s="95"/>
      <c r="G11" s="341"/>
      <c r="H11" s="234"/>
      <c r="I11" s="234"/>
      <c r="J11" s="234"/>
      <c r="K11" s="181"/>
      <c r="L11" s="123"/>
      <c r="M11" s="123"/>
    </row>
    <row r="12" spans="1:13" ht="15.75" thickBot="1" x14ac:dyDescent="0.3">
      <c r="A12" s="33"/>
      <c r="B12" s="33"/>
      <c r="C12" s="33"/>
      <c r="D12" s="33"/>
      <c r="E12" s="33"/>
      <c r="F12" s="103"/>
      <c r="G12" s="33"/>
      <c r="H12" s="103"/>
      <c r="I12" s="33"/>
      <c r="J12" s="103"/>
      <c r="K12" s="103"/>
      <c r="L12" s="123"/>
      <c r="M12" s="123"/>
    </row>
    <row r="13" spans="1:13" x14ac:dyDescent="0.25">
      <c r="A13" s="35" t="s">
        <v>5</v>
      </c>
      <c r="B13" s="36"/>
      <c r="C13" s="124"/>
      <c r="D13" s="124" t="s">
        <v>77</v>
      </c>
      <c r="E13" s="124"/>
      <c r="F13" s="303"/>
      <c r="G13" s="124"/>
      <c r="H13" s="303"/>
      <c r="I13" s="124"/>
      <c r="J13" s="303"/>
      <c r="K13" s="304"/>
      <c r="L13" s="123"/>
      <c r="M13" s="123"/>
    </row>
    <row r="14" spans="1:13" x14ac:dyDescent="0.25">
      <c r="A14" s="375" t="s">
        <v>76</v>
      </c>
      <c r="B14" s="182"/>
      <c r="C14" s="182"/>
      <c r="D14" s="376"/>
      <c r="E14" s="182"/>
      <c r="F14" s="349"/>
      <c r="G14" s="182"/>
      <c r="H14" s="376"/>
      <c r="I14" s="376"/>
      <c r="J14" s="182"/>
      <c r="K14" s="305"/>
      <c r="L14" s="123"/>
      <c r="M14" s="123"/>
    </row>
    <row r="15" spans="1:13" ht="15.75" thickBot="1" x14ac:dyDescent="0.3">
      <c r="A15" s="306"/>
      <c r="B15" s="182"/>
      <c r="C15" s="182"/>
      <c r="D15" s="182"/>
      <c r="E15" s="182"/>
      <c r="F15" s="349"/>
      <c r="G15" s="182"/>
      <c r="H15" s="377"/>
      <c r="I15" s="182"/>
      <c r="J15" s="349"/>
      <c r="K15" s="307"/>
      <c r="L15" s="123"/>
      <c r="M15" s="123"/>
    </row>
    <row r="16" spans="1:13" x14ac:dyDescent="0.25">
      <c r="A16" s="308" t="s">
        <v>6</v>
      </c>
      <c r="B16" s="345">
        <v>492</v>
      </c>
      <c r="C16" s="182" t="s">
        <v>7</v>
      </c>
      <c r="D16" s="182"/>
      <c r="E16" s="182"/>
      <c r="F16" s="349"/>
      <c r="G16" s="182"/>
      <c r="H16" s="377"/>
      <c r="I16" s="182"/>
      <c r="J16" s="349"/>
      <c r="K16" s="287"/>
      <c r="L16" s="123"/>
      <c r="M16" s="123"/>
    </row>
    <row r="17" spans="1:13" x14ac:dyDescent="0.25">
      <c r="A17" s="309" t="s">
        <v>74</v>
      </c>
      <c r="B17" s="346">
        <v>4.99</v>
      </c>
      <c r="C17" s="182" t="s">
        <v>7</v>
      </c>
      <c r="D17" s="182"/>
      <c r="E17" s="182"/>
      <c r="F17" s="349"/>
      <c r="G17" s="182"/>
      <c r="H17" s="182"/>
      <c r="I17" s="182"/>
      <c r="J17" s="253"/>
      <c r="K17" s="307"/>
      <c r="L17" s="123"/>
      <c r="M17" s="123"/>
    </row>
    <row r="18" spans="1:13" x14ac:dyDescent="0.25">
      <c r="A18" s="311" t="s">
        <v>8</v>
      </c>
      <c r="B18" s="347">
        <f>B16*B17+B19</f>
        <v>2477.08</v>
      </c>
      <c r="C18" s="182" t="s">
        <v>129</v>
      </c>
      <c r="D18" s="182"/>
      <c r="E18" s="182"/>
      <c r="F18" s="349"/>
      <c r="G18" s="182"/>
      <c r="H18" s="182"/>
      <c r="I18" s="182"/>
      <c r="J18" s="253"/>
      <c r="K18" s="307"/>
      <c r="L18" s="123"/>
      <c r="M18" s="123"/>
    </row>
    <row r="19" spans="1:13" ht="15.75" thickBot="1" x14ac:dyDescent="0.3">
      <c r="A19" s="312" t="s">
        <v>10</v>
      </c>
      <c r="B19" s="348">
        <v>22</v>
      </c>
      <c r="C19" s="182" t="s">
        <v>129</v>
      </c>
      <c r="D19" s="182"/>
      <c r="E19" s="182"/>
      <c r="F19" s="349"/>
      <c r="G19" s="182"/>
      <c r="H19" s="349"/>
      <c r="I19" s="182"/>
      <c r="J19" s="253"/>
      <c r="K19" s="307"/>
      <c r="L19" s="123"/>
      <c r="M19" s="123"/>
    </row>
    <row r="20" spans="1:13" x14ac:dyDescent="0.25">
      <c r="A20" s="306"/>
      <c r="B20" s="378"/>
      <c r="C20" s="182"/>
      <c r="D20" s="182"/>
      <c r="E20" s="182"/>
      <c r="F20" s="349"/>
      <c r="G20" s="182"/>
      <c r="H20" s="349"/>
      <c r="I20" s="182"/>
      <c r="J20" s="253"/>
      <c r="K20" s="307"/>
      <c r="L20" s="123"/>
      <c r="M20" s="123"/>
    </row>
    <row r="21" spans="1:13" ht="15.75" thickBot="1" x14ac:dyDescent="0.3">
      <c r="A21" s="306"/>
      <c r="B21" s="378"/>
      <c r="C21" s="182"/>
      <c r="D21" s="182"/>
      <c r="E21" s="182"/>
      <c r="F21" s="253"/>
      <c r="G21" s="182"/>
      <c r="H21" s="349"/>
      <c r="I21" s="182"/>
      <c r="J21" s="349"/>
      <c r="K21" s="307"/>
      <c r="L21" s="123"/>
      <c r="M21" s="123"/>
    </row>
    <row r="22" spans="1:13" ht="26.25" thickBot="1" x14ac:dyDescent="0.3">
      <c r="A22" s="632" t="s">
        <v>113</v>
      </c>
      <c r="B22" s="633"/>
      <c r="C22" s="634"/>
      <c r="D22" s="185" t="s">
        <v>11</v>
      </c>
      <c r="E22" s="185" t="s">
        <v>12</v>
      </c>
      <c r="F22" s="186" t="s">
        <v>114</v>
      </c>
      <c r="G22" s="187" t="s">
        <v>14</v>
      </c>
      <c r="H22" s="133" t="s">
        <v>115</v>
      </c>
      <c r="I22" s="377"/>
      <c r="J22" s="379"/>
      <c r="K22" s="307"/>
      <c r="L22" s="123"/>
      <c r="M22" s="123"/>
    </row>
    <row r="23" spans="1:13" ht="15.75" customHeight="1" x14ac:dyDescent="0.25">
      <c r="A23" s="342" t="s">
        <v>15</v>
      </c>
      <c r="B23" s="329"/>
      <c r="C23" s="330"/>
      <c r="D23" s="343" t="s">
        <v>7</v>
      </c>
      <c r="E23" s="284" t="s">
        <v>16</v>
      </c>
      <c r="F23" s="331"/>
      <c r="G23" s="352">
        <f>B17*2</f>
        <v>9.98</v>
      </c>
      <c r="H23" s="357">
        <f t="shared" ref="H23:H27" si="0">F23*G23</f>
        <v>0</v>
      </c>
      <c r="I23" s="377"/>
      <c r="J23" s="380"/>
      <c r="K23" s="287"/>
      <c r="L23" s="123"/>
      <c r="M23" s="123"/>
    </row>
    <row r="24" spans="1:13" ht="15.75" customHeight="1" x14ac:dyDescent="0.25">
      <c r="A24" s="654" t="s">
        <v>17</v>
      </c>
      <c r="B24" s="655"/>
      <c r="C24" s="655"/>
      <c r="D24" s="321" t="s">
        <v>18</v>
      </c>
      <c r="E24" s="344"/>
      <c r="F24" s="332"/>
      <c r="G24" s="353">
        <f>B18</f>
        <v>2477.08</v>
      </c>
      <c r="H24" s="358">
        <f t="shared" si="0"/>
        <v>0</v>
      </c>
      <c r="I24" s="377"/>
      <c r="J24" s="380"/>
      <c r="K24" s="287"/>
      <c r="L24" s="123"/>
      <c r="M24" s="123"/>
    </row>
    <row r="25" spans="1:13" ht="15.75" customHeight="1" x14ac:dyDescent="0.25">
      <c r="A25" s="656" t="s">
        <v>57</v>
      </c>
      <c r="B25" s="657"/>
      <c r="C25" s="658"/>
      <c r="D25" s="318" t="s">
        <v>18</v>
      </c>
      <c r="E25" s="289" t="s">
        <v>16</v>
      </c>
      <c r="F25" s="333"/>
      <c r="G25" s="354">
        <f>B18</f>
        <v>2477.08</v>
      </c>
      <c r="H25" s="359">
        <f>G25*F25</f>
        <v>0</v>
      </c>
      <c r="I25" s="377"/>
      <c r="J25" s="380"/>
      <c r="K25" s="287"/>
      <c r="L25" s="123"/>
      <c r="M25" s="123"/>
    </row>
    <row r="26" spans="1:13" ht="15.75" customHeight="1" x14ac:dyDescent="0.25">
      <c r="A26" s="319" t="s">
        <v>118</v>
      </c>
      <c r="B26" s="320"/>
      <c r="C26" s="320"/>
      <c r="D26" s="62" t="s">
        <v>119</v>
      </c>
      <c r="E26" s="290" t="s">
        <v>16</v>
      </c>
      <c r="F26" s="334"/>
      <c r="G26" s="353">
        <f>B18</f>
        <v>2477.08</v>
      </c>
      <c r="H26" s="358">
        <f t="shared" si="0"/>
        <v>0</v>
      </c>
      <c r="I26" s="377"/>
      <c r="J26" s="380"/>
      <c r="K26" s="287"/>
      <c r="L26" s="123"/>
      <c r="M26" s="123"/>
    </row>
    <row r="27" spans="1:13" ht="15.75" customHeight="1" x14ac:dyDescent="0.25">
      <c r="A27" s="315" t="s">
        <v>122</v>
      </c>
      <c r="B27" s="316"/>
      <c r="C27" s="317"/>
      <c r="D27" s="314" t="s">
        <v>18</v>
      </c>
      <c r="E27" s="286" t="s">
        <v>128</v>
      </c>
      <c r="F27" s="335"/>
      <c r="G27" s="353">
        <f>B18</f>
        <v>2477.08</v>
      </c>
      <c r="H27" s="358">
        <f t="shared" si="0"/>
        <v>0</v>
      </c>
      <c r="I27" s="377"/>
      <c r="J27" s="380"/>
      <c r="K27" s="287"/>
      <c r="L27" s="123"/>
      <c r="M27" s="123"/>
    </row>
    <row r="28" spans="1:13" ht="15.75" customHeight="1" thickBot="1" x14ac:dyDescent="0.3">
      <c r="A28" s="661" t="s">
        <v>32</v>
      </c>
      <c r="B28" s="662"/>
      <c r="C28" s="663"/>
      <c r="D28" s="350" t="s">
        <v>7</v>
      </c>
      <c r="E28" s="135"/>
      <c r="F28" s="351"/>
      <c r="G28" s="356">
        <v>240</v>
      </c>
      <c r="H28" s="361">
        <f>F28*G28</f>
        <v>0</v>
      </c>
      <c r="I28" s="381"/>
      <c r="J28" s="380"/>
      <c r="K28" s="287"/>
      <c r="L28" s="123"/>
      <c r="M28" s="123"/>
    </row>
    <row r="29" spans="1:13" ht="15.75" customHeight="1" thickBot="1" x14ac:dyDescent="0.3">
      <c r="A29" s="66"/>
      <c r="B29" s="382"/>
      <c r="C29" s="382"/>
      <c r="D29" s="383"/>
      <c r="E29" s="383"/>
      <c r="F29" s="383"/>
      <c r="G29" s="383" t="s">
        <v>22</v>
      </c>
      <c r="H29" s="340">
        <f>SUM(H23:H28)</f>
        <v>0</v>
      </c>
      <c r="I29" s="383"/>
      <c r="J29" s="384"/>
      <c r="K29" s="291"/>
      <c r="L29" s="123"/>
      <c r="M29" s="123"/>
    </row>
    <row r="30" spans="1:13" ht="15.75" customHeight="1" thickBot="1" x14ac:dyDescent="0.3">
      <c r="A30" s="66"/>
      <c r="B30" s="382"/>
      <c r="C30" s="382"/>
      <c r="D30" s="382"/>
      <c r="E30" s="385"/>
      <c r="F30" s="383"/>
      <c r="G30" s="383"/>
      <c r="H30" s="383"/>
      <c r="I30" s="383"/>
      <c r="J30" s="384" t="s">
        <v>23</v>
      </c>
      <c r="K30" s="323" t="s">
        <v>24</v>
      </c>
      <c r="L30" s="123"/>
      <c r="M30" s="123"/>
    </row>
    <row r="31" spans="1:13" ht="15.75" customHeight="1" thickBot="1" x14ac:dyDescent="0.3">
      <c r="A31" s="66"/>
      <c r="B31" s="382"/>
      <c r="C31" s="382"/>
      <c r="D31" s="382"/>
      <c r="E31" s="383"/>
      <c r="F31" s="383"/>
      <c r="G31" s="383"/>
      <c r="H31" s="383" t="s">
        <v>25</v>
      </c>
      <c r="I31" s="386" t="s">
        <v>13</v>
      </c>
      <c r="J31" s="292">
        <f>H29*0.2</f>
        <v>0</v>
      </c>
      <c r="K31" s="281">
        <f>H29*1.2</f>
        <v>0</v>
      </c>
      <c r="L31" s="123"/>
      <c r="M31" s="123"/>
    </row>
    <row r="32" spans="1:13" ht="15.75" customHeight="1" thickBot="1" x14ac:dyDescent="0.3">
      <c r="A32" s="324"/>
      <c r="B32" s="325"/>
      <c r="C32" s="325"/>
      <c r="D32" s="325"/>
      <c r="E32" s="325"/>
      <c r="F32" s="326"/>
      <c r="G32" s="293"/>
      <c r="H32" s="293"/>
      <c r="I32" s="294"/>
      <c r="J32" s="295"/>
      <c r="K32" s="296"/>
      <c r="L32" s="123"/>
      <c r="M32" s="123"/>
    </row>
    <row r="33" spans="1:13" x14ac:dyDescent="0.25">
      <c r="A33" s="79"/>
      <c r="B33" s="123"/>
      <c r="C33" s="123"/>
      <c r="D33" s="123"/>
      <c r="E33" s="123"/>
      <c r="F33" s="181"/>
      <c r="G33" s="33"/>
      <c r="H33" s="67"/>
      <c r="I33" s="327"/>
      <c r="J33" s="67"/>
      <c r="K33" s="349"/>
      <c r="L33" s="123"/>
      <c r="M33" s="123"/>
    </row>
    <row r="34" spans="1:13" x14ac:dyDescent="0.25">
      <c r="A34" s="83" t="s">
        <v>26</v>
      </c>
      <c r="B34" s="297"/>
      <c r="C34" s="297"/>
      <c r="D34" s="297"/>
      <c r="E34" s="297"/>
      <c r="F34" s="297"/>
      <c r="G34" s="298"/>
      <c r="H34" s="298"/>
      <c r="I34" s="297"/>
      <c r="J34" s="298"/>
      <c r="K34" s="298"/>
      <c r="L34" s="219"/>
      <c r="M34" s="219"/>
    </row>
    <row r="35" spans="1:13" x14ac:dyDescent="0.25">
      <c r="A35" s="83" t="s">
        <v>27</v>
      </c>
      <c r="B35" s="297"/>
      <c r="C35" s="297"/>
      <c r="D35" s="297"/>
      <c r="E35" s="297"/>
      <c r="F35" s="297"/>
      <c r="G35" s="83"/>
      <c r="H35" s="83"/>
      <c r="I35" s="299"/>
      <c r="J35" s="300"/>
      <c r="K35" s="301"/>
      <c r="L35" s="219"/>
      <c r="M35" s="219"/>
    </row>
    <row r="36" spans="1:13" x14ac:dyDescent="0.25">
      <c r="A36" s="664" t="s">
        <v>28</v>
      </c>
      <c r="B36" s="664"/>
      <c r="C36" s="664"/>
      <c r="D36" s="664"/>
      <c r="E36" s="664"/>
      <c r="F36" s="664"/>
      <c r="G36" s="664"/>
      <c r="H36" s="664"/>
      <c r="I36" s="664"/>
      <c r="J36" s="664"/>
      <c r="K36" s="664"/>
      <c r="L36" s="664"/>
      <c r="M36" s="664"/>
    </row>
    <row r="37" spans="1:13" ht="15" customHeight="1" x14ac:dyDescent="0.25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</row>
    <row r="38" spans="1:13" x14ac:dyDescent="0.25">
      <c r="A38" s="123"/>
      <c r="B38" s="123"/>
      <c r="C38" s="123"/>
      <c r="D38" s="123"/>
      <c r="E38" s="123"/>
      <c r="F38" s="181"/>
      <c r="G38" s="123"/>
      <c r="H38" s="181"/>
      <c r="I38" s="123"/>
      <c r="J38" s="181"/>
      <c r="K38" s="181"/>
      <c r="L38" s="123"/>
      <c r="M38" s="123"/>
    </row>
    <row r="39" spans="1:13" x14ac:dyDescent="0.25">
      <c r="A39" s="92"/>
      <c r="B39" s="92"/>
      <c r="C39" s="219"/>
      <c r="D39" s="219"/>
      <c r="E39" s="219"/>
      <c r="F39" s="219"/>
      <c r="G39" s="302" t="s">
        <v>29</v>
      </c>
      <c r="H39" s="302"/>
      <c r="I39" s="302"/>
      <c r="J39" s="181"/>
      <c r="K39" s="181"/>
      <c r="L39" s="123"/>
      <c r="M39" s="123"/>
    </row>
    <row r="40" spans="1:13" x14ac:dyDescent="0.25">
      <c r="A40" s="653" t="s">
        <v>30</v>
      </c>
      <c r="B40" s="653"/>
      <c r="C40" s="653"/>
      <c r="D40" s="1"/>
      <c r="E40" s="1"/>
      <c r="F40" s="219"/>
      <c r="G40" s="302" t="s">
        <v>31</v>
      </c>
      <c r="H40" s="302"/>
      <c r="I40" s="302"/>
      <c r="J40" s="181"/>
      <c r="K40" s="181"/>
      <c r="L40" s="123"/>
      <c r="M40" s="123"/>
    </row>
    <row r="41" spans="1:13" x14ac:dyDescent="0.25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</row>
  </sheetData>
  <mergeCells count="6">
    <mergeCell ref="A22:C22"/>
    <mergeCell ref="A25:C25"/>
    <mergeCell ref="A28:C28"/>
    <mergeCell ref="A36:M36"/>
    <mergeCell ref="A40:C40"/>
    <mergeCell ref="A24:C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54F3-14D6-4D4B-8ECD-EBA42AB04C46}">
  <dimension ref="A1:M43"/>
  <sheetViews>
    <sheetView topLeftCell="A4" zoomScale="85" zoomScaleNormal="85" workbookViewId="0">
      <selection activeCell="K32" sqref="K32"/>
    </sheetView>
  </sheetViews>
  <sheetFormatPr defaultRowHeight="15" x14ac:dyDescent="0.25"/>
  <cols>
    <col min="1" max="1" width="26.85546875" customWidth="1"/>
    <col min="2" max="2" width="10.5703125" customWidth="1"/>
    <col min="3" max="3" width="12.140625" customWidth="1"/>
    <col min="4" max="4" width="14" customWidth="1"/>
    <col min="5" max="5" width="13" customWidth="1"/>
    <col min="6" max="6" width="15" customWidth="1"/>
    <col min="8" max="8" width="13.7109375" customWidth="1"/>
    <col min="9" max="9" width="7" customWidth="1"/>
    <col min="10" max="10" width="11.28515625" customWidth="1"/>
    <col min="11" max="11" width="17.7109375" customWidth="1"/>
  </cols>
  <sheetData>
    <row r="1" spans="1:13" x14ac:dyDescent="0.25">
      <c r="A1" s="1" t="s">
        <v>133</v>
      </c>
      <c r="B1" s="219"/>
      <c r="C1" s="219"/>
      <c r="D1" s="219"/>
      <c r="E1" s="219"/>
      <c r="F1" s="219"/>
      <c r="G1" s="219"/>
      <c r="H1" s="219"/>
      <c r="I1" s="219"/>
      <c r="J1" s="219"/>
      <c r="K1" s="181"/>
      <c r="L1" s="123"/>
      <c r="M1" s="123"/>
    </row>
    <row r="2" spans="1:13" x14ac:dyDescent="0.25">
      <c r="A2" s="234"/>
      <c r="B2" s="219"/>
      <c r="C2" s="219"/>
      <c r="D2" s="219"/>
      <c r="E2" s="219"/>
      <c r="F2" s="219"/>
      <c r="G2" s="219"/>
      <c r="H2" s="219"/>
      <c r="I2" s="219"/>
      <c r="J2" s="219"/>
      <c r="K2" s="181"/>
      <c r="L2" s="123"/>
      <c r="M2" s="123"/>
    </row>
    <row r="3" spans="1:13" x14ac:dyDescent="0.25">
      <c r="A3" s="234" t="s">
        <v>0</v>
      </c>
      <c r="B3" s="219"/>
      <c r="C3" s="219"/>
      <c r="D3" s="219"/>
      <c r="E3" s="219"/>
      <c r="F3" s="219"/>
      <c r="G3" s="219"/>
      <c r="H3" s="219"/>
      <c r="I3" s="219"/>
      <c r="J3" s="219"/>
      <c r="K3" s="181"/>
      <c r="L3" s="123"/>
      <c r="M3" s="123"/>
    </row>
    <row r="4" spans="1:13" x14ac:dyDescent="0.25">
      <c r="A4" s="219"/>
      <c r="B4" s="235" t="s">
        <v>130</v>
      </c>
      <c r="C4" s="1"/>
      <c r="D4" s="219"/>
      <c r="E4" s="219"/>
      <c r="F4" s="219"/>
      <c r="G4" s="219"/>
      <c r="H4" s="219"/>
      <c r="I4" s="219"/>
      <c r="J4" s="219"/>
      <c r="K4" s="181"/>
      <c r="L4" s="123"/>
      <c r="M4" s="123"/>
    </row>
    <row r="5" spans="1:13" x14ac:dyDescent="0.25">
      <c r="A5" s="5" t="s">
        <v>1</v>
      </c>
      <c r="B5" s="219"/>
      <c r="C5" s="219"/>
      <c r="D5" s="219"/>
      <c r="E5" s="219"/>
      <c r="F5" s="219"/>
      <c r="G5" s="219"/>
      <c r="H5" s="219"/>
      <c r="I5" s="219"/>
      <c r="J5" s="219"/>
      <c r="K5" s="181"/>
      <c r="L5" s="123"/>
      <c r="M5" s="123"/>
    </row>
    <row r="6" spans="1:13" x14ac:dyDescent="0.25">
      <c r="A6" s="234"/>
      <c r="B6" s="219"/>
      <c r="C6" s="219"/>
      <c r="D6" s="219"/>
      <c r="E6" s="219"/>
      <c r="F6" s="219"/>
      <c r="G6" s="219"/>
      <c r="H6" s="219"/>
      <c r="I6" s="219"/>
      <c r="J6" s="219"/>
      <c r="K6" s="181"/>
      <c r="L6" s="123"/>
      <c r="M6" s="123"/>
    </row>
    <row r="7" spans="1:13" x14ac:dyDescent="0.25">
      <c r="A7" s="219" t="s">
        <v>2</v>
      </c>
      <c r="B7" s="219"/>
      <c r="C7" s="219"/>
      <c r="D7" s="219"/>
      <c r="E7" s="219"/>
      <c r="F7" s="219"/>
      <c r="G7" s="219"/>
      <c r="H7" s="219"/>
      <c r="I7" s="219"/>
      <c r="J7" s="219"/>
      <c r="K7" s="181"/>
      <c r="L7" s="123"/>
      <c r="M7" s="123"/>
    </row>
    <row r="8" spans="1:13" x14ac:dyDescent="0.25">
      <c r="A8" s="219" t="s">
        <v>3</v>
      </c>
      <c r="B8" s="219"/>
      <c r="C8" s="219"/>
      <c r="D8" s="219"/>
      <c r="E8" s="219"/>
      <c r="F8" s="219"/>
      <c r="G8" s="219"/>
      <c r="H8" s="219"/>
      <c r="I8" s="219"/>
      <c r="J8" s="219"/>
      <c r="K8" s="181"/>
      <c r="L8" s="123"/>
      <c r="M8" s="123"/>
    </row>
    <row r="9" spans="1:13" x14ac:dyDescent="0.25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181"/>
      <c r="L9" s="123"/>
      <c r="M9" s="123"/>
    </row>
    <row r="10" spans="1:13" x14ac:dyDescent="0.25">
      <c r="A10" s="234" t="s">
        <v>4</v>
      </c>
      <c r="B10" s="234"/>
      <c r="C10" s="234"/>
      <c r="D10" s="234"/>
      <c r="E10" s="234"/>
      <c r="F10" s="234"/>
      <c r="G10" s="234"/>
      <c r="H10" s="234"/>
      <c r="I10" s="234"/>
      <c r="J10" s="234"/>
      <c r="K10" s="181"/>
      <c r="L10" s="123"/>
      <c r="M10" s="123"/>
    </row>
    <row r="11" spans="1:13" x14ac:dyDescent="0.25">
      <c r="A11" s="33" t="s">
        <v>78</v>
      </c>
      <c r="B11" s="94"/>
      <c r="C11" s="33"/>
      <c r="D11" s="123"/>
      <c r="E11" s="95"/>
      <c r="F11" s="95"/>
      <c r="G11" s="341"/>
      <c r="H11" s="234"/>
      <c r="I11" s="234"/>
      <c r="J11" s="234"/>
      <c r="K11" s="181"/>
      <c r="L11" s="123"/>
      <c r="M11" s="123"/>
    </row>
    <row r="12" spans="1:13" ht="15.75" thickBot="1" x14ac:dyDescent="0.3">
      <c r="A12" s="33"/>
      <c r="B12" s="33"/>
      <c r="C12" s="33"/>
      <c r="D12" s="33"/>
      <c r="E12" s="33"/>
      <c r="F12" s="103"/>
      <c r="G12" s="33"/>
      <c r="H12" s="103"/>
      <c r="I12" s="33"/>
      <c r="J12" s="103"/>
      <c r="K12" s="103"/>
      <c r="L12" s="123"/>
      <c r="M12" s="123"/>
    </row>
    <row r="13" spans="1:13" x14ac:dyDescent="0.25">
      <c r="A13" s="35" t="s">
        <v>5</v>
      </c>
      <c r="B13" s="36"/>
      <c r="C13" s="124"/>
      <c r="D13" s="124" t="s">
        <v>79</v>
      </c>
      <c r="E13" s="124"/>
      <c r="F13" s="303"/>
      <c r="G13" s="124"/>
      <c r="H13" s="303"/>
      <c r="I13" s="124"/>
      <c r="J13" s="303"/>
      <c r="K13" s="304"/>
      <c r="L13" s="123"/>
      <c r="M13" s="123"/>
    </row>
    <row r="14" spans="1:13" x14ac:dyDescent="0.25">
      <c r="A14" s="33" t="s">
        <v>78</v>
      </c>
      <c r="B14" s="123"/>
      <c r="C14" s="123"/>
      <c r="D14" s="95"/>
      <c r="E14" s="123"/>
      <c r="F14" s="181"/>
      <c r="G14" s="123"/>
      <c r="H14" s="95"/>
      <c r="I14" s="95"/>
      <c r="J14" s="123"/>
      <c r="K14" s="305"/>
      <c r="L14" s="123"/>
      <c r="M14" s="123"/>
    </row>
    <row r="15" spans="1:13" ht="15.75" thickBot="1" x14ac:dyDescent="0.3">
      <c r="A15" s="306"/>
      <c r="B15" s="123"/>
      <c r="C15" s="123"/>
      <c r="D15" s="123"/>
      <c r="E15" s="123"/>
      <c r="F15" s="181"/>
      <c r="G15" s="123"/>
      <c r="H15" s="282"/>
      <c r="I15" s="123"/>
      <c r="J15" s="181"/>
      <c r="K15" s="307"/>
      <c r="L15" s="123"/>
      <c r="M15" s="123"/>
    </row>
    <row r="16" spans="1:13" x14ac:dyDescent="0.25">
      <c r="A16" s="308" t="s">
        <v>6</v>
      </c>
      <c r="B16" s="345">
        <v>990</v>
      </c>
      <c r="C16" s="123" t="s">
        <v>7</v>
      </c>
      <c r="D16" s="123"/>
      <c r="E16" s="123"/>
      <c r="F16" s="181"/>
      <c r="G16" s="123"/>
      <c r="H16" s="282"/>
      <c r="I16" s="123"/>
      <c r="J16" s="181"/>
      <c r="K16" s="287"/>
      <c r="L16" s="123"/>
      <c r="M16" s="123"/>
    </row>
    <row r="17" spans="1:13" x14ac:dyDescent="0.25">
      <c r="A17" s="309" t="s">
        <v>80</v>
      </c>
      <c r="B17" s="346">
        <v>6.2</v>
      </c>
      <c r="C17" s="123" t="s">
        <v>7</v>
      </c>
      <c r="D17" s="123"/>
      <c r="E17" s="123"/>
      <c r="F17" s="181"/>
      <c r="G17" s="123"/>
      <c r="H17" s="123"/>
      <c r="I17" s="123"/>
      <c r="J17" s="310"/>
      <c r="K17" s="307"/>
      <c r="L17" s="123"/>
      <c r="M17" s="123"/>
    </row>
    <row r="18" spans="1:13" x14ac:dyDescent="0.25">
      <c r="A18" s="311" t="s">
        <v>8</v>
      </c>
      <c r="B18" s="347">
        <f>B16*B17+B19</f>
        <v>6258</v>
      </c>
      <c r="C18" s="123" t="s">
        <v>129</v>
      </c>
      <c r="D18" s="123"/>
      <c r="E18" s="123"/>
      <c r="F18" s="181"/>
      <c r="G18" s="123"/>
      <c r="H18" s="123"/>
      <c r="I18" s="123"/>
      <c r="J18" s="310"/>
      <c r="K18" s="307"/>
      <c r="L18" s="123"/>
      <c r="M18" s="123"/>
    </row>
    <row r="19" spans="1:13" ht="15.75" thickBot="1" x14ac:dyDescent="0.3">
      <c r="A19" s="312" t="s">
        <v>10</v>
      </c>
      <c r="B19" s="348">
        <v>120</v>
      </c>
      <c r="C19" s="123" t="s">
        <v>129</v>
      </c>
      <c r="D19" s="123"/>
      <c r="E19" s="123"/>
      <c r="F19" s="181"/>
      <c r="G19" s="123"/>
      <c r="H19" s="181"/>
      <c r="I19" s="123"/>
      <c r="J19" s="310"/>
      <c r="K19" s="307"/>
      <c r="L19" s="123"/>
      <c r="M19" s="123"/>
    </row>
    <row r="20" spans="1:13" x14ac:dyDescent="0.25">
      <c r="A20" s="306"/>
      <c r="B20" s="313"/>
      <c r="C20" s="123"/>
      <c r="D20" s="123"/>
      <c r="E20" s="123"/>
      <c r="F20" s="181"/>
      <c r="G20" s="123"/>
      <c r="H20" s="181"/>
      <c r="I20" s="123"/>
      <c r="J20" s="310"/>
      <c r="K20" s="307"/>
      <c r="L20" s="123"/>
      <c r="M20" s="123"/>
    </row>
    <row r="21" spans="1:13" ht="15.75" customHeight="1" thickBot="1" x14ac:dyDescent="0.3">
      <c r="A21" s="306"/>
      <c r="B21" s="313"/>
      <c r="C21" s="123"/>
      <c r="D21" s="123"/>
      <c r="E21" s="123"/>
      <c r="F21" s="253"/>
      <c r="G21" s="182"/>
      <c r="H21" s="349"/>
      <c r="I21" s="182"/>
      <c r="J21" s="181"/>
      <c r="K21" s="307"/>
      <c r="L21" s="123"/>
      <c r="M21" s="123"/>
    </row>
    <row r="22" spans="1:13" ht="28.5" customHeight="1" thickBot="1" x14ac:dyDescent="0.3">
      <c r="A22" s="632" t="s">
        <v>113</v>
      </c>
      <c r="B22" s="633"/>
      <c r="C22" s="634"/>
      <c r="D22" s="185" t="s">
        <v>11</v>
      </c>
      <c r="E22" s="185" t="s">
        <v>12</v>
      </c>
      <c r="F22" s="186" t="s">
        <v>114</v>
      </c>
      <c r="G22" s="187" t="s">
        <v>14</v>
      </c>
      <c r="H22" s="133" t="s">
        <v>115</v>
      </c>
      <c r="I22" s="282"/>
      <c r="J22" s="283"/>
      <c r="K22" s="307"/>
      <c r="L22" s="123"/>
      <c r="M22" s="123"/>
    </row>
    <row r="23" spans="1:13" ht="15.75" customHeight="1" x14ac:dyDescent="0.25">
      <c r="A23" s="342" t="s">
        <v>15</v>
      </c>
      <c r="B23" s="329"/>
      <c r="C23" s="330"/>
      <c r="D23" s="343" t="s">
        <v>7</v>
      </c>
      <c r="E23" s="284" t="s">
        <v>16</v>
      </c>
      <c r="F23" s="331"/>
      <c r="G23" s="352">
        <f>B17*2</f>
        <v>12.4</v>
      </c>
      <c r="H23" s="357">
        <f t="shared" ref="H23:H28" si="0">F23*G23</f>
        <v>0</v>
      </c>
      <c r="I23" s="282"/>
      <c r="J23" s="285"/>
      <c r="K23" s="287"/>
      <c r="L23" s="123"/>
      <c r="M23" s="123"/>
    </row>
    <row r="24" spans="1:13" ht="15.75" customHeight="1" x14ac:dyDescent="0.25">
      <c r="A24" s="654" t="s">
        <v>17</v>
      </c>
      <c r="B24" s="655"/>
      <c r="C24" s="655"/>
      <c r="D24" s="321" t="s">
        <v>18</v>
      </c>
      <c r="E24" s="344"/>
      <c r="F24" s="332"/>
      <c r="G24" s="353">
        <f>B18</f>
        <v>6258</v>
      </c>
      <c r="H24" s="358">
        <f>F24*G24</f>
        <v>0</v>
      </c>
      <c r="I24" s="282"/>
      <c r="J24" s="285"/>
      <c r="K24" s="287"/>
      <c r="L24" s="123"/>
      <c r="M24" s="123"/>
    </row>
    <row r="25" spans="1:13" ht="15.75" customHeight="1" x14ac:dyDescent="0.25">
      <c r="A25" s="656" t="s">
        <v>135</v>
      </c>
      <c r="B25" s="657"/>
      <c r="C25" s="658"/>
      <c r="D25" s="318" t="s">
        <v>18</v>
      </c>
      <c r="E25" s="289" t="s">
        <v>16</v>
      </c>
      <c r="F25" s="333"/>
      <c r="G25" s="354">
        <f>B18</f>
        <v>6258</v>
      </c>
      <c r="H25" s="359">
        <f>G25*F25</f>
        <v>0</v>
      </c>
      <c r="I25" s="282"/>
      <c r="J25" s="285"/>
      <c r="K25" s="287"/>
      <c r="L25" s="123"/>
      <c r="M25" s="123"/>
    </row>
    <row r="26" spans="1:13" ht="15.75" customHeight="1" x14ac:dyDescent="0.25">
      <c r="A26" s="319" t="s">
        <v>118</v>
      </c>
      <c r="B26" s="320"/>
      <c r="C26" s="320"/>
      <c r="D26" s="62" t="s">
        <v>119</v>
      </c>
      <c r="E26" s="290" t="s">
        <v>16</v>
      </c>
      <c r="F26" s="334"/>
      <c r="G26" s="353">
        <f>B18</f>
        <v>6258</v>
      </c>
      <c r="H26" s="358">
        <f t="shared" si="0"/>
        <v>0</v>
      </c>
      <c r="I26" s="282"/>
      <c r="J26" s="285"/>
      <c r="K26" s="287"/>
      <c r="L26" s="123"/>
      <c r="M26" s="123"/>
    </row>
    <row r="27" spans="1:13" ht="15.75" customHeight="1" x14ac:dyDescent="0.25">
      <c r="A27" s="315" t="s">
        <v>122</v>
      </c>
      <c r="B27" s="316"/>
      <c r="C27" s="317"/>
      <c r="D27" s="314" t="s">
        <v>18</v>
      </c>
      <c r="E27" s="286" t="s">
        <v>128</v>
      </c>
      <c r="F27" s="335"/>
      <c r="G27" s="353">
        <f>B18</f>
        <v>6258</v>
      </c>
      <c r="H27" s="358">
        <f t="shared" si="0"/>
        <v>0</v>
      </c>
      <c r="I27" s="282"/>
      <c r="J27" s="285"/>
      <c r="K27" s="287"/>
      <c r="L27" s="123"/>
      <c r="M27" s="123"/>
    </row>
    <row r="28" spans="1:13" ht="37.5" customHeight="1" x14ac:dyDescent="0.25">
      <c r="A28" s="665" t="s">
        <v>81</v>
      </c>
      <c r="B28" s="666"/>
      <c r="C28" s="667"/>
      <c r="D28" s="62" t="s">
        <v>119</v>
      </c>
      <c r="E28" s="373" t="s">
        <v>82</v>
      </c>
      <c r="F28" s="336"/>
      <c r="G28" s="490">
        <v>180</v>
      </c>
      <c r="H28" s="491">
        <f t="shared" si="0"/>
        <v>0</v>
      </c>
      <c r="I28" s="337" t="s">
        <v>83</v>
      </c>
      <c r="J28" s="285"/>
      <c r="K28" s="287"/>
      <c r="L28" s="123"/>
      <c r="M28" s="123"/>
    </row>
    <row r="29" spans="1:13" ht="15.75" customHeight="1" thickBot="1" x14ac:dyDescent="0.3">
      <c r="A29" s="661" t="s">
        <v>32</v>
      </c>
      <c r="B29" s="662"/>
      <c r="C29" s="663"/>
      <c r="D29" s="350" t="s">
        <v>7</v>
      </c>
      <c r="E29" s="135"/>
      <c r="F29" s="351"/>
      <c r="G29" s="356">
        <f>B16+G23*2</f>
        <v>1014.8</v>
      </c>
      <c r="H29" s="361">
        <f>F29*G29</f>
        <v>0</v>
      </c>
      <c r="I29" s="337"/>
      <c r="J29" s="285"/>
      <c r="K29" s="287"/>
      <c r="L29" s="123"/>
      <c r="M29" s="123"/>
    </row>
    <row r="30" spans="1:13" ht="15.75" customHeight="1" thickBot="1" x14ac:dyDescent="0.3">
      <c r="A30" s="66"/>
      <c r="B30" s="67"/>
      <c r="C30" s="67"/>
      <c r="D30" s="103"/>
      <c r="E30" s="103"/>
      <c r="F30" s="103"/>
      <c r="G30" s="103" t="s">
        <v>22</v>
      </c>
      <c r="H30" s="340">
        <f>SUM(H23:H29)</f>
        <v>0</v>
      </c>
      <c r="I30" s="103"/>
      <c r="J30" s="322"/>
      <c r="K30" s="291"/>
      <c r="L30" s="123"/>
      <c r="M30" s="123"/>
    </row>
    <row r="31" spans="1:13" ht="15.75" customHeight="1" thickBot="1" x14ac:dyDescent="0.3">
      <c r="A31" s="66"/>
      <c r="B31" s="67"/>
      <c r="C31" s="67"/>
      <c r="D31" s="67"/>
      <c r="E31" s="68"/>
      <c r="F31" s="103"/>
      <c r="G31" s="103"/>
      <c r="H31" s="103"/>
      <c r="I31" s="103"/>
      <c r="J31" s="322" t="s">
        <v>23</v>
      </c>
      <c r="K31" s="323" t="s">
        <v>24</v>
      </c>
      <c r="L31" s="123"/>
      <c r="M31" s="123"/>
    </row>
    <row r="32" spans="1:13" ht="15.75" customHeight="1" thickBot="1" x14ac:dyDescent="0.3">
      <c r="A32" s="66"/>
      <c r="B32" s="67"/>
      <c r="C32" s="67"/>
      <c r="D32" s="67"/>
      <c r="E32" s="103"/>
      <c r="F32" s="103"/>
      <c r="G32" s="103"/>
      <c r="H32" s="103" t="s">
        <v>25</v>
      </c>
      <c r="I32" s="70" t="s">
        <v>13</v>
      </c>
      <c r="J32" s="292">
        <f>H30*0.2</f>
        <v>0</v>
      </c>
      <c r="K32" s="281">
        <f>H30*1.2</f>
        <v>0</v>
      </c>
      <c r="L32" s="123"/>
      <c r="M32" s="123"/>
    </row>
    <row r="33" spans="1:13" ht="15.75" customHeight="1" thickBot="1" x14ac:dyDescent="0.3">
      <c r="A33" s="324"/>
      <c r="B33" s="325"/>
      <c r="C33" s="325"/>
      <c r="D33" s="325"/>
      <c r="E33" s="325"/>
      <c r="F33" s="326"/>
      <c r="G33" s="293"/>
      <c r="H33" s="293"/>
      <c r="I33" s="294"/>
      <c r="J33" s="295"/>
      <c r="K33" s="296"/>
      <c r="L33" s="123"/>
      <c r="M33" s="123"/>
    </row>
    <row r="34" spans="1:13" ht="15.75" thickBot="1" x14ac:dyDescent="0.3">
      <c r="A34" s="79"/>
      <c r="B34" s="123"/>
      <c r="C34" s="123"/>
      <c r="D34" s="123"/>
      <c r="E34" s="123"/>
      <c r="F34" s="181"/>
      <c r="G34" s="33"/>
      <c r="H34" s="67"/>
      <c r="I34" s="327"/>
      <c r="J34" s="67"/>
      <c r="K34" s="328"/>
      <c r="L34" s="123"/>
      <c r="M34" s="123"/>
    </row>
    <row r="35" spans="1:13" x14ac:dyDescent="0.25">
      <c r="A35" s="83" t="s">
        <v>26</v>
      </c>
      <c r="B35" s="297"/>
      <c r="C35" s="297"/>
      <c r="D35" s="297"/>
      <c r="E35" s="297"/>
      <c r="F35" s="297"/>
      <c r="G35" s="298"/>
      <c r="H35" s="298"/>
      <c r="I35" s="297"/>
      <c r="J35" s="298"/>
      <c r="K35" s="298"/>
      <c r="L35" s="219"/>
      <c r="M35" s="219"/>
    </row>
    <row r="36" spans="1:13" x14ac:dyDescent="0.25">
      <c r="A36" s="83" t="s">
        <v>27</v>
      </c>
      <c r="B36" s="297"/>
      <c r="C36" s="297"/>
      <c r="D36" s="297"/>
      <c r="E36" s="297"/>
      <c r="F36" s="297"/>
      <c r="G36" s="83"/>
      <c r="H36" s="83"/>
      <c r="I36" s="299"/>
      <c r="J36" s="300"/>
      <c r="K36" s="301"/>
      <c r="L36" s="219"/>
      <c r="M36" s="219"/>
    </row>
    <row r="37" spans="1:13" x14ac:dyDescent="0.25">
      <c r="A37" s="664" t="s">
        <v>28</v>
      </c>
      <c r="B37" s="664"/>
      <c r="C37" s="664"/>
      <c r="D37" s="664"/>
      <c r="E37" s="664"/>
      <c r="F37" s="664"/>
      <c r="G37" s="664"/>
      <c r="H37" s="664"/>
      <c r="I37" s="664"/>
      <c r="J37" s="664"/>
      <c r="K37" s="664"/>
      <c r="L37" s="664"/>
      <c r="M37" s="664"/>
    </row>
    <row r="38" spans="1:13" ht="15" customHeight="1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</row>
    <row r="39" spans="1:13" x14ac:dyDescent="0.25">
      <c r="A39" s="123"/>
      <c r="B39" s="123"/>
      <c r="C39" s="123"/>
      <c r="D39" s="123"/>
      <c r="E39" s="123"/>
      <c r="F39" s="181"/>
      <c r="G39" s="123"/>
      <c r="H39" s="181"/>
      <c r="I39" s="123"/>
      <c r="J39" s="181"/>
      <c r="K39" s="181"/>
      <c r="L39" s="123"/>
      <c r="M39" s="123"/>
    </row>
    <row r="40" spans="1:13" x14ac:dyDescent="0.25">
      <c r="A40" s="92"/>
      <c r="B40" s="92"/>
      <c r="C40" s="219"/>
      <c r="D40" s="219"/>
      <c r="E40" s="219"/>
      <c r="F40" s="219"/>
      <c r="G40" s="302" t="s">
        <v>29</v>
      </c>
      <c r="H40" s="302"/>
      <c r="I40" s="302"/>
      <c r="J40" s="181"/>
      <c r="K40" s="181"/>
      <c r="L40" s="123"/>
      <c r="M40" s="123"/>
    </row>
    <row r="41" spans="1:13" x14ac:dyDescent="0.25">
      <c r="A41" s="653" t="s">
        <v>30</v>
      </c>
      <c r="B41" s="653"/>
      <c r="C41" s="653"/>
      <c r="D41" s="1"/>
      <c r="E41" s="1"/>
      <c r="F41" s="219"/>
      <c r="G41" s="302" t="s">
        <v>31</v>
      </c>
      <c r="H41" s="302"/>
      <c r="I41" s="302"/>
      <c r="J41" s="181"/>
      <c r="K41" s="181"/>
      <c r="L41" s="123"/>
      <c r="M41" s="123"/>
    </row>
    <row r="42" spans="1:13" x14ac:dyDescent="0.25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</row>
    <row r="43" spans="1:13" x14ac:dyDescent="0.25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</row>
  </sheetData>
  <mergeCells count="7">
    <mergeCell ref="A22:C22"/>
    <mergeCell ref="A25:C25"/>
    <mergeCell ref="A29:C29"/>
    <mergeCell ref="A37:M37"/>
    <mergeCell ref="A41:C41"/>
    <mergeCell ref="A24:C24"/>
    <mergeCell ref="A28:C2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770C9-9311-49A2-919C-641CBE634632}">
  <dimension ref="A1:M45"/>
  <sheetViews>
    <sheetView topLeftCell="A5" zoomScale="85" zoomScaleNormal="85" workbookViewId="0">
      <selection activeCell="D19" sqref="D19"/>
    </sheetView>
  </sheetViews>
  <sheetFormatPr defaultRowHeight="15" x14ac:dyDescent="0.25"/>
  <cols>
    <col min="1" max="1" width="26.85546875" customWidth="1"/>
    <col min="2" max="2" width="10.5703125" customWidth="1"/>
    <col min="3" max="3" width="12.140625" customWidth="1"/>
    <col min="4" max="4" width="14" customWidth="1"/>
    <col min="5" max="5" width="13" customWidth="1"/>
    <col min="6" max="6" width="14.5703125" customWidth="1"/>
    <col min="8" max="8" width="13.42578125" customWidth="1"/>
    <col min="11" max="11" width="17.7109375" customWidth="1"/>
  </cols>
  <sheetData>
    <row r="1" spans="1:13" x14ac:dyDescent="0.25">
      <c r="A1" s="1" t="s">
        <v>137</v>
      </c>
      <c r="B1" s="219"/>
      <c r="C1" s="219"/>
      <c r="D1" s="219"/>
      <c r="E1" s="219"/>
      <c r="F1" s="219"/>
      <c r="G1" s="219"/>
      <c r="H1" s="219"/>
      <c r="I1" s="219"/>
      <c r="J1" s="219"/>
      <c r="K1" s="407"/>
      <c r="L1" s="387"/>
      <c r="M1" s="387"/>
    </row>
    <row r="2" spans="1:13" x14ac:dyDescent="0.25">
      <c r="A2" s="234"/>
      <c r="B2" s="219"/>
      <c r="C2" s="219"/>
      <c r="D2" s="219"/>
      <c r="E2" s="219"/>
      <c r="F2" s="219"/>
      <c r="G2" s="219"/>
      <c r="H2" s="219"/>
      <c r="I2" s="219"/>
      <c r="J2" s="219"/>
      <c r="K2" s="407"/>
      <c r="L2" s="387"/>
      <c r="M2" s="387"/>
    </row>
    <row r="3" spans="1:13" x14ac:dyDescent="0.25">
      <c r="A3" s="234" t="s">
        <v>0</v>
      </c>
      <c r="B3" s="219"/>
      <c r="C3" s="219"/>
      <c r="D3" s="219"/>
      <c r="E3" s="219"/>
      <c r="F3" s="219"/>
      <c r="G3" s="219"/>
      <c r="H3" s="219"/>
      <c r="I3" s="219"/>
      <c r="J3" s="219"/>
      <c r="K3" s="407"/>
      <c r="L3" s="387"/>
      <c r="M3" s="387"/>
    </row>
    <row r="4" spans="1:13" x14ac:dyDescent="0.25">
      <c r="A4" s="219"/>
      <c r="B4" s="235" t="s">
        <v>130</v>
      </c>
      <c r="C4" s="1"/>
      <c r="D4" s="219"/>
      <c r="E4" s="219"/>
      <c r="F4" s="219"/>
      <c r="G4" s="219"/>
      <c r="H4" s="219"/>
      <c r="I4" s="219"/>
      <c r="J4" s="219"/>
      <c r="K4" s="407"/>
      <c r="L4" s="387"/>
      <c r="M4" s="387"/>
    </row>
    <row r="5" spans="1:13" x14ac:dyDescent="0.25">
      <c r="A5" s="5" t="s">
        <v>1</v>
      </c>
      <c r="B5" s="219"/>
      <c r="C5" s="219"/>
      <c r="D5" s="219"/>
      <c r="E5" s="219"/>
      <c r="F5" s="219"/>
      <c r="G5" s="219"/>
      <c r="H5" s="219"/>
      <c r="I5" s="219"/>
      <c r="J5" s="219"/>
      <c r="K5" s="407"/>
      <c r="L5" s="387"/>
      <c r="M5" s="387"/>
    </row>
    <row r="6" spans="1:13" x14ac:dyDescent="0.25">
      <c r="A6" s="234"/>
      <c r="B6" s="219"/>
      <c r="C6" s="219"/>
      <c r="D6" s="219"/>
      <c r="E6" s="219"/>
      <c r="F6" s="219"/>
      <c r="G6" s="219"/>
      <c r="H6" s="219"/>
      <c r="I6" s="219"/>
      <c r="J6" s="219"/>
      <c r="K6" s="407"/>
      <c r="L6" s="387"/>
      <c r="M6" s="387"/>
    </row>
    <row r="7" spans="1:13" x14ac:dyDescent="0.25">
      <c r="A7" s="219" t="s">
        <v>2</v>
      </c>
      <c r="B7" s="219"/>
      <c r="C7" s="219"/>
      <c r="D7" s="219"/>
      <c r="E7" s="219"/>
      <c r="F7" s="219"/>
      <c r="G7" s="219"/>
      <c r="H7" s="219"/>
      <c r="I7" s="219"/>
      <c r="J7" s="219"/>
      <c r="K7" s="407"/>
      <c r="L7" s="387"/>
      <c r="M7" s="387"/>
    </row>
    <row r="8" spans="1:13" x14ac:dyDescent="0.25">
      <c r="A8" s="219" t="s">
        <v>3</v>
      </c>
      <c r="B8" s="219"/>
      <c r="C8" s="219"/>
      <c r="D8" s="219"/>
      <c r="E8" s="219"/>
      <c r="F8" s="219"/>
      <c r="G8" s="219"/>
      <c r="H8" s="219"/>
      <c r="I8" s="219"/>
      <c r="J8" s="219"/>
      <c r="K8" s="407"/>
      <c r="L8" s="387"/>
      <c r="M8" s="387"/>
    </row>
    <row r="9" spans="1:13" x14ac:dyDescent="0.25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407"/>
      <c r="L9" s="387"/>
      <c r="M9" s="387"/>
    </row>
    <row r="10" spans="1:13" x14ac:dyDescent="0.25">
      <c r="A10" s="234" t="s">
        <v>4</v>
      </c>
      <c r="B10" s="234"/>
      <c r="C10" s="234"/>
      <c r="D10" s="234"/>
      <c r="E10" s="234"/>
      <c r="F10" s="234"/>
      <c r="G10" s="234"/>
      <c r="H10" s="234"/>
      <c r="I10" s="234"/>
      <c r="J10" s="234"/>
      <c r="K10" s="407"/>
      <c r="L10" s="387"/>
      <c r="M10" s="387"/>
    </row>
    <row r="11" spans="1:13" x14ac:dyDescent="0.25">
      <c r="A11" s="106" t="s">
        <v>84</v>
      </c>
      <c r="B11" s="107"/>
      <c r="C11" s="106"/>
      <c r="D11" s="387"/>
      <c r="E11" s="108"/>
      <c r="F11" s="108"/>
      <c r="G11" s="341"/>
      <c r="H11" s="234"/>
      <c r="I11" s="234"/>
      <c r="J11" s="234"/>
      <c r="K11" s="407"/>
      <c r="L11" s="387"/>
      <c r="M11" s="387"/>
    </row>
    <row r="12" spans="1:13" ht="15.75" thickBot="1" x14ac:dyDescent="0.3">
      <c r="A12" s="106"/>
      <c r="B12" s="106"/>
      <c r="C12" s="106"/>
      <c r="D12" s="106"/>
      <c r="E12" s="106"/>
      <c r="F12" s="114"/>
      <c r="G12" s="106"/>
      <c r="H12" s="114"/>
      <c r="I12" s="106"/>
      <c r="J12" s="114"/>
      <c r="K12" s="114"/>
      <c r="L12" s="387"/>
      <c r="M12" s="387"/>
    </row>
    <row r="13" spans="1:13" x14ac:dyDescent="0.25">
      <c r="A13" s="109" t="s">
        <v>5</v>
      </c>
      <c r="B13" s="110"/>
      <c r="C13" s="408"/>
      <c r="D13" s="408" t="s">
        <v>160</v>
      </c>
      <c r="E13" s="408"/>
      <c r="F13" s="409"/>
      <c r="G13" s="408"/>
      <c r="H13" s="409"/>
      <c r="I13" s="408"/>
      <c r="J13" s="409"/>
      <c r="K13" s="410"/>
      <c r="L13" s="387"/>
      <c r="M13" s="387"/>
    </row>
    <row r="14" spans="1:13" x14ac:dyDescent="0.25">
      <c r="A14" s="441" t="s">
        <v>84</v>
      </c>
      <c r="B14" s="437"/>
      <c r="C14" s="437"/>
      <c r="D14" s="442"/>
      <c r="E14" s="437"/>
      <c r="F14" s="439"/>
      <c r="G14" s="437"/>
      <c r="H14" s="442"/>
      <c r="I14" s="442"/>
      <c r="J14" s="437"/>
      <c r="K14" s="411"/>
      <c r="L14" s="387"/>
      <c r="M14" s="387"/>
    </row>
    <row r="15" spans="1:13" ht="15.75" thickBot="1" x14ac:dyDescent="0.3">
      <c r="A15" s="412"/>
      <c r="B15" s="437"/>
      <c r="C15" s="437"/>
      <c r="D15" s="437"/>
      <c r="E15" s="437"/>
      <c r="F15" s="439"/>
      <c r="G15" s="437"/>
      <c r="H15" s="443"/>
      <c r="I15" s="437"/>
      <c r="J15" s="439"/>
      <c r="K15" s="413"/>
      <c r="L15" s="387"/>
      <c r="M15" s="387"/>
    </row>
    <row r="16" spans="1:13" x14ac:dyDescent="0.25">
      <c r="A16" s="414" t="s">
        <v>6</v>
      </c>
      <c r="B16" s="433">
        <v>165</v>
      </c>
      <c r="C16" s="437" t="s">
        <v>7</v>
      </c>
      <c r="D16" s="437"/>
      <c r="E16" s="437"/>
      <c r="F16" s="439"/>
      <c r="G16" s="437"/>
      <c r="H16" s="443"/>
      <c r="I16" s="437"/>
      <c r="J16" s="439"/>
      <c r="K16" s="389"/>
      <c r="L16" s="387"/>
      <c r="M16" s="387"/>
    </row>
    <row r="17" spans="1:13" x14ac:dyDescent="0.25">
      <c r="A17" s="415" t="s">
        <v>80</v>
      </c>
      <c r="B17" s="434">
        <v>6.5</v>
      </c>
      <c r="C17" s="437" t="s">
        <v>7</v>
      </c>
      <c r="D17" s="437"/>
      <c r="E17" s="437"/>
      <c r="F17" s="439"/>
      <c r="G17" s="437"/>
      <c r="H17" s="437"/>
      <c r="I17" s="437"/>
      <c r="J17" s="438"/>
      <c r="K17" s="413"/>
      <c r="L17" s="387"/>
      <c r="M17" s="387"/>
    </row>
    <row r="18" spans="1:13" x14ac:dyDescent="0.25">
      <c r="A18" s="416" t="s">
        <v>8</v>
      </c>
      <c r="B18" s="435">
        <f>B16*B17+B19</f>
        <v>1187.5</v>
      </c>
      <c r="C18" s="437" t="s">
        <v>129</v>
      </c>
      <c r="D18" s="437"/>
      <c r="E18" s="437"/>
      <c r="F18" s="439"/>
      <c r="G18" s="437"/>
      <c r="H18" s="437"/>
      <c r="I18" s="437"/>
      <c r="J18" s="438"/>
      <c r="K18" s="413"/>
      <c r="L18" s="387"/>
      <c r="M18" s="387"/>
    </row>
    <row r="19" spans="1:13" ht="15.75" thickBot="1" x14ac:dyDescent="0.3">
      <c r="A19" s="417" t="s">
        <v>85</v>
      </c>
      <c r="B19" s="436">
        <f>23*5</f>
        <v>115</v>
      </c>
      <c r="C19" s="437" t="s">
        <v>129</v>
      </c>
      <c r="D19" s="437"/>
      <c r="E19" s="437"/>
      <c r="F19" s="439"/>
      <c r="G19" s="437"/>
      <c r="H19" s="439"/>
      <c r="I19" s="437"/>
      <c r="J19" s="438"/>
      <c r="K19" s="413"/>
      <c r="L19" s="387"/>
      <c r="M19" s="387"/>
    </row>
    <row r="20" spans="1:13" x14ac:dyDescent="0.25">
      <c r="A20" s="412"/>
      <c r="B20" s="444"/>
      <c r="C20" s="437"/>
      <c r="D20" s="437"/>
      <c r="E20" s="437"/>
      <c r="F20" s="439"/>
      <c r="G20" s="437"/>
      <c r="H20" s="439"/>
      <c r="I20" s="437"/>
      <c r="J20" s="438"/>
      <c r="K20" s="413"/>
      <c r="L20" s="387"/>
      <c r="M20" s="418"/>
    </row>
    <row r="21" spans="1:13" ht="15.75" thickBot="1" x14ac:dyDescent="0.3">
      <c r="A21" s="412"/>
      <c r="B21" s="444"/>
      <c r="C21" s="437"/>
      <c r="D21" s="437"/>
      <c r="E21" s="437"/>
      <c r="F21" s="438"/>
      <c r="G21" s="437"/>
      <c r="H21" s="439"/>
      <c r="I21" s="437"/>
      <c r="J21" s="439"/>
      <c r="K21" s="413"/>
      <c r="L21" s="387"/>
      <c r="M21" s="387"/>
    </row>
    <row r="22" spans="1:13" ht="26.25" thickBot="1" x14ac:dyDescent="0.3">
      <c r="A22" s="632" t="s">
        <v>113</v>
      </c>
      <c r="B22" s="633"/>
      <c r="C22" s="634"/>
      <c r="D22" s="185" t="s">
        <v>11</v>
      </c>
      <c r="E22" s="185" t="s">
        <v>12</v>
      </c>
      <c r="F22" s="186" t="s">
        <v>114</v>
      </c>
      <c r="G22" s="187" t="s">
        <v>14</v>
      </c>
      <c r="H22" s="133" t="s">
        <v>115</v>
      </c>
      <c r="I22" s="443"/>
      <c r="J22" s="445"/>
      <c r="K22" s="413"/>
      <c r="L22" s="387"/>
      <c r="M22" s="387"/>
    </row>
    <row r="23" spans="1:13" ht="15.75" customHeight="1" x14ac:dyDescent="0.25">
      <c r="A23" s="342" t="s">
        <v>15</v>
      </c>
      <c r="B23" s="329"/>
      <c r="C23" s="330"/>
      <c r="D23" s="343" t="s">
        <v>7</v>
      </c>
      <c r="E23" s="284" t="s">
        <v>16</v>
      </c>
      <c r="F23" s="388"/>
      <c r="G23" s="492">
        <f>B17*6</f>
        <v>39</v>
      </c>
      <c r="H23" s="496">
        <f t="shared" ref="H23:H28" si="0">F23*G23</f>
        <v>0</v>
      </c>
      <c r="I23" s="443"/>
      <c r="J23" s="446"/>
      <c r="K23" s="389"/>
      <c r="L23" s="387"/>
      <c r="M23" s="387"/>
    </row>
    <row r="24" spans="1:13" ht="15.75" customHeight="1" x14ac:dyDescent="0.25">
      <c r="A24" s="668" t="s">
        <v>17</v>
      </c>
      <c r="B24" s="669"/>
      <c r="C24" s="669"/>
      <c r="D24" s="419" t="s">
        <v>18</v>
      </c>
      <c r="E24" s="420"/>
      <c r="F24" s="390"/>
      <c r="G24" s="493">
        <f>B18</f>
        <v>1187.5</v>
      </c>
      <c r="H24" s="497">
        <f t="shared" si="0"/>
        <v>0</v>
      </c>
      <c r="I24" s="443"/>
      <c r="J24" s="446"/>
      <c r="K24" s="389"/>
      <c r="L24" s="387"/>
      <c r="M24" s="387"/>
    </row>
    <row r="25" spans="1:13" ht="15.75" customHeight="1" x14ac:dyDescent="0.25">
      <c r="A25" s="656" t="s">
        <v>134</v>
      </c>
      <c r="B25" s="657"/>
      <c r="C25" s="658"/>
      <c r="D25" s="421" t="s">
        <v>18</v>
      </c>
      <c r="E25" s="391" t="s">
        <v>16</v>
      </c>
      <c r="F25" s="392"/>
      <c r="G25" s="494">
        <f>B18</f>
        <v>1187.5</v>
      </c>
      <c r="H25" s="498">
        <f>G25*F25</f>
        <v>0</v>
      </c>
      <c r="I25" s="443"/>
      <c r="J25" s="446"/>
      <c r="K25" s="389"/>
      <c r="L25" s="387"/>
      <c r="M25" s="387"/>
    </row>
    <row r="26" spans="1:13" ht="15.75" customHeight="1" x14ac:dyDescent="0.25">
      <c r="A26" s="422" t="s">
        <v>118</v>
      </c>
      <c r="B26" s="423"/>
      <c r="C26" s="423"/>
      <c r="D26" s="111" t="s">
        <v>119</v>
      </c>
      <c r="E26" s="393" t="s">
        <v>16</v>
      </c>
      <c r="F26" s="394"/>
      <c r="G26" s="493">
        <f>B18</f>
        <v>1187.5</v>
      </c>
      <c r="H26" s="497">
        <f t="shared" si="0"/>
        <v>0</v>
      </c>
      <c r="I26" s="443"/>
      <c r="J26" s="446"/>
      <c r="K26" s="389"/>
      <c r="L26" s="387"/>
      <c r="M26" s="387"/>
    </row>
    <row r="27" spans="1:13" ht="15.75" customHeight="1" x14ac:dyDescent="0.25">
      <c r="A27" s="424" t="s">
        <v>122</v>
      </c>
      <c r="B27" s="425"/>
      <c r="C27" s="426"/>
      <c r="D27" s="427" t="s">
        <v>18</v>
      </c>
      <c r="E27" s="395" t="s">
        <v>128</v>
      </c>
      <c r="F27" s="396"/>
      <c r="G27" s="493">
        <f>B18+G28</f>
        <v>2195</v>
      </c>
      <c r="H27" s="497">
        <f t="shared" si="0"/>
        <v>0</v>
      </c>
      <c r="I27" s="443"/>
      <c r="J27" s="446"/>
      <c r="K27" s="389"/>
      <c r="L27" s="387"/>
      <c r="M27" s="387"/>
    </row>
    <row r="28" spans="1:13" ht="15.75" customHeight="1" x14ac:dyDescent="0.25">
      <c r="A28" s="670" t="s">
        <v>58</v>
      </c>
      <c r="B28" s="671"/>
      <c r="C28" s="672"/>
      <c r="D28" s="111" t="s">
        <v>119</v>
      </c>
      <c r="E28" s="393" t="s">
        <v>16</v>
      </c>
      <c r="F28" s="397"/>
      <c r="G28" s="493">
        <f>155*6.5</f>
        <v>1007.5</v>
      </c>
      <c r="H28" s="497">
        <f t="shared" si="0"/>
        <v>0</v>
      </c>
      <c r="I28" s="443"/>
      <c r="J28" s="446"/>
      <c r="K28" s="389"/>
      <c r="L28" s="387"/>
      <c r="M28" s="387"/>
    </row>
    <row r="29" spans="1:13" ht="15.75" customHeight="1" thickBot="1" x14ac:dyDescent="0.3">
      <c r="A29" s="661" t="s">
        <v>32</v>
      </c>
      <c r="B29" s="662"/>
      <c r="C29" s="663"/>
      <c r="D29" s="487" t="s">
        <v>7</v>
      </c>
      <c r="E29" s="488"/>
      <c r="F29" s="489"/>
      <c r="G29" s="495">
        <f>B16+2*B17+29</f>
        <v>207</v>
      </c>
      <c r="H29" s="499">
        <f>F29*G29</f>
        <v>0</v>
      </c>
      <c r="I29" s="447"/>
      <c r="J29" s="446"/>
      <c r="K29" s="389"/>
      <c r="L29" s="387"/>
      <c r="M29" s="387"/>
    </row>
    <row r="30" spans="1:13" ht="15.75" customHeight="1" thickBot="1" x14ac:dyDescent="0.3">
      <c r="A30" s="112"/>
      <c r="B30" s="448"/>
      <c r="C30" s="448"/>
      <c r="D30" s="449"/>
      <c r="E30" s="449"/>
      <c r="F30" s="449"/>
      <c r="G30" s="449" t="s">
        <v>22</v>
      </c>
      <c r="H30" s="398">
        <f>SUM(H23:H29)</f>
        <v>0</v>
      </c>
      <c r="I30" s="449"/>
      <c r="J30" s="450"/>
      <c r="K30" s="399"/>
      <c r="L30" s="387"/>
      <c r="M30" s="387"/>
    </row>
    <row r="31" spans="1:13" ht="15.75" customHeight="1" thickBot="1" x14ac:dyDescent="0.3">
      <c r="A31" s="112"/>
      <c r="B31" s="448"/>
      <c r="C31" s="448"/>
      <c r="D31" s="448"/>
      <c r="E31" s="451"/>
      <c r="F31" s="449"/>
      <c r="G31" s="449"/>
      <c r="H31" s="449"/>
      <c r="I31" s="449"/>
      <c r="J31" s="450" t="s">
        <v>23</v>
      </c>
      <c r="K31" s="428" t="s">
        <v>24</v>
      </c>
      <c r="L31" s="387"/>
      <c r="M31" s="387"/>
    </row>
    <row r="32" spans="1:13" ht="15.75" customHeight="1" thickBot="1" x14ac:dyDescent="0.3">
      <c r="A32" s="112"/>
      <c r="B32" s="448"/>
      <c r="C32" s="448"/>
      <c r="D32" s="448"/>
      <c r="E32" s="449"/>
      <c r="F32" s="449"/>
      <c r="G32" s="449"/>
      <c r="H32" s="449" t="s">
        <v>25</v>
      </c>
      <c r="I32" s="452" t="s">
        <v>13</v>
      </c>
      <c r="J32" s="400">
        <f>H30*0.2</f>
        <v>0</v>
      </c>
      <c r="K32" s="440">
        <f>H30*1.2</f>
        <v>0</v>
      </c>
      <c r="L32" s="387"/>
      <c r="M32" s="387"/>
    </row>
    <row r="33" spans="1:13" ht="15.75" customHeight="1" thickBot="1" x14ac:dyDescent="0.3">
      <c r="A33" s="429"/>
      <c r="B33" s="430"/>
      <c r="C33" s="430"/>
      <c r="D33" s="430"/>
      <c r="E33" s="430"/>
      <c r="F33" s="431"/>
      <c r="G33" s="401"/>
      <c r="H33" s="401"/>
      <c r="I33" s="402"/>
      <c r="J33" s="403"/>
      <c r="K33" s="404"/>
      <c r="L33" s="387"/>
      <c r="M33" s="387"/>
    </row>
    <row r="34" spans="1:13" x14ac:dyDescent="0.25">
      <c r="A34" s="115"/>
      <c r="B34" s="387"/>
      <c r="C34" s="387"/>
      <c r="D34" s="387"/>
      <c r="E34" s="387"/>
      <c r="F34" s="407"/>
      <c r="G34" s="106"/>
      <c r="H34" s="113"/>
      <c r="I34" s="432"/>
      <c r="J34" s="113"/>
      <c r="K34" s="439"/>
      <c r="L34" s="387"/>
      <c r="M34" s="387"/>
    </row>
    <row r="35" spans="1:13" x14ac:dyDescent="0.25">
      <c r="A35" s="83" t="s">
        <v>26</v>
      </c>
      <c r="B35" s="297"/>
      <c r="C35" s="297"/>
      <c r="D35" s="297"/>
      <c r="E35" s="297"/>
      <c r="F35" s="297"/>
      <c r="G35" s="298"/>
      <c r="H35" s="298"/>
      <c r="I35" s="297"/>
      <c r="J35" s="298"/>
      <c r="K35" s="298"/>
      <c r="L35" s="219"/>
      <c r="M35" s="219"/>
    </row>
    <row r="36" spans="1:13" x14ac:dyDescent="0.25">
      <c r="A36" s="83" t="s">
        <v>27</v>
      </c>
      <c r="B36" s="297"/>
      <c r="C36" s="297"/>
      <c r="D36" s="297"/>
      <c r="E36" s="297"/>
      <c r="F36" s="297"/>
      <c r="G36" s="83"/>
      <c r="H36" s="83"/>
      <c r="I36" s="299"/>
      <c r="J36" s="405"/>
      <c r="K36" s="406"/>
      <c r="L36" s="219"/>
      <c r="M36" s="219"/>
    </row>
    <row r="37" spans="1:13" x14ac:dyDescent="0.25">
      <c r="A37" s="664" t="s">
        <v>28</v>
      </c>
      <c r="B37" s="664"/>
      <c r="C37" s="664"/>
      <c r="D37" s="664"/>
      <c r="E37" s="664"/>
      <c r="F37" s="664"/>
      <c r="G37" s="664"/>
      <c r="H37" s="664"/>
      <c r="I37" s="664"/>
      <c r="J37" s="664"/>
      <c r="K37" s="664"/>
      <c r="L37" s="664"/>
      <c r="M37" s="664"/>
    </row>
    <row r="38" spans="1:13" ht="15" customHeight="1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</row>
    <row r="39" spans="1:13" x14ac:dyDescent="0.25">
      <c r="A39" s="387"/>
      <c r="B39" s="387"/>
      <c r="C39" s="387"/>
      <c r="D39" s="387"/>
      <c r="E39" s="387"/>
      <c r="F39" s="407"/>
      <c r="G39" s="387"/>
      <c r="H39" s="407"/>
      <c r="I39" s="387"/>
      <c r="J39" s="407"/>
      <c r="K39" s="407"/>
      <c r="L39" s="387"/>
      <c r="M39" s="387"/>
    </row>
    <row r="40" spans="1:13" x14ac:dyDescent="0.25">
      <c r="A40" s="92"/>
      <c r="B40" s="92"/>
      <c r="C40" s="219"/>
      <c r="D40" s="219"/>
      <c r="E40" s="219"/>
      <c r="F40" s="219"/>
      <c r="G40" s="302" t="s">
        <v>29</v>
      </c>
      <c r="H40" s="302"/>
      <c r="I40" s="302"/>
      <c r="J40" s="407"/>
      <c r="K40" s="407"/>
      <c r="L40" s="387"/>
      <c r="M40" s="387"/>
    </row>
    <row r="41" spans="1:13" x14ac:dyDescent="0.25">
      <c r="A41" s="653" t="s">
        <v>30</v>
      </c>
      <c r="B41" s="653"/>
      <c r="C41" s="653"/>
      <c r="D41" s="1"/>
      <c r="E41" s="1"/>
      <c r="F41" s="219"/>
      <c r="G41" s="302" t="s">
        <v>31</v>
      </c>
      <c r="H41" s="302"/>
      <c r="I41" s="302"/>
      <c r="J41" s="407"/>
      <c r="K41" s="407"/>
      <c r="L41" s="387"/>
      <c r="M41" s="387"/>
    </row>
    <row r="42" spans="1:13" x14ac:dyDescent="0.25">
      <c r="A42" s="387"/>
      <c r="B42" s="387"/>
      <c r="C42" s="387"/>
      <c r="D42" s="387"/>
      <c r="E42" s="387"/>
      <c r="F42" s="387"/>
      <c r="G42" s="387"/>
      <c r="H42" s="387"/>
      <c r="I42" s="387"/>
      <c r="J42" s="387"/>
      <c r="K42" s="387"/>
      <c r="L42" s="387"/>
      <c r="M42" s="387"/>
    </row>
    <row r="43" spans="1:13" x14ac:dyDescent="0.25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</row>
    <row r="44" spans="1:13" x14ac:dyDescent="0.25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</row>
    <row r="45" spans="1:13" x14ac:dyDescent="0.25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</row>
  </sheetData>
  <mergeCells count="7">
    <mergeCell ref="A22:C22"/>
    <mergeCell ref="A25:C25"/>
    <mergeCell ref="A29:C29"/>
    <mergeCell ref="A37:M37"/>
    <mergeCell ref="A41:C41"/>
    <mergeCell ref="A24:C24"/>
    <mergeCell ref="A28:C2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B70D6-83CA-4FEE-91DE-9BC81ECC5501}">
  <dimension ref="A1:M43"/>
  <sheetViews>
    <sheetView zoomScale="85" zoomScaleNormal="85" workbookViewId="0">
      <selection activeCell="K31" sqref="K31"/>
    </sheetView>
  </sheetViews>
  <sheetFormatPr defaultRowHeight="15" x14ac:dyDescent="0.25"/>
  <cols>
    <col min="1" max="1" width="26.85546875" customWidth="1"/>
    <col min="2" max="2" width="10.5703125" customWidth="1"/>
    <col min="3" max="3" width="12.140625" customWidth="1"/>
    <col min="4" max="4" width="14" customWidth="1"/>
    <col min="5" max="5" width="13" customWidth="1"/>
    <col min="6" max="6" width="14.28515625" customWidth="1"/>
    <col min="8" max="8" width="13.5703125" customWidth="1"/>
    <col min="11" max="11" width="17.7109375" customWidth="1"/>
  </cols>
  <sheetData>
    <row r="1" spans="1:11" s="123" customFormat="1" ht="12.75" x14ac:dyDescent="0.2">
      <c r="A1" s="507" t="s">
        <v>149</v>
      </c>
      <c r="B1" s="509"/>
      <c r="C1" s="509"/>
      <c r="D1" s="509"/>
      <c r="E1" s="509"/>
      <c r="F1" s="509"/>
      <c r="G1" s="509"/>
      <c r="H1" s="509"/>
      <c r="I1" s="509"/>
      <c r="J1" s="509"/>
      <c r="K1" s="407"/>
    </row>
    <row r="2" spans="1:11" s="123" customFormat="1" ht="12.75" x14ac:dyDescent="0.2">
      <c r="A2" s="234"/>
      <c r="B2" s="509"/>
      <c r="C2" s="509"/>
      <c r="D2" s="509"/>
      <c r="E2" s="509"/>
      <c r="F2" s="509"/>
      <c r="G2" s="509"/>
      <c r="H2" s="509"/>
      <c r="I2" s="509"/>
      <c r="J2" s="509"/>
      <c r="K2" s="407"/>
    </row>
    <row r="3" spans="1:11" s="123" customFormat="1" ht="12.75" x14ac:dyDescent="0.2">
      <c r="A3" s="234" t="s">
        <v>0</v>
      </c>
      <c r="B3" s="509"/>
      <c r="C3" s="509"/>
      <c r="D3" s="509"/>
      <c r="E3" s="509"/>
      <c r="F3" s="509"/>
      <c r="G3" s="509"/>
      <c r="H3" s="509"/>
      <c r="I3" s="509"/>
      <c r="J3" s="509"/>
      <c r="K3" s="407"/>
    </row>
    <row r="4" spans="1:11" s="123" customFormat="1" ht="12.75" x14ac:dyDescent="0.2">
      <c r="A4" s="509"/>
      <c r="B4" s="235" t="s">
        <v>136</v>
      </c>
      <c r="C4" s="507"/>
      <c r="D4" s="509"/>
      <c r="E4" s="509"/>
      <c r="F4" s="509"/>
      <c r="G4" s="509"/>
      <c r="H4" s="509"/>
      <c r="I4" s="509"/>
      <c r="J4" s="509"/>
      <c r="K4" s="407"/>
    </row>
    <row r="5" spans="1:11" s="123" customFormat="1" ht="12.75" x14ac:dyDescent="0.2">
      <c r="A5" s="510" t="s">
        <v>1</v>
      </c>
      <c r="B5" s="509"/>
      <c r="C5" s="509"/>
      <c r="D5" s="509"/>
      <c r="E5" s="509"/>
      <c r="F5" s="509"/>
      <c r="G5" s="509"/>
      <c r="H5" s="509"/>
      <c r="I5" s="509"/>
      <c r="J5" s="509"/>
      <c r="K5" s="407"/>
    </row>
    <row r="6" spans="1:11" s="123" customFormat="1" ht="12.75" x14ac:dyDescent="0.2">
      <c r="A6" s="236"/>
      <c r="B6" s="509"/>
      <c r="C6" s="509"/>
      <c r="D6" s="509"/>
      <c r="E6" s="509"/>
      <c r="F6" s="509"/>
      <c r="G6" s="509"/>
      <c r="H6" s="509"/>
      <c r="I6" s="509"/>
      <c r="J6" s="509"/>
      <c r="K6" s="407"/>
    </row>
    <row r="7" spans="1:11" s="123" customFormat="1" ht="12.75" x14ac:dyDescent="0.2">
      <c r="A7" s="511" t="s">
        <v>2</v>
      </c>
      <c r="B7" s="509"/>
      <c r="C7" s="509"/>
      <c r="D7" s="509"/>
      <c r="E7" s="509"/>
      <c r="F7" s="509"/>
      <c r="G7" s="509"/>
      <c r="H7" s="509"/>
      <c r="I7" s="509"/>
      <c r="J7" s="509"/>
      <c r="K7" s="407"/>
    </row>
    <row r="8" spans="1:11" s="123" customFormat="1" ht="12.75" x14ac:dyDescent="0.2">
      <c r="A8" s="511" t="s">
        <v>3</v>
      </c>
      <c r="B8" s="509"/>
      <c r="C8" s="509"/>
      <c r="D8" s="509"/>
      <c r="E8" s="509"/>
      <c r="F8" s="509"/>
      <c r="G8" s="509"/>
      <c r="H8" s="509"/>
      <c r="I8" s="509"/>
      <c r="J8" s="509"/>
      <c r="K8" s="407"/>
    </row>
    <row r="9" spans="1:11" s="123" customFormat="1" ht="12.75" x14ac:dyDescent="0.2">
      <c r="A9" s="509"/>
      <c r="B9" s="509"/>
      <c r="C9" s="509"/>
      <c r="D9" s="509"/>
      <c r="E9" s="509"/>
      <c r="F9" s="509"/>
      <c r="G9" s="509"/>
      <c r="H9" s="509"/>
      <c r="I9" s="509"/>
      <c r="J9" s="509"/>
      <c r="K9" s="407"/>
    </row>
    <row r="10" spans="1:11" s="123" customFormat="1" ht="12.75" x14ac:dyDescent="0.2">
      <c r="A10" s="234" t="s">
        <v>4</v>
      </c>
      <c r="B10" s="234"/>
      <c r="C10" s="234"/>
      <c r="D10" s="234"/>
      <c r="E10" s="234"/>
      <c r="F10" s="234"/>
      <c r="G10" s="234"/>
      <c r="H10" s="234"/>
      <c r="I10" s="234"/>
      <c r="J10" s="234"/>
      <c r="K10" s="407"/>
    </row>
    <row r="11" spans="1:11" s="123" customFormat="1" ht="12.75" x14ac:dyDescent="0.2">
      <c r="A11" s="512" t="s">
        <v>146</v>
      </c>
      <c r="B11" s="513"/>
      <c r="C11" s="512"/>
      <c r="D11" s="534"/>
      <c r="E11" s="514"/>
      <c r="F11" s="514"/>
      <c r="G11" s="341"/>
      <c r="H11" s="234"/>
      <c r="I11" s="234"/>
      <c r="J11" s="234"/>
      <c r="K11" s="407"/>
    </row>
    <row r="12" spans="1:11" s="123" customFormat="1" ht="13.5" thickBot="1" x14ac:dyDescent="0.25">
      <c r="A12" s="508"/>
      <c r="B12" s="508"/>
      <c r="C12" s="508"/>
      <c r="D12" s="508"/>
      <c r="E12" s="508"/>
      <c r="F12" s="114"/>
      <c r="G12" s="508"/>
      <c r="H12" s="114"/>
      <c r="I12" s="508"/>
      <c r="J12" s="114"/>
      <c r="K12" s="114"/>
    </row>
    <row r="13" spans="1:11" s="123" customFormat="1" ht="12.75" x14ac:dyDescent="0.2">
      <c r="A13" s="515" t="s">
        <v>5</v>
      </c>
      <c r="B13" s="516"/>
      <c r="C13" s="557"/>
      <c r="D13" s="557" t="s">
        <v>147</v>
      </c>
      <c r="E13" s="557"/>
      <c r="F13" s="558"/>
      <c r="G13" s="557"/>
      <c r="H13" s="558"/>
      <c r="I13" s="557"/>
      <c r="J13" s="558"/>
      <c r="K13" s="559"/>
    </row>
    <row r="14" spans="1:11" s="123" customFormat="1" ht="12.75" x14ac:dyDescent="0.2">
      <c r="A14" s="604" t="s">
        <v>146</v>
      </c>
      <c r="B14" s="534"/>
      <c r="C14" s="534"/>
      <c r="D14" s="514"/>
      <c r="E14" s="534"/>
      <c r="F14" s="560"/>
      <c r="G14" s="437"/>
      <c r="H14" s="514"/>
      <c r="I14" s="561"/>
      <c r="J14" s="562"/>
      <c r="K14" s="563"/>
    </row>
    <row r="15" spans="1:11" s="123" customFormat="1" ht="13.5" thickBot="1" x14ac:dyDescent="0.25">
      <c r="A15" s="564"/>
      <c r="B15" s="534"/>
      <c r="C15" s="534"/>
      <c r="D15" s="534"/>
      <c r="E15" s="534"/>
      <c r="F15" s="560"/>
      <c r="G15" s="534"/>
      <c r="H15" s="535"/>
      <c r="I15" s="437"/>
      <c r="J15" s="560"/>
      <c r="K15" s="565"/>
    </row>
    <row r="16" spans="1:11" s="123" customFormat="1" ht="12.75" x14ac:dyDescent="0.2">
      <c r="A16" s="566" t="s">
        <v>6</v>
      </c>
      <c r="B16" s="600">
        <v>649</v>
      </c>
      <c r="C16" s="534" t="s">
        <v>7</v>
      </c>
      <c r="D16" s="534"/>
      <c r="E16" s="534"/>
      <c r="F16" s="560"/>
      <c r="G16" s="534"/>
      <c r="H16" s="535"/>
      <c r="I16" s="437"/>
      <c r="J16" s="560"/>
      <c r="K16" s="540"/>
    </row>
    <row r="17" spans="1:13" s="123" customFormat="1" ht="12.75" x14ac:dyDescent="0.2">
      <c r="A17" s="567" t="s">
        <v>80</v>
      </c>
      <c r="B17" s="601">
        <v>6.52</v>
      </c>
      <c r="C17" s="534" t="s">
        <v>7</v>
      </c>
      <c r="D17" s="534"/>
      <c r="E17" s="534"/>
      <c r="F17" s="560"/>
      <c r="G17" s="534"/>
      <c r="H17" s="534"/>
      <c r="I17" s="437"/>
      <c r="J17" s="568"/>
      <c r="K17" s="565"/>
      <c r="L17" s="387"/>
      <c r="M17" s="387"/>
    </row>
    <row r="18" spans="1:13" s="123" customFormat="1" ht="14.25" x14ac:dyDescent="0.2">
      <c r="A18" s="569" t="s">
        <v>8</v>
      </c>
      <c r="B18" s="602">
        <v>4351.4799999999996</v>
      </c>
      <c r="C18" s="437" t="s">
        <v>129</v>
      </c>
      <c r="D18" s="534"/>
      <c r="E18" s="534"/>
      <c r="F18" s="560"/>
      <c r="G18" s="534"/>
      <c r="H18" s="534"/>
      <c r="I18" s="437"/>
      <c r="J18" s="568"/>
      <c r="K18" s="565"/>
      <c r="L18" s="387"/>
      <c r="M18" s="387"/>
    </row>
    <row r="19" spans="1:13" s="123" customFormat="1" thickBot="1" x14ac:dyDescent="0.25">
      <c r="A19" s="570" t="s">
        <v>10</v>
      </c>
      <c r="B19" s="603">
        <v>120</v>
      </c>
      <c r="C19" s="437" t="s">
        <v>129</v>
      </c>
      <c r="D19" s="534"/>
      <c r="E19" s="534"/>
      <c r="F19" s="560"/>
      <c r="G19" s="534"/>
      <c r="H19" s="560"/>
      <c r="I19" s="534"/>
      <c r="J19" s="568"/>
      <c r="K19" s="565"/>
      <c r="L19" s="387"/>
      <c r="M19" s="387"/>
    </row>
    <row r="20" spans="1:13" s="123" customFormat="1" ht="12.75" x14ac:dyDescent="0.2">
      <c r="A20" s="564"/>
      <c r="B20" s="571"/>
      <c r="C20" s="534"/>
      <c r="D20" s="534"/>
      <c r="E20" s="534"/>
      <c r="F20" s="560"/>
      <c r="G20" s="534"/>
      <c r="H20" s="560"/>
      <c r="I20" s="534"/>
      <c r="J20" s="568"/>
      <c r="K20" s="565"/>
      <c r="L20" s="387"/>
      <c r="M20" s="418"/>
    </row>
    <row r="21" spans="1:13" s="123" customFormat="1" ht="13.5" thickBot="1" x14ac:dyDescent="0.25">
      <c r="A21" s="564"/>
      <c r="B21" s="571"/>
      <c r="C21" s="534"/>
      <c r="D21" s="534"/>
      <c r="E21" s="534"/>
      <c r="F21" s="438"/>
      <c r="G21" s="437"/>
      <c r="H21" s="572"/>
      <c r="I21" s="594"/>
      <c r="J21" s="572"/>
      <c r="K21" s="573"/>
      <c r="L21" s="387"/>
      <c r="M21" s="387"/>
    </row>
    <row r="22" spans="1:13" s="123" customFormat="1" ht="26.25" thickBot="1" x14ac:dyDescent="0.25">
      <c r="A22" s="632" t="s">
        <v>113</v>
      </c>
      <c r="B22" s="633"/>
      <c r="C22" s="634"/>
      <c r="D22" s="185" t="s">
        <v>11</v>
      </c>
      <c r="E22" s="185" t="s">
        <v>12</v>
      </c>
      <c r="F22" s="186" t="s">
        <v>114</v>
      </c>
      <c r="G22" s="187" t="s">
        <v>14</v>
      </c>
      <c r="H22" s="133" t="s">
        <v>115</v>
      </c>
      <c r="I22" s="535"/>
      <c r="J22" s="536"/>
      <c r="K22" s="565"/>
      <c r="L22" s="387"/>
      <c r="M22" s="387"/>
    </row>
    <row r="23" spans="1:13" s="123" customFormat="1" ht="15.75" customHeight="1" x14ac:dyDescent="0.2">
      <c r="A23" s="189" t="s">
        <v>15</v>
      </c>
      <c r="B23" s="190"/>
      <c r="C23" s="191"/>
      <c r="D23" s="192" t="s">
        <v>7</v>
      </c>
      <c r="E23" s="537" t="s">
        <v>16</v>
      </c>
      <c r="F23" s="538"/>
      <c r="G23" s="595">
        <v>39.119999999999997</v>
      </c>
      <c r="H23" s="598">
        <f>G23*F23</f>
        <v>0</v>
      </c>
      <c r="I23" s="617"/>
      <c r="J23" s="539"/>
      <c r="K23" s="540"/>
      <c r="L23" s="387"/>
      <c r="M23" s="387"/>
    </row>
    <row r="24" spans="1:13" s="123" customFormat="1" ht="15.75" customHeight="1" x14ac:dyDescent="0.2">
      <c r="A24" s="673" t="s">
        <v>17</v>
      </c>
      <c r="B24" s="674"/>
      <c r="C24" s="674"/>
      <c r="D24" s="574" t="s">
        <v>18</v>
      </c>
      <c r="E24" s="575"/>
      <c r="F24" s="541"/>
      <c r="G24" s="596">
        <v>4351.4799999999996</v>
      </c>
      <c r="H24" s="599">
        <f t="shared" ref="H24:H28" si="0">G24*F24</f>
        <v>0</v>
      </c>
      <c r="I24" s="617"/>
      <c r="J24" s="539"/>
      <c r="K24" s="540"/>
      <c r="L24" s="387"/>
      <c r="M24" s="387"/>
    </row>
    <row r="25" spans="1:13" s="123" customFormat="1" ht="26.25" customHeight="1" x14ac:dyDescent="0.2">
      <c r="A25" s="675" t="s">
        <v>148</v>
      </c>
      <c r="B25" s="676"/>
      <c r="C25" s="677"/>
      <c r="D25" s="576" t="s">
        <v>18</v>
      </c>
      <c r="E25" s="542" t="s">
        <v>16</v>
      </c>
      <c r="F25" s="543"/>
      <c r="G25" s="597">
        <v>4351.4799999999996</v>
      </c>
      <c r="H25" s="599">
        <f t="shared" si="0"/>
        <v>0</v>
      </c>
      <c r="I25" s="617"/>
      <c r="J25" s="539"/>
      <c r="K25" s="540"/>
      <c r="L25" s="387"/>
      <c r="M25" s="387"/>
    </row>
    <row r="26" spans="1:13" s="123" customFormat="1" ht="15.75" customHeight="1" x14ac:dyDescent="0.2">
      <c r="A26" s="577" t="s">
        <v>118</v>
      </c>
      <c r="B26" s="578"/>
      <c r="C26" s="578"/>
      <c r="D26" s="517" t="s">
        <v>119</v>
      </c>
      <c r="E26" s="544" t="s">
        <v>16</v>
      </c>
      <c r="F26" s="545"/>
      <c r="G26" s="596">
        <v>4351.4799999999996</v>
      </c>
      <c r="H26" s="599">
        <f t="shared" si="0"/>
        <v>0</v>
      </c>
      <c r="I26" s="617"/>
      <c r="J26" s="539"/>
      <c r="K26" s="540"/>
      <c r="L26" s="387"/>
      <c r="M26" s="387"/>
    </row>
    <row r="27" spans="1:13" s="123" customFormat="1" ht="15.75" customHeight="1" x14ac:dyDescent="0.2">
      <c r="A27" s="579" t="s">
        <v>122</v>
      </c>
      <c r="B27" s="580"/>
      <c r="C27" s="581"/>
      <c r="D27" s="582" t="s">
        <v>18</v>
      </c>
      <c r="E27" s="546" t="s">
        <v>128</v>
      </c>
      <c r="F27" s="547"/>
      <c r="G27" s="596">
        <v>4351.4799999999996</v>
      </c>
      <c r="H27" s="599">
        <f t="shared" si="0"/>
        <v>0</v>
      </c>
      <c r="I27" s="617"/>
      <c r="J27" s="539"/>
      <c r="K27" s="540"/>
      <c r="L27" s="387"/>
      <c r="M27" s="387"/>
    </row>
    <row r="28" spans="1:13" s="123" customFormat="1" ht="15.75" customHeight="1" thickBot="1" x14ac:dyDescent="0.25">
      <c r="A28" s="635" t="s">
        <v>32</v>
      </c>
      <c r="B28" s="636"/>
      <c r="C28" s="637"/>
      <c r="D28" s="618" t="s">
        <v>7</v>
      </c>
      <c r="E28" s="619"/>
      <c r="F28" s="620"/>
      <c r="G28" s="621">
        <v>768.12</v>
      </c>
      <c r="H28" s="622">
        <f t="shared" si="0"/>
        <v>0</v>
      </c>
      <c r="I28" s="617"/>
      <c r="J28" s="539"/>
      <c r="K28" s="540"/>
      <c r="L28" s="387"/>
      <c r="M28" s="387"/>
    </row>
    <row r="29" spans="1:13" s="123" customFormat="1" ht="13.5" thickBot="1" x14ac:dyDescent="0.25">
      <c r="A29" s="518"/>
      <c r="B29" s="519"/>
      <c r="C29" s="519"/>
      <c r="D29" s="520"/>
      <c r="E29" s="520"/>
      <c r="F29" s="520"/>
      <c r="G29" s="520" t="s">
        <v>22</v>
      </c>
      <c r="H29" s="548">
        <f>SUM(H23:H28)</f>
        <v>0</v>
      </c>
      <c r="I29" s="520"/>
      <c r="J29" s="583"/>
      <c r="K29" s="549"/>
      <c r="L29" s="387"/>
      <c r="M29" s="387"/>
    </row>
    <row r="30" spans="1:13" s="123" customFormat="1" thickBot="1" x14ac:dyDescent="0.25">
      <c r="A30" s="518"/>
      <c r="B30" s="519"/>
      <c r="C30" s="519"/>
      <c r="D30" s="519"/>
      <c r="E30" s="521"/>
      <c r="F30" s="520"/>
      <c r="G30" s="520"/>
      <c r="H30" s="520"/>
      <c r="I30" s="520"/>
      <c r="J30" s="583" t="s">
        <v>23</v>
      </c>
      <c r="K30" s="584" t="s">
        <v>24</v>
      </c>
      <c r="L30" s="387"/>
      <c r="M30" s="387"/>
    </row>
    <row r="31" spans="1:13" s="123" customFormat="1" ht="13.5" thickBot="1" x14ac:dyDescent="0.25">
      <c r="A31" s="518"/>
      <c r="B31" s="519"/>
      <c r="C31" s="519"/>
      <c r="D31" s="519"/>
      <c r="E31" s="520"/>
      <c r="F31" s="520"/>
      <c r="G31" s="520"/>
      <c r="H31" s="520" t="s">
        <v>25</v>
      </c>
      <c r="I31" s="522" t="s">
        <v>13</v>
      </c>
      <c r="J31" s="550">
        <f>H29*0.2</f>
        <v>0</v>
      </c>
      <c r="K31" s="440">
        <f>H29*1.2</f>
        <v>0</v>
      </c>
      <c r="L31" s="387"/>
      <c r="M31" s="387"/>
    </row>
    <row r="32" spans="1:13" s="123" customFormat="1" ht="15" customHeight="1" thickBot="1" x14ac:dyDescent="0.25">
      <c r="A32" s="585"/>
      <c r="B32" s="586"/>
      <c r="C32" s="586"/>
      <c r="D32" s="586"/>
      <c r="E32" s="586"/>
      <c r="F32" s="587"/>
      <c r="G32" s="551"/>
      <c r="H32" s="551"/>
      <c r="I32" s="552"/>
      <c r="J32" s="553"/>
      <c r="K32" s="554"/>
      <c r="L32" s="387"/>
      <c r="M32" s="387"/>
    </row>
    <row r="33" spans="1:13" s="123" customFormat="1" ht="15" customHeight="1" x14ac:dyDescent="0.2">
      <c r="A33" s="523"/>
      <c r="B33" s="588"/>
      <c r="C33" s="588"/>
      <c r="D33" s="588"/>
      <c r="E33" s="588"/>
      <c r="F33" s="589"/>
      <c r="G33" s="590"/>
      <c r="H33" s="591"/>
      <c r="I33" s="592"/>
      <c r="J33" s="593"/>
      <c r="K33" s="560"/>
      <c r="L33" s="387"/>
      <c r="M33" s="387"/>
    </row>
    <row r="34" spans="1:13" s="123" customFormat="1" ht="12.75" x14ac:dyDescent="0.2">
      <c r="A34" s="524" t="s">
        <v>26</v>
      </c>
      <c r="B34" s="525"/>
      <c r="C34" s="525"/>
      <c r="D34" s="525"/>
      <c r="E34" s="525"/>
      <c r="F34" s="525"/>
      <c r="G34" s="230"/>
      <c r="H34" s="230"/>
      <c r="I34" s="525"/>
      <c r="J34" s="230"/>
      <c r="K34" s="230"/>
      <c r="L34" s="511"/>
      <c r="M34" s="511"/>
    </row>
    <row r="35" spans="1:13" s="123" customFormat="1" ht="12.75" x14ac:dyDescent="0.2">
      <c r="A35" s="526" t="s">
        <v>27</v>
      </c>
      <c r="B35" s="527"/>
      <c r="C35" s="527"/>
      <c r="D35" s="527"/>
      <c r="E35" s="527"/>
      <c r="F35" s="527"/>
      <c r="G35" s="526"/>
      <c r="H35" s="526"/>
      <c r="I35" s="231"/>
      <c r="J35" s="555"/>
      <c r="K35" s="556"/>
      <c r="L35" s="511"/>
      <c r="M35" s="511"/>
    </row>
    <row r="36" spans="1:13" s="123" customFormat="1" ht="12.75" customHeight="1" x14ac:dyDescent="0.2">
      <c r="A36" s="609" t="s">
        <v>28</v>
      </c>
      <c r="B36" s="610"/>
      <c r="C36" s="610"/>
      <c r="D36" s="610"/>
      <c r="E36" s="610"/>
      <c r="F36" s="610"/>
      <c r="G36" s="610"/>
      <c r="H36" s="610"/>
      <c r="I36" s="610"/>
      <c r="J36" s="610"/>
      <c r="K36" s="610"/>
      <c r="L36" s="610"/>
      <c r="M36" s="610"/>
    </row>
    <row r="37" spans="1:13" s="123" customFormat="1" ht="12.75" x14ac:dyDescent="0.2">
      <c r="A37" s="528"/>
      <c r="B37" s="528"/>
      <c r="C37" s="528"/>
      <c r="D37" s="528"/>
      <c r="E37" s="528"/>
      <c r="F37" s="528"/>
      <c r="G37" s="528"/>
      <c r="H37" s="528"/>
      <c r="I37" s="528"/>
      <c r="J37" s="528"/>
      <c r="K37" s="528"/>
      <c r="L37" s="528"/>
      <c r="M37" s="528"/>
    </row>
    <row r="38" spans="1:13" s="123" customFormat="1" ht="12.75" x14ac:dyDescent="0.2">
      <c r="A38" s="387"/>
      <c r="B38" s="387"/>
      <c r="C38" s="387"/>
      <c r="D38" s="387"/>
      <c r="E38" s="387"/>
      <c r="F38" s="407"/>
      <c r="G38" s="387"/>
      <c r="H38" s="407"/>
      <c r="I38" s="387"/>
      <c r="J38" s="407"/>
      <c r="K38" s="407"/>
      <c r="L38" s="387"/>
      <c r="M38" s="387"/>
    </row>
    <row r="39" spans="1:13" x14ac:dyDescent="0.25">
      <c r="A39" s="529"/>
      <c r="B39" s="529"/>
      <c r="C39" s="530"/>
      <c r="D39" s="531"/>
      <c r="E39" s="531"/>
      <c r="F39" s="531"/>
      <c r="G39" s="532" t="s">
        <v>29</v>
      </c>
      <c r="H39" s="532"/>
      <c r="I39" s="532"/>
      <c r="J39" s="407"/>
      <c r="K39" s="407"/>
      <c r="L39" s="387"/>
      <c r="M39" s="387"/>
    </row>
    <row r="40" spans="1:13" x14ac:dyDescent="0.25">
      <c r="A40" s="639" t="s">
        <v>30</v>
      </c>
      <c r="B40" s="639"/>
      <c r="C40" s="639"/>
      <c r="D40" s="533"/>
      <c r="E40" s="533"/>
      <c r="F40" s="530"/>
      <c r="G40" s="532" t="s">
        <v>31</v>
      </c>
      <c r="H40" s="532"/>
      <c r="I40" s="532"/>
      <c r="J40" s="407"/>
      <c r="K40" s="407"/>
      <c r="L40" s="387"/>
      <c r="M40" s="387"/>
    </row>
    <row r="41" spans="1:13" x14ac:dyDescent="0.25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</row>
    <row r="42" spans="1:13" x14ac:dyDescent="0.25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</row>
    <row r="43" spans="1:13" x14ac:dyDescent="0.25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</row>
  </sheetData>
  <mergeCells count="5">
    <mergeCell ref="A40:C40"/>
    <mergeCell ref="A24:C24"/>
    <mergeCell ref="A25:C25"/>
    <mergeCell ref="A28:C28"/>
    <mergeCell ref="A22:C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E94D4-FF86-4C9B-B281-81DD34A26075}">
  <dimension ref="A1:M48"/>
  <sheetViews>
    <sheetView topLeftCell="A9" zoomScale="85" zoomScaleNormal="85" workbookViewId="0">
      <selection activeCell="K33" sqref="K33"/>
    </sheetView>
  </sheetViews>
  <sheetFormatPr defaultRowHeight="15" x14ac:dyDescent="0.25"/>
  <cols>
    <col min="1" max="1" width="26.85546875" customWidth="1"/>
    <col min="2" max="2" width="10.5703125" customWidth="1"/>
    <col min="3" max="3" width="12.140625" customWidth="1"/>
    <col min="4" max="4" width="14" customWidth="1"/>
    <col min="5" max="5" width="13" customWidth="1"/>
    <col min="6" max="6" width="14.5703125" customWidth="1"/>
    <col min="8" max="8" width="12.85546875" customWidth="1"/>
    <col min="11" max="11" width="17.7109375" customWidth="1"/>
  </cols>
  <sheetData>
    <row r="1" spans="1:11" x14ac:dyDescent="0.25">
      <c r="A1" s="1" t="s">
        <v>139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235" t="s">
        <v>136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4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2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34" t="s">
        <v>90</v>
      </c>
      <c r="C11" s="33"/>
      <c r="E11" s="33"/>
      <c r="G11" s="4"/>
      <c r="H11" s="4"/>
      <c r="I11" s="4"/>
      <c r="J11" s="4"/>
      <c r="K11" s="3"/>
    </row>
    <row r="12" spans="1:11" ht="16.5" thickBot="1" x14ac:dyDescent="0.3">
      <c r="A12" s="8"/>
      <c r="B12" s="8"/>
      <c r="C12" s="8"/>
      <c r="D12" s="8"/>
      <c r="E12" s="8"/>
      <c r="F12" s="9"/>
      <c r="G12" s="8"/>
      <c r="H12" s="9"/>
      <c r="I12" s="8"/>
      <c r="J12" s="9"/>
      <c r="K12" s="9"/>
    </row>
    <row r="13" spans="1:11" x14ac:dyDescent="0.25">
      <c r="A13" s="35" t="s">
        <v>5</v>
      </c>
      <c r="B13" s="36"/>
      <c r="C13" s="31"/>
      <c r="D13" s="31" t="s">
        <v>91</v>
      </c>
      <c r="E13" s="31"/>
      <c r="F13" s="37"/>
      <c r="G13" s="31"/>
      <c r="H13" s="37"/>
      <c r="I13" s="31"/>
      <c r="J13" s="37"/>
      <c r="K13" s="38"/>
    </row>
    <row r="14" spans="1:11" x14ac:dyDescent="0.25">
      <c r="A14" s="375" t="s">
        <v>90</v>
      </c>
      <c r="B14" s="12"/>
      <c r="C14" s="12"/>
      <c r="D14" s="12"/>
      <c r="E14" s="12"/>
      <c r="F14" s="457"/>
      <c r="G14" s="12"/>
      <c r="H14" s="12"/>
      <c r="I14" s="12"/>
      <c r="J14" s="12"/>
      <c r="K14" s="39"/>
    </row>
    <row r="15" spans="1:11" ht="15.75" thickBot="1" x14ac:dyDescent="0.3">
      <c r="A15" s="29"/>
      <c r="B15" s="12"/>
      <c r="C15" s="12"/>
      <c r="D15" s="12"/>
      <c r="E15" s="12"/>
      <c r="F15" s="457"/>
      <c r="G15" s="12"/>
      <c r="H15" s="458"/>
      <c r="I15" s="459"/>
      <c r="J15" s="460"/>
      <c r="K15" s="40"/>
    </row>
    <row r="16" spans="1:11" x14ac:dyDescent="0.25">
      <c r="A16" s="41" t="s">
        <v>6</v>
      </c>
      <c r="B16" s="453">
        <v>635</v>
      </c>
      <c r="C16" s="12" t="s">
        <v>7</v>
      </c>
      <c r="D16" s="12"/>
      <c r="E16" s="12"/>
      <c r="F16" s="457"/>
      <c r="G16" s="12"/>
      <c r="H16" s="461"/>
      <c r="I16" s="459"/>
      <c r="J16" s="457"/>
      <c r="K16" s="42"/>
    </row>
    <row r="17" spans="1:11" x14ac:dyDescent="0.25">
      <c r="A17" s="43" t="s">
        <v>54</v>
      </c>
      <c r="B17" s="454">
        <v>5.7</v>
      </c>
      <c r="C17" s="12" t="s">
        <v>7</v>
      </c>
      <c r="D17" s="12"/>
      <c r="E17" s="12"/>
      <c r="F17" s="457"/>
      <c r="G17" s="12"/>
      <c r="H17" s="457"/>
      <c r="I17" s="12"/>
      <c r="J17" s="188"/>
      <c r="K17" s="40"/>
    </row>
    <row r="18" spans="1:11" x14ac:dyDescent="0.25">
      <c r="A18" s="44" t="s">
        <v>8</v>
      </c>
      <c r="B18" s="455">
        <f>B16*B17</f>
        <v>3619.5</v>
      </c>
      <c r="C18" s="12" t="s">
        <v>9</v>
      </c>
      <c r="D18" s="12"/>
      <c r="E18" s="12"/>
      <c r="F18" s="457"/>
      <c r="G18" s="12"/>
      <c r="H18" s="457"/>
      <c r="I18" s="12"/>
      <c r="J18" s="188"/>
      <c r="K18" s="40"/>
    </row>
    <row r="19" spans="1:11" ht="15.75" thickBot="1" x14ac:dyDescent="0.3">
      <c r="A19" s="45" t="s">
        <v>10</v>
      </c>
      <c r="B19" s="456">
        <v>0</v>
      </c>
      <c r="C19" s="29" t="s">
        <v>9</v>
      </c>
      <c r="D19" s="12"/>
      <c r="E19" s="12"/>
      <c r="F19" s="457"/>
      <c r="G19" s="12"/>
      <c r="H19" s="457"/>
      <c r="I19" s="12"/>
      <c r="J19" s="188"/>
      <c r="K19" s="40"/>
    </row>
    <row r="20" spans="1:11" x14ac:dyDescent="0.25">
      <c r="A20" s="29"/>
      <c r="B20" s="462"/>
      <c r="C20" s="12"/>
      <c r="D20" s="12"/>
      <c r="E20" s="12"/>
      <c r="F20" s="457"/>
      <c r="G20" s="12"/>
      <c r="H20" s="457"/>
      <c r="I20" s="12"/>
      <c r="J20" s="188"/>
      <c r="K20" s="40"/>
    </row>
    <row r="21" spans="1:11" ht="15.75" thickBot="1" x14ac:dyDescent="0.3">
      <c r="A21" s="29"/>
      <c r="B21" s="462"/>
      <c r="C21" s="12"/>
      <c r="D21" s="12"/>
      <c r="E21" s="12"/>
      <c r="F21" s="188"/>
      <c r="G21" s="12"/>
      <c r="H21" s="457"/>
      <c r="I21" s="12"/>
      <c r="J21" s="457"/>
      <c r="K21" s="40"/>
    </row>
    <row r="22" spans="1:11" ht="26.25" thickBot="1" x14ac:dyDescent="0.3">
      <c r="A22" s="632" t="s">
        <v>113</v>
      </c>
      <c r="B22" s="633"/>
      <c r="C22" s="634"/>
      <c r="D22" s="185" t="s">
        <v>11</v>
      </c>
      <c r="E22" s="185" t="s">
        <v>12</v>
      </c>
      <c r="F22" s="186" t="s">
        <v>114</v>
      </c>
      <c r="G22" s="187" t="s">
        <v>14</v>
      </c>
      <c r="H22" s="133" t="s">
        <v>115</v>
      </c>
      <c r="I22" s="463"/>
      <c r="J22" s="464"/>
      <c r="K22" s="40"/>
    </row>
    <row r="23" spans="1:11" ht="15.75" customHeight="1" x14ac:dyDescent="0.25">
      <c r="A23" s="96" t="s">
        <v>15</v>
      </c>
      <c r="B23" s="97"/>
      <c r="C23" s="98"/>
      <c r="D23" s="99" t="s">
        <v>7</v>
      </c>
      <c r="E23" s="46" t="s">
        <v>16</v>
      </c>
      <c r="F23" s="100"/>
      <c r="G23" s="471">
        <f>B17*2</f>
        <v>11.4</v>
      </c>
      <c r="H23" s="477">
        <f>F23*G23</f>
        <v>0</v>
      </c>
      <c r="I23" s="463"/>
      <c r="J23" s="465"/>
      <c r="K23" s="40"/>
    </row>
    <row r="24" spans="1:11" ht="15.75" customHeight="1" x14ac:dyDescent="0.25">
      <c r="A24" s="654" t="s">
        <v>17</v>
      </c>
      <c r="B24" s="684"/>
      <c r="C24" s="684"/>
      <c r="D24" s="47" t="s">
        <v>18</v>
      </c>
      <c r="E24" s="48"/>
      <c r="F24" s="116"/>
      <c r="G24" s="49">
        <f>B18+B19</f>
        <v>3619.5</v>
      </c>
      <c r="H24" s="478">
        <f>F24*G24</f>
        <v>0</v>
      </c>
      <c r="I24" s="463"/>
      <c r="J24" s="465"/>
      <c r="K24" s="40"/>
    </row>
    <row r="25" spans="1:11" ht="15.75" customHeight="1" x14ac:dyDescent="0.25">
      <c r="A25" s="678" t="s">
        <v>40</v>
      </c>
      <c r="B25" s="679"/>
      <c r="C25" s="680"/>
      <c r="D25" s="64" t="s">
        <v>7</v>
      </c>
      <c r="E25" s="54" t="s">
        <v>92</v>
      </c>
      <c r="F25" s="118"/>
      <c r="G25" s="472">
        <f>2*B16</f>
        <v>1270</v>
      </c>
      <c r="H25" s="479">
        <f>F25*G25</f>
        <v>0</v>
      </c>
      <c r="I25" s="681"/>
      <c r="J25" s="681"/>
      <c r="K25" s="682"/>
    </row>
    <row r="26" spans="1:11" ht="15.75" customHeight="1" x14ac:dyDescent="0.25">
      <c r="A26" s="55" t="s">
        <v>122</v>
      </c>
      <c r="B26" s="56"/>
      <c r="C26" s="57"/>
      <c r="D26" s="50" t="s">
        <v>18</v>
      </c>
      <c r="E26" s="51" t="s">
        <v>43</v>
      </c>
      <c r="F26" s="117"/>
      <c r="G26" s="473">
        <f>B18+B19+G29</f>
        <v>7125</v>
      </c>
      <c r="H26" s="478">
        <f>F26*G26</f>
        <v>0</v>
      </c>
      <c r="I26" s="463"/>
      <c r="J26" s="465"/>
      <c r="K26" s="52"/>
    </row>
    <row r="27" spans="1:11" ht="26.25" customHeight="1" x14ac:dyDescent="0.25">
      <c r="A27" s="656" t="s">
        <v>138</v>
      </c>
      <c r="B27" s="657"/>
      <c r="C27" s="658"/>
      <c r="D27" s="58" t="s">
        <v>18</v>
      </c>
      <c r="E27" s="59" t="s">
        <v>16</v>
      </c>
      <c r="F27" s="101"/>
      <c r="G27" s="474">
        <f>20*B17</f>
        <v>114</v>
      </c>
      <c r="H27" s="480">
        <f>G27*F27</f>
        <v>0</v>
      </c>
      <c r="I27" s="470" t="s">
        <v>140</v>
      </c>
      <c r="J27" s="466"/>
      <c r="K27" s="52"/>
    </row>
    <row r="28" spans="1:11" ht="15.75" customHeight="1" x14ac:dyDescent="0.25">
      <c r="A28" s="60" t="s">
        <v>20</v>
      </c>
      <c r="B28" s="61"/>
      <c r="C28" s="61"/>
      <c r="D28" s="62" t="s">
        <v>21</v>
      </c>
      <c r="E28" s="63" t="s">
        <v>16</v>
      </c>
      <c r="F28" s="119"/>
      <c r="G28" s="475">
        <f>B18+B19</f>
        <v>3619.5</v>
      </c>
      <c r="H28" s="481">
        <f>F28*G28</f>
        <v>0</v>
      </c>
      <c r="I28" s="463"/>
      <c r="J28" s="465"/>
      <c r="K28" s="52"/>
    </row>
    <row r="29" spans="1:11" ht="15.75" customHeight="1" x14ac:dyDescent="0.25">
      <c r="A29" s="685" t="s">
        <v>58</v>
      </c>
      <c r="B29" s="686"/>
      <c r="C29" s="687"/>
      <c r="D29" s="62" t="s">
        <v>21</v>
      </c>
      <c r="E29" s="63" t="s">
        <v>44</v>
      </c>
      <c r="F29" s="102"/>
      <c r="G29" s="475">
        <f>G28-20*B17</f>
        <v>3505.5</v>
      </c>
      <c r="H29" s="482">
        <f>F29*G29</f>
        <v>0</v>
      </c>
      <c r="I29" s="463"/>
      <c r="J29" s="465"/>
      <c r="K29" s="52"/>
    </row>
    <row r="30" spans="1:11" ht="15.75" customHeight="1" thickBot="1" x14ac:dyDescent="0.3">
      <c r="A30" s="688" t="s">
        <v>32</v>
      </c>
      <c r="B30" s="689"/>
      <c r="C30" s="690"/>
      <c r="D30" s="120" t="s">
        <v>7</v>
      </c>
      <c r="E30" s="121"/>
      <c r="F30" s="122"/>
      <c r="G30" s="476">
        <f>2*B16+B17</f>
        <v>1275.7</v>
      </c>
      <c r="H30" s="483">
        <f t="shared" ref="H30" si="0">F30*G30</f>
        <v>0</v>
      </c>
      <c r="I30" s="463"/>
      <c r="J30" s="465"/>
      <c r="K30" s="52"/>
    </row>
    <row r="31" spans="1:11" ht="15.75" customHeight="1" thickBot="1" x14ac:dyDescent="0.3">
      <c r="A31" s="66"/>
      <c r="B31" s="382"/>
      <c r="C31" s="382"/>
      <c r="D31" s="382"/>
      <c r="E31" s="467"/>
      <c r="F31" s="467"/>
      <c r="G31" s="467" t="s">
        <v>22</v>
      </c>
      <c r="H31" s="104">
        <f>SUM(H23:H30)</f>
        <v>0</v>
      </c>
      <c r="I31" s="467"/>
      <c r="J31" s="468"/>
      <c r="K31" s="65"/>
    </row>
    <row r="32" spans="1:11" ht="15.75" customHeight="1" thickBot="1" x14ac:dyDescent="0.3">
      <c r="A32" s="66"/>
      <c r="B32" s="382"/>
      <c r="C32" s="382"/>
      <c r="D32" s="382"/>
      <c r="E32" s="385"/>
      <c r="F32" s="467"/>
      <c r="G32" s="467"/>
      <c r="H32" s="467"/>
      <c r="I32" s="467"/>
      <c r="J32" s="468" t="s">
        <v>23</v>
      </c>
      <c r="K32" s="69" t="s">
        <v>24</v>
      </c>
    </row>
    <row r="33" spans="1:13" ht="15.75" customHeight="1" thickBot="1" x14ac:dyDescent="0.3">
      <c r="A33" s="66"/>
      <c r="B33" s="382"/>
      <c r="C33" s="382"/>
      <c r="D33" s="382"/>
      <c r="E33" s="467"/>
      <c r="F33" s="467"/>
      <c r="G33" s="467"/>
      <c r="H33" s="467" t="s">
        <v>25</v>
      </c>
      <c r="I33" s="386" t="s">
        <v>13</v>
      </c>
      <c r="J33" s="71">
        <f>H31*0.2</f>
        <v>0</v>
      </c>
      <c r="K33" s="469">
        <f>H31*1.2</f>
        <v>0</v>
      </c>
    </row>
    <row r="34" spans="1:13" ht="15.75" customHeight="1" thickBot="1" x14ac:dyDescent="0.3">
      <c r="A34" s="72"/>
      <c r="B34" s="73"/>
      <c r="C34" s="73"/>
      <c r="D34" s="73"/>
      <c r="E34" s="73"/>
      <c r="F34" s="74"/>
      <c r="G34" s="75"/>
      <c r="H34" s="75"/>
      <c r="I34" s="76"/>
      <c r="J34" s="77"/>
      <c r="K34" s="78"/>
    </row>
    <row r="35" spans="1:13" x14ac:dyDescent="0.25">
      <c r="A35" s="79"/>
      <c r="F35" s="3"/>
      <c r="G35" s="80"/>
      <c r="H35" s="81"/>
      <c r="I35" s="82"/>
      <c r="J35" s="81"/>
      <c r="K35" s="457"/>
    </row>
    <row r="36" spans="1:13" x14ac:dyDescent="0.25">
      <c r="A36" s="83" t="s">
        <v>26</v>
      </c>
      <c r="B36" s="84"/>
      <c r="C36" s="84"/>
      <c r="D36" s="84"/>
      <c r="E36" s="84"/>
      <c r="F36" s="84"/>
      <c r="G36" s="85"/>
      <c r="H36" s="85"/>
      <c r="I36" s="86"/>
      <c r="J36" s="85"/>
      <c r="K36" s="85"/>
      <c r="L36" s="2"/>
      <c r="M36" s="2"/>
    </row>
    <row r="37" spans="1:13" x14ac:dyDescent="0.25">
      <c r="A37" s="83" t="s">
        <v>27</v>
      </c>
      <c r="B37" s="84"/>
      <c r="C37" s="84"/>
      <c r="D37" s="84"/>
      <c r="E37" s="84"/>
      <c r="F37" s="84"/>
      <c r="G37" s="87"/>
      <c r="H37" s="87"/>
      <c r="I37" s="88"/>
      <c r="J37" s="89"/>
      <c r="K37" s="90"/>
      <c r="L37" s="2"/>
      <c r="M37" s="2"/>
    </row>
    <row r="38" spans="1:13" x14ac:dyDescent="0.25">
      <c r="A38" s="664" t="s">
        <v>28</v>
      </c>
      <c r="B38" s="664"/>
      <c r="C38" s="664"/>
      <c r="D38" s="664"/>
      <c r="E38" s="664"/>
      <c r="F38" s="664"/>
      <c r="G38" s="664"/>
      <c r="H38" s="664"/>
      <c r="I38" s="664"/>
      <c r="J38" s="664"/>
      <c r="K38" s="664"/>
      <c r="L38" s="664"/>
      <c r="M38" s="664"/>
    </row>
    <row r="39" spans="1:13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</row>
    <row r="40" spans="1:13" ht="15" customHeight="1" x14ac:dyDescent="0.25">
      <c r="F40" s="3"/>
      <c r="H40" s="3"/>
      <c r="J40" s="3"/>
      <c r="K40" s="3"/>
    </row>
    <row r="41" spans="1:13" ht="15" customHeight="1" x14ac:dyDescent="0.25">
      <c r="A41" s="92"/>
      <c r="B41" s="92"/>
      <c r="C41" s="2"/>
      <c r="D41" s="2"/>
      <c r="E41" s="2"/>
      <c r="F41" s="2"/>
      <c r="G41" s="93" t="s">
        <v>29</v>
      </c>
      <c r="H41" s="93"/>
      <c r="I41" s="93"/>
      <c r="J41" s="3"/>
      <c r="K41" s="3"/>
    </row>
    <row r="42" spans="1:13" x14ac:dyDescent="0.25">
      <c r="A42" s="683" t="s">
        <v>30</v>
      </c>
      <c r="B42" s="683"/>
      <c r="C42" s="683"/>
      <c r="D42" s="1"/>
      <c r="E42" s="1"/>
      <c r="F42" s="2"/>
      <c r="G42" s="93" t="s">
        <v>31</v>
      </c>
      <c r="H42" s="93"/>
      <c r="I42" s="93"/>
      <c r="J42" s="3"/>
      <c r="K42" s="3"/>
    </row>
    <row r="46" spans="1:13" x14ac:dyDescent="0.25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</row>
    <row r="47" spans="1:13" x14ac:dyDescent="0.25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</row>
    <row r="48" spans="1:13" x14ac:dyDescent="0.25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</row>
  </sheetData>
  <mergeCells count="9">
    <mergeCell ref="A22:C22"/>
    <mergeCell ref="A25:C25"/>
    <mergeCell ref="I25:K25"/>
    <mergeCell ref="A38:M38"/>
    <mergeCell ref="A42:C42"/>
    <mergeCell ref="A24:C24"/>
    <mergeCell ref="A27:C27"/>
    <mergeCell ref="A29:C29"/>
    <mergeCell ref="A30:C3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31BC6-D9A6-471F-BF3D-D6E0AB68F2B8}">
  <dimension ref="A1:M43"/>
  <sheetViews>
    <sheetView topLeftCell="A4" zoomScale="85" zoomScaleNormal="85" workbookViewId="0">
      <selection activeCell="K33" sqref="K33"/>
    </sheetView>
  </sheetViews>
  <sheetFormatPr defaultRowHeight="15" x14ac:dyDescent="0.25"/>
  <cols>
    <col min="1" max="1" width="26.85546875" customWidth="1"/>
    <col min="2" max="2" width="10.5703125" customWidth="1"/>
    <col min="3" max="3" width="12.140625" customWidth="1"/>
    <col min="4" max="4" width="14" customWidth="1"/>
    <col min="5" max="5" width="13" customWidth="1"/>
    <col min="6" max="6" width="14.140625" customWidth="1"/>
    <col min="8" max="8" width="13.42578125" customWidth="1"/>
    <col min="11" max="11" width="17.7109375" customWidth="1"/>
  </cols>
  <sheetData>
    <row r="1" spans="1:13" x14ac:dyDescent="0.25">
      <c r="A1" s="1" t="s">
        <v>141</v>
      </c>
      <c r="B1" s="219"/>
      <c r="C1" s="219"/>
      <c r="D1" s="219"/>
      <c r="E1" s="219"/>
      <c r="F1" s="219"/>
      <c r="G1" s="219"/>
      <c r="H1" s="219"/>
      <c r="I1" s="219"/>
      <c r="J1" s="219"/>
      <c r="K1" s="181"/>
      <c r="L1" s="123"/>
      <c r="M1" s="123"/>
    </row>
    <row r="2" spans="1:13" x14ac:dyDescent="0.25">
      <c r="A2" s="234"/>
      <c r="B2" s="219"/>
      <c r="C2" s="219"/>
      <c r="D2" s="219"/>
      <c r="E2" s="219"/>
      <c r="F2" s="219"/>
      <c r="G2" s="219"/>
      <c r="H2" s="219"/>
      <c r="I2" s="219"/>
      <c r="J2" s="219"/>
      <c r="K2" s="181"/>
      <c r="L2" s="123"/>
      <c r="M2" s="123"/>
    </row>
    <row r="3" spans="1:13" x14ac:dyDescent="0.25">
      <c r="A3" s="234" t="s">
        <v>0</v>
      </c>
      <c r="B3" s="219"/>
      <c r="C3" s="219"/>
      <c r="D3" s="219"/>
      <c r="E3" s="219"/>
      <c r="F3" s="219"/>
      <c r="G3" s="219"/>
      <c r="H3" s="219"/>
      <c r="I3" s="219"/>
      <c r="J3" s="219"/>
      <c r="K3" s="181"/>
      <c r="L3" s="123"/>
      <c r="M3" s="123"/>
    </row>
    <row r="4" spans="1:13" x14ac:dyDescent="0.25">
      <c r="A4" s="219"/>
      <c r="B4" s="235" t="s">
        <v>144</v>
      </c>
      <c r="C4" s="1"/>
      <c r="D4" s="219"/>
      <c r="E4" s="219"/>
      <c r="F4" s="219"/>
      <c r="G4" s="219"/>
      <c r="H4" s="219"/>
      <c r="I4" s="219"/>
      <c r="J4" s="219"/>
      <c r="K4" s="181"/>
      <c r="L4" s="123"/>
      <c r="M4" s="123"/>
    </row>
    <row r="5" spans="1:13" x14ac:dyDescent="0.25">
      <c r="A5" s="5" t="s">
        <v>1</v>
      </c>
      <c r="B5" s="219"/>
      <c r="C5" s="219"/>
      <c r="D5" s="219"/>
      <c r="E5" s="219"/>
      <c r="F5" s="219"/>
      <c r="G5" s="219"/>
      <c r="H5" s="219"/>
      <c r="I5" s="219"/>
      <c r="J5" s="219"/>
      <c r="K5" s="181"/>
      <c r="L5" s="123"/>
      <c r="M5" s="123"/>
    </row>
    <row r="6" spans="1:13" x14ac:dyDescent="0.25">
      <c r="A6" s="234"/>
      <c r="B6" s="219"/>
      <c r="C6" s="219"/>
      <c r="D6" s="219"/>
      <c r="E6" s="219"/>
      <c r="F6" s="219"/>
      <c r="G6" s="219"/>
      <c r="H6" s="219"/>
      <c r="I6" s="219"/>
      <c r="J6" s="219"/>
      <c r="K6" s="181"/>
      <c r="L6" s="123"/>
      <c r="M6" s="123"/>
    </row>
    <row r="7" spans="1:13" x14ac:dyDescent="0.25">
      <c r="A7" s="219" t="s">
        <v>2</v>
      </c>
      <c r="B7" s="219"/>
      <c r="C7" s="219"/>
      <c r="D7" s="219"/>
      <c r="E7" s="219"/>
      <c r="F7" s="219"/>
      <c r="G7" s="219"/>
      <c r="H7" s="219"/>
      <c r="I7" s="219"/>
      <c r="J7" s="219"/>
      <c r="K7" s="181"/>
      <c r="L7" s="123"/>
      <c r="M7" s="123"/>
    </row>
    <row r="8" spans="1:13" x14ac:dyDescent="0.25">
      <c r="A8" s="219" t="s">
        <v>3</v>
      </c>
      <c r="B8" s="219"/>
      <c r="C8" s="219"/>
      <c r="D8" s="219"/>
      <c r="E8" s="219"/>
      <c r="F8" s="219"/>
      <c r="G8" s="219"/>
      <c r="H8" s="219"/>
      <c r="I8" s="219"/>
      <c r="J8" s="219"/>
      <c r="K8" s="181"/>
      <c r="L8" s="123"/>
      <c r="M8" s="123"/>
    </row>
    <row r="9" spans="1:13" x14ac:dyDescent="0.25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181"/>
      <c r="L9" s="123"/>
      <c r="M9" s="123"/>
    </row>
    <row r="10" spans="1:13" x14ac:dyDescent="0.25">
      <c r="A10" s="234" t="s">
        <v>4</v>
      </c>
      <c r="B10" s="234"/>
      <c r="C10" s="234"/>
      <c r="D10" s="234"/>
      <c r="E10" s="234"/>
      <c r="F10" s="234"/>
      <c r="G10" s="234"/>
      <c r="H10" s="234"/>
      <c r="I10" s="234"/>
      <c r="J10" s="234"/>
      <c r="K10" s="181"/>
      <c r="L10" s="123"/>
      <c r="M10" s="123"/>
    </row>
    <row r="11" spans="1:13" x14ac:dyDescent="0.25">
      <c r="A11" s="34" t="s">
        <v>51</v>
      </c>
      <c r="B11" s="123"/>
      <c r="C11" s="33"/>
      <c r="D11" s="123"/>
      <c r="E11" s="33"/>
      <c r="F11" s="123"/>
      <c r="G11" s="234"/>
      <c r="H11" s="234"/>
      <c r="I11" s="234"/>
      <c r="J11" s="234"/>
      <c r="K11" s="181"/>
      <c r="L11" s="123"/>
      <c r="M11" s="123"/>
    </row>
    <row r="12" spans="1:13" ht="15.75" thickBot="1" x14ac:dyDescent="0.3">
      <c r="A12" s="33"/>
      <c r="B12" s="33"/>
      <c r="C12" s="33"/>
      <c r="D12" s="33"/>
      <c r="E12" s="33"/>
      <c r="F12" s="103"/>
      <c r="G12" s="33"/>
      <c r="H12" s="103"/>
      <c r="I12" s="33"/>
      <c r="J12" s="103"/>
      <c r="K12" s="103"/>
      <c r="L12" s="123"/>
      <c r="M12" s="123"/>
    </row>
    <row r="13" spans="1:13" x14ac:dyDescent="0.25">
      <c r="A13" s="35" t="s">
        <v>5</v>
      </c>
      <c r="B13" s="36"/>
      <c r="C13" s="124"/>
      <c r="D13" s="124" t="s">
        <v>52</v>
      </c>
      <c r="E13" s="124"/>
      <c r="F13" s="303"/>
      <c r="G13" s="124"/>
      <c r="H13" s="303"/>
      <c r="I13" s="124"/>
      <c r="J13" s="303"/>
      <c r="K13" s="304"/>
      <c r="L13" s="123"/>
      <c r="M13" s="123"/>
    </row>
    <row r="14" spans="1:13" x14ac:dyDescent="0.25">
      <c r="A14" s="375" t="s">
        <v>53</v>
      </c>
      <c r="B14" s="182"/>
      <c r="C14" s="182"/>
      <c r="D14" s="182"/>
      <c r="E14" s="182"/>
      <c r="F14" s="349"/>
      <c r="G14" s="182"/>
      <c r="H14" s="182"/>
      <c r="I14" s="182"/>
      <c r="J14" s="182"/>
      <c r="K14" s="305"/>
      <c r="L14" s="123"/>
      <c r="M14" s="123"/>
    </row>
    <row r="15" spans="1:13" ht="15.75" thickBot="1" x14ac:dyDescent="0.3">
      <c r="A15" s="306"/>
      <c r="B15" s="182"/>
      <c r="C15" s="182"/>
      <c r="D15" s="182"/>
      <c r="E15" s="182"/>
      <c r="F15" s="349"/>
      <c r="G15" s="182"/>
      <c r="H15" s="380"/>
      <c r="I15" s="377"/>
      <c r="J15" s="349"/>
      <c r="K15" s="307"/>
      <c r="L15" s="123"/>
      <c r="M15" s="123"/>
    </row>
    <row r="16" spans="1:13" x14ac:dyDescent="0.25">
      <c r="A16" s="308" t="s">
        <v>6</v>
      </c>
      <c r="B16" s="345">
        <v>390</v>
      </c>
      <c r="C16" s="182" t="s">
        <v>7</v>
      </c>
      <c r="D16" s="182"/>
      <c r="E16" s="182"/>
      <c r="F16" s="349"/>
      <c r="G16" s="182"/>
      <c r="H16" s="380"/>
      <c r="I16" s="377"/>
      <c r="J16" s="349"/>
      <c r="K16" s="287"/>
      <c r="L16" s="123"/>
      <c r="M16" s="123"/>
    </row>
    <row r="17" spans="1:13" x14ac:dyDescent="0.25">
      <c r="A17" s="309" t="s">
        <v>54</v>
      </c>
      <c r="B17" s="346">
        <v>5.5</v>
      </c>
      <c r="C17" s="182" t="s">
        <v>7</v>
      </c>
      <c r="D17" s="182"/>
      <c r="E17" s="182"/>
      <c r="F17" s="349"/>
      <c r="G17" s="182"/>
      <c r="H17" s="349"/>
      <c r="I17" s="182"/>
      <c r="J17" s="253"/>
      <c r="K17" s="307"/>
      <c r="L17" s="123"/>
      <c r="M17" s="123"/>
    </row>
    <row r="18" spans="1:13" x14ac:dyDescent="0.25">
      <c r="A18" s="311" t="s">
        <v>8</v>
      </c>
      <c r="B18" s="347">
        <f>B16*B17</f>
        <v>2145</v>
      </c>
      <c r="C18" s="182" t="s">
        <v>9</v>
      </c>
      <c r="D18" s="182"/>
      <c r="E18" s="182"/>
      <c r="F18" s="349"/>
      <c r="G18" s="182"/>
      <c r="H18" s="349"/>
      <c r="I18" s="182"/>
      <c r="J18" s="253"/>
      <c r="K18" s="307"/>
      <c r="L18" s="123"/>
      <c r="M18" s="123"/>
    </row>
    <row r="19" spans="1:13" ht="15.75" thickBot="1" x14ac:dyDescent="0.3">
      <c r="A19" s="312" t="s">
        <v>10</v>
      </c>
      <c r="B19" s="348">
        <v>0</v>
      </c>
      <c r="C19" s="306" t="s">
        <v>9</v>
      </c>
      <c r="D19" s="182"/>
      <c r="E19" s="182"/>
      <c r="F19" s="349"/>
      <c r="G19" s="182"/>
      <c r="H19" s="349"/>
      <c r="I19" s="182"/>
      <c r="J19" s="253"/>
      <c r="K19" s="307"/>
      <c r="L19" s="123"/>
      <c r="M19" s="123"/>
    </row>
    <row r="20" spans="1:13" x14ac:dyDescent="0.25">
      <c r="A20" s="306"/>
      <c r="B20" s="378"/>
      <c r="C20" s="182"/>
      <c r="D20" s="182"/>
      <c r="E20" s="182"/>
      <c r="F20" s="349"/>
      <c r="G20" s="182"/>
      <c r="H20" s="349"/>
      <c r="I20" s="182"/>
      <c r="J20" s="253"/>
      <c r="K20" s="307"/>
      <c r="L20" s="123"/>
      <c r="M20" s="123"/>
    </row>
    <row r="21" spans="1:13" ht="15.75" thickBot="1" x14ac:dyDescent="0.3">
      <c r="A21" s="306"/>
      <c r="B21" s="378"/>
      <c r="C21" s="182"/>
      <c r="D21" s="182"/>
      <c r="E21" s="182"/>
      <c r="F21" s="253"/>
      <c r="G21" s="182"/>
      <c r="H21" s="349"/>
      <c r="I21" s="182"/>
      <c r="J21" s="349"/>
      <c r="K21" s="307"/>
      <c r="L21" s="123"/>
      <c r="M21" s="123"/>
    </row>
    <row r="22" spans="1:13" ht="26.25" thickBot="1" x14ac:dyDescent="0.3">
      <c r="A22" s="632" t="s">
        <v>113</v>
      </c>
      <c r="B22" s="633"/>
      <c r="C22" s="634"/>
      <c r="D22" s="185" t="s">
        <v>11</v>
      </c>
      <c r="E22" s="185" t="s">
        <v>12</v>
      </c>
      <c r="F22" s="186" t="s">
        <v>114</v>
      </c>
      <c r="G22" s="187" t="s">
        <v>14</v>
      </c>
      <c r="H22" s="133" t="s">
        <v>115</v>
      </c>
      <c r="I22" s="377"/>
      <c r="J22" s="379"/>
      <c r="K22" s="307"/>
      <c r="L22" s="123"/>
      <c r="M22" s="123"/>
    </row>
    <row r="23" spans="1:13" ht="15.75" customHeight="1" x14ac:dyDescent="0.25">
      <c r="A23" s="342" t="s">
        <v>15</v>
      </c>
      <c r="B23" s="329"/>
      <c r="C23" s="330"/>
      <c r="D23" s="343" t="s">
        <v>7</v>
      </c>
      <c r="E23" s="284" t="s">
        <v>16</v>
      </c>
      <c r="F23" s="331"/>
      <c r="G23" s="352">
        <f>2*B17</f>
        <v>11</v>
      </c>
      <c r="H23" s="503">
        <f>F23*G23</f>
        <v>0</v>
      </c>
      <c r="I23" s="377"/>
      <c r="J23" s="380"/>
      <c r="K23" s="307"/>
      <c r="L23" s="123"/>
      <c r="M23" s="123"/>
    </row>
    <row r="24" spans="1:13" ht="15.75" customHeight="1" x14ac:dyDescent="0.25">
      <c r="A24" s="691" t="s">
        <v>121</v>
      </c>
      <c r="B24" s="692"/>
      <c r="C24" s="693"/>
      <c r="D24" s="314" t="s">
        <v>18</v>
      </c>
      <c r="E24" s="286" t="s">
        <v>126</v>
      </c>
      <c r="F24" s="484"/>
      <c r="G24" s="500">
        <f>B18</f>
        <v>2145</v>
      </c>
      <c r="H24" s="360">
        <f>F24*G24</f>
        <v>0</v>
      </c>
      <c r="I24" s="377"/>
      <c r="J24" s="380"/>
      <c r="K24" s="287"/>
      <c r="L24" s="123"/>
      <c r="M24" s="123"/>
    </row>
    <row r="25" spans="1:13" ht="26.25" customHeight="1" x14ac:dyDescent="0.25">
      <c r="A25" s="696" t="s">
        <v>142</v>
      </c>
      <c r="B25" s="697"/>
      <c r="C25" s="698"/>
      <c r="D25" s="53" t="s">
        <v>127</v>
      </c>
      <c r="E25" s="288" t="s">
        <v>56</v>
      </c>
      <c r="F25" s="485"/>
      <c r="G25" s="501">
        <f>G24</f>
        <v>2145</v>
      </c>
      <c r="H25" s="504">
        <f t="shared" ref="H25" si="0">F25*G25</f>
        <v>0</v>
      </c>
      <c r="I25" s="694"/>
      <c r="J25" s="694"/>
      <c r="K25" s="695"/>
      <c r="L25" s="123"/>
      <c r="M25" s="123"/>
    </row>
    <row r="26" spans="1:13" ht="15.75" customHeight="1" x14ac:dyDescent="0.25">
      <c r="A26" s="315" t="s">
        <v>122</v>
      </c>
      <c r="B26" s="316"/>
      <c r="C26" s="317"/>
      <c r="D26" s="314" t="s">
        <v>18</v>
      </c>
      <c r="E26" s="286" t="s">
        <v>117</v>
      </c>
      <c r="F26" s="484"/>
      <c r="G26" s="500">
        <f>B18+B19</f>
        <v>2145</v>
      </c>
      <c r="H26" s="360">
        <f>F26*G26</f>
        <v>0</v>
      </c>
      <c r="I26" s="377"/>
      <c r="J26" s="380"/>
      <c r="K26" s="287"/>
      <c r="L26" s="123"/>
      <c r="M26" s="123"/>
    </row>
    <row r="27" spans="1:13" ht="15.75" customHeight="1" x14ac:dyDescent="0.25">
      <c r="A27" s="699" t="s">
        <v>57</v>
      </c>
      <c r="B27" s="700"/>
      <c r="C27" s="701"/>
      <c r="D27" s="318" t="s">
        <v>18</v>
      </c>
      <c r="E27" s="289" t="s">
        <v>16</v>
      </c>
      <c r="F27" s="333"/>
      <c r="G27" s="354">
        <v>480</v>
      </c>
      <c r="H27" s="359">
        <f>G27*F27</f>
        <v>0</v>
      </c>
      <c r="I27" s="377"/>
      <c r="J27" s="506"/>
      <c r="K27" s="287"/>
      <c r="L27" s="123"/>
      <c r="M27" s="123"/>
    </row>
    <row r="28" spans="1:13" ht="15.75" customHeight="1" x14ac:dyDescent="0.25">
      <c r="A28" s="319" t="s">
        <v>118</v>
      </c>
      <c r="B28" s="320"/>
      <c r="C28" s="320"/>
      <c r="D28" s="62" t="s">
        <v>119</v>
      </c>
      <c r="E28" s="290" t="s">
        <v>16</v>
      </c>
      <c r="F28" s="486"/>
      <c r="G28" s="502">
        <f>B18+B19</f>
        <v>2145</v>
      </c>
      <c r="H28" s="358">
        <f>F28*G28</f>
        <v>0</v>
      </c>
      <c r="I28" s="377"/>
      <c r="J28" s="380"/>
      <c r="K28" s="287"/>
      <c r="L28" s="123"/>
      <c r="M28" s="123"/>
    </row>
    <row r="29" spans="1:13" ht="15.75" customHeight="1" x14ac:dyDescent="0.25">
      <c r="A29" s="702" t="s">
        <v>58</v>
      </c>
      <c r="B29" s="703"/>
      <c r="C29" s="704"/>
      <c r="D29" s="62" t="s">
        <v>119</v>
      </c>
      <c r="E29" s="290" t="s">
        <v>16</v>
      </c>
      <c r="F29" s="339"/>
      <c r="G29" s="502">
        <f>G24</f>
        <v>2145</v>
      </c>
      <c r="H29" s="505">
        <f>F29*G29</f>
        <v>0</v>
      </c>
      <c r="I29" s="377"/>
      <c r="J29" s="380"/>
      <c r="K29" s="287"/>
      <c r="L29" s="123"/>
      <c r="M29" s="123"/>
    </row>
    <row r="30" spans="1:13" ht="15.75" customHeight="1" thickBot="1" x14ac:dyDescent="0.3">
      <c r="A30" s="661" t="s">
        <v>32</v>
      </c>
      <c r="B30" s="662"/>
      <c r="C30" s="663"/>
      <c r="D30" s="350" t="s">
        <v>7</v>
      </c>
      <c r="E30" s="135"/>
      <c r="F30" s="351"/>
      <c r="G30" s="356">
        <v>11</v>
      </c>
      <c r="H30" s="361">
        <f t="shared" ref="H30" si="1">F30*G30</f>
        <v>0</v>
      </c>
      <c r="I30" s="377"/>
      <c r="J30" s="380"/>
      <c r="K30" s="287"/>
      <c r="L30" s="123"/>
      <c r="M30" s="123"/>
    </row>
    <row r="31" spans="1:13" ht="15.75" customHeight="1" thickBot="1" x14ac:dyDescent="0.3">
      <c r="A31" s="66"/>
      <c r="B31" s="382"/>
      <c r="C31" s="382"/>
      <c r="D31" s="382"/>
      <c r="E31" s="383"/>
      <c r="F31" s="383"/>
      <c r="G31" s="383" t="s">
        <v>22</v>
      </c>
      <c r="H31" s="340">
        <f>SUM(H23:H30)</f>
        <v>0</v>
      </c>
      <c r="I31" s="383"/>
      <c r="J31" s="384"/>
      <c r="K31" s="291"/>
      <c r="L31" s="123"/>
      <c r="M31" s="123"/>
    </row>
    <row r="32" spans="1:13" ht="15.75" customHeight="1" thickBot="1" x14ac:dyDescent="0.3">
      <c r="A32" s="66"/>
      <c r="B32" s="382"/>
      <c r="C32" s="382"/>
      <c r="D32" s="382"/>
      <c r="E32" s="385"/>
      <c r="F32" s="383"/>
      <c r="G32" s="383"/>
      <c r="H32" s="383"/>
      <c r="I32" s="383"/>
      <c r="J32" s="384" t="s">
        <v>23</v>
      </c>
      <c r="K32" s="323" t="s">
        <v>24</v>
      </c>
      <c r="L32" s="123"/>
      <c r="M32" s="123"/>
    </row>
    <row r="33" spans="1:13" ht="15.75" customHeight="1" thickBot="1" x14ac:dyDescent="0.3">
      <c r="A33" s="66"/>
      <c r="B33" s="382"/>
      <c r="C33" s="382"/>
      <c r="D33" s="382"/>
      <c r="E33" s="383"/>
      <c r="F33" s="383"/>
      <c r="G33" s="383"/>
      <c r="H33" s="383" t="s">
        <v>25</v>
      </c>
      <c r="I33" s="386" t="s">
        <v>13</v>
      </c>
      <c r="J33" s="292">
        <f>H31*0.2</f>
        <v>0</v>
      </c>
      <c r="K33" s="281">
        <f>H31*1.2</f>
        <v>0</v>
      </c>
      <c r="L33" s="123"/>
      <c r="M33" s="123"/>
    </row>
    <row r="34" spans="1:13" ht="15.75" customHeight="1" thickBot="1" x14ac:dyDescent="0.3">
      <c r="A34" s="324"/>
      <c r="B34" s="325"/>
      <c r="C34" s="325"/>
      <c r="D34" s="325"/>
      <c r="E34" s="325"/>
      <c r="F34" s="326"/>
      <c r="G34" s="293"/>
      <c r="H34" s="293"/>
      <c r="I34" s="294"/>
      <c r="J34" s="295"/>
      <c r="K34" s="296"/>
      <c r="L34" s="123"/>
      <c r="M34" s="123"/>
    </row>
    <row r="35" spans="1:13" x14ac:dyDescent="0.25">
      <c r="A35" s="79"/>
      <c r="B35" s="123"/>
      <c r="C35" s="123"/>
      <c r="D35" s="123"/>
      <c r="E35" s="123"/>
      <c r="F35" s="181"/>
      <c r="G35" s="33"/>
      <c r="H35" s="67"/>
      <c r="I35" s="327"/>
      <c r="J35" s="67"/>
      <c r="K35" s="349"/>
      <c r="L35" s="123"/>
      <c r="M35" s="123"/>
    </row>
    <row r="36" spans="1:13" x14ac:dyDescent="0.25">
      <c r="A36" s="83" t="s">
        <v>26</v>
      </c>
      <c r="B36" s="297"/>
      <c r="C36" s="297"/>
      <c r="D36" s="297"/>
      <c r="E36" s="297"/>
      <c r="F36" s="297"/>
      <c r="G36" s="298"/>
      <c r="H36" s="298"/>
      <c r="I36" s="297"/>
      <c r="J36" s="298"/>
      <c r="K36" s="298"/>
      <c r="L36" s="219"/>
      <c r="M36" s="219"/>
    </row>
    <row r="37" spans="1:13" x14ac:dyDescent="0.25">
      <c r="A37" s="83" t="s">
        <v>27</v>
      </c>
      <c r="B37" s="297"/>
      <c r="C37" s="297"/>
      <c r="D37" s="297"/>
      <c r="E37" s="297"/>
      <c r="F37" s="297"/>
      <c r="G37" s="83"/>
      <c r="H37" s="83"/>
      <c r="I37" s="299"/>
      <c r="J37" s="300"/>
      <c r="K37" s="301"/>
      <c r="L37" s="219"/>
      <c r="M37" s="219"/>
    </row>
    <row r="38" spans="1:13" x14ac:dyDescent="0.25">
      <c r="A38" s="664" t="s">
        <v>28</v>
      </c>
      <c r="B38" s="664"/>
      <c r="C38" s="664"/>
      <c r="D38" s="664"/>
      <c r="E38" s="664"/>
      <c r="F38" s="664"/>
      <c r="G38" s="664"/>
      <c r="H38" s="664"/>
      <c r="I38" s="664"/>
      <c r="J38" s="664"/>
      <c r="K38" s="664"/>
      <c r="L38" s="664"/>
      <c r="M38" s="664"/>
    </row>
    <row r="39" spans="1:13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</row>
    <row r="40" spans="1:13" x14ac:dyDescent="0.25">
      <c r="A40" s="123"/>
      <c r="B40" s="123"/>
      <c r="C40" s="123"/>
      <c r="D40" s="123"/>
      <c r="E40" s="123"/>
      <c r="F40" s="181"/>
      <c r="G40" s="123"/>
      <c r="H40" s="181"/>
      <c r="I40" s="123"/>
      <c r="J40" s="181"/>
      <c r="K40" s="181"/>
      <c r="L40" s="123"/>
      <c r="M40" s="123"/>
    </row>
    <row r="41" spans="1:13" ht="15" customHeight="1" x14ac:dyDescent="0.25">
      <c r="A41" s="92"/>
      <c r="B41" s="92"/>
      <c r="C41" s="219"/>
      <c r="D41" s="219"/>
      <c r="E41" s="219"/>
      <c r="F41" s="219"/>
      <c r="G41" s="302" t="s">
        <v>29</v>
      </c>
      <c r="H41" s="302"/>
      <c r="I41" s="302"/>
      <c r="J41" s="181"/>
      <c r="K41" s="181"/>
      <c r="L41" s="123"/>
      <c r="M41" s="123"/>
    </row>
    <row r="42" spans="1:13" x14ac:dyDescent="0.25">
      <c r="A42" s="653" t="s">
        <v>30</v>
      </c>
      <c r="B42" s="653"/>
      <c r="C42" s="653"/>
      <c r="D42" s="1"/>
      <c r="E42" s="1"/>
      <c r="F42" s="219"/>
      <c r="G42" s="302" t="s">
        <v>31</v>
      </c>
      <c r="H42" s="302"/>
      <c r="I42" s="302"/>
      <c r="J42" s="181"/>
      <c r="K42" s="181"/>
      <c r="L42" s="123"/>
      <c r="M42" s="123"/>
    </row>
    <row r="43" spans="1:13" x14ac:dyDescent="0.25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</row>
  </sheetData>
  <mergeCells count="9">
    <mergeCell ref="A42:C42"/>
    <mergeCell ref="A25:C25"/>
    <mergeCell ref="A27:C27"/>
    <mergeCell ref="A29:C29"/>
    <mergeCell ref="A22:C22"/>
    <mergeCell ref="A24:C24"/>
    <mergeCell ref="I25:K25"/>
    <mergeCell ref="A30:C30"/>
    <mergeCell ref="A38:M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CE4EB-27A5-4F7C-90A0-9C923F872E6F}">
  <dimension ref="A1:M43"/>
  <sheetViews>
    <sheetView tabSelected="1" topLeftCell="A4" zoomScale="85" zoomScaleNormal="85" workbookViewId="0">
      <selection activeCell="Q22" sqref="Q22"/>
    </sheetView>
  </sheetViews>
  <sheetFormatPr defaultRowHeight="15" x14ac:dyDescent="0.25"/>
  <cols>
    <col min="1" max="1" width="26.85546875" customWidth="1"/>
    <col min="2" max="2" width="10.5703125" customWidth="1"/>
    <col min="3" max="3" width="12.140625" customWidth="1"/>
    <col min="4" max="4" width="14" customWidth="1"/>
    <col min="5" max="5" width="13" customWidth="1"/>
    <col min="6" max="6" width="14.5703125" customWidth="1"/>
    <col min="8" max="8" width="13" customWidth="1"/>
    <col min="11" max="11" width="17.7109375" customWidth="1"/>
  </cols>
  <sheetData>
    <row r="1" spans="1:13" x14ac:dyDescent="0.25">
      <c r="A1" s="1" t="s">
        <v>143</v>
      </c>
      <c r="B1" s="219"/>
      <c r="C1" s="219"/>
      <c r="D1" s="219"/>
      <c r="E1" s="219"/>
      <c r="F1" s="219"/>
      <c r="G1" s="219"/>
      <c r="H1" s="219"/>
      <c r="I1" s="219"/>
      <c r="J1" s="219"/>
      <c r="K1" s="181"/>
      <c r="L1" s="123"/>
      <c r="M1" s="123"/>
    </row>
    <row r="2" spans="1:13" x14ac:dyDescent="0.25">
      <c r="A2" s="234"/>
      <c r="B2" s="219"/>
      <c r="C2" s="219"/>
      <c r="D2" s="219"/>
      <c r="E2" s="219"/>
      <c r="F2" s="219"/>
      <c r="G2" s="219"/>
      <c r="H2" s="219"/>
      <c r="I2" s="219"/>
      <c r="J2" s="219"/>
      <c r="K2" s="181"/>
      <c r="L2" s="123"/>
      <c r="M2" s="123"/>
    </row>
    <row r="3" spans="1:13" x14ac:dyDescent="0.25">
      <c r="A3" s="234" t="s">
        <v>0</v>
      </c>
      <c r="B3" s="219"/>
      <c r="C3" s="219"/>
      <c r="D3" s="219"/>
      <c r="E3" s="219"/>
      <c r="F3" s="219"/>
      <c r="G3" s="219"/>
      <c r="H3" s="219"/>
      <c r="I3" s="219"/>
      <c r="J3" s="219"/>
      <c r="K3" s="181"/>
      <c r="L3" s="123"/>
      <c r="M3" s="123"/>
    </row>
    <row r="4" spans="1:13" x14ac:dyDescent="0.25">
      <c r="A4" s="219"/>
      <c r="B4" s="1" t="s">
        <v>144</v>
      </c>
      <c r="C4" s="1"/>
      <c r="D4" s="219"/>
      <c r="E4" s="219"/>
      <c r="F4" s="219"/>
      <c r="G4" s="219"/>
      <c r="H4" s="219"/>
      <c r="I4" s="219"/>
      <c r="J4" s="219"/>
      <c r="K4" s="181"/>
      <c r="L4" s="123"/>
      <c r="M4" s="123"/>
    </row>
    <row r="5" spans="1:13" x14ac:dyDescent="0.25">
      <c r="A5" s="5" t="s">
        <v>1</v>
      </c>
      <c r="B5" s="219"/>
      <c r="C5" s="219"/>
      <c r="D5" s="219"/>
      <c r="E5" s="219"/>
      <c r="F5" s="219"/>
      <c r="G5" s="219"/>
      <c r="H5" s="219"/>
      <c r="I5" s="219"/>
      <c r="J5" s="219"/>
      <c r="K5" s="181"/>
      <c r="L5" s="123"/>
      <c r="M5" s="123"/>
    </row>
    <row r="6" spans="1:13" x14ac:dyDescent="0.25">
      <c r="A6" s="234"/>
      <c r="B6" s="219"/>
      <c r="C6" s="219"/>
      <c r="D6" s="219"/>
      <c r="E6" s="219"/>
      <c r="F6" s="219"/>
      <c r="G6" s="219"/>
      <c r="H6" s="219"/>
      <c r="I6" s="219"/>
      <c r="J6" s="219"/>
      <c r="K6" s="181"/>
      <c r="L6" s="123"/>
      <c r="M6" s="123"/>
    </row>
    <row r="7" spans="1:13" x14ac:dyDescent="0.25">
      <c r="A7" s="219" t="s">
        <v>2</v>
      </c>
      <c r="B7" s="219"/>
      <c r="C7" s="219"/>
      <c r="D7" s="219"/>
      <c r="E7" s="219"/>
      <c r="F7" s="219"/>
      <c r="G7" s="219"/>
      <c r="H7" s="219"/>
      <c r="I7" s="219"/>
      <c r="J7" s="219"/>
      <c r="K7" s="181"/>
      <c r="L7" s="123"/>
      <c r="M7" s="123"/>
    </row>
    <row r="8" spans="1:13" x14ac:dyDescent="0.25">
      <c r="A8" s="219" t="s">
        <v>3</v>
      </c>
      <c r="B8" s="219"/>
      <c r="C8" s="219"/>
      <c r="D8" s="219"/>
      <c r="E8" s="219"/>
      <c r="F8" s="219"/>
      <c r="G8" s="219"/>
      <c r="H8" s="219"/>
      <c r="I8" s="219"/>
      <c r="J8" s="219"/>
      <c r="K8" s="181"/>
      <c r="L8" s="123"/>
      <c r="M8" s="123"/>
    </row>
    <row r="9" spans="1:13" x14ac:dyDescent="0.25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181"/>
      <c r="L9" s="123"/>
      <c r="M9" s="123"/>
    </row>
    <row r="10" spans="1:13" x14ac:dyDescent="0.25">
      <c r="A10" s="234" t="s">
        <v>4</v>
      </c>
      <c r="B10" s="234"/>
      <c r="C10" s="234"/>
      <c r="D10" s="234"/>
      <c r="E10" s="234"/>
      <c r="F10" s="234"/>
      <c r="G10" s="234"/>
      <c r="H10" s="234"/>
      <c r="I10" s="234"/>
      <c r="J10" s="234"/>
      <c r="K10" s="181"/>
      <c r="L10" s="123"/>
      <c r="M10" s="123"/>
    </row>
    <row r="11" spans="1:13" x14ac:dyDescent="0.25">
      <c r="A11" s="34" t="s">
        <v>59</v>
      </c>
      <c r="B11" s="123"/>
      <c r="C11" s="33"/>
      <c r="D11" s="123"/>
      <c r="E11" s="33"/>
      <c r="F11" s="123"/>
      <c r="G11" s="234"/>
      <c r="H11" s="234"/>
      <c r="I11" s="234"/>
      <c r="J11" s="234"/>
      <c r="K11" s="181"/>
      <c r="L11" s="123"/>
      <c r="M11" s="123"/>
    </row>
    <row r="12" spans="1:13" ht="15.75" thickBot="1" x14ac:dyDescent="0.3">
      <c r="A12" s="33"/>
      <c r="B12" s="33"/>
      <c r="C12" s="33"/>
      <c r="D12" s="33"/>
      <c r="E12" s="33"/>
      <c r="F12" s="103"/>
      <c r="G12" s="33"/>
      <c r="H12" s="103"/>
      <c r="I12" s="33"/>
      <c r="J12" s="103"/>
      <c r="K12" s="103"/>
      <c r="L12" s="123"/>
      <c r="M12" s="123"/>
    </row>
    <row r="13" spans="1:13" x14ac:dyDescent="0.25">
      <c r="A13" s="35" t="s">
        <v>5</v>
      </c>
      <c r="B13" s="36"/>
      <c r="C13" s="124"/>
      <c r="D13" s="124" t="s">
        <v>60</v>
      </c>
      <c r="E13" s="124"/>
      <c r="F13" s="303"/>
      <c r="G13" s="124"/>
      <c r="H13" s="303"/>
      <c r="I13" s="124"/>
      <c r="J13" s="303"/>
      <c r="K13" s="304"/>
      <c r="L13" s="123"/>
      <c r="M13" s="123"/>
    </row>
    <row r="14" spans="1:13" x14ac:dyDescent="0.25">
      <c r="A14" s="375" t="s">
        <v>53</v>
      </c>
      <c r="B14" s="182"/>
      <c r="C14" s="182"/>
      <c r="D14" s="182"/>
      <c r="E14" s="182"/>
      <c r="F14" s="349"/>
      <c r="G14" s="182"/>
      <c r="H14" s="182"/>
      <c r="I14" s="182"/>
      <c r="J14" s="182"/>
      <c r="K14" s="305"/>
      <c r="L14" s="123"/>
      <c r="M14" s="123"/>
    </row>
    <row r="15" spans="1:13" ht="15.75" thickBot="1" x14ac:dyDescent="0.3">
      <c r="A15" s="306"/>
      <c r="B15" s="182"/>
      <c r="C15" s="182"/>
      <c r="D15" s="182"/>
      <c r="E15" s="182"/>
      <c r="F15" s="349"/>
      <c r="G15" s="182"/>
      <c r="H15" s="380"/>
      <c r="I15" s="377"/>
      <c r="J15" s="349"/>
      <c r="K15" s="307"/>
      <c r="L15" s="123"/>
      <c r="M15" s="123"/>
    </row>
    <row r="16" spans="1:13" x14ac:dyDescent="0.25">
      <c r="A16" s="308" t="s">
        <v>6</v>
      </c>
      <c r="B16" s="345">
        <v>300</v>
      </c>
      <c r="C16" s="182" t="s">
        <v>7</v>
      </c>
      <c r="D16" s="182"/>
      <c r="E16" s="182"/>
      <c r="F16" s="349"/>
      <c r="G16" s="182"/>
      <c r="H16" s="380"/>
      <c r="I16" s="377"/>
      <c r="J16" s="349"/>
      <c r="K16" s="287"/>
      <c r="L16" s="123"/>
      <c r="M16" s="123"/>
    </row>
    <row r="17" spans="1:13" x14ac:dyDescent="0.25">
      <c r="A17" s="309" t="s">
        <v>54</v>
      </c>
      <c r="B17" s="346">
        <v>5.5</v>
      </c>
      <c r="C17" s="182" t="s">
        <v>7</v>
      </c>
      <c r="D17" s="182"/>
      <c r="E17" s="182"/>
      <c r="F17" s="349"/>
      <c r="G17" s="182"/>
      <c r="H17" s="349"/>
      <c r="I17" s="182"/>
      <c r="J17" s="253"/>
      <c r="K17" s="307"/>
      <c r="L17" s="123"/>
      <c r="M17" s="123"/>
    </row>
    <row r="18" spans="1:13" x14ac:dyDescent="0.25">
      <c r="A18" s="311" t="s">
        <v>8</v>
      </c>
      <c r="B18" s="347">
        <f>B16*B17</f>
        <v>1650</v>
      </c>
      <c r="C18" s="182" t="s">
        <v>9</v>
      </c>
      <c r="D18" s="182"/>
      <c r="E18" s="182"/>
      <c r="F18" s="349"/>
      <c r="G18" s="182"/>
      <c r="H18" s="349"/>
      <c r="I18" s="182"/>
      <c r="J18" s="253"/>
      <c r="K18" s="307"/>
      <c r="L18" s="123"/>
      <c r="M18" s="123"/>
    </row>
    <row r="19" spans="1:13" ht="15.75" thickBot="1" x14ac:dyDescent="0.3">
      <c r="A19" s="312" t="s">
        <v>10</v>
      </c>
      <c r="B19" s="348">
        <v>0</v>
      </c>
      <c r="C19" s="306" t="s">
        <v>9</v>
      </c>
      <c r="D19" s="182"/>
      <c r="E19" s="182"/>
      <c r="F19" s="349"/>
      <c r="G19" s="182"/>
      <c r="H19" s="349"/>
      <c r="I19" s="182"/>
      <c r="J19" s="253"/>
      <c r="K19" s="307"/>
      <c r="L19" s="123"/>
      <c r="M19" s="123"/>
    </row>
    <row r="20" spans="1:13" x14ac:dyDescent="0.25">
      <c r="A20" s="306"/>
      <c r="B20" s="349"/>
      <c r="C20" s="182"/>
      <c r="D20" s="182"/>
      <c r="E20" s="182"/>
      <c r="F20" s="349"/>
      <c r="G20" s="182"/>
      <c r="H20" s="349"/>
      <c r="I20" s="182"/>
      <c r="J20" s="253"/>
      <c r="K20" s="307"/>
      <c r="L20" s="123"/>
      <c r="M20" s="123"/>
    </row>
    <row r="21" spans="1:13" ht="15.75" thickBot="1" x14ac:dyDescent="0.3">
      <c r="A21" s="306"/>
      <c r="B21" s="378"/>
      <c r="C21" s="182"/>
      <c r="D21" s="182"/>
      <c r="E21" s="182"/>
      <c r="F21" s="253"/>
      <c r="G21" s="182"/>
      <c r="H21" s="349"/>
      <c r="I21" s="182"/>
      <c r="J21" s="349"/>
      <c r="K21" s="307"/>
      <c r="L21" s="123"/>
      <c r="M21" s="123"/>
    </row>
    <row r="22" spans="1:13" ht="26.25" thickBot="1" x14ac:dyDescent="0.3">
      <c r="A22" s="632" t="s">
        <v>113</v>
      </c>
      <c r="B22" s="633"/>
      <c r="C22" s="634"/>
      <c r="D22" s="185" t="s">
        <v>11</v>
      </c>
      <c r="E22" s="185" t="s">
        <v>12</v>
      </c>
      <c r="F22" s="186" t="s">
        <v>114</v>
      </c>
      <c r="G22" s="187" t="s">
        <v>14</v>
      </c>
      <c r="H22" s="133" t="s">
        <v>115</v>
      </c>
      <c r="I22" s="377"/>
      <c r="J22" s="379"/>
      <c r="K22" s="307"/>
      <c r="L22" s="123"/>
      <c r="M22" s="123"/>
    </row>
    <row r="23" spans="1:13" ht="15.75" customHeight="1" x14ac:dyDescent="0.25">
      <c r="A23" s="342" t="s">
        <v>15</v>
      </c>
      <c r="B23" s="329"/>
      <c r="C23" s="330"/>
      <c r="D23" s="343" t="s">
        <v>7</v>
      </c>
      <c r="E23" s="284" t="s">
        <v>16</v>
      </c>
      <c r="F23" s="331"/>
      <c r="G23" s="352">
        <f>2*B17</f>
        <v>11</v>
      </c>
      <c r="H23" s="503">
        <f>F23*G23</f>
        <v>0</v>
      </c>
      <c r="I23" s="377"/>
      <c r="J23" s="380"/>
      <c r="K23" s="307"/>
      <c r="L23" s="123"/>
      <c r="M23" s="123"/>
    </row>
    <row r="24" spans="1:13" ht="15.75" customHeight="1" x14ac:dyDescent="0.25">
      <c r="A24" s="691" t="s">
        <v>33</v>
      </c>
      <c r="B24" s="692"/>
      <c r="C24" s="693"/>
      <c r="D24" s="314" t="s">
        <v>18</v>
      </c>
      <c r="E24" s="286" t="s">
        <v>126</v>
      </c>
      <c r="F24" s="484"/>
      <c r="G24" s="500">
        <f>B18</f>
        <v>1650</v>
      </c>
      <c r="H24" s="360">
        <f>F24*G24</f>
        <v>0</v>
      </c>
      <c r="I24" s="377"/>
      <c r="J24" s="380"/>
      <c r="K24" s="287"/>
      <c r="L24" s="123"/>
      <c r="M24" s="123"/>
    </row>
    <row r="25" spans="1:13" ht="26.25" customHeight="1" x14ac:dyDescent="0.25">
      <c r="A25" s="696" t="s">
        <v>55</v>
      </c>
      <c r="B25" s="697"/>
      <c r="C25" s="698"/>
      <c r="D25" s="53" t="s">
        <v>127</v>
      </c>
      <c r="E25" s="288" t="s">
        <v>56</v>
      </c>
      <c r="F25" s="485"/>
      <c r="G25" s="501">
        <f>G24</f>
        <v>1650</v>
      </c>
      <c r="H25" s="504">
        <f t="shared" ref="H25" si="0">F25*G25</f>
        <v>0</v>
      </c>
      <c r="I25" s="694"/>
      <c r="J25" s="694"/>
      <c r="K25" s="695"/>
      <c r="L25" s="123"/>
      <c r="M25" s="123"/>
    </row>
    <row r="26" spans="1:13" ht="15.75" customHeight="1" x14ac:dyDescent="0.25">
      <c r="A26" s="315" t="s">
        <v>19</v>
      </c>
      <c r="B26" s="316"/>
      <c r="C26" s="317"/>
      <c r="D26" s="314" t="s">
        <v>18</v>
      </c>
      <c r="E26" s="286" t="s">
        <v>117</v>
      </c>
      <c r="F26" s="484"/>
      <c r="G26" s="500">
        <f>B18+B19</f>
        <v>1650</v>
      </c>
      <c r="H26" s="360">
        <f>F26*G26</f>
        <v>0</v>
      </c>
      <c r="I26" s="377"/>
      <c r="J26" s="380"/>
      <c r="K26" s="287"/>
      <c r="L26" s="123"/>
      <c r="M26" s="123"/>
    </row>
    <row r="27" spans="1:13" ht="15.75" customHeight="1" x14ac:dyDescent="0.25">
      <c r="A27" s="699" t="s">
        <v>57</v>
      </c>
      <c r="B27" s="700"/>
      <c r="C27" s="701"/>
      <c r="D27" s="318" t="s">
        <v>18</v>
      </c>
      <c r="E27" s="289" t="s">
        <v>16</v>
      </c>
      <c r="F27" s="333"/>
      <c r="G27" s="354">
        <v>480</v>
      </c>
      <c r="H27" s="359">
        <f>G27*F27</f>
        <v>0</v>
      </c>
      <c r="I27" s="377"/>
      <c r="J27" s="506"/>
      <c r="K27" s="287"/>
      <c r="L27" s="123"/>
      <c r="M27" s="123"/>
    </row>
    <row r="28" spans="1:13" ht="15.75" customHeight="1" x14ac:dyDescent="0.25">
      <c r="A28" s="319" t="s">
        <v>118</v>
      </c>
      <c r="B28" s="320"/>
      <c r="C28" s="320"/>
      <c r="D28" s="62" t="s">
        <v>119</v>
      </c>
      <c r="E28" s="290" t="s">
        <v>16</v>
      </c>
      <c r="F28" s="486"/>
      <c r="G28" s="502">
        <f>B18+B19</f>
        <v>1650</v>
      </c>
      <c r="H28" s="358">
        <f>F28*G28</f>
        <v>0</v>
      </c>
      <c r="I28" s="377"/>
      <c r="J28" s="380"/>
      <c r="K28" s="287"/>
      <c r="L28" s="123"/>
      <c r="M28" s="123"/>
    </row>
    <row r="29" spans="1:13" ht="15.75" customHeight="1" x14ac:dyDescent="0.25">
      <c r="A29" s="702" t="s">
        <v>58</v>
      </c>
      <c r="B29" s="703"/>
      <c r="C29" s="704"/>
      <c r="D29" s="62" t="s">
        <v>119</v>
      </c>
      <c r="E29" s="290" t="s">
        <v>16</v>
      </c>
      <c r="F29" s="339"/>
      <c r="G29" s="502">
        <f>G24</f>
        <v>1650</v>
      </c>
      <c r="H29" s="505">
        <f>F29*G29</f>
        <v>0</v>
      </c>
      <c r="I29" s="377"/>
      <c r="J29" s="380"/>
      <c r="K29" s="287"/>
      <c r="L29" s="123"/>
      <c r="M29" s="123"/>
    </row>
    <row r="30" spans="1:13" ht="15.75" customHeight="1" thickBot="1" x14ac:dyDescent="0.3">
      <c r="A30" s="661" t="s">
        <v>32</v>
      </c>
      <c r="B30" s="662"/>
      <c r="C30" s="663"/>
      <c r="D30" s="350" t="s">
        <v>7</v>
      </c>
      <c r="E30" s="135"/>
      <c r="F30" s="351"/>
      <c r="G30" s="356">
        <v>11</v>
      </c>
      <c r="H30" s="361">
        <f t="shared" ref="H30" si="1">F30*G30</f>
        <v>0</v>
      </c>
      <c r="I30" s="377"/>
      <c r="J30" s="380"/>
      <c r="K30" s="287"/>
      <c r="L30" s="123"/>
      <c r="M30" s="123"/>
    </row>
    <row r="31" spans="1:13" ht="15.75" customHeight="1" thickBot="1" x14ac:dyDescent="0.3">
      <c r="A31" s="66"/>
      <c r="B31" s="382"/>
      <c r="C31" s="382"/>
      <c r="D31" s="382"/>
      <c r="E31" s="383"/>
      <c r="F31" s="383"/>
      <c r="G31" s="383" t="s">
        <v>22</v>
      </c>
      <c r="H31" s="340">
        <f>SUM(H23:H30)</f>
        <v>0</v>
      </c>
      <c r="I31" s="383"/>
      <c r="J31" s="384"/>
      <c r="K31" s="291"/>
      <c r="L31" s="123"/>
      <c r="M31" s="123"/>
    </row>
    <row r="32" spans="1:13" ht="15.75" customHeight="1" thickBot="1" x14ac:dyDescent="0.3">
      <c r="A32" s="66"/>
      <c r="B32" s="382"/>
      <c r="C32" s="382"/>
      <c r="D32" s="382"/>
      <c r="E32" s="385"/>
      <c r="F32" s="383"/>
      <c r="G32" s="383"/>
      <c r="H32" s="383"/>
      <c r="I32" s="383"/>
      <c r="J32" s="384" t="s">
        <v>23</v>
      </c>
      <c r="K32" s="323" t="s">
        <v>24</v>
      </c>
      <c r="L32" s="123"/>
      <c r="M32" s="123"/>
    </row>
    <row r="33" spans="1:13" ht="15.75" customHeight="1" thickBot="1" x14ac:dyDescent="0.3">
      <c r="A33" s="66"/>
      <c r="B33" s="382"/>
      <c r="C33" s="382"/>
      <c r="D33" s="382"/>
      <c r="E33" s="383"/>
      <c r="F33" s="383"/>
      <c r="G33" s="383"/>
      <c r="H33" s="383" t="s">
        <v>25</v>
      </c>
      <c r="I33" s="386" t="s">
        <v>13</v>
      </c>
      <c r="J33" s="292">
        <f>H31*0.2</f>
        <v>0</v>
      </c>
      <c r="K33" s="281">
        <f>H31*1.2</f>
        <v>0</v>
      </c>
      <c r="L33" s="123"/>
      <c r="M33" s="123"/>
    </row>
    <row r="34" spans="1:13" ht="15.75" customHeight="1" thickBot="1" x14ac:dyDescent="0.3">
      <c r="A34" s="324"/>
      <c r="B34" s="325"/>
      <c r="C34" s="325"/>
      <c r="D34" s="325"/>
      <c r="E34" s="325"/>
      <c r="F34" s="326"/>
      <c r="G34" s="293"/>
      <c r="H34" s="293"/>
      <c r="I34" s="294"/>
      <c r="J34" s="295"/>
      <c r="K34" s="296"/>
      <c r="L34" s="123"/>
      <c r="M34" s="123"/>
    </row>
    <row r="35" spans="1:13" x14ac:dyDescent="0.25">
      <c r="A35" s="79"/>
      <c r="B35" s="123"/>
      <c r="C35" s="123"/>
      <c r="D35" s="123"/>
      <c r="E35" s="123"/>
      <c r="F35" s="181"/>
      <c r="G35" s="33"/>
      <c r="H35" s="67"/>
      <c r="I35" s="327"/>
      <c r="J35" s="67"/>
      <c r="K35" s="349"/>
      <c r="L35" s="123"/>
      <c r="M35" s="123"/>
    </row>
    <row r="36" spans="1:13" x14ac:dyDescent="0.25">
      <c r="A36" s="83" t="s">
        <v>26</v>
      </c>
      <c r="B36" s="297"/>
      <c r="C36" s="297"/>
      <c r="D36" s="297"/>
      <c r="E36" s="297"/>
      <c r="F36" s="297"/>
      <c r="G36" s="298"/>
      <c r="H36" s="298"/>
      <c r="I36" s="297"/>
      <c r="J36" s="298"/>
      <c r="K36" s="298"/>
      <c r="L36" s="219"/>
      <c r="M36" s="219"/>
    </row>
    <row r="37" spans="1:13" x14ac:dyDescent="0.25">
      <c r="A37" s="83" t="s">
        <v>27</v>
      </c>
      <c r="B37" s="297"/>
      <c r="C37" s="297"/>
      <c r="D37" s="297"/>
      <c r="E37" s="297"/>
      <c r="F37" s="297"/>
      <c r="G37" s="83"/>
      <c r="H37" s="83"/>
      <c r="I37" s="299"/>
      <c r="J37" s="300"/>
      <c r="K37" s="301"/>
      <c r="L37" s="219"/>
      <c r="M37" s="219"/>
    </row>
    <row r="38" spans="1:13" x14ac:dyDescent="0.25">
      <c r="A38" s="664" t="s">
        <v>28</v>
      </c>
      <c r="B38" s="664"/>
      <c r="C38" s="664"/>
      <c r="D38" s="664"/>
      <c r="E38" s="664"/>
      <c r="F38" s="664"/>
      <c r="G38" s="664"/>
      <c r="H38" s="664"/>
      <c r="I38" s="664"/>
      <c r="J38" s="664"/>
      <c r="K38" s="664"/>
      <c r="L38" s="664"/>
      <c r="M38" s="664"/>
    </row>
    <row r="39" spans="1:13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</row>
    <row r="40" spans="1:13" x14ac:dyDescent="0.25">
      <c r="A40" s="123"/>
      <c r="B40" s="123"/>
      <c r="C40" s="123"/>
      <c r="D40" s="123"/>
      <c r="E40" s="123"/>
      <c r="F40" s="181"/>
      <c r="G40" s="123"/>
      <c r="H40" s="181"/>
      <c r="I40" s="123"/>
      <c r="J40" s="181"/>
      <c r="K40" s="181"/>
      <c r="L40" s="123"/>
      <c r="M40" s="123"/>
    </row>
    <row r="41" spans="1:13" ht="15" customHeight="1" x14ac:dyDescent="0.25">
      <c r="A41" s="92"/>
      <c r="B41" s="92"/>
      <c r="C41" s="219"/>
      <c r="D41" s="219"/>
      <c r="E41" s="219"/>
      <c r="F41" s="219"/>
      <c r="G41" s="302" t="s">
        <v>29</v>
      </c>
      <c r="H41" s="302"/>
      <c r="I41" s="302"/>
      <c r="J41" s="181"/>
      <c r="K41" s="181"/>
      <c r="L41" s="123"/>
      <c r="M41" s="123"/>
    </row>
    <row r="42" spans="1:13" x14ac:dyDescent="0.25">
      <c r="A42" s="653" t="s">
        <v>30</v>
      </c>
      <c r="B42" s="653"/>
      <c r="C42" s="653"/>
      <c r="D42" s="1"/>
      <c r="E42" s="1"/>
      <c r="F42" s="219"/>
      <c r="G42" s="302" t="s">
        <v>31</v>
      </c>
      <c r="H42" s="302"/>
      <c r="I42" s="302"/>
      <c r="J42" s="181"/>
      <c r="K42" s="181"/>
      <c r="L42" s="123"/>
      <c r="M42" s="123"/>
    </row>
    <row r="43" spans="1:13" x14ac:dyDescent="0.25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</row>
  </sheetData>
  <mergeCells count="9">
    <mergeCell ref="A42:C42"/>
    <mergeCell ref="A25:C25"/>
    <mergeCell ref="A27:C27"/>
    <mergeCell ref="A29:C29"/>
    <mergeCell ref="A22:C22"/>
    <mergeCell ref="A24:C24"/>
    <mergeCell ref="I25:K25"/>
    <mergeCell ref="A30:C30"/>
    <mergeCell ref="A38:M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III-2531, križ. 2520</vt:lpstr>
      <vt:lpstr>III-2481</vt:lpstr>
      <vt:lpstr>III-2486</vt:lpstr>
      <vt:lpstr>III-2487</vt:lpstr>
      <vt:lpstr>III-2495</vt:lpstr>
      <vt:lpstr>III-2523</vt:lpstr>
      <vt:lpstr>III-2511</vt:lpstr>
      <vt:lpstr>MK Pereš1</vt:lpstr>
      <vt:lpstr>MK Pereš2</vt:lpstr>
      <vt:lpstr>BS+ZH+ZC+KA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Mesiariková Ivana</cp:lastModifiedBy>
  <cp:lastPrinted>2021-08-05T11:58:03Z</cp:lastPrinted>
  <dcterms:created xsi:type="dcterms:W3CDTF">2018-05-11T08:20:24Z</dcterms:created>
  <dcterms:modified xsi:type="dcterms:W3CDTF">2022-01-10T11:34:27Z</dcterms:modified>
</cp:coreProperties>
</file>