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pravca\Desktop\"/>
    </mc:Choice>
  </mc:AlternateContent>
  <bookViews>
    <workbookView xWindow="-120" yWindow="-120" windowWidth="29040" windowHeight="15840" tabRatio="932" firstSheet="6" activeTab="13"/>
  </bookViews>
  <sheets>
    <sheet name="Rekapitulácia stavby" sheetId="1" r:id="rId1"/>
    <sheet name="PS1 - Prevádzkové súbory ..." sheetId="2" r:id="rId2"/>
    <sheet name="PS1a - strojnotechnologic..." sheetId="3" r:id="rId3"/>
    <sheet name="SO01 - SO 01 - ČOV II. Et..." sheetId="4" r:id="rId4"/>
    <sheet name="SO02 - SO 02 - ČOV II. Et..." sheetId="5" r:id="rId5"/>
    <sheet name="SO03 - SO 03 - Prepojovac..." sheetId="6" r:id="rId6"/>
    <sheet name="SO03a - prepojovacie potr..." sheetId="7" r:id="rId7"/>
    <sheet name="SO04 - SO 04 - Spevnené p..." sheetId="8" r:id="rId8"/>
    <sheet name="SO05 - SO 05 - Prístupová..." sheetId="9" r:id="rId9"/>
    <sheet name="SO06 - SO 06 - Oplotenie" sheetId="10" r:id="rId10"/>
    <sheet name="SO07 - SO 07 - Stavebná e..." sheetId="11" r:id="rId11"/>
    <sheet name="SO07aSO08a - stavená elek..." sheetId="12" r:id="rId12"/>
    <sheet name="SO08 - SO 08 - Prekládka ..." sheetId="13" r:id="rId13"/>
    <sheet name="SO08 - SO 08 NN dielči" sheetId="14" r:id="rId14"/>
  </sheets>
  <definedNames>
    <definedName name="_xlnm._FilterDatabase" localSheetId="1" hidden="1">'PS1 - Prevádzkové súbory ...'!$C$119:$K$126</definedName>
    <definedName name="_xlnm._FilterDatabase" localSheetId="2" hidden="1">'PS1a - strojnotechnologic...'!$C$49:$K$117</definedName>
    <definedName name="_xlnm._FilterDatabase" localSheetId="3" hidden="1">'SO01 - SO 01 - ČOV II. Et...'!$C$134:$K$279</definedName>
    <definedName name="_xlnm._FilterDatabase" localSheetId="4" hidden="1">'SO02 - SO 02 - ČOV II. Et...'!$C$125:$K$186</definedName>
    <definedName name="_xlnm._FilterDatabase" localSheetId="5" hidden="1">'SO03 - SO 03 - Prepojovac...'!$C$117:$K$121</definedName>
    <definedName name="_xlnm._FilterDatabase" localSheetId="6" hidden="1">'SO03a - prepojovacie potr...'!$C$47:$K$68</definedName>
    <definedName name="_xlnm._FilterDatabase" localSheetId="7" hidden="1">'SO04 - SO 04 - Spevnené p...'!$C$119:$K$157</definedName>
    <definedName name="_xlnm._FilterDatabase" localSheetId="8" hidden="1">'SO05 - SO 05 - Prístupová...'!$C$119:$K$152</definedName>
    <definedName name="_xlnm._FilterDatabase" localSheetId="9" hidden="1">'SO06 - SO 06 - Oplotenie'!$C$122:$K$158</definedName>
    <definedName name="_xlnm._FilterDatabase" localSheetId="10" hidden="1">'SO07 - SO 07 - Stavebná e...'!$C$118:$K$125</definedName>
    <definedName name="_xlnm._FilterDatabase" localSheetId="11" hidden="1">'SO07aSO08a - stavená elek...'!$C$41:$K$123</definedName>
    <definedName name="_xlnm._FilterDatabase" localSheetId="12" hidden="1">'SO08 - SO 08 - Prekládka ...'!$C$117:$K$123</definedName>
    <definedName name="_xlnm._FilterDatabase" localSheetId="13" hidden="1">'SO08 - SO 08 NN dielči'!$C$41:$K$71</definedName>
    <definedName name="_xlnm.Print_Titles" localSheetId="1">'PS1 - Prevádzkové súbory ...'!$119:$119</definedName>
    <definedName name="_xlnm.Print_Titles" localSheetId="2">'PS1a - strojnotechnologic...'!$49:$49</definedName>
    <definedName name="_xlnm.Print_Titles" localSheetId="0">'Rekapitulácia stavby'!$92:$92</definedName>
    <definedName name="_xlnm.Print_Titles" localSheetId="3">'SO01 - SO 01 - ČOV II. Et...'!$134:$134</definedName>
    <definedName name="_xlnm.Print_Titles" localSheetId="4">'SO02 - SO 02 - ČOV II. Et...'!$125:$125</definedName>
    <definedName name="_xlnm.Print_Titles" localSheetId="5">'SO03 - SO 03 - Prepojovac...'!$117:$117</definedName>
    <definedName name="_xlnm.Print_Titles" localSheetId="6">'SO03a - prepojovacie potr...'!$47:$47</definedName>
    <definedName name="_xlnm.Print_Titles" localSheetId="7">'SO04 - SO 04 - Spevnené p...'!$119:$119</definedName>
    <definedName name="_xlnm.Print_Titles" localSheetId="8">'SO05 - SO 05 - Prístupová...'!$119:$119</definedName>
    <definedName name="_xlnm.Print_Titles" localSheetId="9">'SO06 - SO 06 - Oplotenie'!$122:$122</definedName>
    <definedName name="_xlnm.Print_Titles" localSheetId="10">'SO07 - SO 07 - Stavebná e...'!$118:$118</definedName>
    <definedName name="_xlnm.Print_Titles" localSheetId="11">'SO07aSO08a - stavená elek...'!$41:$41</definedName>
    <definedName name="_xlnm.Print_Titles" localSheetId="12">'SO08 - SO 08 - Prekládka ...'!$117:$117</definedName>
    <definedName name="_xlnm.Print_Titles" localSheetId="13">'SO08 - SO 08 NN dielči'!$41:$41</definedName>
    <definedName name="_xlnm.Print_Area" localSheetId="1">'PS1 - Prevádzkové súbory ...'!$C$4:$J$76,'PS1 - Prevádzkové súbory ...'!$C$107:$J$126</definedName>
    <definedName name="_xlnm.Print_Area" localSheetId="2">'PS1a - strojnotechnologic...'!#REF!,'PS1a - strojnotechnologic...'!$C$35:$J$117</definedName>
    <definedName name="_xlnm.Print_Area" localSheetId="0">'Rekapitulácia stavby'!$D$4:$AO$76,'Rekapitulácia stavby'!$C$82:$AQ$104</definedName>
    <definedName name="_xlnm.Print_Area" localSheetId="3">'SO01 - SO 01 - ČOV II. Et...'!$C$4:$J$76,'SO01 - SO 01 - ČOV II. Et...'!$C$122:$J$279</definedName>
    <definedName name="_xlnm.Print_Area" localSheetId="4">'SO02 - SO 02 - ČOV II. Et...'!$C$4:$J$76,'SO02 - SO 02 - ČOV II. Et...'!$C$113:$J$186</definedName>
    <definedName name="_xlnm.Print_Area" localSheetId="5">'SO03 - SO 03 - Prepojovac...'!$C$4:$J$76,'SO03 - SO 03 - Prepojovac...'!$C$105:$J$121</definedName>
    <definedName name="_xlnm.Print_Area" localSheetId="6">'SO03a - prepojovacie potr...'!#REF!,'SO03a - prepojovacie potr...'!$C$33:$J$68</definedName>
    <definedName name="_xlnm.Print_Area" localSheetId="7">'SO04 - SO 04 - Spevnené p...'!$C$4:$J$76,'SO04 - SO 04 - Spevnené p...'!$C$107:$J$157</definedName>
    <definedName name="_xlnm.Print_Area" localSheetId="8">'SO05 - SO 05 - Prístupová...'!$C$4:$J$76,'SO05 - SO 05 - Prístupová...'!$C$107:$J$152</definedName>
    <definedName name="_xlnm.Print_Area" localSheetId="9">'SO06 - SO 06 - Oplotenie'!$C$4:$J$76,'SO06 - SO 06 - Oplotenie'!$C$110:$J$158</definedName>
    <definedName name="_xlnm.Print_Area" localSheetId="10">'SO07 - SO 07 - Stavebná e...'!$C$4:$J$76,'SO07 - SO 07 - Stavebná e...'!$C$106:$J$125</definedName>
    <definedName name="_xlnm.Print_Area" localSheetId="11">'SO07aSO08a - stavená elek...'!#REF!,'SO07aSO08a - stavená elek...'!$C$27:$J$123</definedName>
    <definedName name="_xlnm.Print_Area" localSheetId="12">'SO08 - SO 08 - Prekládka ...'!$C$4:$J$76,'SO08 - SO 08 - Prekládka ...'!$C$105:$J$123</definedName>
    <definedName name="_xlnm.Print_Area" localSheetId="13">'SO08 - SO 08 NN dielči'!#REF!,'SO08 - SO 08 NN dielči'!$C$27:$J$71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1" i="2" l="1"/>
  <c r="BI71" i="14" l="1"/>
  <c r="BH71" i="14"/>
  <c r="BG71" i="14"/>
  <c r="BE71" i="14"/>
  <c r="T71" i="14"/>
  <c r="R71" i="14"/>
  <c r="P71" i="14"/>
  <c r="BI70" i="14"/>
  <c r="BH70" i="14"/>
  <c r="BG70" i="14"/>
  <c r="BE70" i="14"/>
  <c r="T70" i="14"/>
  <c r="R70" i="14"/>
  <c r="P70" i="14"/>
  <c r="BI69" i="14"/>
  <c r="BH69" i="14"/>
  <c r="BG69" i="14"/>
  <c r="BE69" i="14"/>
  <c r="T69" i="14"/>
  <c r="R69" i="14"/>
  <c r="P69" i="14"/>
  <c r="BI68" i="14"/>
  <c r="BH68" i="14"/>
  <c r="BG68" i="14"/>
  <c r="BE68" i="14"/>
  <c r="T68" i="14"/>
  <c r="R68" i="14"/>
  <c r="P68" i="14"/>
  <c r="BI67" i="14"/>
  <c r="BH67" i="14"/>
  <c r="BG67" i="14"/>
  <c r="BE67" i="14"/>
  <c r="T67" i="14"/>
  <c r="R67" i="14"/>
  <c r="P67" i="14"/>
  <c r="BI66" i="14"/>
  <c r="BH66" i="14"/>
  <c r="BG66" i="14"/>
  <c r="BE66" i="14"/>
  <c r="T66" i="14"/>
  <c r="R66" i="14"/>
  <c r="P66" i="14"/>
  <c r="BI65" i="14"/>
  <c r="BH65" i="14"/>
  <c r="BG65" i="14"/>
  <c r="BE65" i="14"/>
  <c r="T65" i="14"/>
  <c r="R65" i="14"/>
  <c r="P65" i="14"/>
  <c r="BI64" i="14"/>
  <c r="BH64" i="14"/>
  <c r="BG64" i="14"/>
  <c r="BE64" i="14"/>
  <c r="T64" i="14"/>
  <c r="R64" i="14"/>
  <c r="P64" i="14"/>
  <c r="BI63" i="14"/>
  <c r="BH63" i="14"/>
  <c r="BG63" i="14"/>
  <c r="BE63" i="14"/>
  <c r="T63" i="14"/>
  <c r="R63" i="14"/>
  <c r="P63" i="14"/>
  <c r="BI62" i="14"/>
  <c r="BH62" i="14"/>
  <c r="BG62" i="14"/>
  <c r="BE62" i="14"/>
  <c r="T62" i="14"/>
  <c r="R62" i="14"/>
  <c r="P62" i="14"/>
  <c r="BI61" i="14"/>
  <c r="BH61" i="14"/>
  <c r="BG61" i="14"/>
  <c r="BE61" i="14"/>
  <c r="T61" i="14"/>
  <c r="R61" i="14"/>
  <c r="P61" i="14"/>
  <c r="BI60" i="14"/>
  <c r="BH60" i="14"/>
  <c r="BG60" i="14"/>
  <c r="BE60" i="14"/>
  <c r="T60" i="14"/>
  <c r="R60" i="14"/>
  <c r="P60" i="14"/>
  <c r="BI59" i="14"/>
  <c r="BH59" i="14"/>
  <c r="BG59" i="14"/>
  <c r="BE59" i="14"/>
  <c r="T59" i="14"/>
  <c r="R59" i="14"/>
  <c r="P59" i="14"/>
  <c r="BI58" i="14"/>
  <c r="BH58" i="14"/>
  <c r="BG58" i="14"/>
  <c r="BE58" i="14"/>
  <c r="T58" i="14"/>
  <c r="R58" i="14"/>
  <c r="P58" i="14"/>
  <c r="BI57" i="14"/>
  <c r="BH57" i="14"/>
  <c r="BG57" i="14"/>
  <c r="BE57" i="14"/>
  <c r="T57" i="14"/>
  <c r="R57" i="14"/>
  <c r="P57" i="14"/>
  <c r="BI56" i="14"/>
  <c r="BH56" i="14"/>
  <c r="BG56" i="14"/>
  <c r="BE56" i="14"/>
  <c r="T56" i="14"/>
  <c r="R56" i="14"/>
  <c r="P56" i="14"/>
  <c r="BI55" i="14"/>
  <c r="BH55" i="14"/>
  <c r="BG55" i="14"/>
  <c r="BE55" i="14"/>
  <c r="T55" i="14"/>
  <c r="R55" i="14"/>
  <c r="P55" i="14"/>
  <c r="BI54" i="14"/>
  <c r="BH54" i="14"/>
  <c r="BG54" i="14"/>
  <c r="BE54" i="14"/>
  <c r="T54" i="14"/>
  <c r="R54" i="14"/>
  <c r="P54" i="14"/>
  <c r="BI53" i="14"/>
  <c r="BH53" i="14"/>
  <c r="BG53" i="14"/>
  <c r="BE53" i="14"/>
  <c r="T53" i="14"/>
  <c r="R53" i="14"/>
  <c r="P53" i="14"/>
  <c r="BI52" i="14"/>
  <c r="BH52" i="14"/>
  <c r="BG52" i="14"/>
  <c r="BE52" i="14"/>
  <c r="T52" i="14"/>
  <c r="R52" i="14"/>
  <c r="P52" i="14"/>
  <c r="BI51" i="14"/>
  <c r="BH51" i="14"/>
  <c r="BG51" i="14"/>
  <c r="BE51" i="14"/>
  <c r="T51" i="14"/>
  <c r="R51" i="14"/>
  <c r="P51" i="14"/>
  <c r="BI50" i="14"/>
  <c r="BH50" i="14"/>
  <c r="BG50" i="14"/>
  <c r="BE50" i="14"/>
  <c r="T50" i="14"/>
  <c r="R50" i="14"/>
  <c r="P50" i="14"/>
  <c r="BI49" i="14"/>
  <c r="BH49" i="14"/>
  <c r="BG49" i="14"/>
  <c r="BE49" i="14"/>
  <c r="T49" i="14"/>
  <c r="R49" i="14"/>
  <c r="P49" i="14"/>
  <c r="BI48" i="14"/>
  <c r="BH48" i="14"/>
  <c r="BG48" i="14"/>
  <c r="BE48" i="14"/>
  <c r="T48" i="14"/>
  <c r="R48" i="14"/>
  <c r="P48" i="14"/>
  <c r="BI47" i="14"/>
  <c r="BH47" i="14"/>
  <c r="BG47" i="14"/>
  <c r="BE47" i="14"/>
  <c r="T47" i="14"/>
  <c r="R47" i="14"/>
  <c r="P47" i="14"/>
  <c r="BI46" i="14"/>
  <c r="BH46" i="14"/>
  <c r="BG46" i="14"/>
  <c r="BE46" i="14"/>
  <c r="T46" i="14"/>
  <c r="R46" i="14"/>
  <c r="P46" i="14"/>
  <c r="BI45" i="14"/>
  <c r="BH45" i="14"/>
  <c r="BG45" i="14"/>
  <c r="BE45" i="14"/>
  <c r="T45" i="14"/>
  <c r="R45" i="14"/>
  <c r="P45" i="14"/>
  <c r="BI44" i="14"/>
  <c r="BH44" i="14"/>
  <c r="BG44" i="14"/>
  <c r="BE44" i="14"/>
  <c r="T44" i="14"/>
  <c r="R44" i="14"/>
  <c r="P44" i="14"/>
  <c r="BI43" i="14"/>
  <c r="BH43" i="14"/>
  <c r="BG43" i="14"/>
  <c r="BE43" i="14"/>
  <c r="T43" i="14"/>
  <c r="R43" i="14"/>
  <c r="P43" i="14"/>
  <c r="F13" i="14"/>
  <c r="E11" i="14"/>
  <c r="F16" i="14"/>
  <c r="F15" i="14"/>
  <c r="J37" i="13"/>
  <c r="J36" i="13"/>
  <c r="J35" i="13"/>
  <c r="BI123" i="13"/>
  <c r="BH123" i="13"/>
  <c r="BG123" i="13"/>
  <c r="BE123" i="13"/>
  <c r="T123" i="13"/>
  <c r="R123" i="13"/>
  <c r="P123" i="13"/>
  <c r="BI122" i="13"/>
  <c r="BH122" i="13"/>
  <c r="BG122" i="13"/>
  <c r="BE122" i="13"/>
  <c r="T122" i="13"/>
  <c r="R122" i="13"/>
  <c r="P122" i="13"/>
  <c r="BI121" i="13"/>
  <c r="BH121" i="13"/>
  <c r="BG121" i="13"/>
  <c r="BE121" i="13"/>
  <c r="T121" i="13"/>
  <c r="R121" i="13"/>
  <c r="P121" i="13"/>
  <c r="J115" i="13"/>
  <c r="F115" i="13"/>
  <c r="J114" i="13"/>
  <c r="F114" i="13"/>
  <c r="F112" i="13"/>
  <c r="E110" i="13"/>
  <c r="J92" i="13"/>
  <c r="F92" i="13"/>
  <c r="J91" i="13"/>
  <c r="F91" i="13"/>
  <c r="F89" i="13"/>
  <c r="E87" i="13"/>
  <c r="E7" i="13"/>
  <c r="E85" i="13" s="1"/>
  <c r="BI123" i="12"/>
  <c r="BH123" i="12"/>
  <c r="BG123" i="12"/>
  <c r="BE123" i="12"/>
  <c r="T123" i="12"/>
  <c r="R123" i="12"/>
  <c r="P123" i="12"/>
  <c r="BI122" i="12"/>
  <c r="BH122" i="12"/>
  <c r="BG122" i="12"/>
  <c r="BE122" i="12"/>
  <c r="T122" i="12"/>
  <c r="R122" i="12"/>
  <c r="P122" i="12"/>
  <c r="BI121" i="12"/>
  <c r="BH121" i="12"/>
  <c r="BG121" i="12"/>
  <c r="BE121" i="12"/>
  <c r="T121" i="12"/>
  <c r="R121" i="12"/>
  <c r="P121" i="12"/>
  <c r="BI120" i="12"/>
  <c r="BH120" i="12"/>
  <c r="BG120" i="12"/>
  <c r="BE120" i="12"/>
  <c r="T120" i="12"/>
  <c r="R120" i="12"/>
  <c r="P120" i="12"/>
  <c r="BI119" i="12"/>
  <c r="BH119" i="12"/>
  <c r="BG119" i="12"/>
  <c r="BE119" i="12"/>
  <c r="T119" i="12"/>
  <c r="R119" i="12"/>
  <c r="P119" i="12"/>
  <c r="BI118" i="12"/>
  <c r="BH118" i="12"/>
  <c r="BG118" i="12"/>
  <c r="BE118" i="12"/>
  <c r="T118" i="12"/>
  <c r="R118" i="12"/>
  <c r="P118" i="12"/>
  <c r="BI117" i="12"/>
  <c r="BH117" i="12"/>
  <c r="BG117" i="12"/>
  <c r="BE117" i="12"/>
  <c r="T117" i="12"/>
  <c r="R117" i="12"/>
  <c r="P117" i="12"/>
  <c r="BI116" i="12"/>
  <c r="BH116" i="12"/>
  <c r="BG116" i="12"/>
  <c r="BE116" i="12"/>
  <c r="T116" i="12"/>
  <c r="R116" i="12"/>
  <c r="P116" i="12"/>
  <c r="BI115" i="12"/>
  <c r="BH115" i="12"/>
  <c r="BG115" i="12"/>
  <c r="BE115" i="12"/>
  <c r="T115" i="12"/>
  <c r="R115" i="12"/>
  <c r="P115" i="12"/>
  <c r="BI114" i="12"/>
  <c r="BH114" i="12"/>
  <c r="BG114" i="12"/>
  <c r="BE114" i="12"/>
  <c r="T114" i="12"/>
  <c r="R114" i="12"/>
  <c r="P114" i="12"/>
  <c r="BI113" i="12"/>
  <c r="BH113" i="12"/>
  <c r="BG113" i="12"/>
  <c r="BE113" i="12"/>
  <c r="T113" i="12"/>
  <c r="R113" i="12"/>
  <c r="P113" i="12"/>
  <c r="BI112" i="12"/>
  <c r="BH112" i="12"/>
  <c r="BG112" i="12"/>
  <c r="BE112" i="12"/>
  <c r="T112" i="12"/>
  <c r="R112" i="12"/>
  <c r="P112" i="12"/>
  <c r="BI111" i="12"/>
  <c r="BH111" i="12"/>
  <c r="BG111" i="12"/>
  <c r="BE111" i="12"/>
  <c r="T111" i="12"/>
  <c r="R111" i="12"/>
  <c r="P111" i="12"/>
  <c r="BI110" i="12"/>
  <c r="BH110" i="12"/>
  <c r="BG110" i="12"/>
  <c r="BE110" i="12"/>
  <c r="T110" i="12"/>
  <c r="R110" i="12"/>
  <c r="P110" i="12"/>
  <c r="BI109" i="12"/>
  <c r="BH109" i="12"/>
  <c r="BG109" i="12"/>
  <c r="BE109" i="12"/>
  <c r="T109" i="12"/>
  <c r="R109" i="12"/>
  <c r="P109" i="12"/>
  <c r="BI108" i="12"/>
  <c r="BH108" i="12"/>
  <c r="BG108" i="12"/>
  <c r="BE108" i="12"/>
  <c r="T108" i="12"/>
  <c r="R108" i="12"/>
  <c r="P108" i="12"/>
  <c r="BI107" i="12"/>
  <c r="BH107" i="12"/>
  <c r="BG107" i="12"/>
  <c r="BE107" i="12"/>
  <c r="T107" i="12"/>
  <c r="R107" i="12"/>
  <c r="P107" i="12"/>
  <c r="BI106" i="12"/>
  <c r="BH106" i="12"/>
  <c r="BG106" i="12"/>
  <c r="BE106" i="12"/>
  <c r="T106" i="12"/>
  <c r="R106" i="12"/>
  <c r="P106" i="12"/>
  <c r="BI105" i="12"/>
  <c r="BH105" i="12"/>
  <c r="BG105" i="12"/>
  <c r="BE105" i="12"/>
  <c r="T105" i="12"/>
  <c r="R105" i="12"/>
  <c r="P105" i="12"/>
  <c r="BI104" i="12"/>
  <c r="BH104" i="12"/>
  <c r="BG104" i="12"/>
  <c r="BE104" i="12"/>
  <c r="T104" i="12"/>
  <c r="R104" i="12"/>
  <c r="P104" i="12"/>
  <c r="BI103" i="12"/>
  <c r="BH103" i="12"/>
  <c r="BG103" i="12"/>
  <c r="BE103" i="12"/>
  <c r="T103" i="12"/>
  <c r="R103" i="12"/>
  <c r="P103" i="12"/>
  <c r="BI102" i="12"/>
  <c r="BH102" i="12"/>
  <c r="BG102" i="12"/>
  <c r="BE102" i="12"/>
  <c r="T102" i="12"/>
  <c r="R102" i="12"/>
  <c r="P102" i="12"/>
  <c r="BI101" i="12"/>
  <c r="BH101" i="12"/>
  <c r="BG101" i="12"/>
  <c r="BE101" i="12"/>
  <c r="T101" i="12"/>
  <c r="R101" i="12"/>
  <c r="P101" i="12"/>
  <c r="BI100" i="12"/>
  <c r="BH100" i="12"/>
  <c r="BG100" i="12"/>
  <c r="BE100" i="12"/>
  <c r="T100" i="12"/>
  <c r="R100" i="12"/>
  <c r="P100" i="12"/>
  <c r="BI99" i="12"/>
  <c r="BH99" i="12"/>
  <c r="BG99" i="12"/>
  <c r="BE99" i="12"/>
  <c r="T99" i="12"/>
  <c r="R99" i="12"/>
  <c r="P99" i="12"/>
  <c r="BI98" i="12"/>
  <c r="BH98" i="12"/>
  <c r="BG98" i="12"/>
  <c r="BE98" i="12"/>
  <c r="T98" i="12"/>
  <c r="R98" i="12"/>
  <c r="P98" i="12"/>
  <c r="BI97" i="12"/>
  <c r="BH97" i="12"/>
  <c r="BG97" i="12"/>
  <c r="BE97" i="12"/>
  <c r="T97" i="12"/>
  <c r="R97" i="12"/>
  <c r="P97" i="12"/>
  <c r="BI96" i="12"/>
  <c r="BH96" i="12"/>
  <c r="BG96" i="12"/>
  <c r="BE96" i="12"/>
  <c r="T96" i="12"/>
  <c r="R96" i="12"/>
  <c r="P96" i="12"/>
  <c r="BI95" i="12"/>
  <c r="BH95" i="12"/>
  <c r="BG95" i="12"/>
  <c r="BE95" i="12"/>
  <c r="T95" i="12"/>
  <c r="R95" i="12"/>
  <c r="P95" i="12"/>
  <c r="BI94" i="12"/>
  <c r="BH94" i="12"/>
  <c r="BG94" i="12"/>
  <c r="BE94" i="12"/>
  <c r="T94" i="12"/>
  <c r="R94" i="12"/>
  <c r="P94" i="12"/>
  <c r="BI93" i="12"/>
  <c r="BH93" i="12"/>
  <c r="BG93" i="12"/>
  <c r="BE93" i="12"/>
  <c r="T93" i="12"/>
  <c r="R93" i="12"/>
  <c r="P93" i="12"/>
  <c r="BI92" i="12"/>
  <c r="BH92" i="12"/>
  <c r="BG92" i="12"/>
  <c r="BE92" i="12"/>
  <c r="T92" i="12"/>
  <c r="R92" i="12"/>
  <c r="P92" i="12"/>
  <c r="BI91" i="12"/>
  <c r="BH91" i="12"/>
  <c r="BG91" i="12"/>
  <c r="BE91" i="12"/>
  <c r="T91" i="12"/>
  <c r="R91" i="12"/>
  <c r="P91" i="12"/>
  <c r="BI90" i="12"/>
  <c r="BH90" i="12"/>
  <c r="BG90" i="12"/>
  <c r="BE90" i="12"/>
  <c r="T90" i="12"/>
  <c r="R90" i="12"/>
  <c r="P90" i="12"/>
  <c r="BI89" i="12"/>
  <c r="BH89" i="12"/>
  <c r="BG89" i="12"/>
  <c r="BE89" i="12"/>
  <c r="T89" i="12"/>
  <c r="R89" i="12"/>
  <c r="P89" i="12"/>
  <c r="BI88" i="12"/>
  <c r="BH88" i="12"/>
  <c r="BG88" i="12"/>
  <c r="BE88" i="12"/>
  <c r="T88" i="12"/>
  <c r="R88" i="12"/>
  <c r="P88" i="12"/>
  <c r="BI87" i="12"/>
  <c r="BH87" i="12"/>
  <c r="BG87" i="12"/>
  <c r="BE87" i="12"/>
  <c r="T87" i="12"/>
  <c r="R87" i="12"/>
  <c r="P87" i="12"/>
  <c r="BI86" i="12"/>
  <c r="BH86" i="12"/>
  <c r="BG86" i="12"/>
  <c r="BE86" i="12"/>
  <c r="T86" i="12"/>
  <c r="R86" i="12"/>
  <c r="P86" i="12"/>
  <c r="BI85" i="12"/>
  <c r="BH85" i="12"/>
  <c r="BG85" i="12"/>
  <c r="BE85" i="12"/>
  <c r="T85" i="12"/>
  <c r="R85" i="12"/>
  <c r="P85" i="12"/>
  <c r="BI84" i="12"/>
  <c r="BH84" i="12"/>
  <c r="BG84" i="12"/>
  <c r="BE84" i="12"/>
  <c r="T84" i="12"/>
  <c r="R84" i="12"/>
  <c r="P84" i="12"/>
  <c r="BI83" i="12"/>
  <c r="BH83" i="12"/>
  <c r="BG83" i="12"/>
  <c r="BE83" i="12"/>
  <c r="T83" i="12"/>
  <c r="R83" i="12"/>
  <c r="P83" i="12"/>
  <c r="BI82" i="12"/>
  <c r="BH82" i="12"/>
  <c r="BG82" i="12"/>
  <c r="BE82" i="12"/>
  <c r="T82" i="12"/>
  <c r="R82" i="12"/>
  <c r="P82" i="12"/>
  <c r="BI81" i="12"/>
  <c r="BH81" i="12"/>
  <c r="BG81" i="12"/>
  <c r="BE81" i="12"/>
  <c r="T81" i="12"/>
  <c r="R81" i="12"/>
  <c r="P81" i="12"/>
  <c r="BI80" i="12"/>
  <c r="BH80" i="12"/>
  <c r="BG80" i="12"/>
  <c r="BE80" i="12"/>
  <c r="T80" i="12"/>
  <c r="R80" i="12"/>
  <c r="P80" i="12"/>
  <c r="BI79" i="12"/>
  <c r="BH79" i="12"/>
  <c r="BG79" i="12"/>
  <c r="BE79" i="12"/>
  <c r="T79" i="12"/>
  <c r="R79" i="12"/>
  <c r="P79" i="12"/>
  <c r="BI78" i="12"/>
  <c r="BH78" i="12"/>
  <c r="BG78" i="12"/>
  <c r="BE78" i="12"/>
  <c r="T78" i="12"/>
  <c r="R78" i="12"/>
  <c r="P78" i="12"/>
  <c r="BI77" i="12"/>
  <c r="BH77" i="12"/>
  <c r="BG77" i="12"/>
  <c r="BE77" i="12"/>
  <c r="T77" i="12"/>
  <c r="R77" i="12"/>
  <c r="P77" i="12"/>
  <c r="BI76" i="12"/>
  <c r="BH76" i="12"/>
  <c r="BG76" i="12"/>
  <c r="BE76" i="12"/>
  <c r="T76" i="12"/>
  <c r="R76" i="12"/>
  <c r="P76" i="12"/>
  <c r="BI75" i="12"/>
  <c r="BH75" i="12"/>
  <c r="BG75" i="12"/>
  <c r="BE75" i="12"/>
  <c r="T75" i="12"/>
  <c r="R75" i="12"/>
  <c r="P75" i="12"/>
  <c r="BI74" i="12"/>
  <c r="BH74" i="12"/>
  <c r="BG74" i="12"/>
  <c r="BE74" i="12"/>
  <c r="T74" i="12"/>
  <c r="R74" i="12"/>
  <c r="P74" i="12"/>
  <c r="BI73" i="12"/>
  <c r="BH73" i="12"/>
  <c r="BG73" i="12"/>
  <c r="BE73" i="12"/>
  <c r="T73" i="12"/>
  <c r="R73" i="12"/>
  <c r="P73" i="12"/>
  <c r="BI72" i="12"/>
  <c r="BH72" i="12"/>
  <c r="BG72" i="12"/>
  <c r="BE72" i="12"/>
  <c r="T72" i="12"/>
  <c r="R72" i="12"/>
  <c r="P72" i="12"/>
  <c r="BI71" i="12"/>
  <c r="BH71" i="12"/>
  <c r="BG71" i="12"/>
  <c r="BE71" i="12"/>
  <c r="T71" i="12"/>
  <c r="R71" i="12"/>
  <c r="P71" i="12"/>
  <c r="BI70" i="12"/>
  <c r="BH70" i="12"/>
  <c r="BG70" i="12"/>
  <c r="BE70" i="12"/>
  <c r="T70" i="12"/>
  <c r="R70" i="12"/>
  <c r="P70" i="12"/>
  <c r="BI69" i="12"/>
  <c r="BH69" i="12"/>
  <c r="BG69" i="12"/>
  <c r="BE69" i="12"/>
  <c r="T69" i="12"/>
  <c r="R69" i="12"/>
  <c r="P69" i="12"/>
  <c r="BI68" i="12"/>
  <c r="BH68" i="12"/>
  <c r="BG68" i="12"/>
  <c r="BE68" i="12"/>
  <c r="T68" i="12"/>
  <c r="R68" i="12"/>
  <c r="P68" i="12"/>
  <c r="BI67" i="12"/>
  <c r="BH67" i="12"/>
  <c r="BG67" i="12"/>
  <c r="BE67" i="12"/>
  <c r="T67" i="12"/>
  <c r="R67" i="12"/>
  <c r="P67" i="12"/>
  <c r="BI66" i="12"/>
  <c r="BH66" i="12"/>
  <c r="BG66" i="12"/>
  <c r="BE66" i="12"/>
  <c r="T66" i="12"/>
  <c r="R66" i="12"/>
  <c r="P66" i="12"/>
  <c r="BI65" i="12"/>
  <c r="BH65" i="12"/>
  <c r="BG65" i="12"/>
  <c r="BE65" i="12"/>
  <c r="T65" i="12"/>
  <c r="R65" i="12"/>
  <c r="P65" i="12"/>
  <c r="BI64" i="12"/>
  <c r="BH64" i="12"/>
  <c r="BG64" i="12"/>
  <c r="BE64" i="12"/>
  <c r="T64" i="12"/>
  <c r="R64" i="12"/>
  <c r="P64" i="12"/>
  <c r="BI63" i="12"/>
  <c r="BH63" i="12"/>
  <c r="BG63" i="12"/>
  <c r="BE63" i="12"/>
  <c r="T63" i="12"/>
  <c r="R63" i="12"/>
  <c r="P63" i="12"/>
  <c r="BI62" i="12"/>
  <c r="BH62" i="12"/>
  <c r="BG62" i="12"/>
  <c r="BE62" i="12"/>
  <c r="T62" i="12"/>
  <c r="R62" i="12"/>
  <c r="P62" i="12"/>
  <c r="BI61" i="12"/>
  <c r="BH61" i="12"/>
  <c r="BG61" i="12"/>
  <c r="BE61" i="12"/>
  <c r="T61" i="12"/>
  <c r="R61" i="12"/>
  <c r="P61" i="12"/>
  <c r="BI60" i="12"/>
  <c r="BH60" i="12"/>
  <c r="BG60" i="12"/>
  <c r="BE60" i="12"/>
  <c r="T60" i="12"/>
  <c r="R60" i="12"/>
  <c r="P60" i="12"/>
  <c r="BI59" i="12"/>
  <c r="BH59" i="12"/>
  <c r="BG59" i="12"/>
  <c r="BE59" i="12"/>
  <c r="T59" i="12"/>
  <c r="R59" i="12"/>
  <c r="P59" i="12"/>
  <c r="BI58" i="12"/>
  <c r="BH58" i="12"/>
  <c r="BG58" i="12"/>
  <c r="BE58" i="12"/>
  <c r="T58" i="12"/>
  <c r="R58" i="12"/>
  <c r="P58" i="12"/>
  <c r="BI57" i="12"/>
  <c r="BH57" i="12"/>
  <c r="BG57" i="12"/>
  <c r="BE57" i="12"/>
  <c r="T57" i="12"/>
  <c r="R57" i="12"/>
  <c r="P57" i="12"/>
  <c r="BI56" i="12"/>
  <c r="BH56" i="12"/>
  <c r="BG56" i="12"/>
  <c r="BE56" i="12"/>
  <c r="T56" i="12"/>
  <c r="R56" i="12"/>
  <c r="P56" i="12"/>
  <c r="BI55" i="12"/>
  <c r="BH55" i="12"/>
  <c r="BG55" i="12"/>
  <c r="BE55" i="12"/>
  <c r="T55" i="12"/>
  <c r="R55" i="12"/>
  <c r="P55" i="12"/>
  <c r="BI54" i="12"/>
  <c r="BH54" i="12"/>
  <c r="BG54" i="12"/>
  <c r="BE54" i="12"/>
  <c r="T54" i="12"/>
  <c r="R54" i="12"/>
  <c r="P54" i="12"/>
  <c r="BI53" i="12"/>
  <c r="BH53" i="12"/>
  <c r="BG53" i="12"/>
  <c r="BE53" i="12"/>
  <c r="T53" i="12"/>
  <c r="R53" i="12"/>
  <c r="P53" i="12"/>
  <c r="BI52" i="12"/>
  <c r="BH52" i="12"/>
  <c r="BG52" i="12"/>
  <c r="BE52" i="12"/>
  <c r="T52" i="12"/>
  <c r="R52" i="12"/>
  <c r="P52" i="12"/>
  <c r="BI51" i="12"/>
  <c r="BH51" i="12"/>
  <c r="BG51" i="12"/>
  <c r="BE51" i="12"/>
  <c r="T51" i="12"/>
  <c r="R51" i="12"/>
  <c r="P51" i="12"/>
  <c r="BI50" i="12"/>
  <c r="BH50" i="12"/>
  <c r="BG50" i="12"/>
  <c r="BE50" i="12"/>
  <c r="T50" i="12"/>
  <c r="R50" i="12"/>
  <c r="P50" i="12"/>
  <c r="BI49" i="12"/>
  <c r="BH49" i="12"/>
  <c r="BG49" i="12"/>
  <c r="BE49" i="12"/>
  <c r="T49" i="12"/>
  <c r="R49" i="12"/>
  <c r="P49" i="12"/>
  <c r="BI48" i="12"/>
  <c r="BH48" i="12"/>
  <c r="BG48" i="12"/>
  <c r="BE48" i="12"/>
  <c r="T48" i="12"/>
  <c r="R48" i="12"/>
  <c r="P48" i="12"/>
  <c r="BI47" i="12"/>
  <c r="BH47" i="12"/>
  <c r="BG47" i="12"/>
  <c r="BE47" i="12"/>
  <c r="T47" i="12"/>
  <c r="R47" i="12"/>
  <c r="P47" i="12"/>
  <c r="BI46" i="12"/>
  <c r="BH46" i="12"/>
  <c r="BG46" i="12"/>
  <c r="BE46" i="12"/>
  <c r="T46" i="12"/>
  <c r="R46" i="12"/>
  <c r="P46" i="12"/>
  <c r="BI45" i="12"/>
  <c r="BH45" i="12"/>
  <c r="BG45" i="12"/>
  <c r="BE45" i="12"/>
  <c r="T45" i="12"/>
  <c r="R45" i="12"/>
  <c r="P45" i="12"/>
  <c r="BI44" i="12"/>
  <c r="BH44" i="12"/>
  <c r="BG44" i="12"/>
  <c r="BE44" i="12"/>
  <c r="T44" i="12"/>
  <c r="R44" i="12"/>
  <c r="P44" i="12"/>
  <c r="BI43" i="12"/>
  <c r="BH43" i="12"/>
  <c r="BG43" i="12"/>
  <c r="BE43" i="12"/>
  <c r="T43" i="12"/>
  <c r="R43" i="12"/>
  <c r="P43" i="12"/>
  <c r="F13" i="12"/>
  <c r="E11" i="12"/>
  <c r="F16" i="12"/>
  <c r="F15" i="12"/>
  <c r="J37" i="11"/>
  <c r="J36" i="11"/>
  <c r="J35" i="11"/>
  <c r="BI125" i="11"/>
  <c r="BH125" i="11"/>
  <c r="BG125" i="11"/>
  <c r="BE125" i="11"/>
  <c r="T125" i="11"/>
  <c r="T124" i="11"/>
  <c r="R125" i="11"/>
  <c r="R124" i="11" s="1"/>
  <c r="P125" i="11"/>
  <c r="P124" i="11" s="1"/>
  <c r="BI123" i="11"/>
  <c r="BH123" i="11"/>
  <c r="BG123" i="11"/>
  <c r="BE123" i="11"/>
  <c r="T123" i="11"/>
  <c r="R123" i="11"/>
  <c r="P123" i="11"/>
  <c r="BI122" i="11"/>
  <c r="BH122" i="11"/>
  <c r="BG122" i="11"/>
  <c r="BE122" i="11"/>
  <c r="T122" i="11"/>
  <c r="R122" i="11"/>
  <c r="P122" i="11"/>
  <c r="J116" i="11"/>
  <c r="F116" i="11"/>
  <c r="J115" i="11"/>
  <c r="F115" i="11"/>
  <c r="F113" i="11"/>
  <c r="E111" i="11"/>
  <c r="J92" i="11"/>
  <c r="F92" i="11"/>
  <c r="J91" i="11"/>
  <c r="F91" i="11"/>
  <c r="F89" i="11"/>
  <c r="E87" i="11"/>
  <c r="J89" i="11"/>
  <c r="E7" i="11"/>
  <c r="E85" i="11" s="1"/>
  <c r="J37" i="10"/>
  <c r="J36" i="10"/>
  <c r="AY101" i="1"/>
  <c r="J35" i="10"/>
  <c r="AX101" i="1" s="1"/>
  <c r="BI158" i="10"/>
  <c r="BH158" i="10"/>
  <c r="BG158" i="10"/>
  <c r="BE158" i="10"/>
  <c r="T158" i="10"/>
  <c r="R158" i="10"/>
  <c r="P158" i="10"/>
  <c r="BI157" i="10"/>
  <c r="BH157" i="10"/>
  <c r="BG157" i="10"/>
  <c r="BE157" i="10"/>
  <c r="T157" i="10"/>
  <c r="R157" i="10"/>
  <c r="P157" i="10"/>
  <c r="BI156" i="10"/>
  <c r="BH156" i="10"/>
  <c r="BG156" i="10"/>
  <c r="BE156" i="10"/>
  <c r="T156" i="10"/>
  <c r="R156" i="10"/>
  <c r="P156" i="10"/>
  <c r="BI155" i="10"/>
  <c r="BH155" i="10"/>
  <c r="BG155" i="10"/>
  <c r="BE155" i="10"/>
  <c r="T155" i="10"/>
  <c r="R155" i="10"/>
  <c r="P155" i="10"/>
  <c r="BI154" i="10"/>
  <c r="BH154" i="10"/>
  <c r="BG154" i="10"/>
  <c r="BE154" i="10"/>
  <c r="T154" i="10"/>
  <c r="R154" i="10"/>
  <c r="P154" i="10"/>
  <c r="BI153" i="10"/>
  <c r="BH153" i="10"/>
  <c r="BG153" i="10"/>
  <c r="BE153" i="10"/>
  <c r="T153" i="10"/>
  <c r="R153" i="10"/>
  <c r="P153" i="10"/>
  <c r="BI152" i="10"/>
  <c r="BH152" i="10"/>
  <c r="BG152" i="10"/>
  <c r="BE152" i="10"/>
  <c r="T152" i="10"/>
  <c r="R152" i="10"/>
  <c r="P152" i="10"/>
  <c r="BI151" i="10"/>
  <c r="BH151" i="10"/>
  <c r="BG151" i="10"/>
  <c r="BE151" i="10"/>
  <c r="T151" i="10"/>
  <c r="R151" i="10"/>
  <c r="P151" i="10"/>
  <c r="BI150" i="10"/>
  <c r="BH150" i="10"/>
  <c r="BG150" i="10"/>
  <c r="BE150" i="10"/>
  <c r="T150" i="10"/>
  <c r="R150" i="10"/>
  <c r="P150" i="10"/>
  <c r="BI149" i="10"/>
  <c r="BH149" i="10"/>
  <c r="BG149" i="10"/>
  <c r="BE149" i="10"/>
  <c r="T149" i="10"/>
  <c r="R149" i="10"/>
  <c r="P149" i="10"/>
  <c r="BI148" i="10"/>
  <c r="BH148" i="10"/>
  <c r="BG148" i="10"/>
  <c r="BE148" i="10"/>
  <c r="T148" i="10"/>
  <c r="R148" i="10"/>
  <c r="P148" i="10"/>
  <c r="BI147" i="10"/>
  <c r="BH147" i="10"/>
  <c r="BG147" i="10"/>
  <c r="BE147" i="10"/>
  <c r="T147" i="10"/>
  <c r="R147" i="10"/>
  <c r="P147" i="10"/>
  <c r="BI144" i="10"/>
  <c r="BH144" i="10"/>
  <c r="BG144" i="10"/>
  <c r="BE144" i="10"/>
  <c r="T144" i="10"/>
  <c r="R144" i="10"/>
  <c r="P144" i="10"/>
  <c r="BI143" i="10"/>
  <c r="BH143" i="10"/>
  <c r="BG143" i="10"/>
  <c r="BE143" i="10"/>
  <c r="T143" i="10"/>
  <c r="R143" i="10"/>
  <c r="P143" i="10"/>
  <c r="BI141" i="10"/>
  <c r="BH141" i="10"/>
  <c r="BG141" i="10"/>
  <c r="BE141" i="10"/>
  <c r="T141" i="10"/>
  <c r="R141" i="10"/>
  <c r="P141" i="10"/>
  <c r="BI140" i="10"/>
  <c r="BH140" i="10"/>
  <c r="BG140" i="10"/>
  <c r="BE140" i="10"/>
  <c r="T140" i="10"/>
  <c r="R140" i="10"/>
  <c r="P140" i="10"/>
  <c r="BI139" i="10"/>
  <c r="BH139" i="10"/>
  <c r="BG139" i="10"/>
  <c r="BE139" i="10"/>
  <c r="T139" i="10"/>
  <c r="R139" i="10"/>
  <c r="P139" i="10"/>
  <c r="BI138" i="10"/>
  <c r="BH138" i="10"/>
  <c r="BG138" i="10"/>
  <c r="BE138" i="10"/>
  <c r="T138" i="10"/>
  <c r="R138" i="10"/>
  <c r="P138" i="10"/>
  <c r="BI137" i="10"/>
  <c r="BH137" i="10"/>
  <c r="BG137" i="10"/>
  <c r="BE137" i="10"/>
  <c r="T137" i="10"/>
  <c r="R137" i="10"/>
  <c r="P137" i="10"/>
  <c r="BI135" i="10"/>
  <c r="BH135" i="10"/>
  <c r="BG135" i="10"/>
  <c r="BE135" i="10"/>
  <c r="T135" i="10"/>
  <c r="R135" i="10"/>
  <c r="P135" i="10"/>
  <c r="BI134" i="10"/>
  <c r="BH134" i="10"/>
  <c r="BG134" i="10"/>
  <c r="BE134" i="10"/>
  <c r="T134" i="10"/>
  <c r="R134" i="10"/>
  <c r="P134" i="10"/>
  <c r="BI133" i="10"/>
  <c r="BH133" i="10"/>
  <c r="BG133" i="10"/>
  <c r="BE133" i="10"/>
  <c r="T133" i="10"/>
  <c r="R133" i="10"/>
  <c r="P133" i="10"/>
  <c r="BI131" i="10"/>
  <c r="BH131" i="10"/>
  <c r="BG131" i="10"/>
  <c r="BE131" i="10"/>
  <c r="T131" i="10"/>
  <c r="R131" i="10"/>
  <c r="P131" i="10"/>
  <c r="BI130" i="10"/>
  <c r="BH130" i="10"/>
  <c r="BG130" i="10"/>
  <c r="BE130" i="10"/>
  <c r="T130" i="10"/>
  <c r="R130" i="10"/>
  <c r="P130" i="10"/>
  <c r="BI129" i="10"/>
  <c r="BH129" i="10"/>
  <c r="BG129" i="10"/>
  <c r="BE129" i="10"/>
  <c r="T129" i="10"/>
  <c r="R129" i="10"/>
  <c r="P129" i="10"/>
  <c r="BI128" i="10"/>
  <c r="BH128" i="10"/>
  <c r="BG128" i="10"/>
  <c r="BE128" i="10"/>
  <c r="T128" i="10"/>
  <c r="R128" i="10"/>
  <c r="P128" i="10"/>
  <c r="BI127" i="10"/>
  <c r="BH127" i="10"/>
  <c r="BG127" i="10"/>
  <c r="BE127" i="10"/>
  <c r="T127" i="10"/>
  <c r="R127" i="10"/>
  <c r="P127" i="10"/>
  <c r="BI126" i="10"/>
  <c r="BH126" i="10"/>
  <c r="BG126" i="10"/>
  <c r="BE126" i="10"/>
  <c r="T126" i="10"/>
  <c r="R126" i="10"/>
  <c r="P126" i="10"/>
  <c r="J120" i="10"/>
  <c r="F120" i="10"/>
  <c r="J119" i="10"/>
  <c r="F119" i="10"/>
  <c r="F117" i="10"/>
  <c r="E115" i="10"/>
  <c r="J92" i="10"/>
  <c r="F92" i="10"/>
  <c r="J91" i="10"/>
  <c r="F91" i="10"/>
  <c r="F89" i="10"/>
  <c r="E87" i="10"/>
  <c r="J89" i="10"/>
  <c r="E7" i="10"/>
  <c r="E85" i="10" s="1"/>
  <c r="J37" i="9"/>
  <c r="J36" i="9"/>
  <c r="AY100" i="1"/>
  <c r="J35" i="9"/>
  <c r="AX100" i="1" s="1"/>
  <c r="BI152" i="9"/>
  <c r="BH152" i="9"/>
  <c r="BG152" i="9"/>
  <c r="BE152" i="9"/>
  <c r="T152" i="9"/>
  <c r="R152" i="9"/>
  <c r="P152" i="9"/>
  <c r="BI151" i="9"/>
  <c r="BH151" i="9"/>
  <c r="BG151" i="9"/>
  <c r="BE151" i="9"/>
  <c r="T151" i="9"/>
  <c r="R151" i="9"/>
  <c r="P151" i="9"/>
  <c r="BI150" i="9"/>
  <c r="BH150" i="9"/>
  <c r="BG150" i="9"/>
  <c r="BE150" i="9"/>
  <c r="T150" i="9"/>
  <c r="R150" i="9"/>
  <c r="P150" i="9"/>
  <c r="BI148" i="9"/>
  <c r="BH148" i="9"/>
  <c r="BG148" i="9"/>
  <c r="BE148" i="9"/>
  <c r="T148" i="9"/>
  <c r="R148" i="9"/>
  <c r="P148" i="9"/>
  <c r="BI147" i="9"/>
  <c r="BH147" i="9"/>
  <c r="BG147" i="9"/>
  <c r="BE147" i="9"/>
  <c r="T147" i="9"/>
  <c r="R147" i="9"/>
  <c r="P147" i="9"/>
  <c r="BI146" i="9"/>
  <c r="BH146" i="9"/>
  <c r="BG146" i="9"/>
  <c r="BE146" i="9"/>
  <c r="T146" i="9"/>
  <c r="R146" i="9"/>
  <c r="P146" i="9"/>
  <c r="BI145" i="9"/>
  <c r="BH145" i="9"/>
  <c r="BG145" i="9"/>
  <c r="BE145" i="9"/>
  <c r="T145" i="9"/>
  <c r="R145" i="9"/>
  <c r="P145" i="9"/>
  <c r="BI144" i="9"/>
  <c r="BH144" i="9"/>
  <c r="BG144" i="9"/>
  <c r="BE144" i="9"/>
  <c r="T144" i="9"/>
  <c r="R144" i="9"/>
  <c r="P144" i="9"/>
  <c r="BI143" i="9"/>
  <c r="BH143" i="9"/>
  <c r="BG143" i="9"/>
  <c r="BE143" i="9"/>
  <c r="T143" i="9"/>
  <c r="R143" i="9"/>
  <c r="P143" i="9"/>
  <c r="BI142" i="9"/>
  <c r="BH142" i="9"/>
  <c r="BG142" i="9"/>
  <c r="BE142" i="9"/>
  <c r="T142" i="9"/>
  <c r="R142" i="9"/>
  <c r="P142" i="9"/>
  <c r="BI141" i="9"/>
  <c r="BH141" i="9"/>
  <c r="BG141" i="9"/>
  <c r="BE141" i="9"/>
  <c r="T141" i="9"/>
  <c r="R141" i="9"/>
  <c r="P141" i="9"/>
  <c r="BI140" i="9"/>
  <c r="BH140" i="9"/>
  <c r="BG140" i="9"/>
  <c r="BE140" i="9"/>
  <c r="T140" i="9"/>
  <c r="R140" i="9"/>
  <c r="P140" i="9"/>
  <c r="BI138" i="9"/>
  <c r="BH138" i="9"/>
  <c r="BG138" i="9"/>
  <c r="BE138" i="9"/>
  <c r="T138" i="9"/>
  <c r="R138" i="9"/>
  <c r="P138" i="9"/>
  <c r="BI137" i="9"/>
  <c r="BH137" i="9"/>
  <c r="BG137" i="9"/>
  <c r="BE137" i="9"/>
  <c r="T137" i="9"/>
  <c r="R137" i="9"/>
  <c r="P137" i="9"/>
  <c r="BI136" i="9"/>
  <c r="BH136" i="9"/>
  <c r="BG136" i="9"/>
  <c r="BE136" i="9"/>
  <c r="T136" i="9"/>
  <c r="R136" i="9"/>
  <c r="P136" i="9"/>
  <c r="BI135" i="9"/>
  <c r="BH135" i="9"/>
  <c r="BG135" i="9"/>
  <c r="BE135" i="9"/>
  <c r="T135" i="9"/>
  <c r="R135" i="9"/>
  <c r="P135" i="9"/>
  <c r="BI134" i="9"/>
  <c r="BH134" i="9"/>
  <c r="BG134" i="9"/>
  <c r="BE134" i="9"/>
  <c r="T134" i="9"/>
  <c r="R134" i="9"/>
  <c r="P134" i="9"/>
  <c r="BI133" i="9"/>
  <c r="BH133" i="9"/>
  <c r="BG133" i="9"/>
  <c r="BE133" i="9"/>
  <c r="T133" i="9"/>
  <c r="R133" i="9"/>
  <c r="P133" i="9"/>
  <c r="BI132" i="9"/>
  <c r="BH132" i="9"/>
  <c r="BG132" i="9"/>
  <c r="BE132" i="9"/>
  <c r="T132" i="9"/>
  <c r="R132" i="9"/>
  <c r="P132" i="9"/>
  <c r="BI131" i="9"/>
  <c r="BH131" i="9"/>
  <c r="BG131" i="9"/>
  <c r="BE131" i="9"/>
  <c r="T131" i="9"/>
  <c r="R131" i="9"/>
  <c r="P131" i="9"/>
  <c r="BI130" i="9"/>
  <c r="BH130" i="9"/>
  <c r="BG130" i="9"/>
  <c r="BE130" i="9"/>
  <c r="T130" i="9"/>
  <c r="R130" i="9"/>
  <c r="P130" i="9"/>
  <c r="BI129" i="9"/>
  <c r="BH129" i="9"/>
  <c r="BG129" i="9"/>
  <c r="BE129" i="9"/>
  <c r="T129" i="9"/>
  <c r="R129" i="9"/>
  <c r="P129" i="9"/>
  <c r="BI128" i="9"/>
  <c r="BH128" i="9"/>
  <c r="BG128" i="9"/>
  <c r="BE128" i="9"/>
  <c r="T128" i="9"/>
  <c r="R128" i="9"/>
  <c r="P128" i="9"/>
  <c r="BI127" i="9"/>
  <c r="BH127" i="9"/>
  <c r="BG127" i="9"/>
  <c r="BE127" i="9"/>
  <c r="T127" i="9"/>
  <c r="R127" i="9"/>
  <c r="P127" i="9"/>
  <c r="BI126" i="9"/>
  <c r="BH126" i="9"/>
  <c r="BG126" i="9"/>
  <c r="BE126" i="9"/>
  <c r="T126" i="9"/>
  <c r="R126" i="9"/>
  <c r="P126" i="9"/>
  <c r="BI125" i="9"/>
  <c r="BH125" i="9"/>
  <c r="BG125" i="9"/>
  <c r="BE125" i="9"/>
  <c r="T125" i="9"/>
  <c r="R125" i="9"/>
  <c r="P125" i="9"/>
  <c r="BI124" i="9"/>
  <c r="BH124" i="9"/>
  <c r="BG124" i="9"/>
  <c r="BE124" i="9"/>
  <c r="T124" i="9"/>
  <c r="R124" i="9"/>
  <c r="P124" i="9"/>
  <c r="BI123" i="9"/>
  <c r="BH123" i="9"/>
  <c r="BG123" i="9"/>
  <c r="BE123" i="9"/>
  <c r="T123" i="9"/>
  <c r="R123" i="9"/>
  <c r="P123" i="9"/>
  <c r="J117" i="9"/>
  <c r="F117" i="9"/>
  <c r="J116" i="9"/>
  <c r="F116" i="9"/>
  <c r="F114" i="9"/>
  <c r="E112" i="9"/>
  <c r="J92" i="9"/>
  <c r="F92" i="9"/>
  <c r="J91" i="9"/>
  <c r="F91" i="9"/>
  <c r="F89" i="9"/>
  <c r="E87" i="9"/>
  <c r="J89" i="9"/>
  <c r="E7" i="9"/>
  <c r="E110" i="9" s="1"/>
  <c r="J37" i="8"/>
  <c r="J36" i="8"/>
  <c r="AY99" i="1"/>
  <c r="J35" i="8"/>
  <c r="AX99" i="1" s="1"/>
  <c r="BI157" i="8"/>
  <c r="BH157" i="8"/>
  <c r="BG157" i="8"/>
  <c r="BE157" i="8"/>
  <c r="T157" i="8"/>
  <c r="R157" i="8"/>
  <c r="P157" i="8"/>
  <c r="BI156" i="8"/>
  <c r="BH156" i="8"/>
  <c r="BG156" i="8"/>
  <c r="BE156" i="8"/>
  <c r="T156" i="8"/>
  <c r="R156" i="8"/>
  <c r="P156" i="8"/>
  <c r="BI155" i="8"/>
  <c r="BH155" i="8"/>
  <c r="BG155" i="8"/>
  <c r="BE155" i="8"/>
  <c r="T155" i="8"/>
  <c r="R155" i="8"/>
  <c r="P155" i="8"/>
  <c r="BI154" i="8"/>
  <c r="BH154" i="8"/>
  <c r="BG154" i="8"/>
  <c r="BE154" i="8"/>
  <c r="T154" i="8"/>
  <c r="R154" i="8"/>
  <c r="P154" i="8"/>
  <c r="BI153" i="8"/>
  <c r="BH153" i="8"/>
  <c r="BG153" i="8"/>
  <c r="BE153" i="8"/>
  <c r="T153" i="8"/>
  <c r="R153" i="8"/>
  <c r="P153" i="8"/>
  <c r="BI151" i="8"/>
  <c r="BH151" i="8"/>
  <c r="BG151" i="8"/>
  <c r="BE151" i="8"/>
  <c r="T151" i="8"/>
  <c r="R151" i="8"/>
  <c r="P151" i="8"/>
  <c r="BI150" i="8"/>
  <c r="BH150" i="8"/>
  <c r="BG150" i="8"/>
  <c r="BE150" i="8"/>
  <c r="T150" i="8"/>
  <c r="R150" i="8"/>
  <c r="P150" i="8"/>
  <c r="BI149" i="8"/>
  <c r="BH149" i="8"/>
  <c r="BG149" i="8"/>
  <c r="BE149" i="8"/>
  <c r="T149" i="8"/>
  <c r="R149" i="8"/>
  <c r="P149" i="8"/>
  <c r="BI148" i="8"/>
  <c r="BH148" i="8"/>
  <c r="BG148" i="8"/>
  <c r="BE148" i="8"/>
  <c r="T148" i="8"/>
  <c r="R148" i="8"/>
  <c r="P148" i="8"/>
  <c r="BI147" i="8"/>
  <c r="BH147" i="8"/>
  <c r="BG147" i="8"/>
  <c r="BE147" i="8"/>
  <c r="T147" i="8"/>
  <c r="R147" i="8"/>
  <c r="P147" i="8"/>
  <c r="BI146" i="8"/>
  <c r="BH146" i="8"/>
  <c r="BG146" i="8"/>
  <c r="BE146" i="8"/>
  <c r="T146" i="8"/>
  <c r="R146" i="8"/>
  <c r="P146" i="8"/>
  <c r="BI145" i="8"/>
  <c r="BH145" i="8"/>
  <c r="BG145" i="8"/>
  <c r="BE145" i="8"/>
  <c r="T145" i="8"/>
  <c r="R145" i="8"/>
  <c r="P145" i="8"/>
  <c r="BI144" i="8"/>
  <c r="BH144" i="8"/>
  <c r="BG144" i="8"/>
  <c r="BE144" i="8"/>
  <c r="T144" i="8"/>
  <c r="R144" i="8"/>
  <c r="P144" i="8"/>
  <c r="BI143" i="8"/>
  <c r="BH143" i="8"/>
  <c r="BG143" i="8"/>
  <c r="BE143" i="8"/>
  <c r="T143" i="8"/>
  <c r="R143" i="8"/>
  <c r="P143" i="8"/>
  <c r="BI142" i="8"/>
  <c r="BH142" i="8"/>
  <c r="BG142" i="8"/>
  <c r="BE142" i="8"/>
  <c r="T142" i="8"/>
  <c r="R142" i="8"/>
  <c r="P142" i="8"/>
  <c r="BI141" i="8"/>
  <c r="BH141" i="8"/>
  <c r="BG141" i="8"/>
  <c r="BE141" i="8"/>
  <c r="T141" i="8"/>
  <c r="R141" i="8"/>
  <c r="P141" i="8"/>
  <c r="BI139" i="8"/>
  <c r="BH139" i="8"/>
  <c r="BG139" i="8"/>
  <c r="BE139" i="8"/>
  <c r="T139" i="8"/>
  <c r="R139" i="8"/>
  <c r="P139" i="8"/>
  <c r="BI138" i="8"/>
  <c r="BH138" i="8"/>
  <c r="BG138" i="8"/>
  <c r="BE138" i="8"/>
  <c r="T138" i="8"/>
  <c r="R138" i="8"/>
  <c r="P138" i="8"/>
  <c r="BI137" i="8"/>
  <c r="BH137" i="8"/>
  <c r="BG137" i="8"/>
  <c r="BE137" i="8"/>
  <c r="T137" i="8"/>
  <c r="R137" i="8"/>
  <c r="P137" i="8"/>
  <c r="BI136" i="8"/>
  <c r="BH136" i="8"/>
  <c r="BG136" i="8"/>
  <c r="BE136" i="8"/>
  <c r="T136" i="8"/>
  <c r="R136" i="8"/>
  <c r="P136" i="8"/>
  <c r="BI135" i="8"/>
  <c r="BH135" i="8"/>
  <c r="BG135" i="8"/>
  <c r="BE135" i="8"/>
  <c r="T135" i="8"/>
  <c r="R135" i="8"/>
  <c r="P135" i="8"/>
  <c r="BI134" i="8"/>
  <c r="BH134" i="8"/>
  <c r="BG134" i="8"/>
  <c r="BE134" i="8"/>
  <c r="T134" i="8"/>
  <c r="R134" i="8"/>
  <c r="P134" i="8"/>
  <c r="BI133" i="8"/>
  <c r="BH133" i="8"/>
  <c r="BG133" i="8"/>
  <c r="BE133" i="8"/>
  <c r="T133" i="8"/>
  <c r="R133" i="8"/>
  <c r="P133" i="8"/>
  <c r="BI132" i="8"/>
  <c r="BH132" i="8"/>
  <c r="BG132" i="8"/>
  <c r="BE132" i="8"/>
  <c r="T132" i="8"/>
  <c r="R132" i="8"/>
  <c r="P132" i="8"/>
  <c r="BI131" i="8"/>
  <c r="BH131" i="8"/>
  <c r="BG131" i="8"/>
  <c r="BE131" i="8"/>
  <c r="T131" i="8"/>
  <c r="R131" i="8"/>
  <c r="P131" i="8"/>
  <c r="BI130" i="8"/>
  <c r="BH130" i="8"/>
  <c r="BG130" i="8"/>
  <c r="BE130" i="8"/>
  <c r="T130" i="8"/>
  <c r="R130" i="8"/>
  <c r="P130" i="8"/>
  <c r="BI129" i="8"/>
  <c r="BH129" i="8"/>
  <c r="BG129" i="8"/>
  <c r="BE129" i="8"/>
  <c r="T129" i="8"/>
  <c r="R129" i="8"/>
  <c r="P129" i="8"/>
  <c r="BI128" i="8"/>
  <c r="BH128" i="8"/>
  <c r="BG128" i="8"/>
  <c r="BE128" i="8"/>
  <c r="T128" i="8"/>
  <c r="R128" i="8"/>
  <c r="P128" i="8"/>
  <c r="BI127" i="8"/>
  <c r="BH127" i="8"/>
  <c r="BG127" i="8"/>
  <c r="BE127" i="8"/>
  <c r="T127" i="8"/>
  <c r="R127" i="8"/>
  <c r="P127" i="8"/>
  <c r="BI126" i="8"/>
  <c r="BH126" i="8"/>
  <c r="BG126" i="8"/>
  <c r="BE126" i="8"/>
  <c r="T126" i="8"/>
  <c r="R126" i="8"/>
  <c r="P126" i="8"/>
  <c r="BI125" i="8"/>
  <c r="BH125" i="8"/>
  <c r="BG125" i="8"/>
  <c r="BE125" i="8"/>
  <c r="T125" i="8"/>
  <c r="R125" i="8"/>
  <c r="P125" i="8"/>
  <c r="BI124" i="8"/>
  <c r="BH124" i="8"/>
  <c r="BG124" i="8"/>
  <c r="BE124" i="8"/>
  <c r="T124" i="8"/>
  <c r="R124" i="8"/>
  <c r="P124" i="8"/>
  <c r="BI123" i="8"/>
  <c r="BH123" i="8"/>
  <c r="BG123" i="8"/>
  <c r="BE123" i="8"/>
  <c r="T123" i="8"/>
  <c r="R123" i="8"/>
  <c r="P123" i="8"/>
  <c r="J117" i="8"/>
  <c r="F117" i="8"/>
  <c r="J116" i="8"/>
  <c r="F116" i="8"/>
  <c r="F114" i="8"/>
  <c r="E112" i="8"/>
  <c r="J92" i="8"/>
  <c r="F92" i="8"/>
  <c r="J91" i="8"/>
  <c r="F91" i="8"/>
  <c r="F89" i="8"/>
  <c r="E87" i="8"/>
  <c r="J114" i="8"/>
  <c r="E7" i="8"/>
  <c r="E110" i="8" s="1"/>
  <c r="BI68" i="7"/>
  <c r="BH68" i="7"/>
  <c r="BG68" i="7"/>
  <c r="BE68" i="7"/>
  <c r="T68" i="7"/>
  <c r="T67" i="7"/>
  <c r="R68" i="7"/>
  <c r="R67" i="7" s="1"/>
  <c r="P68" i="7"/>
  <c r="P67" i="7" s="1"/>
  <c r="BI66" i="7"/>
  <c r="BH66" i="7"/>
  <c r="BG66" i="7"/>
  <c r="BE66" i="7"/>
  <c r="T66" i="7"/>
  <c r="R66" i="7"/>
  <c r="P66" i="7"/>
  <c r="BI65" i="7"/>
  <c r="BH65" i="7"/>
  <c r="BG65" i="7"/>
  <c r="BE65" i="7"/>
  <c r="T65" i="7"/>
  <c r="R65" i="7"/>
  <c r="P65" i="7"/>
  <c r="BI64" i="7"/>
  <c r="BH64" i="7"/>
  <c r="BG64" i="7"/>
  <c r="BE64" i="7"/>
  <c r="T64" i="7"/>
  <c r="R64" i="7"/>
  <c r="P64" i="7"/>
  <c r="BI63" i="7"/>
  <c r="BH63" i="7"/>
  <c r="BG63" i="7"/>
  <c r="BE63" i="7"/>
  <c r="T63" i="7"/>
  <c r="R63" i="7"/>
  <c r="P63" i="7"/>
  <c r="BI61" i="7"/>
  <c r="BH61" i="7"/>
  <c r="BG61" i="7"/>
  <c r="BE61" i="7"/>
  <c r="T61" i="7"/>
  <c r="T60" i="7" s="1"/>
  <c r="R61" i="7"/>
  <c r="R60" i="7" s="1"/>
  <c r="P61" i="7"/>
  <c r="P60" i="7" s="1"/>
  <c r="BI59" i="7"/>
  <c r="BH59" i="7"/>
  <c r="BG59" i="7"/>
  <c r="BE59" i="7"/>
  <c r="T59" i="7"/>
  <c r="R59" i="7"/>
  <c r="P59" i="7"/>
  <c r="BI58" i="7"/>
  <c r="BH58" i="7"/>
  <c r="BG58" i="7"/>
  <c r="BE58" i="7"/>
  <c r="T58" i="7"/>
  <c r="R58" i="7"/>
  <c r="P58" i="7"/>
  <c r="BI57" i="7"/>
  <c r="BH57" i="7"/>
  <c r="BG57" i="7"/>
  <c r="BE57" i="7"/>
  <c r="T57" i="7"/>
  <c r="R57" i="7"/>
  <c r="P57" i="7"/>
  <c r="BI56" i="7"/>
  <c r="BH56" i="7"/>
  <c r="BG56" i="7"/>
  <c r="BE56" i="7"/>
  <c r="T56" i="7"/>
  <c r="R56" i="7"/>
  <c r="P56" i="7"/>
  <c r="BI55" i="7"/>
  <c r="BH55" i="7"/>
  <c r="BG55" i="7"/>
  <c r="BE55" i="7"/>
  <c r="T55" i="7"/>
  <c r="R55" i="7"/>
  <c r="P55" i="7"/>
  <c r="BI54" i="7"/>
  <c r="BH54" i="7"/>
  <c r="BG54" i="7"/>
  <c r="BE54" i="7"/>
  <c r="T54" i="7"/>
  <c r="R54" i="7"/>
  <c r="P54" i="7"/>
  <c r="BI53" i="7"/>
  <c r="BH53" i="7"/>
  <c r="BG53" i="7"/>
  <c r="BE53" i="7"/>
  <c r="T53" i="7"/>
  <c r="R53" i="7"/>
  <c r="P53" i="7"/>
  <c r="BI52" i="7"/>
  <c r="BH52" i="7"/>
  <c r="BG52" i="7"/>
  <c r="BE52" i="7"/>
  <c r="T52" i="7"/>
  <c r="R52" i="7"/>
  <c r="P52" i="7"/>
  <c r="BI51" i="7"/>
  <c r="BH51" i="7"/>
  <c r="BG51" i="7"/>
  <c r="BE51" i="7"/>
  <c r="T51" i="7"/>
  <c r="R51" i="7"/>
  <c r="P51" i="7"/>
  <c r="F17" i="7"/>
  <c r="F16" i="7"/>
  <c r="F14" i="7"/>
  <c r="E12" i="7"/>
  <c r="J17" i="7"/>
  <c r="E8" i="7"/>
  <c r="J37" i="6"/>
  <c r="J36" i="6"/>
  <c r="J35" i="6"/>
  <c r="BI121" i="6"/>
  <c r="F37" i="6" s="1"/>
  <c r="BH121" i="6"/>
  <c r="BG121" i="6"/>
  <c r="BE121" i="6"/>
  <c r="J33" i="6" s="1"/>
  <c r="T121" i="6"/>
  <c r="T120" i="6" s="1"/>
  <c r="T119" i="6" s="1"/>
  <c r="T118" i="6" s="1"/>
  <c r="R121" i="6"/>
  <c r="R120" i="6" s="1"/>
  <c r="R119" i="6" s="1"/>
  <c r="R118" i="6" s="1"/>
  <c r="P121" i="6"/>
  <c r="P120" i="6" s="1"/>
  <c r="P119" i="6" s="1"/>
  <c r="P118" i="6" s="1"/>
  <c r="J115" i="6"/>
  <c r="F115" i="6"/>
  <c r="J114" i="6"/>
  <c r="F114" i="6"/>
  <c r="F112" i="6"/>
  <c r="E110" i="6"/>
  <c r="J92" i="6"/>
  <c r="F92" i="6"/>
  <c r="J91" i="6"/>
  <c r="F91" i="6"/>
  <c r="F89" i="6"/>
  <c r="E87" i="6"/>
  <c r="J89" i="6"/>
  <c r="E7" i="6"/>
  <c r="E85" i="6" s="1"/>
  <c r="J37" i="5"/>
  <c r="J36" i="5"/>
  <c r="AY97" i="1"/>
  <c r="J35" i="5"/>
  <c r="AX97" i="1" s="1"/>
  <c r="BI186" i="5"/>
  <c r="BH186" i="5"/>
  <c r="BG186" i="5"/>
  <c r="BE186" i="5"/>
  <c r="T186" i="5"/>
  <c r="R186" i="5"/>
  <c r="P186" i="5"/>
  <c r="BI185" i="5"/>
  <c r="BH185" i="5"/>
  <c r="BG185" i="5"/>
  <c r="BE185" i="5"/>
  <c r="T185" i="5"/>
  <c r="R185" i="5"/>
  <c r="P185" i="5"/>
  <c r="BI184" i="5"/>
  <c r="BH184" i="5"/>
  <c r="BG184" i="5"/>
  <c r="BE184" i="5"/>
  <c r="T184" i="5"/>
  <c r="R184" i="5"/>
  <c r="P184" i="5"/>
  <c r="BI183" i="5"/>
  <c r="BH183" i="5"/>
  <c r="BG183" i="5"/>
  <c r="BE183" i="5"/>
  <c r="T183" i="5"/>
  <c r="R183" i="5"/>
  <c r="P183" i="5"/>
  <c r="BI182" i="5"/>
  <c r="BH182" i="5"/>
  <c r="BG182" i="5"/>
  <c r="BE182" i="5"/>
  <c r="T182" i="5"/>
  <c r="R182" i="5"/>
  <c r="P182" i="5"/>
  <c r="BI180" i="5"/>
  <c r="BH180" i="5"/>
  <c r="BG180" i="5"/>
  <c r="BE180" i="5"/>
  <c r="T180" i="5"/>
  <c r="R180" i="5"/>
  <c r="P180" i="5"/>
  <c r="BI179" i="5"/>
  <c r="BH179" i="5"/>
  <c r="BG179" i="5"/>
  <c r="BE179" i="5"/>
  <c r="T179" i="5"/>
  <c r="R179" i="5"/>
  <c r="P179" i="5"/>
  <c r="BI178" i="5"/>
  <c r="BH178" i="5"/>
  <c r="BG178" i="5"/>
  <c r="BE178" i="5"/>
  <c r="T178" i="5"/>
  <c r="R178" i="5"/>
  <c r="P178" i="5"/>
  <c r="BI177" i="5"/>
  <c r="BH177" i="5"/>
  <c r="BG177" i="5"/>
  <c r="BE177" i="5"/>
  <c r="T177" i="5"/>
  <c r="R177" i="5"/>
  <c r="P177" i="5"/>
  <c r="BI176" i="5"/>
  <c r="BH176" i="5"/>
  <c r="BG176" i="5"/>
  <c r="BE176" i="5"/>
  <c r="T176" i="5"/>
  <c r="R176" i="5"/>
  <c r="P176" i="5"/>
  <c r="BI175" i="5"/>
  <c r="BH175" i="5"/>
  <c r="BG175" i="5"/>
  <c r="BE175" i="5"/>
  <c r="T175" i="5"/>
  <c r="R175" i="5"/>
  <c r="P175" i="5"/>
  <c r="BI174" i="5"/>
  <c r="BH174" i="5"/>
  <c r="BG174" i="5"/>
  <c r="BE174" i="5"/>
  <c r="T174" i="5"/>
  <c r="R174" i="5"/>
  <c r="P174" i="5"/>
  <c r="BI173" i="5"/>
  <c r="BH173" i="5"/>
  <c r="BG173" i="5"/>
  <c r="BE173" i="5"/>
  <c r="T173" i="5"/>
  <c r="R173" i="5"/>
  <c r="P173" i="5"/>
  <c r="BI172" i="5"/>
  <c r="BH172" i="5"/>
  <c r="BG172" i="5"/>
  <c r="BE172" i="5"/>
  <c r="T172" i="5"/>
  <c r="R172" i="5"/>
  <c r="P172" i="5"/>
  <c r="BI171" i="5"/>
  <c r="BH171" i="5"/>
  <c r="BG171" i="5"/>
  <c r="BE171" i="5"/>
  <c r="T171" i="5"/>
  <c r="R171" i="5"/>
  <c r="P171" i="5"/>
  <c r="BI170" i="5"/>
  <c r="BH170" i="5"/>
  <c r="BG170" i="5"/>
  <c r="BE170" i="5"/>
  <c r="T170" i="5"/>
  <c r="R170" i="5"/>
  <c r="P170" i="5"/>
  <c r="BI169" i="5"/>
  <c r="BH169" i="5"/>
  <c r="BG169" i="5"/>
  <c r="BE169" i="5"/>
  <c r="T169" i="5"/>
  <c r="R169" i="5"/>
  <c r="P169" i="5"/>
  <c r="BI168" i="5"/>
  <c r="BH168" i="5"/>
  <c r="BG168" i="5"/>
  <c r="BE168" i="5"/>
  <c r="T168" i="5"/>
  <c r="R168" i="5"/>
  <c r="P168" i="5"/>
  <c r="BI165" i="5"/>
  <c r="BH165" i="5"/>
  <c r="BG165" i="5"/>
  <c r="BE165" i="5"/>
  <c r="T165" i="5"/>
  <c r="R165" i="5"/>
  <c r="P165" i="5"/>
  <c r="BI164" i="5"/>
  <c r="BH164" i="5"/>
  <c r="BG164" i="5"/>
  <c r="BE164" i="5"/>
  <c r="T164" i="5"/>
  <c r="R164" i="5"/>
  <c r="P164" i="5"/>
  <c r="BI162" i="5"/>
  <c r="BH162" i="5"/>
  <c r="BG162" i="5"/>
  <c r="BE162" i="5"/>
  <c r="T162" i="5"/>
  <c r="R162" i="5"/>
  <c r="P162" i="5"/>
  <c r="BI161" i="5"/>
  <c r="BH161" i="5"/>
  <c r="BG161" i="5"/>
  <c r="BE161" i="5"/>
  <c r="T161" i="5"/>
  <c r="R161" i="5"/>
  <c r="P161" i="5"/>
  <c r="BI160" i="5"/>
  <c r="BH160" i="5"/>
  <c r="BG160" i="5"/>
  <c r="BE160" i="5"/>
  <c r="T160" i="5"/>
  <c r="R160" i="5"/>
  <c r="P160" i="5"/>
  <c r="BI159" i="5"/>
  <c r="BH159" i="5"/>
  <c r="BG159" i="5"/>
  <c r="BE159" i="5"/>
  <c r="T159" i="5"/>
  <c r="R159" i="5"/>
  <c r="P159" i="5"/>
  <c r="BI158" i="5"/>
  <c r="BH158" i="5"/>
  <c r="BG158" i="5"/>
  <c r="BE158" i="5"/>
  <c r="T158" i="5"/>
  <c r="R158" i="5"/>
  <c r="P158" i="5"/>
  <c r="BI156" i="5"/>
  <c r="BH156" i="5"/>
  <c r="BG156" i="5"/>
  <c r="BE156" i="5"/>
  <c r="T156" i="5"/>
  <c r="R156" i="5"/>
  <c r="P156" i="5"/>
  <c r="BI155" i="5"/>
  <c r="BH155" i="5"/>
  <c r="BG155" i="5"/>
  <c r="BE155" i="5"/>
  <c r="T155" i="5"/>
  <c r="R155" i="5"/>
  <c r="P155" i="5"/>
  <c r="BI154" i="5"/>
  <c r="BH154" i="5"/>
  <c r="BG154" i="5"/>
  <c r="BE154" i="5"/>
  <c r="T154" i="5"/>
  <c r="R154" i="5"/>
  <c r="P154" i="5"/>
  <c r="BI153" i="5"/>
  <c r="BH153" i="5"/>
  <c r="BG153" i="5"/>
  <c r="BE153" i="5"/>
  <c r="T153" i="5"/>
  <c r="R153" i="5"/>
  <c r="P153" i="5"/>
  <c r="BI152" i="5"/>
  <c r="BH152" i="5"/>
  <c r="BG152" i="5"/>
  <c r="BE152" i="5"/>
  <c r="T152" i="5"/>
  <c r="R152" i="5"/>
  <c r="P152" i="5"/>
  <c r="BI151" i="5"/>
  <c r="BH151" i="5"/>
  <c r="BG151" i="5"/>
  <c r="BE151" i="5"/>
  <c r="T151" i="5"/>
  <c r="R151" i="5"/>
  <c r="P151" i="5"/>
  <c r="BI149" i="5"/>
  <c r="BH149" i="5"/>
  <c r="BG149" i="5"/>
  <c r="BE149" i="5"/>
  <c r="T149" i="5"/>
  <c r="R149" i="5"/>
  <c r="P149" i="5"/>
  <c r="BI148" i="5"/>
  <c r="BH148" i="5"/>
  <c r="BG148" i="5"/>
  <c r="BE148" i="5"/>
  <c r="T148" i="5"/>
  <c r="R148" i="5"/>
  <c r="P148" i="5"/>
  <c r="BI147" i="5"/>
  <c r="BH147" i="5"/>
  <c r="BG147" i="5"/>
  <c r="BE147" i="5"/>
  <c r="T147" i="5"/>
  <c r="R147" i="5"/>
  <c r="P147" i="5"/>
  <c r="BI145" i="5"/>
  <c r="BH145" i="5"/>
  <c r="BG145" i="5"/>
  <c r="BE145" i="5"/>
  <c r="T145" i="5"/>
  <c r="R145" i="5"/>
  <c r="P145" i="5"/>
  <c r="BI144" i="5"/>
  <c r="BH144" i="5"/>
  <c r="BG144" i="5"/>
  <c r="BE144" i="5"/>
  <c r="T144" i="5"/>
  <c r="R144" i="5"/>
  <c r="P144" i="5"/>
  <c r="BI143" i="5"/>
  <c r="BH143" i="5"/>
  <c r="BG143" i="5"/>
  <c r="BE143" i="5"/>
  <c r="T143" i="5"/>
  <c r="R143" i="5"/>
  <c r="P143" i="5"/>
  <c r="BI142" i="5"/>
  <c r="BH142" i="5"/>
  <c r="BG142" i="5"/>
  <c r="BE142" i="5"/>
  <c r="T142" i="5"/>
  <c r="R142" i="5"/>
  <c r="P142" i="5"/>
  <c r="BI140" i="5"/>
  <c r="BH140" i="5"/>
  <c r="BG140" i="5"/>
  <c r="BE140" i="5"/>
  <c r="T140" i="5"/>
  <c r="R140" i="5"/>
  <c r="P140" i="5"/>
  <c r="BI139" i="5"/>
  <c r="BH139" i="5"/>
  <c r="BG139" i="5"/>
  <c r="BE139" i="5"/>
  <c r="T139" i="5"/>
  <c r="R139" i="5"/>
  <c r="P139" i="5"/>
  <c r="BI138" i="5"/>
  <c r="BH138" i="5"/>
  <c r="BG138" i="5"/>
  <c r="BE138" i="5"/>
  <c r="T138" i="5"/>
  <c r="R138" i="5"/>
  <c r="P138" i="5"/>
  <c r="BI137" i="5"/>
  <c r="BH137" i="5"/>
  <c r="BG137" i="5"/>
  <c r="BE137" i="5"/>
  <c r="T137" i="5"/>
  <c r="R137" i="5"/>
  <c r="P137" i="5"/>
  <c r="BI136" i="5"/>
  <c r="BH136" i="5"/>
  <c r="BG136" i="5"/>
  <c r="BE136" i="5"/>
  <c r="T136" i="5"/>
  <c r="R136" i="5"/>
  <c r="P136" i="5"/>
  <c r="BI135" i="5"/>
  <c r="BH135" i="5"/>
  <c r="BG135" i="5"/>
  <c r="BE135" i="5"/>
  <c r="T135" i="5"/>
  <c r="R135" i="5"/>
  <c r="P135" i="5"/>
  <c r="BI134" i="5"/>
  <c r="BH134" i="5"/>
  <c r="BG134" i="5"/>
  <c r="BE134" i="5"/>
  <c r="T134" i="5"/>
  <c r="R134" i="5"/>
  <c r="P134" i="5"/>
  <c r="BI133" i="5"/>
  <c r="BH133" i="5"/>
  <c r="BG133" i="5"/>
  <c r="BE133" i="5"/>
  <c r="T133" i="5"/>
  <c r="R133" i="5"/>
  <c r="P133" i="5"/>
  <c r="BI132" i="5"/>
  <c r="BH132" i="5"/>
  <c r="BG132" i="5"/>
  <c r="BE132" i="5"/>
  <c r="T132" i="5"/>
  <c r="R132" i="5"/>
  <c r="P132" i="5"/>
  <c r="BI131" i="5"/>
  <c r="BH131" i="5"/>
  <c r="BG131" i="5"/>
  <c r="BE131" i="5"/>
  <c r="T131" i="5"/>
  <c r="R131" i="5"/>
  <c r="P131" i="5"/>
  <c r="BI130" i="5"/>
  <c r="BH130" i="5"/>
  <c r="BG130" i="5"/>
  <c r="BE130" i="5"/>
  <c r="T130" i="5"/>
  <c r="R130" i="5"/>
  <c r="P130" i="5"/>
  <c r="BI129" i="5"/>
  <c r="BH129" i="5"/>
  <c r="BG129" i="5"/>
  <c r="BE129" i="5"/>
  <c r="T129" i="5"/>
  <c r="R129" i="5"/>
  <c r="P129" i="5"/>
  <c r="J123" i="5"/>
  <c r="F123" i="5"/>
  <c r="J122" i="5"/>
  <c r="F122" i="5"/>
  <c r="F120" i="5"/>
  <c r="E118" i="5"/>
  <c r="J92" i="5"/>
  <c r="F92" i="5"/>
  <c r="J91" i="5"/>
  <c r="F91" i="5"/>
  <c r="F89" i="5"/>
  <c r="E87" i="5"/>
  <c r="J89" i="5"/>
  <c r="E7" i="5"/>
  <c r="E85" i="5" s="1"/>
  <c r="J37" i="4"/>
  <c r="J36" i="4"/>
  <c r="AY96" i="1"/>
  <c r="J35" i="4"/>
  <c r="AX96" i="1" s="1"/>
  <c r="BI279" i="4"/>
  <c r="BH279" i="4"/>
  <c r="BG279" i="4"/>
  <c r="BE279" i="4"/>
  <c r="T279" i="4"/>
  <c r="R279" i="4"/>
  <c r="P279" i="4"/>
  <c r="BI278" i="4"/>
  <c r="BH278" i="4"/>
  <c r="BG278" i="4"/>
  <c r="BE278" i="4"/>
  <c r="T278" i="4"/>
  <c r="R278" i="4"/>
  <c r="P278" i="4"/>
  <c r="BI277" i="4"/>
  <c r="BH277" i="4"/>
  <c r="BG277" i="4"/>
  <c r="BE277" i="4"/>
  <c r="T277" i="4"/>
  <c r="R277" i="4"/>
  <c r="P277" i="4"/>
  <c r="BI275" i="4"/>
  <c r="BH275" i="4"/>
  <c r="BG275" i="4"/>
  <c r="BE275" i="4"/>
  <c r="T275" i="4"/>
  <c r="R275" i="4"/>
  <c r="P275" i="4"/>
  <c r="BI274" i="4"/>
  <c r="BH274" i="4"/>
  <c r="BG274" i="4"/>
  <c r="BE274" i="4"/>
  <c r="T274" i="4"/>
  <c r="R274" i="4"/>
  <c r="P274" i="4"/>
  <c r="BI273" i="4"/>
  <c r="BH273" i="4"/>
  <c r="BG273" i="4"/>
  <c r="BE273" i="4"/>
  <c r="T273" i="4"/>
  <c r="R273" i="4"/>
  <c r="P273" i="4"/>
  <c r="BI271" i="4"/>
  <c r="BH271" i="4"/>
  <c r="BG271" i="4"/>
  <c r="BE271" i="4"/>
  <c r="T271" i="4"/>
  <c r="R271" i="4"/>
  <c r="P271" i="4"/>
  <c r="BI270" i="4"/>
  <c r="BH270" i="4"/>
  <c r="BG270" i="4"/>
  <c r="BE270" i="4"/>
  <c r="T270" i="4"/>
  <c r="R270" i="4"/>
  <c r="P270" i="4"/>
  <c r="BI269" i="4"/>
  <c r="BH269" i="4"/>
  <c r="BG269" i="4"/>
  <c r="BE269" i="4"/>
  <c r="T269" i="4"/>
  <c r="R269" i="4"/>
  <c r="P269" i="4"/>
  <c r="BI268" i="4"/>
  <c r="BH268" i="4"/>
  <c r="BG268" i="4"/>
  <c r="BE268" i="4"/>
  <c r="T268" i="4"/>
  <c r="R268" i="4"/>
  <c r="P268" i="4"/>
  <c r="BI266" i="4"/>
  <c r="BH266" i="4"/>
  <c r="BG266" i="4"/>
  <c r="BE266" i="4"/>
  <c r="T266" i="4"/>
  <c r="R266" i="4"/>
  <c r="P266" i="4"/>
  <c r="BI265" i="4"/>
  <c r="BH265" i="4"/>
  <c r="BG265" i="4"/>
  <c r="BE265" i="4"/>
  <c r="T265" i="4"/>
  <c r="R265" i="4"/>
  <c r="P265" i="4"/>
  <c r="BI264" i="4"/>
  <c r="BH264" i="4"/>
  <c r="BG264" i="4"/>
  <c r="BE264" i="4"/>
  <c r="T264" i="4"/>
  <c r="R264" i="4"/>
  <c r="P264" i="4"/>
  <c r="BI263" i="4"/>
  <c r="BH263" i="4"/>
  <c r="BG263" i="4"/>
  <c r="BE263" i="4"/>
  <c r="T263" i="4"/>
  <c r="R263" i="4"/>
  <c r="P263" i="4"/>
  <c r="BI262" i="4"/>
  <c r="BH262" i="4"/>
  <c r="BG262" i="4"/>
  <c r="BE262" i="4"/>
  <c r="T262" i="4"/>
  <c r="R262" i="4"/>
  <c r="P262" i="4"/>
  <c r="BI261" i="4"/>
  <c r="BH261" i="4"/>
  <c r="BG261" i="4"/>
  <c r="BE261" i="4"/>
  <c r="T261" i="4"/>
  <c r="R261" i="4"/>
  <c r="P261" i="4"/>
  <c r="BI260" i="4"/>
  <c r="BH260" i="4"/>
  <c r="BG260" i="4"/>
  <c r="BE260" i="4"/>
  <c r="T260" i="4"/>
  <c r="R260" i="4"/>
  <c r="P260" i="4"/>
  <c r="BI259" i="4"/>
  <c r="BH259" i="4"/>
  <c r="BG259" i="4"/>
  <c r="BE259" i="4"/>
  <c r="T259" i="4"/>
  <c r="R259" i="4"/>
  <c r="P259" i="4"/>
  <c r="BI258" i="4"/>
  <c r="BH258" i="4"/>
  <c r="BG258" i="4"/>
  <c r="BE258" i="4"/>
  <c r="T258" i="4"/>
  <c r="R258" i="4"/>
  <c r="P258" i="4"/>
  <c r="BI257" i="4"/>
  <c r="BH257" i="4"/>
  <c r="BG257" i="4"/>
  <c r="BE257" i="4"/>
  <c r="T257" i="4"/>
  <c r="R257" i="4"/>
  <c r="P257" i="4"/>
  <c r="BI256" i="4"/>
  <c r="BH256" i="4"/>
  <c r="BG256" i="4"/>
  <c r="BE256" i="4"/>
  <c r="T256" i="4"/>
  <c r="R256" i="4"/>
  <c r="P256" i="4"/>
  <c r="BI255" i="4"/>
  <c r="BH255" i="4"/>
  <c r="BG255" i="4"/>
  <c r="BE255" i="4"/>
  <c r="T255" i="4"/>
  <c r="R255" i="4"/>
  <c r="P255" i="4"/>
  <c r="BI254" i="4"/>
  <c r="BH254" i="4"/>
  <c r="BG254" i="4"/>
  <c r="BE254" i="4"/>
  <c r="T254" i="4"/>
  <c r="R254" i="4"/>
  <c r="P254" i="4"/>
  <c r="BI253" i="4"/>
  <c r="BH253" i="4"/>
  <c r="BG253" i="4"/>
  <c r="BE253" i="4"/>
  <c r="T253" i="4"/>
  <c r="R253" i="4"/>
  <c r="P253" i="4"/>
  <c r="BI252" i="4"/>
  <c r="BH252" i="4"/>
  <c r="BG252" i="4"/>
  <c r="BE252" i="4"/>
  <c r="T252" i="4"/>
  <c r="R252" i="4"/>
  <c r="P252" i="4"/>
  <c r="BI251" i="4"/>
  <c r="BH251" i="4"/>
  <c r="BG251" i="4"/>
  <c r="BE251" i="4"/>
  <c r="T251" i="4"/>
  <c r="R251" i="4"/>
  <c r="P251" i="4"/>
  <c r="BI249" i="4"/>
  <c r="BH249" i="4"/>
  <c r="BG249" i="4"/>
  <c r="BE249" i="4"/>
  <c r="T249" i="4"/>
  <c r="R249" i="4"/>
  <c r="P249" i="4"/>
  <c r="BI248" i="4"/>
  <c r="BH248" i="4"/>
  <c r="BG248" i="4"/>
  <c r="BE248" i="4"/>
  <c r="T248" i="4"/>
  <c r="R248" i="4"/>
  <c r="P248" i="4"/>
  <c r="BI247" i="4"/>
  <c r="BH247" i="4"/>
  <c r="BG247" i="4"/>
  <c r="BE247" i="4"/>
  <c r="T247" i="4"/>
  <c r="R247" i="4"/>
  <c r="P247" i="4"/>
  <c r="BI246" i="4"/>
  <c r="BH246" i="4"/>
  <c r="BG246" i="4"/>
  <c r="BE246" i="4"/>
  <c r="T246" i="4"/>
  <c r="R246" i="4"/>
  <c r="P246" i="4"/>
  <c r="BI245" i="4"/>
  <c r="BH245" i="4"/>
  <c r="BG245" i="4"/>
  <c r="BE245" i="4"/>
  <c r="T245" i="4"/>
  <c r="R245" i="4"/>
  <c r="P245" i="4"/>
  <c r="BI244" i="4"/>
  <c r="BH244" i="4"/>
  <c r="BG244" i="4"/>
  <c r="BE244" i="4"/>
  <c r="T244" i="4"/>
  <c r="R244" i="4"/>
  <c r="P244" i="4"/>
  <c r="BI243" i="4"/>
  <c r="BH243" i="4"/>
  <c r="BG243" i="4"/>
  <c r="BE243" i="4"/>
  <c r="T243" i="4"/>
  <c r="R243" i="4"/>
  <c r="P243" i="4"/>
  <c r="BI242" i="4"/>
  <c r="BH242" i="4"/>
  <c r="BG242" i="4"/>
  <c r="BE242" i="4"/>
  <c r="T242" i="4"/>
  <c r="R242" i="4"/>
  <c r="P242" i="4"/>
  <c r="BI241" i="4"/>
  <c r="BH241" i="4"/>
  <c r="BG241" i="4"/>
  <c r="BE241" i="4"/>
  <c r="T241" i="4"/>
  <c r="R241" i="4"/>
  <c r="P241" i="4"/>
  <c r="BI240" i="4"/>
  <c r="BH240" i="4"/>
  <c r="BG240" i="4"/>
  <c r="BE240" i="4"/>
  <c r="T240" i="4"/>
  <c r="R240" i="4"/>
  <c r="P240" i="4"/>
  <c r="BI239" i="4"/>
  <c r="BH239" i="4"/>
  <c r="BG239" i="4"/>
  <c r="BE239" i="4"/>
  <c r="T239" i="4"/>
  <c r="R239" i="4"/>
  <c r="P239" i="4"/>
  <c r="BI238" i="4"/>
  <c r="BH238" i="4"/>
  <c r="BG238" i="4"/>
  <c r="BE238" i="4"/>
  <c r="T238" i="4"/>
  <c r="R238" i="4"/>
  <c r="P238" i="4"/>
  <c r="BI237" i="4"/>
  <c r="BH237" i="4"/>
  <c r="BG237" i="4"/>
  <c r="BE237" i="4"/>
  <c r="T237" i="4"/>
  <c r="R237" i="4"/>
  <c r="P237" i="4"/>
  <c r="BI236" i="4"/>
  <c r="BH236" i="4"/>
  <c r="BG236" i="4"/>
  <c r="BE236" i="4"/>
  <c r="T236" i="4"/>
  <c r="R236" i="4"/>
  <c r="P236" i="4"/>
  <c r="BI235" i="4"/>
  <c r="BH235" i="4"/>
  <c r="BG235" i="4"/>
  <c r="BE235" i="4"/>
  <c r="T235" i="4"/>
  <c r="R235" i="4"/>
  <c r="P235" i="4"/>
  <c r="BI234" i="4"/>
  <c r="BH234" i="4"/>
  <c r="BG234" i="4"/>
  <c r="BE234" i="4"/>
  <c r="T234" i="4"/>
  <c r="R234" i="4"/>
  <c r="P234" i="4"/>
  <c r="BI233" i="4"/>
  <c r="BH233" i="4"/>
  <c r="BG233" i="4"/>
  <c r="BE233" i="4"/>
  <c r="T233" i="4"/>
  <c r="R233" i="4"/>
  <c r="P233" i="4"/>
  <c r="BI232" i="4"/>
  <c r="BH232" i="4"/>
  <c r="BG232" i="4"/>
  <c r="BE232" i="4"/>
  <c r="T232" i="4"/>
  <c r="R232" i="4"/>
  <c r="P232" i="4"/>
  <c r="BI231" i="4"/>
  <c r="BH231" i="4"/>
  <c r="BG231" i="4"/>
  <c r="BE231" i="4"/>
  <c r="T231" i="4"/>
  <c r="R231" i="4"/>
  <c r="P231" i="4"/>
  <c r="BI230" i="4"/>
  <c r="BH230" i="4"/>
  <c r="BG230" i="4"/>
  <c r="BE230" i="4"/>
  <c r="T230" i="4"/>
  <c r="R230" i="4"/>
  <c r="P230" i="4"/>
  <c r="BI228" i="4"/>
  <c r="BH228" i="4"/>
  <c r="BG228" i="4"/>
  <c r="BE228" i="4"/>
  <c r="T228" i="4"/>
  <c r="R228" i="4"/>
  <c r="P228" i="4"/>
  <c r="BI227" i="4"/>
  <c r="BH227" i="4"/>
  <c r="BG227" i="4"/>
  <c r="BE227" i="4"/>
  <c r="T227" i="4"/>
  <c r="R227" i="4"/>
  <c r="P227" i="4"/>
  <c r="BI225" i="4"/>
  <c r="BH225" i="4"/>
  <c r="BG225" i="4"/>
  <c r="BE225" i="4"/>
  <c r="T225" i="4"/>
  <c r="R225" i="4"/>
  <c r="P225" i="4"/>
  <c r="BI224" i="4"/>
  <c r="BH224" i="4"/>
  <c r="BG224" i="4"/>
  <c r="BE224" i="4"/>
  <c r="T224" i="4"/>
  <c r="R224" i="4"/>
  <c r="P224" i="4"/>
  <c r="BI223" i="4"/>
  <c r="BH223" i="4"/>
  <c r="BG223" i="4"/>
  <c r="BE223" i="4"/>
  <c r="T223" i="4"/>
  <c r="R223" i="4"/>
  <c r="P223" i="4"/>
  <c r="BI222" i="4"/>
  <c r="BH222" i="4"/>
  <c r="BG222" i="4"/>
  <c r="BE222" i="4"/>
  <c r="T222" i="4"/>
  <c r="R222" i="4"/>
  <c r="P222" i="4"/>
  <c r="BI221" i="4"/>
  <c r="BH221" i="4"/>
  <c r="BG221" i="4"/>
  <c r="BE221" i="4"/>
  <c r="T221" i="4"/>
  <c r="R221" i="4"/>
  <c r="P221" i="4"/>
  <c r="BI220" i="4"/>
  <c r="BH220" i="4"/>
  <c r="BG220" i="4"/>
  <c r="BE220" i="4"/>
  <c r="T220" i="4"/>
  <c r="R220" i="4"/>
  <c r="P220" i="4"/>
  <c r="BI219" i="4"/>
  <c r="BH219" i="4"/>
  <c r="BG219" i="4"/>
  <c r="BE219" i="4"/>
  <c r="T219" i="4"/>
  <c r="R219" i="4"/>
  <c r="P219" i="4"/>
  <c r="BI218" i="4"/>
  <c r="BH218" i="4"/>
  <c r="BG218" i="4"/>
  <c r="BE218" i="4"/>
  <c r="T218" i="4"/>
  <c r="R218" i="4"/>
  <c r="P218" i="4"/>
  <c r="BI216" i="4"/>
  <c r="BH216" i="4"/>
  <c r="BG216" i="4"/>
  <c r="BE216" i="4"/>
  <c r="T216" i="4"/>
  <c r="R216" i="4"/>
  <c r="P216" i="4"/>
  <c r="BI215" i="4"/>
  <c r="BH215" i="4"/>
  <c r="BG215" i="4"/>
  <c r="BE215" i="4"/>
  <c r="T215" i="4"/>
  <c r="R215" i="4"/>
  <c r="P215" i="4"/>
  <c r="BI214" i="4"/>
  <c r="BH214" i="4"/>
  <c r="BG214" i="4"/>
  <c r="BE214" i="4"/>
  <c r="T214" i="4"/>
  <c r="R214" i="4"/>
  <c r="P214" i="4"/>
  <c r="BI213" i="4"/>
  <c r="BH213" i="4"/>
  <c r="BG213" i="4"/>
  <c r="BE213" i="4"/>
  <c r="T213" i="4"/>
  <c r="R213" i="4"/>
  <c r="P213" i="4"/>
  <c r="BI212" i="4"/>
  <c r="BH212" i="4"/>
  <c r="BG212" i="4"/>
  <c r="BE212" i="4"/>
  <c r="T212" i="4"/>
  <c r="R212" i="4"/>
  <c r="P212" i="4"/>
  <c r="BI211" i="4"/>
  <c r="BH211" i="4"/>
  <c r="BG211" i="4"/>
  <c r="BE211" i="4"/>
  <c r="T211" i="4"/>
  <c r="R211" i="4"/>
  <c r="P211" i="4"/>
  <c r="BI210" i="4"/>
  <c r="BH210" i="4"/>
  <c r="BG210" i="4"/>
  <c r="BE210" i="4"/>
  <c r="T210" i="4"/>
  <c r="R210" i="4"/>
  <c r="P210" i="4"/>
  <c r="BI209" i="4"/>
  <c r="BH209" i="4"/>
  <c r="BG209" i="4"/>
  <c r="BE209" i="4"/>
  <c r="T209" i="4"/>
  <c r="R209" i="4"/>
  <c r="P209" i="4"/>
  <c r="BI208" i="4"/>
  <c r="BH208" i="4"/>
  <c r="BG208" i="4"/>
  <c r="BE208" i="4"/>
  <c r="T208" i="4"/>
  <c r="R208" i="4"/>
  <c r="P208" i="4"/>
  <c r="BI207" i="4"/>
  <c r="BH207" i="4"/>
  <c r="BG207" i="4"/>
  <c r="BE207" i="4"/>
  <c r="T207" i="4"/>
  <c r="R207" i="4"/>
  <c r="P207" i="4"/>
  <c r="BI206" i="4"/>
  <c r="BH206" i="4"/>
  <c r="BG206" i="4"/>
  <c r="BE206" i="4"/>
  <c r="T206" i="4"/>
  <c r="R206" i="4"/>
  <c r="P206" i="4"/>
  <c r="BI205" i="4"/>
  <c r="BH205" i="4"/>
  <c r="BG205" i="4"/>
  <c r="BE205" i="4"/>
  <c r="T205" i="4"/>
  <c r="R205" i="4"/>
  <c r="P205" i="4"/>
  <c r="BI204" i="4"/>
  <c r="BH204" i="4"/>
  <c r="BG204" i="4"/>
  <c r="BE204" i="4"/>
  <c r="T204" i="4"/>
  <c r="R204" i="4"/>
  <c r="P204" i="4"/>
  <c r="BI202" i="4"/>
  <c r="BH202" i="4"/>
  <c r="BG202" i="4"/>
  <c r="BE202" i="4"/>
  <c r="T202" i="4"/>
  <c r="R202" i="4"/>
  <c r="P202" i="4"/>
  <c r="BI201" i="4"/>
  <c r="BH201" i="4"/>
  <c r="BG201" i="4"/>
  <c r="BE201" i="4"/>
  <c r="T201" i="4"/>
  <c r="R201" i="4"/>
  <c r="P201" i="4"/>
  <c r="BI200" i="4"/>
  <c r="BH200" i="4"/>
  <c r="BG200" i="4"/>
  <c r="BE200" i="4"/>
  <c r="T200" i="4"/>
  <c r="R200" i="4"/>
  <c r="P200" i="4"/>
  <c r="BI198" i="4"/>
  <c r="BH198" i="4"/>
  <c r="BG198" i="4"/>
  <c r="BE198" i="4"/>
  <c r="T198" i="4"/>
  <c r="R198" i="4"/>
  <c r="P198" i="4"/>
  <c r="BI197" i="4"/>
  <c r="BH197" i="4"/>
  <c r="BG197" i="4"/>
  <c r="BE197" i="4"/>
  <c r="T197" i="4"/>
  <c r="R197" i="4"/>
  <c r="P197" i="4"/>
  <c r="BI196" i="4"/>
  <c r="BH196" i="4"/>
  <c r="BG196" i="4"/>
  <c r="BE196" i="4"/>
  <c r="T196" i="4"/>
  <c r="R196" i="4"/>
  <c r="P196" i="4"/>
  <c r="BI195" i="4"/>
  <c r="BH195" i="4"/>
  <c r="BG195" i="4"/>
  <c r="BE195" i="4"/>
  <c r="T195" i="4"/>
  <c r="R195" i="4"/>
  <c r="P195" i="4"/>
  <c r="BI194" i="4"/>
  <c r="BH194" i="4"/>
  <c r="BG194" i="4"/>
  <c r="BE194" i="4"/>
  <c r="T194" i="4"/>
  <c r="R194" i="4"/>
  <c r="P194" i="4"/>
  <c r="BI191" i="4"/>
  <c r="BH191" i="4"/>
  <c r="BG191" i="4"/>
  <c r="BE191" i="4"/>
  <c r="T191" i="4"/>
  <c r="R191" i="4"/>
  <c r="P191" i="4"/>
  <c r="BI190" i="4"/>
  <c r="BH190" i="4"/>
  <c r="BG190" i="4"/>
  <c r="BE190" i="4"/>
  <c r="T190" i="4"/>
  <c r="R190" i="4"/>
  <c r="P190" i="4"/>
  <c r="BI189" i="4"/>
  <c r="BH189" i="4"/>
  <c r="BG189" i="4"/>
  <c r="BE189" i="4"/>
  <c r="T189" i="4"/>
  <c r="R189" i="4"/>
  <c r="P189" i="4"/>
  <c r="BI188" i="4"/>
  <c r="BH188" i="4"/>
  <c r="BG188" i="4"/>
  <c r="BE188" i="4"/>
  <c r="T188" i="4"/>
  <c r="R188" i="4"/>
  <c r="P188" i="4"/>
  <c r="BI187" i="4"/>
  <c r="BH187" i="4"/>
  <c r="BG187" i="4"/>
  <c r="BE187" i="4"/>
  <c r="T187" i="4"/>
  <c r="R187" i="4"/>
  <c r="P187" i="4"/>
  <c r="BI186" i="4"/>
  <c r="BH186" i="4"/>
  <c r="BG186" i="4"/>
  <c r="BE186" i="4"/>
  <c r="T186" i="4"/>
  <c r="R186" i="4"/>
  <c r="P186" i="4"/>
  <c r="BI185" i="4"/>
  <c r="BH185" i="4"/>
  <c r="BG185" i="4"/>
  <c r="BE185" i="4"/>
  <c r="T185" i="4"/>
  <c r="R185" i="4"/>
  <c r="P185" i="4"/>
  <c r="BI184" i="4"/>
  <c r="BH184" i="4"/>
  <c r="BG184" i="4"/>
  <c r="BE184" i="4"/>
  <c r="T184" i="4"/>
  <c r="R184" i="4"/>
  <c r="P184" i="4"/>
  <c r="BI183" i="4"/>
  <c r="BH183" i="4"/>
  <c r="BG183" i="4"/>
  <c r="BE183" i="4"/>
  <c r="T183" i="4"/>
  <c r="R183" i="4"/>
  <c r="P183" i="4"/>
  <c r="BI182" i="4"/>
  <c r="BH182" i="4"/>
  <c r="BG182" i="4"/>
  <c r="BE182" i="4"/>
  <c r="T182" i="4"/>
  <c r="R182" i="4"/>
  <c r="P182" i="4"/>
  <c r="BI181" i="4"/>
  <c r="BH181" i="4"/>
  <c r="BG181" i="4"/>
  <c r="BE181" i="4"/>
  <c r="T181" i="4"/>
  <c r="R181" i="4"/>
  <c r="P181" i="4"/>
  <c r="BI180" i="4"/>
  <c r="BH180" i="4"/>
  <c r="BG180" i="4"/>
  <c r="BE180" i="4"/>
  <c r="T180" i="4"/>
  <c r="R180" i="4"/>
  <c r="P180" i="4"/>
  <c r="BI179" i="4"/>
  <c r="BH179" i="4"/>
  <c r="BG179" i="4"/>
  <c r="BE179" i="4"/>
  <c r="T179" i="4"/>
  <c r="R179" i="4"/>
  <c r="P179" i="4"/>
  <c r="BI178" i="4"/>
  <c r="BH178" i="4"/>
  <c r="BG178" i="4"/>
  <c r="BE178" i="4"/>
  <c r="T178" i="4"/>
  <c r="R178" i="4"/>
  <c r="P178" i="4"/>
  <c r="BI177" i="4"/>
  <c r="BH177" i="4"/>
  <c r="BG177" i="4"/>
  <c r="BE177" i="4"/>
  <c r="T177" i="4"/>
  <c r="R177" i="4"/>
  <c r="P177" i="4"/>
  <c r="BI175" i="4"/>
  <c r="BH175" i="4"/>
  <c r="BG175" i="4"/>
  <c r="BE175" i="4"/>
  <c r="T175" i="4"/>
  <c r="R175" i="4"/>
  <c r="P175" i="4"/>
  <c r="BI174" i="4"/>
  <c r="BH174" i="4"/>
  <c r="BG174" i="4"/>
  <c r="BE174" i="4"/>
  <c r="T174" i="4"/>
  <c r="R174" i="4"/>
  <c r="P174" i="4"/>
  <c r="BI172" i="4"/>
  <c r="BH172" i="4"/>
  <c r="BG172" i="4"/>
  <c r="BE172" i="4"/>
  <c r="T172" i="4"/>
  <c r="R172" i="4"/>
  <c r="P172" i="4"/>
  <c r="BI171" i="4"/>
  <c r="BH171" i="4"/>
  <c r="BG171" i="4"/>
  <c r="BE171" i="4"/>
  <c r="T171" i="4"/>
  <c r="R171" i="4"/>
  <c r="P171" i="4"/>
  <c r="BI170" i="4"/>
  <c r="BH170" i="4"/>
  <c r="BG170" i="4"/>
  <c r="BE170" i="4"/>
  <c r="T170" i="4"/>
  <c r="R170" i="4"/>
  <c r="P170" i="4"/>
  <c r="BI169" i="4"/>
  <c r="BH169" i="4"/>
  <c r="BG169" i="4"/>
  <c r="BE169" i="4"/>
  <c r="T169" i="4"/>
  <c r="R169" i="4"/>
  <c r="P169" i="4"/>
  <c r="BI168" i="4"/>
  <c r="BH168" i="4"/>
  <c r="BG168" i="4"/>
  <c r="BE168" i="4"/>
  <c r="T168" i="4"/>
  <c r="R168" i="4"/>
  <c r="P168" i="4"/>
  <c r="BI167" i="4"/>
  <c r="BH167" i="4"/>
  <c r="BG167" i="4"/>
  <c r="BE167" i="4"/>
  <c r="T167" i="4"/>
  <c r="R167" i="4"/>
  <c r="P167" i="4"/>
  <c r="BI166" i="4"/>
  <c r="BH166" i="4"/>
  <c r="BG166" i="4"/>
  <c r="BE166" i="4"/>
  <c r="T166" i="4"/>
  <c r="R166" i="4"/>
  <c r="P166" i="4"/>
  <c r="BI165" i="4"/>
  <c r="BH165" i="4"/>
  <c r="BG165" i="4"/>
  <c r="BE165" i="4"/>
  <c r="T165" i="4"/>
  <c r="R165" i="4"/>
  <c r="P165" i="4"/>
  <c r="BI164" i="4"/>
  <c r="BH164" i="4"/>
  <c r="BG164" i="4"/>
  <c r="BE164" i="4"/>
  <c r="T164" i="4"/>
  <c r="R164" i="4"/>
  <c r="P164" i="4"/>
  <c r="BI163" i="4"/>
  <c r="BH163" i="4"/>
  <c r="BG163" i="4"/>
  <c r="BE163" i="4"/>
  <c r="T163" i="4"/>
  <c r="R163" i="4"/>
  <c r="P163" i="4"/>
  <c r="BI162" i="4"/>
  <c r="BH162" i="4"/>
  <c r="BG162" i="4"/>
  <c r="BE162" i="4"/>
  <c r="T162" i="4"/>
  <c r="R162" i="4"/>
  <c r="P162" i="4"/>
  <c r="BI161" i="4"/>
  <c r="BH161" i="4"/>
  <c r="BG161" i="4"/>
  <c r="BE161" i="4"/>
  <c r="T161" i="4"/>
  <c r="R161" i="4"/>
  <c r="P161" i="4"/>
  <c r="BI160" i="4"/>
  <c r="BH160" i="4"/>
  <c r="BG160" i="4"/>
  <c r="BE160" i="4"/>
  <c r="T160" i="4"/>
  <c r="R160" i="4"/>
  <c r="P160" i="4"/>
  <c r="BI158" i="4"/>
  <c r="BH158" i="4"/>
  <c r="BG158" i="4"/>
  <c r="BE158" i="4"/>
  <c r="T158" i="4"/>
  <c r="T157" i="4"/>
  <c r="R158" i="4"/>
  <c r="R157" i="4" s="1"/>
  <c r="P158" i="4"/>
  <c r="P157" i="4"/>
  <c r="BI156" i="4"/>
  <c r="BH156" i="4"/>
  <c r="BG156" i="4"/>
  <c r="BE156" i="4"/>
  <c r="T156" i="4"/>
  <c r="R156" i="4"/>
  <c r="P156" i="4"/>
  <c r="BI155" i="4"/>
  <c r="BH155" i="4"/>
  <c r="BG155" i="4"/>
  <c r="BE155" i="4"/>
  <c r="T155" i="4"/>
  <c r="R155" i="4"/>
  <c r="P155" i="4"/>
  <c r="BI154" i="4"/>
  <c r="BH154" i="4"/>
  <c r="BG154" i="4"/>
  <c r="BE154" i="4"/>
  <c r="T154" i="4"/>
  <c r="R154" i="4"/>
  <c r="P154" i="4"/>
  <c r="BI153" i="4"/>
  <c r="BH153" i="4"/>
  <c r="BG153" i="4"/>
  <c r="BE153" i="4"/>
  <c r="T153" i="4"/>
  <c r="R153" i="4"/>
  <c r="P153" i="4"/>
  <c r="BI152" i="4"/>
  <c r="BH152" i="4"/>
  <c r="BG152" i="4"/>
  <c r="BE152" i="4"/>
  <c r="T152" i="4"/>
  <c r="R152" i="4"/>
  <c r="P152" i="4"/>
  <c r="BI151" i="4"/>
  <c r="BH151" i="4"/>
  <c r="BG151" i="4"/>
  <c r="BE151" i="4"/>
  <c r="T151" i="4"/>
  <c r="R151" i="4"/>
  <c r="P151" i="4"/>
  <c r="BI150" i="4"/>
  <c r="BH150" i="4"/>
  <c r="BG150" i="4"/>
  <c r="BE150" i="4"/>
  <c r="T150" i="4"/>
  <c r="R150" i="4"/>
  <c r="P150" i="4"/>
  <c r="BI149" i="4"/>
  <c r="BH149" i="4"/>
  <c r="BG149" i="4"/>
  <c r="BE149" i="4"/>
  <c r="T149" i="4"/>
  <c r="R149" i="4"/>
  <c r="P149" i="4"/>
  <c r="BI148" i="4"/>
  <c r="BH148" i="4"/>
  <c r="BG148" i="4"/>
  <c r="BE148" i="4"/>
  <c r="T148" i="4"/>
  <c r="R148" i="4"/>
  <c r="P148" i="4"/>
  <c r="BI147" i="4"/>
  <c r="BH147" i="4"/>
  <c r="BG147" i="4"/>
  <c r="BE147" i="4"/>
  <c r="T147" i="4"/>
  <c r="R147" i="4"/>
  <c r="P147" i="4"/>
  <c r="BI145" i="4"/>
  <c r="BH145" i="4"/>
  <c r="BG145" i="4"/>
  <c r="BE145" i="4"/>
  <c r="T145" i="4"/>
  <c r="R145" i="4"/>
  <c r="P145" i="4"/>
  <c r="BI144" i="4"/>
  <c r="BH144" i="4"/>
  <c r="BG144" i="4"/>
  <c r="BE144" i="4"/>
  <c r="T144" i="4"/>
  <c r="R144" i="4"/>
  <c r="P144" i="4"/>
  <c r="BI143" i="4"/>
  <c r="BH143" i="4"/>
  <c r="BG143" i="4"/>
  <c r="BE143" i="4"/>
  <c r="T143" i="4"/>
  <c r="R143" i="4"/>
  <c r="P143" i="4"/>
  <c r="BI142" i="4"/>
  <c r="BH142" i="4"/>
  <c r="BG142" i="4"/>
  <c r="BE142" i="4"/>
  <c r="T142" i="4"/>
  <c r="R142" i="4"/>
  <c r="P142" i="4"/>
  <c r="BI141" i="4"/>
  <c r="BH141" i="4"/>
  <c r="BG141" i="4"/>
  <c r="BE141" i="4"/>
  <c r="T141" i="4"/>
  <c r="R141" i="4"/>
  <c r="P141" i="4"/>
  <c r="BI139" i="4"/>
  <c r="BH139" i="4"/>
  <c r="BG139" i="4"/>
  <c r="BE139" i="4"/>
  <c r="T139" i="4"/>
  <c r="R139" i="4"/>
  <c r="P139" i="4"/>
  <c r="BI138" i="4"/>
  <c r="BH138" i="4"/>
  <c r="BG138" i="4"/>
  <c r="BE138" i="4"/>
  <c r="T138" i="4"/>
  <c r="R138" i="4"/>
  <c r="P138" i="4"/>
  <c r="J132" i="4"/>
  <c r="F132" i="4"/>
  <c r="J131" i="4"/>
  <c r="F131" i="4"/>
  <c r="F129" i="4"/>
  <c r="E127" i="4"/>
  <c r="J92" i="4"/>
  <c r="F92" i="4"/>
  <c r="J91" i="4"/>
  <c r="F91" i="4"/>
  <c r="F89" i="4"/>
  <c r="E87" i="4"/>
  <c r="J129" i="4"/>
  <c r="E7" i="4"/>
  <c r="E125" i="4" s="1"/>
  <c r="J54" i="3"/>
  <c r="BI117" i="3"/>
  <c r="BH117" i="3"/>
  <c r="BG117" i="3"/>
  <c r="BE117" i="3"/>
  <c r="T117" i="3"/>
  <c r="R117" i="3"/>
  <c r="P117" i="3"/>
  <c r="BI116" i="3"/>
  <c r="BH116" i="3"/>
  <c r="BG116" i="3"/>
  <c r="BE116" i="3"/>
  <c r="T116" i="3"/>
  <c r="R116" i="3"/>
  <c r="P116" i="3"/>
  <c r="BI114" i="3"/>
  <c r="BH114" i="3"/>
  <c r="BG114" i="3"/>
  <c r="BE114" i="3"/>
  <c r="T114" i="3"/>
  <c r="R114" i="3"/>
  <c r="P114" i="3"/>
  <c r="BI113" i="3"/>
  <c r="BH113" i="3"/>
  <c r="BG113" i="3"/>
  <c r="BE113" i="3"/>
  <c r="T113" i="3"/>
  <c r="R113" i="3"/>
  <c r="P113" i="3"/>
  <c r="BI111" i="3"/>
  <c r="BH111" i="3"/>
  <c r="BG111" i="3"/>
  <c r="BE111" i="3"/>
  <c r="T111" i="3"/>
  <c r="T110" i="3" s="1"/>
  <c r="R111" i="3"/>
  <c r="R110" i="3" s="1"/>
  <c r="P111" i="3"/>
  <c r="P110" i="3" s="1"/>
  <c r="BI109" i="3"/>
  <c r="BH109" i="3"/>
  <c r="BG109" i="3"/>
  <c r="BE109" i="3"/>
  <c r="T109" i="3"/>
  <c r="R109" i="3"/>
  <c r="P109" i="3"/>
  <c r="BI108" i="3"/>
  <c r="BH108" i="3"/>
  <c r="BG108" i="3"/>
  <c r="BE108" i="3"/>
  <c r="T108" i="3"/>
  <c r="R108" i="3"/>
  <c r="P108" i="3"/>
  <c r="BI107" i="3"/>
  <c r="BH107" i="3"/>
  <c r="BG107" i="3"/>
  <c r="BE107" i="3"/>
  <c r="T107" i="3"/>
  <c r="R107" i="3"/>
  <c r="P107" i="3"/>
  <c r="BI106" i="3"/>
  <c r="BH106" i="3"/>
  <c r="BG106" i="3"/>
  <c r="BE106" i="3"/>
  <c r="T106" i="3"/>
  <c r="R106" i="3"/>
  <c r="P106" i="3"/>
  <c r="BI105" i="3"/>
  <c r="BH105" i="3"/>
  <c r="BG105" i="3"/>
  <c r="BE105" i="3"/>
  <c r="T105" i="3"/>
  <c r="R105" i="3"/>
  <c r="P105" i="3"/>
  <c r="BI104" i="3"/>
  <c r="BH104" i="3"/>
  <c r="BG104" i="3"/>
  <c r="BE104" i="3"/>
  <c r="T104" i="3"/>
  <c r="R104" i="3"/>
  <c r="P104" i="3"/>
  <c r="BI103" i="3"/>
  <c r="BH103" i="3"/>
  <c r="BG103" i="3"/>
  <c r="BE103" i="3"/>
  <c r="T103" i="3"/>
  <c r="R103" i="3"/>
  <c r="P103" i="3"/>
  <c r="BI102" i="3"/>
  <c r="BH102" i="3"/>
  <c r="BG102" i="3"/>
  <c r="BE102" i="3"/>
  <c r="T102" i="3"/>
  <c r="R102" i="3"/>
  <c r="P102" i="3"/>
  <c r="BI100" i="3"/>
  <c r="BH100" i="3"/>
  <c r="BG100" i="3"/>
  <c r="BE100" i="3"/>
  <c r="T100" i="3"/>
  <c r="R100" i="3"/>
  <c r="P100" i="3"/>
  <c r="BI99" i="3"/>
  <c r="BH99" i="3"/>
  <c r="BG99" i="3"/>
  <c r="BE99" i="3"/>
  <c r="T99" i="3"/>
  <c r="R99" i="3"/>
  <c r="P99" i="3"/>
  <c r="BI98" i="3"/>
  <c r="BH98" i="3"/>
  <c r="BG98" i="3"/>
  <c r="BE98" i="3"/>
  <c r="T98" i="3"/>
  <c r="R98" i="3"/>
  <c r="P98" i="3"/>
  <c r="BI97" i="3"/>
  <c r="BH97" i="3"/>
  <c r="BG97" i="3"/>
  <c r="BE97" i="3"/>
  <c r="T97" i="3"/>
  <c r="R97" i="3"/>
  <c r="P97" i="3"/>
  <c r="BI96" i="3"/>
  <c r="BH96" i="3"/>
  <c r="BG96" i="3"/>
  <c r="BE96" i="3"/>
  <c r="T96" i="3"/>
  <c r="R96" i="3"/>
  <c r="P96" i="3"/>
  <c r="BI95" i="3"/>
  <c r="BH95" i="3"/>
  <c r="BG95" i="3"/>
  <c r="BE95" i="3"/>
  <c r="T95" i="3"/>
  <c r="R95" i="3"/>
  <c r="P95" i="3"/>
  <c r="BI94" i="3"/>
  <c r="BH94" i="3"/>
  <c r="BG94" i="3"/>
  <c r="BE94" i="3"/>
  <c r="T94" i="3"/>
  <c r="R94" i="3"/>
  <c r="P94" i="3"/>
  <c r="BI93" i="3"/>
  <c r="BH93" i="3"/>
  <c r="BG93" i="3"/>
  <c r="BE93" i="3"/>
  <c r="T93" i="3"/>
  <c r="R93" i="3"/>
  <c r="P93" i="3"/>
  <c r="BI92" i="3"/>
  <c r="BH92" i="3"/>
  <c r="BG92" i="3"/>
  <c r="BE92" i="3"/>
  <c r="T92" i="3"/>
  <c r="R92" i="3"/>
  <c r="P92" i="3"/>
  <c r="BI91" i="3"/>
  <c r="BH91" i="3"/>
  <c r="BG91" i="3"/>
  <c r="BE91" i="3"/>
  <c r="T91" i="3"/>
  <c r="R91" i="3"/>
  <c r="P91" i="3"/>
  <c r="BI90" i="3"/>
  <c r="BH90" i="3"/>
  <c r="BG90" i="3"/>
  <c r="BE90" i="3"/>
  <c r="T90" i="3"/>
  <c r="R90" i="3"/>
  <c r="P90" i="3"/>
  <c r="BI89" i="3"/>
  <c r="BH89" i="3"/>
  <c r="BG89" i="3"/>
  <c r="BE89" i="3"/>
  <c r="T89" i="3"/>
  <c r="R89" i="3"/>
  <c r="P89" i="3"/>
  <c r="BI88" i="3"/>
  <c r="BH88" i="3"/>
  <c r="BG88" i="3"/>
  <c r="BE88" i="3"/>
  <c r="T88" i="3"/>
  <c r="R88" i="3"/>
  <c r="P88" i="3"/>
  <c r="BI87" i="3"/>
  <c r="BH87" i="3"/>
  <c r="BG87" i="3"/>
  <c r="BE87" i="3"/>
  <c r="T87" i="3"/>
  <c r="R87" i="3"/>
  <c r="P87" i="3"/>
  <c r="BI86" i="3"/>
  <c r="BH86" i="3"/>
  <c r="BG86" i="3"/>
  <c r="BE86" i="3"/>
  <c r="T86" i="3"/>
  <c r="R86" i="3"/>
  <c r="P86" i="3"/>
  <c r="BI85" i="3"/>
  <c r="BH85" i="3"/>
  <c r="BG85" i="3"/>
  <c r="BE85" i="3"/>
  <c r="T85" i="3"/>
  <c r="R85" i="3"/>
  <c r="P85" i="3"/>
  <c r="BI84" i="3"/>
  <c r="BH84" i="3"/>
  <c r="BG84" i="3"/>
  <c r="BE84" i="3"/>
  <c r="T84" i="3"/>
  <c r="R84" i="3"/>
  <c r="P84" i="3"/>
  <c r="BI83" i="3"/>
  <c r="BH83" i="3"/>
  <c r="BG83" i="3"/>
  <c r="BE83" i="3"/>
  <c r="T83" i="3"/>
  <c r="R83" i="3"/>
  <c r="P83" i="3"/>
  <c r="BI82" i="3"/>
  <c r="BH82" i="3"/>
  <c r="BG82" i="3"/>
  <c r="BE82" i="3"/>
  <c r="T82" i="3"/>
  <c r="R82" i="3"/>
  <c r="P82" i="3"/>
  <c r="BI81" i="3"/>
  <c r="BH81" i="3"/>
  <c r="BG81" i="3"/>
  <c r="BE81" i="3"/>
  <c r="T81" i="3"/>
  <c r="R81" i="3"/>
  <c r="P81" i="3"/>
  <c r="BI80" i="3"/>
  <c r="BH80" i="3"/>
  <c r="BG80" i="3"/>
  <c r="BE80" i="3"/>
  <c r="T80" i="3"/>
  <c r="R80" i="3"/>
  <c r="P80" i="3"/>
  <c r="BI79" i="3"/>
  <c r="BH79" i="3"/>
  <c r="BG79" i="3"/>
  <c r="BE79" i="3"/>
  <c r="T79" i="3"/>
  <c r="R79" i="3"/>
  <c r="P79" i="3"/>
  <c r="BI78" i="3"/>
  <c r="BH78" i="3"/>
  <c r="BG78" i="3"/>
  <c r="BE78" i="3"/>
  <c r="T78" i="3"/>
  <c r="R78" i="3"/>
  <c r="P78" i="3"/>
  <c r="BI77" i="3"/>
  <c r="BH77" i="3"/>
  <c r="BG77" i="3"/>
  <c r="BE77" i="3"/>
  <c r="T77" i="3"/>
  <c r="R77" i="3"/>
  <c r="P77" i="3"/>
  <c r="BI75" i="3"/>
  <c r="BH75" i="3"/>
  <c r="BG75" i="3"/>
  <c r="BE75" i="3"/>
  <c r="T75" i="3"/>
  <c r="R75" i="3"/>
  <c r="P75" i="3"/>
  <c r="BI74" i="3"/>
  <c r="BH74" i="3"/>
  <c r="BG74" i="3"/>
  <c r="BE74" i="3"/>
  <c r="T74" i="3"/>
  <c r="R74" i="3"/>
  <c r="P74" i="3"/>
  <c r="BI73" i="3"/>
  <c r="BH73" i="3"/>
  <c r="BG73" i="3"/>
  <c r="BE73" i="3"/>
  <c r="T73" i="3"/>
  <c r="R73" i="3"/>
  <c r="P73" i="3"/>
  <c r="BI72" i="3"/>
  <c r="BH72" i="3"/>
  <c r="BG72" i="3"/>
  <c r="BE72" i="3"/>
  <c r="T72" i="3"/>
  <c r="R72" i="3"/>
  <c r="P72" i="3"/>
  <c r="BI71" i="3"/>
  <c r="BH71" i="3"/>
  <c r="BG71" i="3"/>
  <c r="BE71" i="3"/>
  <c r="T71" i="3"/>
  <c r="R71" i="3"/>
  <c r="P71" i="3"/>
  <c r="BI70" i="3"/>
  <c r="BH70" i="3"/>
  <c r="BG70" i="3"/>
  <c r="BE70" i="3"/>
  <c r="T70" i="3"/>
  <c r="R70" i="3"/>
  <c r="P70" i="3"/>
  <c r="BI69" i="3"/>
  <c r="BH69" i="3"/>
  <c r="BG69" i="3"/>
  <c r="BE69" i="3"/>
  <c r="T69" i="3"/>
  <c r="R69" i="3"/>
  <c r="P69" i="3"/>
  <c r="BI68" i="3"/>
  <c r="BH68" i="3"/>
  <c r="BG68" i="3"/>
  <c r="BE68" i="3"/>
  <c r="T68" i="3"/>
  <c r="R68" i="3"/>
  <c r="P68" i="3"/>
  <c r="BI67" i="3"/>
  <c r="BH67" i="3"/>
  <c r="BG67" i="3"/>
  <c r="BE67" i="3"/>
  <c r="T67" i="3"/>
  <c r="R67" i="3"/>
  <c r="P67" i="3"/>
  <c r="BI66" i="3"/>
  <c r="BH66" i="3"/>
  <c r="BG66" i="3"/>
  <c r="BE66" i="3"/>
  <c r="T66" i="3"/>
  <c r="R66" i="3"/>
  <c r="P66" i="3"/>
  <c r="BI65" i="3"/>
  <c r="BH65" i="3"/>
  <c r="BG65" i="3"/>
  <c r="BE65" i="3"/>
  <c r="T65" i="3"/>
  <c r="R65" i="3"/>
  <c r="P65" i="3"/>
  <c r="BI64" i="3"/>
  <c r="BH64" i="3"/>
  <c r="BG64" i="3"/>
  <c r="BE64" i="3"/>
  <c r="T64" i="3"/>
  <c r="R64" i="3"/>
  <c r="P64" i="3"/>
  <c r="BI63" i="3"/>
  <c r="BH63" i="3"/>
  <c r="BG63" i="3"/>
  <c r="BE63" i="3"/>
  <c r="T63" i="3"/>
  <c r="R63" i="3"/>
  <c r="P63" i="3"/>
  <c r="BI62" i="3"/>
  <c r="BH62" i="3"/>
  <c r="BG62" i="3"/>
  <c r="BE62" i="3"/>
  <c r="T62" i="3"/>
  <c r="R62" i="3"/>
  <c r="P62" i="3"/>
  <c r="BI61" i="3"/>
  <c r="BH61" i="3"/>
  <c r="BG61" i="3"/>
  <c r="BE61" i="3"/>
  <c r="T61" i="3"/>
  <c r="R61" i="3"/>
  <c r="P61" i="3"/>
  <c r="BI60" i="3"/>
  <c r="BH60" i="3"/>
  <c r="BG60" i="3"/>
  <c r="BE60" i="3"/>
  <c r="T60" i="3"/>
  <c r="R60" i="3"/>
  <c r="P60" i="3"/>
  <c r="BI59" i="3"/>
  <c r="BH59" i="3"/>
  <c r="BG59" i="3"/>
  <c r="BE59" i="3"/>
  <c r="T59" i="3"/>
  <c r="R59" i="3"/>
  <c r="P59" i="3"/>
  <c r="BI58" i="3"/>
  <c r="BH58" i="3"/>
  <c r="BG58" i="3"/>
  <c r="BE58" i="3"/>
  <c r="T58" i="3"/>
  <c r="R58" i="3"/>
  <c r="P58" i="3"/>
  <c r="BI57" i="3"/>
  <c r="BH57" i="3"/>
  <c r="BG57" i="3"/>
  <c r="BE57" i="3"/>
  <c r="T57" i="3"/>
  <c r="R57" i="3"/>
  <c r="P57" i="3"/>
  <c r="BI56" i="3"/>
  <c r="BH56" i="3"/>
  <c r="BG56" i="3"/>
  <c r="BE56" i="3"/>
  <c r="T56" i="3"/>
  <c r="R56" i="3"/>
  <c r="P56" i="3"/>
  <c r="J22" i="3"/>
  <c r="BI53" i="3"/>
  <c r="BH53" i="3"/>
  <c r="BG53" i="3"/>
  <c r="BE53" i="3"/>
  <c r="T53" i="3"/>
  <c r="R53" i="3"/>
  <c r="P53" i="3"/>
  <c r="BI52" i="3"/>
  <c r="BH52" i="3"/>
  <c r="BG52" i="3"/>
  <c r="BE52" i="3"/>
  <c r="T52" i="3"/>
  <c r="R52" i="3"/>
  <c r="P52" i="3"/>
  <c r="F13" i="3"/>
  <c r="E11" i="3"/>
  <c r="J13" i="3"/>
  <c r="J37" i="2"/>
  <c r="J36" i="2"/>
  <c r="J35" i="2"/>
  <c r="BI126" i="2"/>
  <c r="BH126" i="2"/>
  <c r="BG126" i="2"/>
  <c r="BE126" i="2"/>
  <c r="T126" i="2"/>
  <c r="R126" i="2"/>
  <c r="P126" i="2"/>
  <c r="BI125" i="2"/>
  <c r="BH125" i="2"/>
  <c r="BG125" i="2"/>
  <c r="BE125" i="2"/>
  <c r="T125" i="2"/>
  <c r="R125" i="2"/>
  <c r="P125" i="2"/>
  <c r="J99" i="2"/>
  <c r="BI123" i="2"/>
  <c r="BH123" i="2"/>
  <c r="BG123" i="2"/>
  <c r="BE123" i="2"/>
  <c r="T123" i="2"/>
  <c r="T122" i="2" s="1"/>
  <c r="T121" i="2" s="1"/>
  <c r="R123" i="2"/>
  <c r="R122" i="2"/>
  <c r="R121" i="2" s="1"/>
  <c r="P123" i="2"/>
  <c r="P122" i="2" s="1"/>
  <c r="P121" i="2" s="1"/>
  <c r="J117" i="2"/>
  <c r="F117" i="2"/>
  <c r="J116" i="2"/>
  <c r="F116" i="2"/>
  <c r="F114" i="2"/>
  <c r="E112" i="2"/>
  <c r="J92" i="2"/>
  <c r="F92" i="2"/>
  <c r="J91" i="2"/>
  <c r="F91" i="2"/>
  <c r="F89" i="2"/>
  <c r="E87" i="2"/>
  <c r="J114" i="2"/>
  <c r="E7" i="2"/>
  <c r="E110" i="2" s="1"/>
  <c r="L90" i="1"/>
  <c r="AM90" i="1"/>
  <c r="AM89" i="1"/>
  <c r="L89" i="1"/>
  <c r="AM87" i="1"/>
  <c r="L87" i="1"/>
  <c r="L85" i="1"/>
  <c r="L84" i="1"/>
  <c r="BK142" i="5"/>
  <c r="J151" i="5"/>
  <c r="BK168" i="5"/>
  <c r="J160" i="5"/>
  <c r="BK177" i="5"/>
  <c r="J137" i="5"/>
  <c r="BK178" i="5"/>
  <c r="BK144" i="5"/>
  <c r="BK171" i="5"/>
  <c r="J182" i="5"/>
  <c r="BK160" i="5"/>
  <c r="J132" i="5"/>
  <c r="J64" i="7"/>
  <c r="J57" i="7"/>
  <c r="BK65" i="7"/>
  <c r="J139" i="8"/>
  <c r="J124" i="8"/>
  <c r="J142" i="8"/>
  <c r="BK138" i="8"/>
  <c r="BK157" i="8"/>
  <c r="J127" i="8"/>
  <c r="J138" i="8"/>
  <c r="J145" i="8"/>
  <c r="BK141" i="9"/>
  <c r="J143" i="9"/>
  <c r="J148" i="9"/>
  <c r="J147" i="9"/>
  <c r="BK143" i="9"/>
  <c r="J152" i="9"/>
  <c r="J146" i="9"/>
  <c r="BK130" i="9"/>
  <c r="J125" i="9"/>
  <c r="J138" i="10"/>
  <c r="J128" i="10"/>
  <c r="J154" i="10"/>
  <c r="BK130" i="10"/>
  <c r="J151" i="10"/>
  <c r="J157" i="10"/>
  <c r="BK131" i="10"/>
  <c r="BK128" i="10"/>
  <c r="J123" i="11"/>
  <c r="J104" i="12"/>
  <c r="BK87" i="12"/>
  <c r="J74" i="12"/>
  <c r="J59" i="12"/>
  <c r="BK120" i="12"/>
  <c r="BK93" i="12"/>
  <c r="BK72" i="12"/>
  <c r="BK46" i="12"/>
  <c r="J111" i="12"/>
  <c r="J92" i="12"/>
  <c r="J76" i="12"/>
  <c r="BK123" i="12"/>
  <c r="J108" i="12"/>
  <c r="BK63" i="12"/>
  <c r="J106" i="12"/>
  <c r="BK68" i="12"/>
  <c r="J73" i="12"/>
  <c r="BK53" i="12"/>
  <c r="BK102" i="12"/>
  <c r="J62" i="12"/>
  <c r="BK113" i="12"/>
  <c r="J93" i="12"/>
  <c r="BK71" i="12"/>
  <c r="BK65" i="14"/>
  <c r="BK43" i="14"/>
  <c r="J58" i="14"/>
  <c r="BK61" i="14"/>
  <c r="J59" i="14"/>
  <c r="BK68" i="14"/>
  <c r="BK53" i="14"/>
  <c r="J49" i="14"/>
  <c r="AS102" i="1"/>
  <c r="BK107" i="3"/>
  <c r="BK92" i="3"/>
  <c r="BK77" i="3"/>
  <c r="BK102" i="3"/>
  <c r="BK82" i="3"/>
  <c r="BK67" i="3"/>
  <c r="BK106" i="3"/>
  <c r="J97" i="3"/>
  <c r="BK65" i="3"/>
  <c r="BK81" i="3"/>
  <c r="J117" i="3"/>
  <c r="I126" i="2" s="1"/>
  <c r="J126" i="2" s="1"/>
  <c r="BK95" i="3"/>
  <c r="J69" i="3"/>
  <c r="J60" i="3"/>
  <c r="BK98" i="3"/>
  <c r="BK86" i="3"/>
  <c r="BK62" i="3"/>
  <c r="BK52" i="3"/>
  <c r="BK56" i="3"/>
  <c r="J256" i="4"/>
  <c r="BK241" i="4"/>
  <c r="BK215" i="4"/>
  <c r="J204" i="4"/>
  <c r="BK190" i="4"/>
  <c r="J170" i="4"/>
  <c r="BK155" i="4"/>
  <c r="BK260" i="4"/>
  <c r="J230" i="4"/>
  <c r="BK189" i="4"/>
  <c r="J167" i="4"/>
  <c r="BK141" i="4"/>
  <c r="BK257" i="4"/>
  <c r="BK244" i="4"/>
  <c r="J179" i="4"/>
  <c r="BK153" i="4"/>
  <c r="J259" i="4"/>
  <c r="J223" i="4"/>
  <c r="J208" i="4"/>
  <c r="J196" i="4"/>
  <c r="BK178" i="4"/>
  <c r="J156" i="4"/>
  <c r="J266" i="4"/>
  <c r="J243" i="4"/>
  <c r="J227" i="4"/>
  <c r="BK211" i="4"/>
  <c r="J155" i="4"/>
  <c r="BK138" i="4"/>
  <c r="BK264" i="4"/>
  <c r="BK242" i="4"/>
  <c r="J219" i="4"/>
  <c r="J183" i="4"/>
  <c r="BK166" i="4"/>
  <c r="BK147" i="4"/>
  <c r="BK256" i="4"/>
  <c r="BK220" i="4"/>
  <c r="J194" i="4"/>
  <c r="BK174" i="4"/>
  <c r="BK151" i="4"/>
  <c r="J279" i="4"/>
  <c r="J264" i="4"/>
  <c r="J237" i="4"/>
  <c r="J228" i="4"/>
  <c r="J181" i="4"/>
  <c r="J161" i="4"/>
  <c r="J184" i="5"/>
  <c r="BK162" i="5"/>
  <c r="BK183" i="5"/>
  <c r="J161" i="5"/>
  <c r="J183" i="5"/>
  <c r="BK139" i="5"/>
  <c r="J130" i="5"/>
  <c r="J152" i="5"/>
  <c r="BK140" i="5"/>
  <c r="BK179" i="5"/>
  <c r="J149" i="5"/>
  <c r="J174" i="5"/>
  <c r="J142" i="5"/>
  <c r="BK174" i="5"/>
  <c r="BK151" i="5"/>
  <c r="J134" i="5"/>
  <c r="F36" i="6"/>
  <c r="J65" i="7"/>
  <c r="J68" i="7"/>
  <c r="BK52" i="7"/>
  <c r="BK58" i="7"/>
  <c r="J135" i="8"/>
  <c r="J128" i="8"/>
  <c r="J153" i="8"/>
  <c r="BK155" i="8"/>
  <c r="J125" i="8"/>
  <c r="J136" i="8"/>
  <c r="BK143" i="8"/>
  <c r="BK150" i="8"/>
  <c r="BK139" i="8"/>
  <c r="J147" i="8"/>
  <c r="BK128" i="8"/>
  <c r="BK146" i="9"/>
  <c r="BK125" i="9"/>
  <c r="J124" i="9"/>
  <c r="J151" i="9"/>
  <c r="J136" i="9"/>
  <c r="J137" i="9"/>
  <c r="BK152" i="9"/>
  <c r="J129" i="9"/>
  <c r="BK156" i="10"/>
  <c r="J127" i="10"/>
  <c r="BK143" i="10"/>
  <c r="J155" i="10"/>
  <c r="J131" i="10"/>
  <c r="BK149" i="10"/>
  <c r="BK153" i="10"/>
  <c r="J135" i="10"/>
  <c r="J122" i="11"/>
  <c r="BK101" i="12"/>
  <c r="J79" i="12"/>
  <c r="J72" i="12"/>
  <c r="J43" i="12"/>
  <c r="J94" i="12"/>
  <c r="BK81" i="12"/>
  <c r="BK47" i="12"/>
  <c r="BK116" i="12"/>
  <c r="BK104" i="12"/>
  <c r="J86" i="12"/>
  <c r="J75" i="12"/>
  <c r="J54" i="12"/>
  <c r="J110" i="12"/>
  <c r="J83" i="12"/>
  <c r="J113" i="12"/>
  <c r="BK92" i="12"/>
  <c r="J66" i="12"/>
  <c r="J47" i="12"/>
  <c r="J61" i="12"/>
  <c r="J50" i="12"/>
  <c r="BK105" i="12"/>
  <c r="J82" i="12"/>
  <c r="BK57" i="12"/>
  <c r="BK106" i="12"/>
  <c r="BK91" i="12"/>
  <c r="BK62" i="12"/>
  <c r="BK54" i="14"/>
  <c r="J65" i="14"/>
  <c r="BK59" i="14"/>
  <c r="BK66" i="14"/>
  <c r="BK70" i="14"/>
  <c r="J61" i="14"/>
  <c r="J50" i="14"/>
  <c r="BK57" i="14"/>
  <c r="J43" i="14"/>
  <c r="J123" i="2"/>
  <c r="BK123" i="2"/>
  <c r="J113" i="3"/>
  <c r="J111" i="3"/>
  <c r="BK99" i="3"/>
  <c r="J86" i="3"/>
  <c r="BK59" i="3"/>
  <c r="J103" i="3"/>
  <c r="J80" i="3"/>
  <c r="J65" i="3"/>
  <c r="J114" i="3"/>
  <c r="BK103" i="3"/>
  <c r="J93" i="3"/>
  <c r="J74" i="3"/>
  <c r="BK58" i="3"/>
  <c r="BK61" i="3"/>
  <c r="BK116" i="3"/>
  <c r="BK97" i="3"/>
  <c r="J81" i="3"/>
  <c r="J63" i="3"/>
  <c r="BK105" i="3"/>
  <c r="J95" i="3"/>
  <c r="BK87" i="3"/>
  <c r="J67" i="3"/>
  <c r="BK60" i="3"/>
  <c r="BK70" i="3"/>
  <c r="J275" i="4"/>
  <c r="BK255" i="4"/>
  <c r="J235" i="4"/>
  <c r="J214" i="4"/>
  <c r="BK196" i="4"/>
  <c r="J172" i="4"/>
  <c r="J150" i="4"/>
  <c r="BK258" i="4"/>
  <c r="BK231" i="4"/>
  <c r="BK202" i="4"/>
  <c r="J180" i="4"/>
  <c r="BK158" i="4"/>
  <c r="BK275" i="4"/>
  <c r="J254" i="4"/>
  <c r="BK240" i="4"/>
  <c r="BK195" i="4"/>
  <c r="J141" i="4"/>
  <c r="J253" i="4"/>
  <c r="J225" i="4"/>
  <c r="BK207" i="4"/>
  <c r="BK179" i="4"/>
  <c r="J153" i="4"/>
  <c r="BK273" i="4"/>
  <c r="BK246" i="4"/>
  <c r="J224" i="4"/>
  <c r="J209" i="4"/>
  <c r="BK156" i="4"/>
  <c r="BK274" i="4"/>
  <c r="J261" i="4"/>
  <c r="J238" i="4"/>
  <c r="BK200" i="4"/>
  <c r="BK181" i="4"/>
  <c r="J158" i="4"/>
  <c r="J271" i="4"/>
  <c r="J244" i="4"/>
  <c r="BK209" i="4"/>
  <c r="J177" i="4"/>
  <c r="J154" i="4"/>
  <c r="BK279" i="4"/>
  <c r="J273" i="4"/>
  <c r="BK245" i="4"/>
  <c r="BK230" i="4"/>
  <c r="J189" i="4"/>
  <c r="BK162" i="4"/>
  <c r="BK185" i="5"/>
  <c r="BK155" i="5"/>
  <c r="J180" i="5"/>
  <c r="BK158" i="5"/>
  <c r="BK176" i="5"/>
  <c r="J176" i="5"/>
  <c r="J186" i="5"/>
  <c r="J145" i="5"/>
  <c r="BK161" i="5"/>
  <c r="J140" i="5"/>
  <c r="BK172" i="5"/>
  <c r="BK130" i="5"/>
  <c r="J164" i="5"/>
  <c r="BK143" i="5"/>
  <c r="J58" i="7"/>
  <c r="BK53" i="7"/>
  <c r="J63" i="7"/>
  <c r="BK64" i="7"/>
  <c r="J53" i="7"/>
  <c r="BK57" i="7"/>
  <c r="J131" i="8"/>
  <c r="BK129" i="8"/>
  <c r="BK148" i="8"/>
  <c r="BK124" i="8"/>
  <c r="J130" i="8"/>
  <c r="J126" i="8"/>
  <c r="BK142" i="8"/>
  <c r="J151" i="8"/>
  <c r="J137" i="8"/>
  <c r="BK130" i="8"/>
  <c r="BK151" i="9"/>
  <c r="BK131" i="9"/>
  <c r="J128" i="9"/>
  <c r="J127" i="9"/>
  <c r="BK123" i="9"/>
  <c r="BK145" i="9"/>
  <c r="J126" i="9"/>
  <c r="BK155" i="10"/>
  <c r="J141" i="10"/>
  <c r="BK150" i="10"/>
  <c r="BK126" i="10"/>
  <c r="J134" i="10"/>
  <c r="BK154" i="10"/>
  <c r="BK135" i="10"/>
  <c r="BK137" i="10"/>
  <c r="BK110" i="12"/>
  <c r="J88" i="12"/>
  <c r="BK76" i="12"/>
  <c r="J63" i="12"/>
  <c r="J117" i="12"/>
  <c r="BK86" i="12"/>
  <c r="BK56" i="12"/>
  <c r="BK122" i="12"/>
  <c r="BK109" i="12"/>
  <c r="BK85" i="12"/>
  <c r="BK64" i="12"/>
  <c r="BK121" i="12"/>
  <c r="J98" i="12"/>
  <c r="BK43" i="12"/>
  <c r="BK95" i="12"/>
  <c r="J69" i="12"/>
  <c r="BK50" i="12"/>
  <c r="J70" i="12"/>
  <c r="BK119" i="12"/>
  <c r="BK99" i="12"/>
  <c r="BK65" i="12"/>
  <c r="J46" i="12"/>
  <c r="J81" i="12"/>
  <c r="BK54" i="12"/>
  <c r="BK56" i="14"/>
  <c r="J71" i="14"/>
  <c r="BK50" i="14"/>
  <c r="J55" i="14"/>
  <c r="J57" i="14"/>
  <c r="BK62" i="14"/>
  <c r="J68" i="14"/>
  <c r="BK47" i="14"/>
  <c r="AS95" i="1"/>
  <c r="J87" i="3"/>
  <c r="J75" i="3"/>
  <c r="J109" i="3"/>
  <c r="BK84" i="3"/>
  <c r="J70" i="3"/>
  <c r="J108" i="3"/>
  <c r="BK94" i="3"/>
  <c r="BK75" i="3"/>
  <c r="BK53" i="3"/>
  <c r="BK72" i="3"/>
  <c r="BK114" i="3"/>
  <c r="J107" i="3"/>
  <c r="J90" i="3"/>
  <c r="BK71" i="3"/>
  <c r="BK111" i="3"/>
  <c r="J88" i="3"/>
  <c r="J84" i="3"/>
  <c r="J59" i="3"/>
  <c r="J72" i="3"/>
  <c r="J263" i="4"/>
  <c r="BK239" i="4"/>
  <c r="BK216" i="4"/>
  <c r="J200" i="4"/>
  <c r="BK187" i="4"/>
  <c r="J164" i="4"/>
  <c r="BK254" i="4"/>
  <c r="BK228" i="4"/>
  <c r="J186" i="4"/>
  <c r="J163" i="4"/>
  <c r="J262" i="4"/>
  <c r="J249" i="4"/>
  <c r="BK205" i="4"/>
  <c r="J169" i="4"/>
  <c r="BK266" i="4"/>
  <c r="BK232" i="4"/>
  <c r="J211" i="4"/>
  <c r="J195" i="4"/>
  <c r="BK177" i="4"/>
  <c r="BK142" i="4"/>
  <c r="J247" i="4"/>
  <c r="BK225" i="4"/>
  <c r="BK208" i="4"/>
  <c r="BK150" i="4"/>
  <c r="J269" i="4"/>
  <c r="BK243" i="4"/>
  <c r="BK222" i="4"/>
  <c r="J185" i="4"/>
  <c r="J165" i="4"/>
  <c r="BK139" i="4"/>
  <c r="J248" i="4"/>
  <c r="J213" i="4"/>
  <c r="J178" i="4"/>
  <c r="J162" i="4"/>
  <c r="BK145" i="4"/>
  <c r="BK277" i="4"/>
  <c r="J252" i="4"/>
  <c r="BK235" i="4"/>
  <c r="BK212" i="4"/>
  <c r="BK170" i="4"/>
  <c r="BK143" i="4"/>
  <c r="BK173" i="5"/>
  <c r="BK138" i="5"/>
  <c r="BK164" i="5"/>
  <c r="J133" i="5"/>
  <c r="BK137" i="5"/>
  <c r="BK136" i="5"/>
  <c r="J155" i="5"/>
  <c r="BK132" i="5"/>
  <c r="BK170" i="5"/>
  <c r="J147" i="5"/>
  <c r="BK182" i="5"/>
  <c r="J136" i="5"/>
  <c r="J177" i="5"/>
  <c r="J154" i="5"/>
  <c r="BK135" i="5"/>
  <c r="J61" i="7"/>
  <c r="J59" i="7"/>
  <c r="BK66" i="7"/>
  <c r="BK153" i="8"/>
  <c r="BK126" i="8"/>
  <c r="BK123" i="8"/>
  <c r="BK136" i="8"/>
  <c r="BK135" i="8"/>
  <c r="J123" i="8"/>
  <c r="J133" i="8"/>
  <c r="J146" i="8"/>
  <c r="J155" i="8"/>
  <c r="J144" i="9"/>
  <c r="BK135" i="9"/>
  <c r="BK133" i="9"/>
  <c r="BK128" i="9"/>
  <c r="BK138" i="9"/>
  <c r="BK144" i="9"/>
  <c r="BK151" i="10"/>
  <c r="BK152" i="10"/>
  <c r="J147" i="10"/>
  <c r="BK157" i="10"/>
  <c r="J130" i="10"/>
  <c r="J144" i="10"/>
  <c r="J149" i="10"/>
  <c r="BK138" i="10"/>
  <c r="J116" i="12"/>
  <c r="J95" i="12"/>
  <c r="J77" i="12"/>
  <c r="J65" i="12"/>
  <c r="J122" i="12"/>
  <c r="I122" i="13" s="1"/>
  <c r="BK108" i="12"/>
  <c r="BK74" i="12"/>
  <c r="J123" i="12"/>
  <c r="I123" i="13" s="1"/>
  <c r="J123" i="13" s="1"/>
  <c r="BK114" i="12"/>
  <c r="BK88" i="12"/>
  <c r="J60" i="12"/>
  <c r="J119" i="12"/>
  <c r="I125" i="11" s="1"/>
  <c r="BK90" i="12"/>
  <c r="BK112" i="12"/>
  <c r="J80" i="12"/>
  <c r="BK48" i="12"/>
  <c r="J57" i="12"/>
  <c r="J118" i="12"/>
  <c r="BK84" i="12"/>
  <c r="J49" i="12"/>
  <c r="J97" i="12"/>
  <c r="BK77" i="12"/>
  <c r="BK52" i="12"/>
  <c r="J64" i="14"/>
  <c r="BK49" i="14"/>
  <c r="J62" i="14"/>
  <c r="BK45" i="14"/>
  <c r="J53" i="14"/>
  <c r="J63" i="14"/>
  <c r="J51" i="14"/>
  <c r="J48" i="14"/>
  <c r="AS103" i="1"/>
  <c r="J102" i="3"/>
  <c r="J85" i="3"/>
  <c r="J58" i="3"/>
  <c r="BK96" i="3"/>
  <c r="J77" i="3"/>
  <c r="J61" i="3"/>
  <c r="J98" i="3"/>
  <c r="BK88" i="3"/>
  <c r="BK64" i="3"/>
  <c r="BK74" i="3"/>
  <c r="BK113" i="3"/>
  <c r="BK100" i="3"/>
  <c r="BK85" i="3"/>
  <c r="J64" i="3"/>
  <c r="BK108" i="3"/>
  <c r="BK90" i="3"/>
  <c r="J82" i="3"/>
  <c r="J56" i="3"/>
  <c r="BK68" i="3"/>
  <c r="BK252" i="4"/>
  <c r="J233" i="4"/>
  <c r="J206" i="4"/>
  <c r="J188" i="4"/>
  <c r="BK169" i="4"/>
  <c r="BK263" i="4"/>
  <c r="J241" i="4"/>
  <c r="J207" i="4"/>
  <c r="BK172" i="4"/>
  <c r="J144" i="4"/>
  <c r="J258" i="4"/>
  <c r="J221" i="4"/>
  <c r="J202" i="4"/>
  <c r="BK161" i="4"/>
  <c r="BK261" i="4"/>
  <c r="BK238" i="4"/>
  <c r="BK214" i="4"/>
  <c r="J187" i="4"/>
  <c r="BK164" i="4"/>
  <c r="BK271" i="4"/>
  <c r="J240" i="4"/>
  <c r="J220" i="4"/>
  <c r="BK188" i="4"/>
  <c r="J145" i="4"/>
  <c r="BK259" i="4"/>
  <c r="BK227" i="4"/>
  <c r="BK194" i="4"/>
  <c r="J171" i="4"/>
  <c r="BK144" i="4"/>
  <c r="J257" i="4"/>
  <c r="J210" i="4"/>
  <c r="BK185" i="4"/>
  <c r="BK160" i="4"/>
  <c r="J143" i="4"/>
  <c r="BK269" i="4"/>
  <c r="J236" i="4"/>
  <c r="BK224" i="4"/>
  <c r="BK182" i="4"/>
  <c r="J147" i="4"/>
  <c r="BK175" i="5"/>
  <c r="BK145" i="5"/>
  <c r="J173" i="5"/>
  <c r="J156" i="5"/>
  <c r="BK159" i="5"/>
  <c r="BK152" i="5"/>
  <c r="J171" i="5"/>
  <c r="BK147" i="5"/>
  <c r="BK186" i="5"/>
  <c r="BK153" i="5"/>
  <c r="J138" i="5"/>
  <c r="J153" i="5"/>
  <c r="J185" i="5"/>
  <c r="J169" i="5"/>
  <c r="J148" i="5"/>
  <c r="J66" i="7"/>
  <c r="J54" i="7"/>
  <c r="J51" i="7"/>
  <c r="BK54" i="7"/>
  <c r="BK55" i="7"/>
  <c r="BK51" i="7"/>
  <c r="J144" i="8"/>
  <c r="BK149" i="8"/>
  <c r="BK156" i="8"/>
  <c r="BK133" i="8"/>
  <c r="J157" i="8"/>
  <c r="J150" i="8"/>
  <c r="BK131" i="8"/>
  <c r="J141" i="8"/>
  <c r="BK154" i="8"/>
  <c r="J142" i="9"/>
  <c r="BK142" i="9"/>
  <c r="BK147" i="9"/>
  <c r="J150" i="9"/>
  <c r="J141" i="9"/>
  <c r="J145" i="9"/>
  <c r="BK124" i="9"/>
  <c r="J133" i="9"/>
  <c r="J132" i="9"/>
  <c r="BK144" i="10"/>
  <c r="BK133" i="10"/>
  <c r="J148" i="10"/>
  <c r="BK158" i="10"/>
  <c r="BK139" i="10"/>
  <c r="J156" i="10"/>
  <c r="J126" i="10"/>
  <c r="J153" i="10"/>
  <c r="BK103" i="12"/>
  <c r="BK80" i="12"/>
  <c r="BK70" i="12"/>
  <c r="J48" i="12"/>
  <c r="J109" i="12"/>
  <c r="BK83" i="12"/>
  <c r="J44" i="12"/>
  <c r="J115" i="12"/>
  <c r="BK94" i="12"/>
  <c r="BK82" i="12"/>
  <c r="J51" i="12"/>
  <c r="J112" i="12"/>
  <c r="J68" i="12"/>
  <c r="J105" i="12"/>
  <c r="BK73" i="12"/>
  <c r="BK60" i="12"/>
  <c r="BK45" i="12"/>
  <c r="BK97" i="12"/>
  <c r="BK58" i="12"/>
  <c r="BK107" i="12"/>
  <c r="BK96" i="12"/>
  <c r="BK59" i="12"/>
  <c r="BK60" i="14"/>
  <c r="J47" i="14"/>
  <c r="J66" i="14"/>
  <c r="J45" i="14"/>
  <c r="J44" i="14"/>
  <c r="BK48" i="14"/>
  <c r="J60" i="14"/>
  <c r="BK71" i="14"/>
  <c r="BK117" i="3"/>
  <c r="BK104" i="3"/>
  <c r="BK89" i="3"/>
  <c r="BK66" i="3"/>
  <c r="J99" i="3"/>
  <c r="BK78" i="3"/>
  <c r="J62" i="3"/>
  <c r="J100" i="3"/>
  <c r="BK91" i="3"/>
  <c r="J83" i="3"/>
  <c r="J53" i="3"/>
  <c r="BK109" i="3"/>
  <c r="J92" i="3"/>
  <c r="J79" i="3"/>
  <c r="J104" i="3"/>
  <c r="J91" i="3"/>
  <c r="BK73" i="3"/>
  <c r="J66" i="3"/>
  <c r="BK265" i="4"/>
  <c r="J234" i="4"/>
  <c r="J212" i="4"/>
  <c r="BK198" i="4"/>
  <c r="BK175" i="4"/>
  <c r="BK163" i="4"/>
  <c r="J270" i="4"/>
  <c r="J245" i="4"/>
  <c r="BK218" i="4"/>
  <c r="BK184" i="4"/>
  <c r="J160" i="4"/>
  <c r="J277" i="4"/>
  <c r="BK248" i="4"/>
  <c r="J216" i="4"/>
  <c r="J191" i="4"/>
  <c r="BK149" i="4"/>
  <c r="J239" i="4"/>
  <c r="BK219" i="4"/>
  <c r="BK201" i="4"/>
  <c r="J190" i="4"/>
  <c r="J174" i="4"/>
  <c r="J274" i="4"/>
  <c r="BK251" i="4"/>
  <c r="BK236" i="4"/>
  <c r="BK210" i="4"/>
  <c r="BK152" i="4"/>
  <c r="BK268" i="4"/>
  <c r="J231" i="4"/>
  <c r="J198" i="4"/>
  <c r="J175" i="4"/>
  <c r="J152" i="4"/>
  <c r="J268" i="4"/>
  <c r="J242" i="4"/>
  <c r="J205" i="4"/>
  <c r="J168" i="4"/>
  <c r="J149" i="4"/>
  <c r="BK278" i="4"/>
  <c r="BK262" i="4"/>
  <c r="BK233" i="4"/>
  <c r="BK191" i="4"/>
  <c r="BK165" i="4"/>
  <c r="BK165" i="5"/>
  <c r="J139" i="5"/>
  <c r="BK169" i="5"/>
  <c r="J172" i="5"/>
  <c r="J170" i="5"/>
  <c r="J178" i="5"/>
  <c r="BK148" i="5"/>
  <c r="BK129" i="5"/>
  <c r="J158" i="5"/>
  <c r="J131" i="5"/>
  <c r="J144" i="5"/>
  <c r="BK180" i="5"/>
  <c r="J168" i="5"/>
  <c r="BK149" i="5"/>
  <c r="J129" i="5"/>
  <c r="J55" i="7"/>
  <c r="BK56" i="7"/>
  <c r="BK63" i="7"/>
  <c r="J52" i="7"/>
  <c r="J156" i="8"/>
  <c r="BK151" i="8"/>
  <c r="BK125" i="8"/>
  <c r="J129" i="8"/>
  <c r="J134" i="8"/>
  <c r="J148" i="8"/>
  <c r="J149" i="8"/>
  <c r="J132" i="8"/>
  <c r="J143" i="8"/>
  <c r="J134" i="9"/>
  <c r="BK140" i="9"/>
  <c r="BK134" i="9"/>
  <c r="BK137" i="9"/>
  <c r="BK150" i="9"/>
  <c r="BK129" i="9"/>
  <c r="BK126" i="9"/>
  <c r="BK136" i="9"/>
  <c r="BK148" i="9"/>
  <c r="BK141" i="10"/>
  <c r="BK140" i="10"/>
  <c r="J137" i="10"/>
  <c r="BK148" i="10"/>
  <c r="J133" i="10"/>
  <c r="J150" i="10"/>
  <c r="BK127" i="10"/>
  <c r="J143" i="10"/>
  <c r="J139" i="10"/>
  <c r="BK134" i="10"/>
  <c r="BK67" i="12"/>
  <c r="BK111" i="12"/>
  <c r="J85" i="12"/>
  <c r="BK49" i="12"/>
  <c r="J121" i="12"/>
  <c r="J107" i="12"/>
  <c r="J91" i="12"/>
  <c r="J56" i="12"/>
  <c r="BK117" i="12"/>
  <c r="J87" i="12"/>
  <c r="BK55" i="12"/>
  <c r="BK98" i="12"/>
  <c r="BK78" i="12"/>
  <c r="BK61" i="12"/>
  <c r="J67" i="12"/>
  <c r="J52" i="12"/>
  <c r="J103" i="12"/>
  <c r="BK79" i="12"/>
  <c r="J55" i="12"/>
  <c r="J101" i="12"/>
  <c r="BK75" i="12"/>
  <c r="BK67" i="14"/>
  <c r="BK51" i="14"/>
  <c r="BK69" i="14"/>
  <c r="J46" i="14"/>
  <c r="BK52" i="14"/>
  <c r="BK58" i="14"/>
  <c r="BK64" i="14"/>
  <c r="BK55" i="14"/>
  <c r="BK63" i="14"/>
  <c r="AS98" i="1"/>
  <c r="J96" i="3"/>
  <c r="BK80" i="3"/>
  <c r="J57" i="3"/>
  <c r="BK93" i="3"/>
  <c r="J73" i="3"/>
  <c r="BK57" i="3"/>
  <c r="J105" i="3"/>
  <c r="BK83" i="3"/>
  <c r="BK63" i="3"/>
  <c r="J78" i="3"/>
  <c r="J52" i="3"/>
  <c r="J106" i="3"/>
  <c r="J89" i="3"/>
  <c r="J68" i="3"/>
  <c r="J116" i="3"/>
  <c r="I125" i="2" s="1"/>
  <c r="J94" i="3"/>
  <c r="BK79" i="3"/>
  <c r="BK69" i="3"/>
  <c r="J71" i="3"/>
  <c r="BK270" i="4"/>
  <c r="J251" i="4"/>
  <c r="J232" i="4"/>
  <c r="BK204" i="4"/>
  <c r="J197" i="4"/>
  <c r="BK171" i="4"/>
  <c r="J138" i="4"/>
  <c r="BK247" i="4"/>
  <c r="BK221" i="4"/>
  <c r="J182" i="4"/>
  <c r="J151" i="4"/>
  <c r="J260" i="4"/>
  <c r="J218" i="4"/>
  <c r="J201" i="4"/>
  <c r="J139" i="4"/>
  <c r="BK249" i="4"/>
  <c r="J222" i="4"/>
  <c r="BK197" i="4"/>
  <c r="BK180" i="4"/>
  <c r="BK154" i="4"/>
  <c r="BK253" i="4"/>
  <c r="BK237" i="4"/>
  <c r="BK213" i="4"/>
  <c r="BK183" i="4"/>
  <c r="J142" i="4"/>
  <c r="J246" i="4"/>
  <c r="BK223" i="4"/>
  <c r="BK186" i="4"/>
  <c r="BK168" i="4"/>
  <c r="BK148" i="4"/>
  <c r="J265" i="4"/>
  <c r="J215" i="4"/>
  <c r="J184" i="4"/>
  <c r="J166" i="4"/>
  <c r="J148" i="4"/>
  <c r="J278" i="4"/>
  <c r="J255" i="4"/>
  <c r="BK234" i="4"/>
  <c r="BK206" i="4"/>
  <c r="BK167" i="4"/>
  <c r="BK184" i="5"/>
  <c r="J165" i="5"/>
  <c r="J135" i="5"/>
  <c r="BK156" i="5"/>
  <c r="BK133" i="5"/>
  <c r="J162" i="5"/>
  <c r="BK134" i="5"/>
  <c r="BK154" i="5"/>
  <c r="J179" i="5"/>
  <c r="J143" i="5"/>
  <c r="J175" i="5"/>
  <c r="J159" i="5"/>
  <c r="BK131" i="5"/>
  <c r="F35" i="6"/>
  <c r="BK59" i="7"/>
  <c r="BK61" i="7"/>
  <c r="BK68" i="7"/>
  <c r="J56" i="7"/>
  <c r="BK137" i="8"/>
  <c r="BK134" i="8"/>
  <c r="BK145" i="8"/>
  <c r="BK147" i="8"/>
  <c r="BK146" i="8"/>
  <c r="J154" i="8"/>
  <c r="BK132" i="8"/>
  <c r="BK144" i="8"/>
  <c r="BK127" i="8"/>
  <c r="BK141" i="8"/>
  <c r="J123" i="9"/>
  <c r="J135" i="9"/>
  <c r="J130" i="9"/>
  <c r="BK132" i="9"/>
  <c r="J138" i="9"/>
  <c r="J131" i="9"/>
  <c r="J140" i="9"/>
  <c r="BK127" i="9"/>
  <c r="J158" i="10"/>
  <c r="J129" i="10"/>
  <c r="J140" i="10"/>
  <c r="J152" i="10"/>
  <c r="BK129" i="10"/>
  <c r="BK147" i="10"/>
  <c r="BK122" i="11"/>
  <c r="BK123" i="11"/>
  <c r="J100" i="12"/>
  <c r="J78" i="12"/>
  <c r="J71" i="12"/>
  <c r="BK51" i="12"/>
  <c r="BK115" i="12"/>
  <c r="BK89" i="12"/>
  <c r="J53" i="12"/>
  <c r="BK118" i="12"/>
  <c r="J96" i="12"/>
  <c r="J84" i="12"/>
  <c r="J58" i="12"/>
  <c r="J120" i="12"/>
  <c r="J99" i="12"/>
  <c r="J114" i="12"/>
  <c r="J89" i="12"/>
  <c r="J64" i="12"/>
  <c r="BK66" i="12"/>
  <c r="BK44" i="12"/>
  <c r="BK100" i="12"/>
  <c r="BK69" i="12"/>
  <c r="J102" i="12"/>
  <c r="J90" i="12"/>
  <c r="J45" i="12"/>
  <c r="BK46" i="14"/>
  <c r="J54" i="14"/>
  <c r="J69" i="14"/>
  <c r="J70" i="14"/>
  <c r="J52" i="14"/>
  <c r="J56" i="14"/>
  <c r="J67" i="14"/>
  <c r="BK44" i="14"/>
  <c r="BK125" i="2" l="1"/>
  <c r="BK124" i="2" s="1"/>
  <c r="J124" i="2" s="1"/>
  <c r="J100" i="2" s="1"/>
  <c r="J125" i="2"/>
  <c r="BF125" i="2" s="1"/>
  <c r="BK126" i="2"/>
  <c r="J33" i="11"/>
  <c r="J122" i="13"/>
  <c r="BK122" i="13"/>
  <c r="BK125" i="11"/>
  <c r="J125" i="11"/>
  <c r="BK123" i="13"/>
  <c r="F33" i="6"/>
  <c r="R124" i="2"/>
  <c r="R120" i="2" s="1"/>
  <c r="BK55" i="3"/>
  <c r="J55" i="3" s="1"/>
  <c r="J23" i="3" s="1"/>
  <c r="P76" i="3"/>
  <c r="T101" i="3"/>
  <c r="T115" i="3"/>
  <c r="T137" i="4"/>
  <c r="T146" i="4"/>
  <c r="R176" i="4"/>
  <c r="BK203" i="4"/>
  <c r="J203" i="4" s="1"/>
  <c r="J108" i="4" s="1"/>
  <c r="T217" i="4"/>
  <c r="T226" i="4"/>
  <c r="T250" i="4"/>
  <c r="R272" i="4"/>
  <c r="P141" i="5"/>
  <c r="P150" i="5"/>
  <c r="BK163" i="5"/>
  <c r="J163" i="5" s="1"/>
  <c r="J103" i="5" s="1"/>
  <c r="P163" i="5"/>
  <c r="R181" i="5"/>
  <c r="T62" i="7"/>
  <c r="P140" i="8"/>
  <c r="P122" i="9"/>
  <c r="BK149" i="9"/>
  <c r="J149" i="9" s="1"/>
  <c r="J100" i="9" s="1"/>
  <c r="P125" i="10"/>
  <c r="R136" i="10"/>
  <c r="T146" i="10"/>
  <c r="T145" i="10" s="1"/>
  <c r="P42" i="12"/>
  <c r="T120" i="13"/>
  <c r="T119" i="13" s="1"/>
  <c r="T118" i="13" s="1"/>
  <c r="T55" i="3"/>
  <c r="BK101" i="3"/>
  <c r="J101" i="3" s="1"/>
  <c r="J25" i="3" s="1"/>
  <c r="T112" i="3"/>
  <c r="R137" i="4"/>
  <c r="P146" i="4"/>
  <c r="P176" i="4"/>
  <c r="T193" i="4"/>
  <c r="T199" i="4"/>
  <c r="P217" i="4"/>
  <c r="T229" i="4"/>
  <c r="R267" i="4"/>
  <c r="R276" i="4"/>
  <c r="T128" i="5"/>
  <c r="P146" i="5"/>
  <c r="BK157" i="5"/>
  <c r="J157" i="5" s="1"/>
  <c r="J102" i="5" s="1"/>
  <c r="T167" i="5"/>
  <c r="T50" i="7"/>
  <c r="T49" i="7" s="1"/>
  <c r="T48" i="7" s="1"/>
  <c r="BK140" i="8"/>
  <c r="J140" i="8" s="1"/>
  <c r="J99" i="8" s="1"/>
  <c r="P152" i="8"/>
  <c r="R122" i="9"/>
  <c r="P149" i="9"/>
  <c r="BK125" i="10"/>
  <c r="P136" i="10"/>
  <c r="P146" i="10"/>
  <c r="P145" i="10"/>
  <c r="BK121" i="11"/>
  <c r="J121" i="11" s="1"/>
  <c r="J98" i="11" s="1"/>
  <c r="BK146" i="4"/>
  <c r="J146" i="4" s="1"/>
  <c r="J100" i="4" s="1"/>
  <c r="R159" i="4"/>
  <c r="P173" i="4"/>
  <c r="BK193" i="4"/>
  <c r="J193" i="4" s="1"/>
  <c r="J106" i="4" s="1"/>
  <c r="R203" i="4"/>
  <c r="BK226" i="4"/>
  <c r="J226" i="4" s="1"/>
  <c r="J110" i="4" s="1"/>
  <c r="P229" i="4"/>
  <c r="BK267" i="4"/>
  <c r="J267" i="4" s="1"/>
  <c r="J113" i="4" s="1"/>
  <c r="BK276" i="4"/>
  <c r="J276" i="4" s="1"/>
  <c r="J115" i="4" s="1"/>
  <c r="BK141" i="5"/>
  <c r="J141" i="5" s="1"/>
  <c r="J99" i="5" s="1"/>
  <c r="BK150" i="5"/>
  <c r="J150" i="5"/>
  <c r="J101" i="5" s="1"/>
  <c r="T157" i="5"/>
  <c r="R167" i="5"/>
  <c r="R166" i="5"/>
  <c r="BK50" i="7"/>
  <c r="J50" i="7" s="1"/>
  <c r="J23" i="7" s="1"/>
  <c r="P62" i="7"/>
  <c r="BK122" i="8"/>
  <c r="J122" i="8" s="1"/>
  <c r="J98" i="8" s="1"/>
  <c r="T140" i="8"/>
  <c r="T122" i="9"/>
  <c r="R149" i="9"/>
  <c r="R125" i="10"/>
  <c r="BK136" i="10"/>
  <c r="J136" i="10" s="1"/>
  <c r="J100" i="10" s="1"/>
  <c r="R142" i="10"/>
  <c r="P124" i="2"/>
  <c r="P120" i="2"/>
  <c r="T76" i="3"/>
  <c r="T51" i="3" s="1"/>
  <c r="T50" i="3" s="1"/>
  <c r="P112" i="3"/>
  <c r="R115" i="3"/>
  <c r="P140" i="4"/>
  <c r="BK159" i="4"/>
  <c r="J159" i="4" s="1"/>
  <c r="J102" i="4" s="1"/>
  <c r="BK173" i="4"/>
  <c r="J173" i="4" s="1"/>
  <c r="J103" i="4" s="1"/>
  <c r="T173" i="4"/>
  <c r="P193" i="4"/>
  <c r="P199" i="4"/>
  <c r="BK217" i="4"/>
  <c r="J217" i="4" s="1"/>
  <c r="J109" i="4" s="1"/>
  <c r="R229" i="4"/>
  <c r="T267" i="4"/>
  <c r="T276" i="4"/>
  <c r="P128" i="5"/>
  <c r="T141" i="5"/>
  <c r="T146" i="5"/>
  <c r="R157" i="5"/>
  <c r="R163" i="5"/>
  <c r="T181" i="5"/>
  <c r="R50" i="7"/>
  <c r="R140" i="8"/>
  <c r="BK139" i="9"/>
  <c r="J139" i="9" s="1"/>
  <c r="J99" i="9" s="1"/>
  <c r="T149" i="9"/>
  <c r="P132" i="10"/>
  <c r="BK142" i="10"/>
  <c r="J142" i="10" s="1"/>
  <c r="J101" i="10" s="1"/>
  <c r="T142" i="10"/>
  <c r="T121" i="11"/>
  <c r="T120" i="11"/>
  <c r="T119" i="11" s="1"/>
  <c r="R42" i="12"/>
  <c r="P120" i="13"/>
  <c r="P119" i="13"/>
  <c r="P118" i="13" s="1"/>
  <c r="BK42" i="14"/>
  <c r="J42" i="14" s="1"/>
  <c r="R55" i="3"/>
  <c r="R76" i="3"/>
  <c r="R51" i="3" s="1"/>
  <c r="R50" i="3" s="1"/>
  <c r="R101" i="3"/>
  <c r="R112" i="3"/>
  <c r="BK115" i="3"/>
  <c r="J115" i="3" s="1"/>
  <c r="J28" i="3" s="1"/>
  <c r="BK140" i="4"/>
  <c r="J140" i="4" s="1"/>
  <c r="J99" i="4" s="1"/>
  <c r="R146" i="4"/>
  <c r="BK176" i="4"/>
  <c r="J176" i="4" s="1"/>
  <c r="J104" i="4" s="1"/>
  <c r="R193" i="4"/>
  <c r="R199" i="4"/>
  <c r="R217" i="4"/>
  <c r="R226" i="4"/>
  <c r="P250" i="4"/>
  <c r="P267" i="4"/>
  <c r="P276" i="4"/>
  <c r="R141" i="5"/>
  <c r="R146" i="5"/>
  <c r="P157" i="5"/>
  <c r="T163" i="5"/>
  <c r="BK181" i="5"/>
  <c r="J181" i="5" s="1"/>
  <c r="J106" i="5" s="1"/>
  <c r="P50" i="7"/>
  <c r="P49" i="7" s="1"/>
  <c r="P48" i="7" s="1"/>
  <c r="AU98" i="1" s="1"/>
  <c r="R122" i="8"/>
  <c r="BK152" i="8"/>
  <c r="J152" i="8" s="1"/>
  <c r="J100" i="8" s="1"/>
  <c r="T139" i="9"/>
  <c r="T132" i="10"/>
  <c r="R146" i="10"/>
  <c r="R145" i="10" s="1"/>
  <c r="BK137" i="4"/>
  <c r="J137" i="4" s="1"/>
  <c r="J98" i="4" s="1"/>
  <c r="T140" i="4"/>
  <c r="T159" i="4"/>
  <c r="R173" i="4"/>
  <c r="BK199" i="4"/>
  <c r="J199" i="4" s="1"/>
  <c r="J107" i="4" s="1"/>
  <c r="T203" i="4"/>
  <c r="P226" i="4"/>
  <c r="BK250" i="4"/>
  <c r="J250" i="4" s="1"/>
  <c r="J112" i="4" s="1"/>
  <c r="P272" i="4"/>
  <c r="BK128" i="5"/>
  <c r="BK146" i="5"/>
  <c r="J146" i="5"/>
  <c r="J100" i="5" s="1"/>
  <c r="T150" i="5"/>
  <c r="P167" i="5"/>
  <c r="R62" i="7"/>
  <c r="T122" i="8"/>
  <c r="T152" i="8"/>
  <c r="P139" i="9"/>
  <c r="T125" i="10"/>
  <c r="R132" i="10"/>
  <c r="P142" i="10"/>
  <c r="R121" i="11"/>
  <c r="R120" i="11"/>
  <c r="R119" i="11"/>
  <c r="T42" i="12"/>
  <c r="R120" i="13"/>
  <c r="R119" i="13" s="1"/>
  <c r="R118" i="13" s="1"/>
  <c r="P42" i="14"/>
  <c r="T124" i="2"/>
  <c r="T120" i="2" s="1"/>
  <c r="P55" i="3"/>
  <c r="BK76" i="3"/>
  <c r="J76" i="3" s="1"/>
  <c r="J24" i="3" s="1"/>
  <c r="P101" i="3"/>
  <c r="BK112" i="3"/>
  <c r="J112" i="3" s="1"/>
  <c r="J27" i="3" s="1"/>
  <c r="P115" i="3"/>
  <c r="P137" i="4"/>
  <c r="R140" i="4"/>
  <c r="P159" i="4"/>
  <c r="T176" i="4"/>
  <c r="P203" i="4"/>
  <c r="BK229" i="4"/>
  <c r="J229" i="4" s="1"/>
  <c r="J111" i="4" s="1"/>
  <c r="R250" i="4"/>
  <c r="BK272" i="4"/>
  <c r="J272" i="4" s="1"/>
  <c r="J114" i="4" s="1"/>
  <c r="T272" i="4"/>
  <c r="R128" i="5"/>
  <c r="R127" i="5" s="1"/>
  <c r="R126" i="5" s="1"/>
  <c r="R150" i="5"/>
  <c r="BK167" i="5"/>
  <c r="BK166" i="5" s="1"/>
  <c r="J166" i="5" s="1"/>
  <c r="J104" i="5" s="1"/>
  <c r="P181" i="5"/>
  <c r="BK62" i="7"/>
  <c r="J62" i="7" s="1"/>
  <c r="J25" i="7" s="1"/>
  <c r="P122" i="8"/>
  <c r="P121" i="8" s="1"/>
  <c r="P120" i="8" s="1"/>
  <c r="AU99" i="1" s="1"/>
  <c r="R152" i="8"/>
  <c r="BK122" i="9"/>
  <c r="J122" i="9" s="1"/>
  <c r="J98" i="9" s="1"/>
  <c r="R139" i="9"/>
  <c r="BK132" i="10"/>
  <c r="J132" i="10" s="1"/>
  <c r="J99" i="10" s="1"/>
  <c r="T136" i="10"/>
  <c r="BK146" i="10"/>
  <c r="BK145" i="10" s="1"/>
  <c r="J145" i="10" s="1"/>
  <c r="J102" i="10" s="1"/>
  <c r="P121" i="11"/>
  <c r="P120" i="11" s="1"/>
  <c r="P119" i="11" s="1"/>
  <c r="BK42" i="12"/>
  <c r="J42" i="12" s="1"/>
  <c r="J20" i="12" s="1"/>
  <c r="R42" i="14"/>
  <c r="T42" i="14"/>
  <c r="BK157" i="4"/>
  <c r="J157" i="4" s="1"/>
  <c r="J101" i="4" s="1"/>
  <c r="BK122" i="2"/>
  <c r="J122" i="2" s="1"/>
  <c r="J98" i="2" s="1"/>
  <c r="BK67" i="7"/>
  <c r="J67" i="7" s="1"/>
  <c r="J26" i="7" s="1"/>
  <c r="BK60" i="7"/>
  <c r="J60" i="7" s="1"/>
  <c r="J24" i="7" s="1"/>
  <c r="BK110" i="3"/>
  <c r="J110" i="3" s="1"/>
  <c r="J26" i="3" s="1"/>
  <c r="BK124" i="11"/>
  <c r="J124" i="11" s="1"/>
  <c r="J99" i="11" s="1"/>
  <c r="J16" i="14"/>
  <c r="BF45" i="14"/>
  <c r="BF49" i="14"/>
  <c r="BF50" i="14"/>
  <c r="BF64" i="14"/>
  <c r="BF68" i="14"/>
  <c r="BF69" i="14"/>
  <c r="BF70" i="14"/>
  <c r="BF43" i="14"/>
  <c r="BF44" i="14"/>
  <c r="J13" i="14"/>
  <c r="BF54" i="14"/>
  <c r="BF55" i="14"/>
  <c r="BF56" i="14"/>
  <c r="BF60" i="14"/>
  <c r="BF62" i="14"/>
  <c r="E7" i="14"/>
  <c r="J15" i="14"/>
  <c r="BF46" i="14"/>
  <c r="BF47" i="14"/>
  <c r="BF48" i="14"/>
  <c r="BF53" i="14"/>
  <c r="BF63" i="14"/>
  <c r="BF65" i="14"/>
  <c r="BF71" i="14"/>
  <c r="BF51" i="14"/>
  <c r="BF59" i="14"/>
  <c r="BF66" i="14"/>
  <c r="BF67" i="14"/>
  <c r="BF52" i="14"/>
  <c r="BF57" i="14"/>
  <c r="BF58" i="14"/>
  <c r="BF61" i="14"/>
  <c r="J89" i="13"/>
  <c r="E108" i="13"/>
  <c r="BF123" i="13"/>
  <c r="BF122" i="13"/>
  <c r="J15" i="12"/>
  <c r="BF49" i="12"/>
  <c r="BF55" i="12"/>
  <c r="BF56" i="12"/>
  <c r="BF64" i="12"/>
  <c r="BF83" i="12"/>
  <c r="BF84" i="12"/>
  <c r="BF87" i="12"/>
  <c r="BF110" i="12"/>
  <c r="J16" i="12"/>
  <c r="BF43" i="12"/>
  <c r="BF53" i="12"/>
  <c r="BF63" i="12"/>
  <c r="BF74" i="12"/>
  <c r="BF76" i="12"/>
  <c r="BF80" i="12"/>
  <c r="BF88" i="12"/>
  <c r="BF90" i="12"/>
  <c r="BF108" i="12"/>
  <c r="BF111" i="12"/>
  <c r="BF112" i="12"/>
  <c r="BF114" i="12"/>
  <c r="BF48" i="12"/>
  <c r="BF54" i="12"/>
  <c r="BF65" i="12"/>
  <c r="BK120" i="11"/>
  <c r="J120" i="11" s="1"/>
  <c r="J97" i="11" s="1"/>
  <c r="E7" i="12"/>
  <c r="BF44" i="12"/>
  <c r="BF52" i="12"/>
  <c r="BF57" i="12"/>
  <c r="BF58" i="12"/>
  <c r="BF69" i="12"/>
  <c r="BF70" i="12"/>
  <c r="BF81" i="12"/>
  <c r="BF82" i="12"/>
  <c r="BF85" i="12"/>
  <c r="BF86" i="12"/>
  <c r="BF109" i="12"/>
  <c r="BF117" i="12"/>
  <c r="BF47" i="12"/>
  <c r="BF50" i="12"/>
  <c r="BF59" i="12"/>
  <c r="BF71" i="12"/>
  <c r="BF72" i="12"/>
  <c r="BF75" i="12"/>
  <c r="BF77" i="12"/>
  <c r="BF92" i="12"/>
  <c r="BF93" i="12"/>
  <c r="BF94" i="12"/>
  <c r="BF100" i="12"/>
  <c r="BF101" i="12"/>
  <c r="BF102" i="12"/>
  <c r="BF103" i="12"/>
  <c r="BF104" i="12"/>
  <c r="BF106" i="12"/>
  <c r="BF118" i="12"/>
  <c r="BF120" i="12"/>
  <c r="BF121" i="12"/>
  <c r="BF122" i="12"/>
  <c r="BF123" i="12"/>
  <c r="J13" i="12"/>
  <c r="BF62" i="12"/>
  <c r="BF67" i="12"/>
  <c r="BF68" i="12"/>
  <c r="BF73" i="12"/>
  <c r="BF78" i="12"/>
  <c r="BF79" i="12"/>
  <c r="BF89" i="12"/>
  <c r="BF98" i="12"/>
  <c r="BF99" i="12"/>
  <c r="BF105" i="12"/>
  <c r="BF51" i="12"/>
  <c r="BF60" i="12"/>
  <c r="BF66" i="12"/>
  <c r="BF96" i="12"/>
  <c r="BF107" i="12"/>
  <c r="BF115" i="12"/>
  <c r="BF116" i="12"/>
  <c r="BF119" i="12"/>
  <c r="BF45" i="12"/>
  <c r="BF46" i="12"/>
  <c r="BF61" i="12"/>
  <c r="BF91" i="12"/>
  <c r="BF95" i="12"/>
  <c r="BF97" i="12"/>
  <c r="BF113" i="12"/>
  <c r="J125" i="10"/>
  <c r="J98" i="10" s="1"/>
  <c r="J146" i="10"/>
  <c r="J103" i="10" s="1"/>
  <c r="J113" i="11"/>
  <c r="E109" i="11"/>
  <c r="BF122" i="11"/>
  <c r="BF125" i="11"/>
  <c r="BF123" i="11"/>
  <c r="BF126" i="10"/>
  <c r="BF130" i="10"/>
  <c r="BF133" i="10"/>
  <c r="BF143" i="10"/>
  <c r="BF144" i="10"/>
  <c r="BF147" i="10"/>
  <c r="BF149" i="10"/>
  <c r="BF155" i="10"/>
  <c r="BF158" i="10"/>
  <c r="J117" i="10"/>
  <c r="BF134" i="10"/>
  <c r="BF154" i="10"/>
  <c r="E113" i="10"/>
  <c r="BF137" i="10"/>
  <c r="BF150" i="10"/>
  <c r="BK121" i="9"/>
  <c r="J121" i="9" s="1"/>
  <c r="J97" i="9" s="1"/>
  <c r="BF131" i="10"/>
  <c r="BF148" i="10"/>
  <c r="BF152" i="10"/>
  <c r="BF153" i="10"/>
  <c r="BF139" i="10"/>
  <c r="BF140" i="10"/>
  <c r="BF141" i="10"/>
  <c r="BF156" i="10"/>
  <c r="BF157" i="10"/>
  <c r="BF127" i="10"/>
  <c r="BF128" i="10"/>
  <c r="BF135" i="10"/>
  <c r="BF138" i="10"/>
  <c r="BF151" i="10"/>
  <c r="BF129" i="10"/>
  <c r="BF123" i="9"/>
  <c r="BF134" i="9"/>
  <c r="BF135" i="9"/>
  <c r="BF136" i="9"/>
  <c r="BF137" i="9"/>
  <c r="BF141" i="9"/>
  <c r="BF145" i="9"/>
  <c r="BF150" i="9"/>
  <c r="BF152" i="9"/>
  <c r="BF124" i="9"/>
  <c r="BF125" i="9"/>
  <c r="BF143" i="9"/>
  <c r="BF148" i="9"/>
  <c r="E85" i="9"/>
  <c r="BF138" i="9"/>
  <c r="BF140" i="9"/>
  <c r="J114" i="9"/>
  <c r="BF144" i="9"/>
  <c r="BF128" i="9"/>
  <c r="BF142" i="9"/>
  <c r="BF126" i="9"/>
  <c r="BF131" i="9"/>
  <c r="BF151" i="9"/>
  <c r="BF133" i="9"/>
  <c r="BF127" i="9"/>
  <c r="BF129" i="9"/>
  <c r="BF130" i="9"/>
  <c r="BF132" i="9"/>
  <c r="BF146" i="9"/>
  <c r="BF147" i="9"/>
  <c r="BF123" i="8"/>
  <c r="BF132" i="8"/>
  <c r="BF150" i="8"/>
  <c r="J89" i="8"/>
  <c r="BF125" i="8"/>
  <c r="BF133" i="8"/>
  <c r="BF134" i="8"/>
  <c r="BF135" i="8"/>
  <c r="BF147" i="8"/>
  <c r="BF155" i="8"/>
  <c r="E85" i="8"/>
  <c r="BF137" i="8"/>
  <c r="BF138" i="8"/>
  <c r="BF128" i="8"/>
  <c r="BF143" i="8"/>
  <c r="BF149" i="8"/>
  <c r="BF136" i="8"/>
  <c r="BF144" i="8"/>
  <c r="BF145" i="8"/>
  <c r="BF153" i="8"/>
  <c r="BF156" i="8"/>
  <c r="BF127" i="8"/>
  <c r="BF130" i="8"/>
  <c r="BF139" i="8"/>
  <c r="BF146" i="8"/>
  <c r="BF126" i="8"/>
  <c r="BF131" i="8"/>
  <c r="BF151" i="8"/>
  <c r="BF154" i="8"/>
  <c r="BF124" i="8"/>
  <c r="BF129" i="8"/>
  <c r="BF141" i="8"/>
  <c r="BF142" i="8"/>
  <c r="BF148" i="8"/>
  <c r="BF157" i="8"/>
  <c r="J14" i="7"/>
  <c r="BF54" i="7"/>
  <c r="BF55" i="7"/>
  <c r="BF57" i="7"/>
  <c r="BF65" i="7"/>
  <c r="BF66" i="7"/>
  <c r="J16" i="7"/>
  <c r="BF53" i="7"/>
  <c r="BF56" i="7"/>
  <c r="BF61" i="7"/>
  <c r="BF64" i="7"/>
  <c r="BF51" i="7"/>
  <c r="BF52" i="7"/>
  <c r="BF58" i="7"/>
  <c r="BF59" i="7"/>
  <c r="BF63" i="7"/>
  <c r="BF68" i="7"/>
  <c r="J167" i="5"/>
  <c r="J105" i="5" s="1"/>
  <c r="J112" i="6"/>
  <c r="J128" i="5"/>
  <c r="J98" i="5" s="1"/>
  <c r="E108" i="6"/>
  <c r="E116" i="5"/>
  <c r="BF137" i="5"/>
  <c r="BF139" i="5"/>
  <c r="BF140" i="5"/>
  <c r="BF144" i="5"/>
  <c r="BF156" i="5"/>
  <c r="BF178" i="5"/>
  <c r="BF186" i="5"/>
  <c r="BF138" i="5"/>
  <c r="BF151" i="5"/>
  <c r="BF164" i="5"/>
  <c r="J120" i="5"/>
  <c r="BF134" i="5"/>
  <c r="BF135" i="5"/>
  <c r="BF136" i="5"/>
  <c r="BF173" i="5"/>
  <c r="BF165" i="5"/>
  <c r="BF174" i="5"/>
  <c r="BF175" i="5"/>
  <c r="BF182" i="5"/>
  <c r="BF184" i="5"/>
  <c r="BF131" i="5"/>
  <c r="BF143" i="5"/>
  <c r="BF147" i="5"/>
  <c r="BF148" i="5"/>
  <c r="BF155" i="5"/>
  <c r="BF161" i="5"/>
  <c r="BF168" i="5"/>
  <c r="BF172" i="5"/>
  <c r="BF177" i="5"/>
  <c r="BF183" i="5"/>
  <c r="BF185" i="5"/>
  <c r="BF130" i="5"/>
  <c r="BF142" i="5"/>
  <c r="BF152" i="5"/>
  <c r="BF154" i="5"/>
  <c r="BF162" i="5"/>
  <c r="BF169" i="5"/>
  <c r="BF170" i="5"/>
  <c r="BF180" i="5"/>
  <c r="BF145" i="5"/>
  <c r="BF129" i="5"/>
  <c r="BF132" i="5"/>
  <c r="BF133" i="5"/>
  <c r="BF149" i="5"/>
  <c r="BF153" i="5"/>
  <c r="BF158" i="5"/>
  <c r="BF159" i="5"/>
  <c r="BF160" i="5"/>
  <c r="BF171" i="5"/>
  <c r="BF176" i="5"/>
  <c r="BF179" i="5"/>
  <c r="BF138" i="4"/>
  <c r="BF149" i="4"/>
  <c r="BF152" i="4"/>
  <c r="BF172" i="4"/>
  <c r="BF174" i="4"/>
  <c r="BF183" i="4"/>
  <c r="BF209" i="4"/>
  <c r="BF215" i="4"/>
  <c r="BF218" i="4"/>
  <c r="BF219" i="4"/>
  <c r="BF228" i="4"/>
  <c r="BF236" i="4"/>
  <c r="BF240" i="4"/>
  <c r="BF241" i="4"/>
  <c r="BF248" i="4"/>
  <c r="BF256" i="4"/>
  <c r="BF274" i="4"/>
  <c r="BF278" i="4"/>
  <c r="BF279" i="4"/>
  <c r="BF139" i="4"/>
  <c r="BF156" i="4"/>
  <c r="BF171" i="4"/>
  <c r="BF179" i="4"/>
  <c r="BF186" i="4"/>
  <c r="BF187" i="4"/>
  <c r="BF195" i="4"/>
  <c r="BF202" i="4"/>
  <c r="BF221" i="4"/>
  <c r="BF239" i="4"/>
  <c r="BF246" i="4"/>
  <c r="BF254" i="4"/>
  <c r="BF259" i="4"/>
  <c r="BF262" i="4"/>
  <c r="BF275" i="4"/>
  <c r="BF155" i="4"/>
  <c r="BF163" i="4"/>
  <c r="BF167" i="4"/>
  <c r="BF168" i="4"/>
  <c r="BF182" i="4"/>
  <c r="BF188" i="4"/>
  <c r="BF196" i="4"/>
  <c r="BF201" i="4"/>
  <c r="BF207" i="4"/>
  <c r="BF208" i="4"/>
  <c r="BF211" i="4"/>
  <c r="BF212" i="4"/>
  <c r="BF213" i="4"/>
  <c r="BF214" i="4"/>
  <c r="BF220" i="4"/>
  <c r="BF249" i="4"/>
  <c r="BF257" i="4"/>
  <c r="BF160" i="4"/>
  <c r="BF162" i="4"/>
  <c r="BF184" i="4"/>
  <c r="BF189" i="4"/>
  <c r="BF191" i="4"/>
  <c r="BF206" i="4"/>
  <c r="BF222" i="4"/>
  <c r="BF237" i="4"/>
  <c r="BF244" i="4"/>
  <c r="BF258" i="4"/>
  <c r="BF260" i="4"/>
  <c r="BF261" i="4"/>
  <c r="BF263" i="4"/>
  <c r="J89" i="4"/>
  <c r="BF147" i="4"/>
  <c r="BF148" i="4"/>
  <c r="BF150" i="4"/>
  <c r="BF151" i="4"/>
  <c r="BF161" i="4"/>
  <c r="BF231" i="4"/>
  <c r="BF242" i="4"/>
  <c r="BF243" i="4"/>
  <c r="BF245" i="4"/>
  <c r="BF255" i="4"/>
  <c r="BF264" i="4"/>
  <c r="BF269" i="4"/>
  <c r="BF273" i="4"/>
  <c r="BF277" i="4"/>
  <c r="E85" i="4"/>
  <c r="BF164" i="4"/>
  <c r="BF165" i="4"/>
  <c r="BF166" i="4"/>
  <c r="BF175" i="4"/>
  <c r="BF185" i="4"/>
  <c r="BF197" i="4"/>
  <c r="BF210" i="4"/>
  <c r="BF224" i="4"/>
  <c r="BF225" i="4"/>
  <c r="BF227" i="4"/>
  <c r="BF230" i="4"/>
  <c r="BF238" i="4"/>
  <c r="BF251" i="4"/>
  <c r="BF265" i="4"/>
  <c r="BF270" i="4"/>
  <c r="BF154" i="4"/>
  <c r="BF169" i="4"/>
  <c r="BF170" i="4"/>
  <c r="BF178" i="4"/>
  <c r="BF190" i="4"/>
  <c r="BF198" i="4"/>
  <c r="BF200" i="4"/>
  <c r="BF205" i="4"/>
  <c r="BF216" i="4"/>
  <c r="BF223" i="4"/>
  <c r="BF252" i="4"/>
  <c r="BF266" i="4"/>
  <c r="BF268" i="4"/>
  <c r="BF271" i="4"/>
  <c r="BF141" i="4"/>
  <c r="BF142" i="4"/>
  <c r="BF143" i="4"/>
  <c r="BF144" i="4"/>
  <c r="BF145" i="4"/>
  <c r="BF153" i="4"/>
  <c r="BF158" i="4"/>
  <c r="BF177" i="4"/>
  <c r="BF180" i="4"/>
  <c r="BF181" i="4"/>
  <c r="BF194" i="4"/>
  <c r="BF204" i="4"/>
  <c r="BF232" i="4"/>
  <c r="BF233" i="4"/>
  <c r="BF234" i="4"/>
  <c r="BF235" i="4"/>
  <c r="BF247" i="4"/>
  <c r="BF253" i="4"/>
  <c r="BF52" i="3"/>
  <c r="BF60" i="3"/>
  <c r="BF63" i="3"/>
  <c r="BF65" i="3"/>
  <c r="J16" i="3"/>
  <c r="BF57" i="3"/>
  <c r="BF72" i="3"/>
  <c r="J15" i="3"/>
  <c r="BF73" i="3"/>
  <c r="BF79" i="3"/>
  <c r="BF80" i="3"/>
  <c r="BF82" i="3"/>
  <c r="BF86" i="3"/>
  <c r="BF89" i="3"/>
  <c r="BF107" i="3"/>
  <c r="BF109" i="3"/>
  <c r="F15" i="3"/>
  <c r="BF66" i="3"/>
  <c r="BF94" i="3"/>
  <c r="BF96" i="3"/>
  <c r="BF99" i="3"/>
  <c r="BF105" i="3"/>
  <c r="BF108" i="3"/>
  <c r="BF111" i="3"/>
  <c r="BF113" i="3"/>
  <c r="BF116" i="3"/>
  <c r="BF117" i="3"/>
  <c r="E7" i="3"/>
  <c r="BF56" i="3"/>
  <c r="BF58" i="3"/>
  <c r="BF59" i="3"/>
  <c r="BF62" i="3"/>
  <c r="BF68" i="3"/>
  <c r="BF69" i="3"/>
  <c r="BF70" i="3"/>
  <c r="BF83" i="3"/>
  <c r="BF85" i="3"/>
  <c r="BF87" i="3"/>
  <c r="F16" i="3"/>
  <c r="BF61" i="3"/>
  <c r="BF77" i="3"/>
  <c r="BF81" i="3"/>
  <c r="BF84" i="3"/>
  <c r="BF92" i="3"/>
  <c r="BF93" i="3"/>
  <c r="BF97" i="3"/>
  <c r="BF102" i="3"/>
  <c r="BF103" i="3"/>
  <c r="BF104" i="3"/>
  <c r="BF53" i="3"/>
  <c r="BF71" i="3"/>
  <c r="BF74" i="3"/>
  <c r="BF75" i="3"/>
  <c r="BF95" i="3"/>
  <c r="BF100" i="3"/>
  <c r="BF64" i="3"/>
  <c r="BF67" i="3"/>
  <c r="BF78" i="3"/>
  <c r="BF88" i="3"/>
  <c r="BF90" i="3"/>
  <c r="BF91" i="3"/>
  <c r="BF98" i="3"/>
  <c r="BF106" i="3"/>
  <c r="BF114" i="3"/>
  <c r="E85" i="2"/>
  <c r="J89" i="2"/>
  <c r="BF123" i="2"/>
  <c r="BF126" i="2"/>
  <c r="J33" i="4"/>
  <c r="AV96" i="1" s="1"/>
  <c r="BB98" i="1"/>
  <c r="AX98" i="1" s="1"/>
  <c r="J33" i="9"/>
  <c r="AV100" i="1" s="1"/>
  <c r="F37" i="10"/>
  <c r="BD101" i="1" s="1"/>
  <c r="F35" i="13"/>
  <c r="AS94" i="1"/>
  <c r="F37" i="4"/>
  <c r="BD96" i="1" s="1"/>
  <c r="F37" i="9"/>
  <c r="BD100" i="1" s="1"/>
  <c r="F36" i="10"/>
  <c r="BC101" i="1" s="1"/>
  <c r="F33" i="13"/>
  <c r="F37" i="13"/>
  <c r="F37" i="2"/>
  <c r="F35" i="4"/>
  <c r="BB96" i="1" s="1"/>
  <c r="BC98" i="1"/>
  <c r="AY98" i="1" s="1"/>
  <c r="F36" i="9"/>
  <c r="BC100" i="1" s="1"/>
  <c r="F35" i="11"/>
  <c r="F37" i="11"/>
  <c r="F33" i="2"/>
  <c r="F33" i="5"/>
  <c r="AZ97" i="1" s="1"/>
  <c r="F35" i="5"/>
  <c r="BB97" i="1" s="1"/>
  <c r="J33" i="8"/>
  <c r="AV99" i="1" s="1"/>
  <c r="F33" i="10"/>
  <c r="AZ101" i="1" s="1"/>
  <c r="F36" i="4"/>
  <c r="BC96" i="1" s="1"/>
  <c r="F37" i="8"/>
  <c r="BD99" i="1" s="1"/>
  <c r="F35" i="10"/>
  <c r="BB101" i="1"/>
  <c r="F35" i="2"/>
  <c r="F37" i="5"/>
  <c r="BD97" i="1" s="1"/>
  <c r="F36" i="5"/>
  <c r="BC97" i="1" s="1"/>
  <c r="F36" i="8"/>
  <c r="BC99" i="1" s="1"/>
  <c r="F33" i="9"/>
  <c r="AZ100" i="1" s="1"/>
  <c r="F36" i="11"/>
  <c r="F33" i="11"/>
  <c r="F36" i="2"/>
  <c r="J33" i="5"/>
  <c r="AV97" i="1" s="1"/>
  <c r="BD98" i="1"/>
  <c r="F33" i="8"/>
  <c r="AZ99" i="1" s="1"/>
  <c r="F35" i="9"/>
  <c r="BB100" i="1" s="1"/>
  <c r="J33" i="2"/>
  <c r="F33" i="4"/>
  <c r="AZ96" i="1" s="1"/>
  <c r="F35" i="8"/>
  <c r="BB99" i="1" s="1"/>
  <c r="J33" i="10"/>
  <c r="AV101" i="1" s="1"/>
  <c r="J33" i="13"/>
  <c r="F36" i="13"/>
  <c r="T121" i="8" l="1"/>
  <c r="T120" i="8" s="1"/>
  <c r="BK121" i="8"/>
  <c r="J121" i="8" s="1"/>
  <c r="J97" i="8" s="1"/>
  <c r="BK49" i="7"/>
  <c r="BK48" i="7" s="1"/>
  <c r="J48" i="7" s="1"/>
  <c r="I121" i="6" s="1"/>
  <c r="BK127" i="5"/>
  <c r="J127" i="5" s="1"/>
  <c r="J97" i="5" s="1"/>
  <c r="J20" i="14"/>
  <c r="I121" i="13"/>
  <c r="AZ98" i="1"/>
  <c r="AV98" i="1" s="1"/>
  <c r="P51" i="3"/>
  <c r="P50" i="3" s="1"/>
  <c r="BK51" i="3"/>
  <c r="BK136" i="4"/>
  <c r="J136" i="4" s="1"/>
  <c r="J97" i="4" s="1"/>
  <c r="P136" i="4"/>
  <c r="T121" i="9"/>
  <c r="T120" i="9" s="1"/>
  <c r="T127" i="5"/>
  <c r="P121" i="9"/>
  <c r="P120" i="9" s="1"/>
  <c r="AU100" i="1" s="1"/>
  <c r="P166" i="5"/>
  <c r="R192" i="4"/>
  <c r="T166" i="5"/>
  <c r="T124" i="10"/>
  <c r="T123" i="10" s="1"/>
  <c r="R121" i="9"/>
  <c r="R120" i="9"/>
  <c r="R136" i="4"/>
  <c r="P127" i="5"/>
  <c r="P126" i="5" s="1"/>
  <c r="AU97" i="1" s="1"/>
  <c r="P192" i="4"/>
  <c r="BK124" i="10"/>
  <c r="BK123" i="10" s="1"/>
  <c r="J123" i="10" s="1"/>
  <c r="J96" i="10" s="1"/>
  <c r="R124" i="10"/>
  <c r="R123" i="10" s="1"/>
  <c r="T192" i="4"/>
  <c r="P124" i="10"/>
  <c r="P123" i="10" s="1"/>
  <c r="AU101" i="1" s="1"/>
  <c r="T136" i="4"/>
  <c r="T135" i="4"/>
  <c r="R121" i="8"/>
  <c r="R120" i="8" s="1"/>
  <c r="R49" i="7"/>
  <c r="R48" i="7" s="1"/>
  <c r="BK121" i="2"/>
  <c r="J121" i="2" s="1"/>
  <c r="BK192" i="4"/>
  <c r="J192" i="4" s="1"/>
  <c r="J105" i="4" s="1"/>
  <c r="BK119" i="11"/>
  <c r="J119" i="11" s="1"/>
  <c r="BK120" i="9"/>
  <c r="J120" i="9" s="1"/>
  <c r="J96" i="9" s="1"/>
  <c r="BK120" i="8"/>
  <c r="J120" i="8" s="1"/>
  <c r="J96" i="8" s="1"/>
  <c r="J49" i="7"/>
  <c r="J22" i="7" s="1"/>
  <c r="J21" i="7"/>
  <c r="AU102" i="1"/>
  <c r="J34" i="2"/>
  <c r="F34" i="4"/>
  <c r="BA96" i="1" s="1"/>
  <c r="AU103" i="1"/>
  <c r="F34" i="2"/>
  <c r="J34" i="4"/>
  <c r="AW96" i="1" s="1"/>
  <c r="AT96" i="1" s="1"/>
  <c r="AZ103" i="1"/>
  <c r="AV103" i="1" s="1"/>
  <c r="J34" i="10"/>
  <c r="AW101" i="1" s="1"/>
  <c r="AT101" i="1" s="1"/>
  <c r="BD95" i="1"/>
  <c r="BA98" i="1"/>
  <c r="AW98" i="1" s="1"/>
  <c r="J34" i="8"/>
  <c r="AW99" i="1" s="1"/>
  <c r="AT99" i="1" s="1"/>
  <c r="F34" i="11"/>
  <c r="AZ102" i="1"/>
  <c r="AV102" i="1" s="1"/>
  <c r="BC102" i="1"/>
  <c r="AY102" i="1" s="1"/>
  <c r="BC103" i="1"/>
  <c r="AY103" i="1" s="1"/>
  <c r="AZ95" i="1"/>
  <c r="AV95" i="1" s="1"/>
  <c r="F34" i="5"/>
  <c r="BA97" i="1" s="1"/>
  <c r="F34" i="10"/>
  <c r="BA101" i="1" s="1"/>
  <c r="BC95" i="1"/>
  <c r="AY95" i="1" s="1"/>
  <c r="F34" i="8"/>
  <c r="BA99" i="1" s="1"/>
  <c r="J34" i="11"/>
  <c r="F34" i="9"/>
  <c r="BA100" i="1" s="1"/>
  <c r="BB102" i="1"/>
  <c r="AX102" i="1" s="1"/>
  <c r="BD103" i="1"/>
  <c r="AU95" i="1"/>
  <c r="BB95" i="1"/>
  <c r="AX95" i="1" s="1"/>
  <c r="J34" i="5"/>
  <c r="AW97" i="1" s="1"/>
  <c r="AT97" i="1" s="1"/>
  <c r="J34" i="9"/>
  <c r="AW100" i="1" s="1"/>
  <c r="AT100" i="1" s="1"/>
  <c r="BD102" i="1"/>
  <c r="BB103" i="1"/>
  <c r="AX103" i="1" s="1"/>
  <c r="R135" i="4" l="1"/>
  <c r="T126" i="5"/>
  <c r="BK135" i="4"/>
  <c r="J135" i="4" s="1"/>
  <c r="J96" i="4" s="1"/>
  <c r="J121" i="6"/>
  <c r="BF121" i="6" s="1"/>
  <c r="BK121" i="6"/>
  <c r="BK120" i="6" s="1"/>
  <c r="BK126" i="5"/>
  <c r="J126" i="5" s="1"/>
  <c r="J96" i="5" s="1"/>
  <c r="J30" i="11"/>
  <c r="AG102" i="1"/>
  <c r="AN102" i="1" s="1"/>
  <c r="AT98" i="1"/>
  <c r="J121" i="13"/>
  <c r="BF121" i="13" s="1"/>
  <c r="BK121" i="13"/>
  <c r="BK120" i="13" s="1"/>
  <c r="J97" i="2"/>
  <c r="J120" i="2"/>
  <c r="AG95" i="1" s="1"/>
  <c r="AN95" i="1" s="1"/>
  <c r="BK50" i="3"/>
  <c r="J50" i="3" s="1"/>
  <c r="J51" i="3"/>
  <c r="J21" i="3" s="1"/>
  <c r="P135" i="4"/>
  <c r="AU96" i="1"/>
  <c r="AU94" i="1" s="1"/>
  <c r="BK120" i="2"/>
  <c r="J124" i="10"/>
  <c r="J97" i="10" s="1"/>
  <c r="J96" i="11"/>
  <c r="J39" i="11"/>
  <c r="J30" i="9"/>
  <c r="AG100" i="1" s="1"/>
  <c r="AN100" i="1" s="1"/>
  <c r="BB94" i="1"/>
  <c r="AX94" i="1" s="1"/>
  <c r="J30" i="10"/>
  <c r="AG101" i="1" s="1"/>
  <c r="AN101" i="1" s="1"/>
  <c r="J30" i="8"/>
  <c r="AG99" i="1" s="1"/>
  <c r="AN99" i="1" s="1"/>
  <c r="AZ94" i="1"/>
  <c r="W29" i="1" s="1"/>
  <c r="J30" i="5"/>
  <c r="AG97" i="1" s="1"/>
  <c r="AN97" i="1" s="1"/>
  <c r="J30" i="4"/>
  <c r="AG96" i="1" s="1"/>
  <c r="AN96" i="1" s="1"/>
  <c r="BA102" i="1"/>
  <c r="AW102" i="1" s="1"/>
  <c r="AT102" i="1"/>
  <c r="BA95" i="1"/>
  <c r="AW95" i="1" s="1"/>
  <c r="AT95" i="1" s="1"/>
  <c r="BC94" i="1"/>
  <c r="W32" i="1" s="1"/>
  <c r="BD94" i="1"/>
  <c r="W33" i="1" s="1"/>
  <c r="J120" i="6" l="1"/>
  <c r="J98" i="6" s="1"/>
  <c r="BK119" i="6"/>
  <c r="F34" i="6"/>
  <c r="J34" i="6"/>
  <c r="BK119" i="13"/>
  <c r="J120" i="13"/>
  <c r="J98" i="13" s="1"/>
  <c r="F34" i="13"/>
  <c r="BA103" i="1" s="1"/>
  <c r="AW103" i="1" s="1"/>
  <c r="AT103" i="1" s="1"/>
  <c r="J34" i="13"/>
  <c r="J30" i="2"/>
  <c r="J20" i="3"/>
  <c r="J39" i="10"/>
  <c r="J39" i="5"/>
  <c r="J96" i="2"/>
  <c r="J39" i="9"/>
  <c r="J39" i="8"/>
  <c r="J39" i="4"/>
  <c r="AV94" i="1"/>
  <c r="AK29" i="1" s="1"/>
  <c r="AY94" i="1"/>
  <c r="W31" i="1"/>
  <c r="J119" i="6" l="1"/>
  <c r="J97" i="6" s="1"/>
  <c r="BK118" i="6"/>
  <c r="J118" i="6" s="1"/>
  <c r="BA94" i="1"/>
  <c r="BK118" i="13"/>
  <c r="J118" i="13" s="1"/>
  <c r="AG103" i="1" s="1"/>
  <c r="AN103" i="1" s="1"/>
  <c r="J119" i="13"/>
  <c r="J97" i="13" s="1"/>
  <c r="J39" i="2"/>
  <c r="J96" i="6" l="1"/>
  <c r="AG98" i="1"/>
  <c r="AN98" i="1" s="1"/>
  <c r="AN94" i="1" s="1"/>
  <c r="J30" i="6"/>
  <c r="J39" i="6" s="1"/>
  <c r="AW94" i="1"/>
  <c r="J30" i="13"/>
  <c r="J96" i="13"/>
  <c r="AT94" i="1"/>
  <c r="J39" i="13" l="1"/>
  <c r="AG94" i="1" l="1"/>
  <c r="AK26" i="1" l="1"/>
  <c r="W30" i="1" s="1"/>
  <c r="AK30" i="1" l="1"/>
  <c r="AK35" i="1" s="1"/>
</calcChain>
</file>

<file path=xl/sharedStrings.xml><?xml version="1.0" encoding="utf-8"?>
<sst xmlns="http://schemas.openxmlformats.org/spreadsheetml/2006/main" count="8328" uniqueCount="1248">
  <si>
    <t>Export Komplet</t>
  </si>
  <si>
    <t/>
  </si>
  <si>
    <t>2.0</t>
  </si>
  <si>
    <t>False</t>
  </si>
  <si>
    <t>{76cf26f0-1639-4145-915c-6b864dea3cdc}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</si>
  <si>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</si>
  <si>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</si>
  <si>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</si>
  <si>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</si>
  <si>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</si>
  <si>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0,001</t>
  </si>
  <si>
    <t>Kód:</t>
  </si>
  <si>
    <t>Stavba:</t>
  </si>
  <si>
    <t>ČOV Huncove</t>
  </si>
  <si>
    <t>JKSO:</t>
  </si>
  <si>
    <t>KS:</t>
  </si>
  <si>
    <t>Miesto:</t>
  </si>
  <si>
    <t xml:space="preserve"> </t>
  </si>
  <si>
    <t>Dátum:</t>
  </si>
  <si>
    <t>Objednávateľ:</t>
  </si>
  <si>
    <t>IČO:</t>
  </si>
  <si>
    <t>IČ DPH:</t>
  </si>
  <si>
    <t>Zhotoviteľ:</t>
  </si>
  <si>
    <t>Projektant:</t>
  </si>
  <si>
    <t>True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</si>
  <si>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</si>
  <si>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</si>
  <si>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</si>
  <si>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</si>
  <si>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</si>
  <si>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</si>
  <si>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</si>
  <si>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</si>
  <si>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</si>
  <si>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</si>
  <si>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</si>
  <si>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</si>
  <si>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</si>
  <si>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</si>
  <si>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</si>
  <si>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</si>
  <si>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</si>
  <si>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</si>
  <si>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</si>
  <si>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</si>
  <si>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</si>
  <si>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</si>
  <si>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</si>
  <si>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</si>
  <si>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</si>
  <si>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</si>
  <si>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</si>
  <si>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</si>
  <si>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</si>
  <si>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</si>
  <si>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</si>
  <si>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</si>
  <si>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</si>
  <si>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</si>
  <si>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</si>
  <si>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</si>
  <si>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</si>
  <si>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</si>
  <si>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</si>
  <si>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</si>
  <si>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</si>
  <si>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</si>
  <si>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</si>
  <si>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</si>
  <si>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</si>
  <si>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</si>
  <si>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PS1</t>
  </si>
  <si>
    <t>Prevádzkové súbory PS 01 - PS 06 Strojnotechnologická časť</t>
  </si>
  <si>
    <t>STA</t>
  </si>
  <si>
    <t>1</t>
  </si>
  <si>
    <t>{972c7226-5118-4230-9375-0cdd8f5b5778}</t>
  </si>
  <si>
    <t>/</t>
  </si>
  <si>
    <t>2</t>
  </si>
  <si>
    <t>SO01</t>
  </si>
  <si>
    <t>SO 01 - ČOV II. Etapa - Prevádzková budova</t>
  </si>
  <si>
    <t>{52c965d4-22d2-4c13-a31a-979a58c6337b}</t>
  </si>
  <si>
    <t>SO02</t>
  </si>
  <si>
    <t>SO 02 - ČOV II. Etapa - Nádrže</t>
  </si>
  <si>
    <t>{cd755d00-c7e4-4e8b-9a6c-6a4969db8939}</t>
  </si>
  <si>
    <t>SO03</t>
  </si>
  <si>
    <t>SO 03 - Prepojovacie potrubia</t>
  </si>
  <si>
    <t>{14258134-ba49-425a-a64f-8626becc9ada}</t>
  </si>
  <si>
    <t>SO04</t>
  </si>
  <si>
    <t>SO 04 - Spevnené plochy</t>
  </si>
  <si>
    <t>{6f9dc471-a3b4-4eea-b20e-68ef3d425d16}</t>
  </si>
  <si>
    <t xml:space="preserve"> 82255572</t>
  </si>
  <si>
    <t>SO05</t>
  </si>
  <si>
    <t>SO 05 - Prístupová cesta</t>
  </si>
  <si>
    <t>{996b4e78-cf48-480a-bd2b-a1e40ea0db19}</t>
  </si>
  <si>
    <t>SO06</t>
  </si>
  <si>
    <t>SO 06 - Oplotenie</t>
  </si>
  <si>
    <t>{5cece15a-d27f-4f59-98d4-c45263c750e0}</t>
  </si>
  <si>
    <t xml:space="preserve"> 8152971</t>
  </si>
  <si>
    <t>SO07</t>
  </si>
  <si>
    <t>SO 07 - Stavebná elektroinštalácia</t>
  </si>
  <si>
    <t>{5b52949e-f547-4888-984e-4e9ea77e0019}</t>
  </si>
  <si>
    <t>SO08</t>
  </si>
  <si>
    <t>SO 08 - Prekládka NN prípojky</t>
  </si>
  <si>
    <t>{c852092d-37ed-4e65-9b11-d18b585235bf}</t>
  </si>
  <si>
    <t>KRYCÍ LIST ROZPOČTU</t>
  </si>
  <si>
    <t>Objekt:</t>
  </si>
  <si>
    <t>PS1 - Prevádzkové súbory PS 01 - PS 06 Strojnotechnologická časť</t>
  </si>
  <si>
    <t xml:space="preserve"> Obec Huncovce </t>
  </si>
  <si>
    <t xml:space="preserve"> Ing. Rastislav Hriňák </t>
  </si>
  <si>
    <t>REKAPITULÁCIA ROZPOČTU</t>
  </si>
  <si>
    <t>Kód dielu - Popis</t>
  </si>
  <si>
    <t>Cena celkom [EUR]</t>
  </si>
  <si>
    <t>Náklady z rozpočtu</t>
  </si>
  <si>
    <t>-1</t>
  </si>
  <si>
    <t>D1 - PRÁCE A DODÁVKY M</t>
  </si>
  <si>
    <t xml:space="preserve">    M21 - 155 Elektromontáže</t>
  </si>
  <si>
    <t>D2 - OSTATNÉ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</si>
  <si>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</si>
  <si>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</si>
  <si>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</si>
  <si>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</si>
  <si>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</si>
  <si>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</si>
  <si>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</si>
  <si>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</si>
  <si>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</si>
  <si>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</si>
  <si>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</si>
  <si>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</si>
  <si>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D1</t>
  </si>
  <si>
    <t>PRÁCE A DODÁVKY M</t>
  </si>
  <si>
    <t>ROZPOCET</t>
  </si>
  <si>
    <t>M21</t>
  </si>
  <si>
    <t>155 Elektromontáže</t>
  </si>
  <si>
    <t>K</t>
  </si>
  <si>
    <t>2100101R</t>
  </si>
  <si>
    <t>PS 01 - PS 06 Prevádzkové súbory - PS 01 - Hrubé prečistenie - PS 06 - Merný objekt</t>
  </si>
  <si>
    <t>kpl</t>
  </si>
  <si>
    <t>4</t>
  </si>
  <si>
    <t>D2</t>
  </si>
  <si>
    <t>OSTATNÉ</t>
  </si>
  <si>
    <t>999999906</t>
  </si>
  <si>
    <t>Prevádzkový a manipulačný poriadok, indiv, a komplex. skúšky, odovzdávacia dokumentácia</t>
  </si>
  <si>
    <t>3</t>
  </si>
  <si>
    <t>999999907</t>
  </si>
  <si>
    <t>Porealizačná projektová dokumentácia ČOV</t>
  </si>
  <si>
    <t>6</t>
  </si>
  <si>
    <t>Časť:</t>
  </si>
  <si>
    <t>PS1a - strojnotechnologická časť</t>
  </si>
  <si>
    <t>D1 - HRUBÉ PREDČISTENIE</t>
  </si>
  <si>
    <t xml:space="preserve">    D2 - </t>
  </si>
  <si>
    <t xml:space="preserve">    D3 - ČERPACIA STANICA</t>
  </si>
  <si>
    <t xml:space="preserve">    D4 - BIOLOGICkĚ ČISTENIE</t>
  </si>
  <si>
    <t xml:space="preserve">    D5 - KALOVÉ HOSPODÁRSTVO </t>
  </si>
  <si>
    <t xml:space="preserve">    D6 - PREVÁDZKOVÝ ROZVOD SILNOPRÚDU</t>
  </si>
  <si>
    <t xml:space="preserve">    D7 - MERNÝ OBJEKT - MERANIE MNOŽSTVA VOD</t>
  </si>
  <si>
    <t xml:space="preserve">    D8 - OSTATNÉ</t>
  </si>
  <si>
    <t>HRUBÉ PREDČISTENIE</t>
  </si>
  <si>
    <t>Pol9</t>
  </si>
  <si>
    <t>Mechanické hrablice, odvodňovací žľab, PPR 20 mm</t>
  </si>
  <si>
    <t>kmpl</t>
  </si>
  <si>
    <t>Pol10</t>
  </si>
  <si>
    <t>Montáž   PS 01</t>
  </si>
  <si>
    <t>hod</t>
  </si>
  <si>
    <t>D3</t>
  </si>
  <si>
    <t>ČERPACIA STANICA</t>
  </si>
  <si>
    <t>Pol11</t>
  </si>
  <si>
    <t>ks</t>
  </si>
  <si>
    <t>Pol12</t>
  </si>
  <si>
    <t>8</t>
  </si>
  <si>
    <t>Pol13</t>
  </si>
  <si>
    <t>Rozvod vzd. k elementom</t>
  </si>
  <si>
    <t>m</t>
  </si>
  <si>
    <t>10</t>
  </si>
  <si>
    <t>Pol14</t>
  </si>
  <si>
    <t>Prevzdušňovací element</t>
  </si>
  <si>
    <t>12</t>
  </si>
  <si>
    <t>Pol15</t>
  </si>
  <si>
    <t>Držiak elementu</t>
  </si>
  <si>
    <t>14</t>
  </si>
  <si>
    <t>Pol16</t>
  </si>
  <si>
    <t>Guľový ventil k prevzd.elementom</t>
  </si>
  <si>
    <t>16</t>
  </si>
  <si>
    <t>Pol17</t>
  </si>
  <si>
    <t>Držiak čerpadla</t>
  </si>
  <si>
    <t>18</t>
  </si>
  <si>
    <t>Pol18</t>
  </si>
  <si>
    <t>Vodiaca tyč čerpadla</t>
  </si>
  <si>
    <t>Pol19</t>
  </si>
  <si>
    <t>Držiak tyče horný</t>
  </si>
  <si>
    <t>22</t>
  </si>
  <si>
    <t>Pol20</t>
  </si>
  <si>
    <t>Držiak tyče dolný</t>
  </si>
  <si>
    <t>24</t>
  </si>
  <si>
    <t>Pol21</t>
  </si>
  <si>
    <t>Plavák</t>
  </si>
  <si>
    <t>26</t>
  </si>
  <si>
    <t>Pol22</t>
  </si>
  <si>
    <t>Hadica k čerpadlu</t>
  </si>
  <si>
    <t>28</t>
  </si>
  <si>
    <t>Pol23</t>
  </si>
  <si>
    <t>Výtlak z čerpadiel, prírubový medzikus nerezový</t>
  </si>
  <si>
    <t>30</t>
  </si>
  <si>
    <t>Pol24</t>
  </si>
  <si>
    <t>Guľový ventil k čerpadlu</t>
  </si>
  <si>
    <t>32</t>
  </si>
  <si>
    <t>Pol25</t>
  </si>
  <si>
    <t>Spätná klapka DN 63 mm</t>
  </si>
  <si>
    <t>34</t>
  </si>
  <si>
    <t>Pol26</t>
  </si>
  <si>
    <t>Rozdeľovací objekt ( 800x600x500 mm )</t>
  </si>
  <si>
    <t>36</t>
  </si>
  <si>
    <t>Pol27</t>
  </si>
  <si>
    <t>Kompozitné prekrytie namipulačných otvorov prečerpávacej komory, rošt šedý, protisklzový, uchytenie o nerezový L-profil</t>
  </si>
  <si>
    <t>38</t>
  </si>
  <si>
    <t>Pol28</t>
  </si>
  <si>
    <t>Konzoly, kotviaci, spojovací, pomocný materiál</t>
  </si>
  <si>
    <t>40</t>
  </si>
  <si>
    <t>Pol29</t>
  </si>
  <si>
    <t>Likvidácia kalov a dnových sedimentov</t>
  </si>
  <si>
    <t>42</t>
  </si>
  <si>
    <t>Pol30</t>
  </si>
  <si>
    <t>Montáž   PS 02</t>
  </si>
  <si>
    <t>44</t>
  </si>
  <si>
    <t>D4</t>
  </si>
  <si>
    <t>BIOLOGICkĚ ČISTENIE</t>
  </si>
  <si>
    <t>46</t>
  </si>
  <si>
    <t>48</t>
  </si>
  <si>
    <t>Pol31</t>
  </si>
  <si>
    <t>50</t>
  </si>
  <si>
    <t>Pol32</t>
  </si>
  <si>
    <t>52</t>
  </si>
  <si>
    <t>54</t>
  </si>
  <si>
    <t>Pol33</t>
  </si>
  <si>
    <t>Zábradlia obslužnej lávky nádrže biologického čistenia</t>
  </si>
  <si>
    <t>56</t>
  </si>
  <si>
    <t>Pol34</t>
  </si>
  <si>
    <t>Ukľudňovací válec PPR DN 600, 2600 mm, prepojovacie potrubie PPR DN 300 mm</t>
  </si>
  <si>
    <t>58</t>
  </si>
  <si>
    <t>Pol35</t>
  </si>
  <si>
    <t>Mamutkové čerpadlo vratného kalu</t>
  </si>
  <si>
    <t>60</t>
  </si>
  <si>
    <t>Pol36</t>
  </si>
  <si>
    <t>Mamutkové čerpadlo prebytočného kalu</t>
  </si>
  <si>
    <t>62</t>
  </si>
  <si>
    <t>Pol37</t>
  </si>
  <si>
    <t>Držiak mamutky</t>
  </si>
  <si>
    <t>64</t>
  </si>
  <si>
    <t>Pol38</t>
  </si>
  <si>
    <t>Odtokový žľab 3000x250x200 mm ( dxšxv ), pílové prepady, uchytenie</t>
  </si>
  <si>
    <t>66</t>
  </si>
  <si>
    <t>Pol39</t>
  </si>
  <si>
    <t>Odtokové potrubie na vyčistené vody, PVC DN 160</t>
  </si>
  <si>
    <t>68</t>
  </si>
  <si>
    <t>Pol40</t>
  </si>
  <si>
    <t>Odtokové potrubie,  PVC koleno  DN 160 / 87°</t>
  </si>
  <si>
    <t>70</t>
  </si>
  <si>
    <t>Pol41</t>
  </si>
  <si>
    <t>72</t>
  </si>
  <si>
    <t>Pol42</t>
  </si>
  <si>
    <t>74</t>
  </si>
  <si>
    <t>Pol43</t>
  </si>
  <si>
    <t>76</t>
  </si>
  <si>
    <t>Pol44</t>
  </si>
  <si>
    <t>hl. rozvod tlakového vzduchu</t>
  </si>
  <si>
    <t>78</t>
  </si>
  <si>
    <t>Pol45</t>
  </si>
  <si>
    <t>držiak hl. vzduch.rozvodu</t>
  </si>
  <si>
    <t>80</t>
  </si>
  <si>
    <t>Pol46</t>
  </si>
  <si>
    <t>82</t>
  </si>
  <si>
    <t>Pol47</t>
  </si>
  <si>
    <t>84</t>
  </si>
  <si>
    <t>Pol48</t>
  </si>
  <si>
    <t>86</t>
  </si>
  <si>
    <t>Pol49</t>
  </si>
  <si>
    <t>Svavebné prierazy, hl. vzduchový rozvod</t>
  </si>
  <si>
    <t>88</t>
  </si>
  <si>
    <t>Pol50</t>
  </si>
  <si>
    <t>90</t>
  </si>
  <si>
    <t>Pol51</t>
  </si>
  <si>
    <t>Montáž PS 03</t>
  </si>
  <si>
    <t>92</t>
  </si>
  <si>
    <t>D5</t>
  </si>
  <si>
    <t xml:space="preserve">KALOVÉ HOSPODÁRSTVO </t>
  </si>
  <si>
    <t>94</t>
  </si>
  <si>
    <t>Pol52</t>
  </si>
  <si>
    <t>96</t>
  </si>
  <si>
    <t>Pol53</t>
  </si>
  <si>
    <t>98</t>
  </si>
  <si>
    <t>100</t>
  </si>
  <si>
    <t>Pol54</t>
  </si>
  <si>
    <t>Spona 50-70 W4 celonerez</t>
  </si>
  <si>
    <t>102</t>
  </si>
  <si>
    <t>Pol55</t>
  </si>
  <si>
    <t>Svavebné prierazy, odťah prebytočného kalu, prepad kalovej vody, prestupy medzi ASK a KJ</t>
  </si>
  <si>
    <t>104</t>
  </si>
  <si>
    <t>Pol56</t>
  </si>
  <si>
    <t>106</t>
  </si>
  <si>
    <t>Pol57</t>
  </si>
  <si>
    <t>Montáž PS 04</t>
  </si>
  <si>
    <t>108</t>
  </si>
  <si>
    <t>D6</t>
  </si>
  <si>
    <t>PREVÁDZKOVÝ ROZVOD SILNOPRÚDU</t>
  </si>
  <si>
    <t>Pol58</t>
  </si>
  <si>
    <t>Materiál, montáž, rozvádzač RM, skriňa MS1, odborná prehliadka a skúška</t>
  </si>
  <si>
    <t>110</t>
  </si>
  <si>
    <t>D7</t>
  </si>
  <si>
    <t>MERNÝ OBJEKT - MERANIE MNOŽSTVA VOD</t>
  </si>
  <si>
    <t>Pol59</t>
  </si>
  <si>
    <t>112</t>
  </si>
  <si>
    <t>Pol60</t>
  </si>
  <si>
    <t>Montáž PS 06</t>
  </si>
  <si>
    <t>114</t>
  </si>
  <si>
    <t>D8</t>
  </si>
  <si>
    <t>Pol61</t>
  </si>
  <si>
    <t>Prevádzkový a manipulačný poriadok, individuálne a komplex. skúšky, odovzdávacia dokumentácia</t>
  </si>
  <si>
    <t>116</t>
  </si>
  <si>
    <t>Pol62</t>
  </si>
  <si>
    <t>118</t>
  </si>
  <si>
    <t>SO01 - SO 01 - ČOV II. Etapa - Prevádzková budova</t>
  </si>
  <si>
    <t>D1 - PRÁCE A DODÁVKY HSV</t>
  </si>
  <si>
    <t xml:space="preserve">    2 - Zakladanie</t>
  </si>
  <si>
    <t xml:space="preserve">    3 - Zvislé a kompletné konštrukcie</t>
  </si>
  <si>
    <t xml:space="preserve">    4 - Vodorovné konštrukcie</t>
  </si>
  <si>
    <t xml:space="preserve">    5 - Komunikácie</t>
  </si>
  <si>
    <t xml:space="preserve">    6 - Úpravy povrchov, podlahy, osadenie</t>
  </si>
  <si>
    <t xml:space="preserve">    8 - Rúrové vedenie</t>
  </si>
  <si>
    <t xml:space="preserve">    9 - Ostatné konštrukcie a práce-búranie</t>
  </si>
  <si>
    <t>D2 - PRÁCE A DODÁVKY PSV</t>
  </si>
  <si>
    <t xml:space="preserve">    711 - Izolácie proti vode a vlhkosti</t>
  </si>
  <si>
    <t xml:space="preserve">    712 - Izolácie striech, povlakové krytiny</t>
  </si>
  <si>
    <t xml:space="preserve">    713 - Izolácie tepelné</t>
  </si>
  <si>
    <t xml:space="preserve">    762 - Konštrukcie tesárske</t>
  </si>
  <si>
    <t xml:space="preserve">    763 - Konštrukcie - drevostavby</t>
  </si>
  <si>
    <t xml:space="preserve">    764 - Konštrukcie klampiarske</t>
  </si>
  <si>
    <t xml:space="preserve">    767 - Konštrukcie doplnkové kovové</t>
  </si>
  <si>
    <t xml:space="preserve">    771 - Podlahy z dlaždíc</t>
  </si>
  <si>
    <t xml:space="preserve">    783 - Nátery</t>
  </si>
  <si>
    <t xml:space="preserve">    784 - Maľby</t>
  </si>
  <si>
    <t>PRÁCE A DODÁVKY HSV</t>
  </si>
  <si>
    <t>Zakladanie</t>
  </si>
  <si>
    <t>289971211</t>
  </si>
  <si>
    <t>Zhotovenie vrstvy z geotextílie v rovine pod odkvapový chodník</t>
  </si>
  <si>
    <t>m2</t>
  </si>
  <si>
    <t>M</t>
  </si>
  <si>
    <t>693D00108</t>
  </si>
  <si>
    <t>Geotextília - 300 g/m2</t>
  </si>
  <si>
    <t>Zvislé a kompletné konštrukcie</t>
  </si>
  <si>
    <t>311272350</t>
  </si>
  <si>
    <t>m3</t>
  </si>
  <si>
    <t>317161113</t>
  </si>
  <si>
    <t>kus</t>
  </si>
  <si>
    <t>5</t>
  </si>
  <si>
    <t>330321410</t>
  </si>
  <si>
    <t>Stĺpy a piliere zo železobetónu tr. C25/30</t>
  </si>
  <si>
    <t>331238313</t>
  </si>
  <si>
    <t>7</t>
  </si>
  <si>
    <t>331361821</t>
  </si>
  <si>
    <t>Výstuž stĺpov hranatých BSt 500 (10505)</t>
  </si>
  <si>
    <t>t</t>
  </si>
  <si>
    <t>Vodorovné konštrukcie</t>
  </si>
  <si>
    <t>413321414</t>
  </si>
  <si>
    <t>Nosníky, trámy, prievlaky zo železobetónu tr. C25/30-XC2(SK)-CI0,4-Dmax 32-S3</t>
  </si>
  <si>
    <t>9</t>
  </si>
  <si>
    <t>413351107</t>
  </si>
  <si>
    <t>Debnenie nosníkov bez podpernej konštrukcie zhotovenie</t>
  </si>
  <si>
    <t>413351108</t>
  </si>
  <si>
    <t>Debnenie nosníkov bez podpernej konštrukcie odstránenie</t>
  </si>
  <si>
    <t>11</t>
  </si>
  <si>
    <t>413351215</t>
  </si>
  <si>
    <t>Podperná konštr. nosníkov pre zaťaženie do 20 kPa zhotovenie</t>
  </si>
  <si>
    <t>413351216</t>
  </si>
  <si>
    <t>Podperná konštr. nosníkov pre zaťaženie do 20 kPa odstránenie</t>
  </si>
  <si>
    <t>13</t>
  </si>
  <si>
    <t>413361821</t>
  </si>
  <si>
    <t>Výstuž nosníkov, trámov, prievlakov BSt 500 (10505)</t>
  </si>
  <si>
    <t>417321515</t>
  </si>
  <si>
    <t>Stužujúce pásy a vence zo železobetónu tr. C25/30-XC2(SK)-CI0,4-Dmax 32-S3</t>
  </si>
  <si>
    <t>15</t>
  </si>
  <si>
    <t>417351115</t>
  </si>
  <si>
    <t>Debnenie stužujúcich pásov a vencov zhotovenie</t>
  </si>
  <si>
    <t>417351116</t>
  </si>
  <si>
    <t>Debnenie stužujúcich pásov a vencov odstránenie</t>
  </si>
  <si>
    <t>17</t>
  </si>
  <si>
    <t>417361821</t>
  </si>
  <si>
    <t>Výstuž stužujúcich pásov, vencov BSt 500 (10505)</t>
  </si>
  <si>
    <t>Komunikácie</t>
  </si>
  <si>
    <t>564851111</t>
  </si>
  <si>
    <t>Podklad zo štrkodrte ŠD fr.(0-63), hr. 150 mm</t>
  </si>
  <si>
    <t>Úpravy povrchov, podlahy, osadenie</t>
  </si>
  <si>
    <t>19</t>
  </si>
  <si>
    <t>612451232</t>
  </si>
  <si>
    <t>Omietka vnút. stien cem. štuková</t>
  </si>
  <si>
    <t>622463253</t>
  </si>
  <si>
    <t>Ochrana, čistenie a sanácia obvod. plášťa, vysprav. povrchu MVC 10-20%</t>
  </si>
  <si>
    <t>21</t>
  </si>
  <si>
    <t>622463256</t>
  </si>
  <si>
    <t>Ochrana, čistenie a sanácia obvod. plášťa, penetračný náter podkladu</t>
  </si>
  <si>
    <t>622909010</t>
  </si>
  <si>
    <t>23</t>
  </si>
  <si>
    <t>625125303</t>
  </si>
  <si>
    <t>625126618</t>
  </si>
  <si>
    <t>Vonk. omietka stien tenkovrstvá (armovacia vrstva, penetrácia) + vrchná silikónová omietky hr. 2 mm</t>
  </si>
  <si>
    <t>25</t>
  </si>
  <si>
    <t>625126712</t>
  </si>
  <si>
    <t>625981132</t>
  </si>
  <si>
    <t>27</t>
  </si>
  <si>
    <t>631312611</t>
  </si>
  <si>
    <t>Mazanina z betónu prostého tr. C16/20 hr. 5-8 cm</t>
  </si>
  <si>
    <t>631362021</t>
  </si>
  <si>
    <t>Výstuž betónových mazanín zo zvarovaných sietí Kari</t>
  </si>
  <si>
    <t>29</t>
  </si>
  <si>
    <t>637121112</t>
  </si>
  <si>
    <t>Odkvapový chodník z triedeného štrku TŠ fr.(8-16), hr. 150 mm so zhutnením</t>
  </si>
  <si>
    <t>648991111</t>
  </si>
  <si>
    <t>Osadenie parapetných dosák z plastických hmôt š. do 20 cm</t>
  </si>
  <si>
    <t>31</t>
  </si>
  <si>
    <t>6119A0103</t>
  </si>
  <si>
    <t>Parapeta vnútorná plastová šír.200 mm</t>
  </si>
  <si>
    <t>Rúrové vedenie</t>
  </si>
  <si>
    <t>899101112</t>
  </si>
  <si>
    <t>Osadenie poklopov oceľových šachtových</t>
  </si>
  <si>
    <t>33</t>
  </si>
  <si>
    <t>552434411</t>
  </si>
  <si>
    <t>Poklop šachtový typ A3 pachotesný 800x800 mm, mat oceľ.plech slza 3+1mm, pozink - "OP"</t>
  </si>
  <si>
    <t>Ostatné konštrukcie a práce-búranie</t>
  </si>
  <si>
    <t>916561111</t>
  </si>
  <si>
    <t>Osadenie park. obrubníka betón. do lôžka z betónu tr. C 20/25-XF1</t>
  </si>
  <si>
    <t>35</t>
  </si>
  <si>
    <t>592173208</t>
  </si>
  <si>
    <t>Obrubník parkový 100x5x20cm, farba sivá</t>
  </si>
  <si>
    <t>918101111</t>
  </si>
  <si>
    <t>Lôžko pod obrubníky, krajníky, obruby z betónu tr. C 12/15-X0</t>
  </si>
  <si>
    <t>37</t>
  </si>
  <si>
    <t>941941041</t>
  </si>
  <si>
    <t>Montáž lešenia ľahk. radového s podlahami š. do 1,2 m v. do 10 m</t>
  </si>
  <si>
    <t>941941291</t>
  </si>
  <si>
    <t>Príplatok za prvý a každý ďalší mesiac použitia lešenia k pol. -1041</t>
  </si>
  <si>
    <t>39</t>
  </si>
  <si>
    <t>941941841</t>
  </si>
  <si>
    <t>Demontáž lešenia ľahk. radového s podlahami š. do 1,2 m v. do 10 m</t>
  </si>
  <si>
    <t>971035641</t>
  </si>
  <si>
    <t>Vybúr. otvorov do 4 m2 v murive tehl. na MC hr. do 30 cm</t>
  </si>
  <si>
    <t>41</t>
  </si>
  <si>
    <t>978015261</t>
  </si>
  <si>
    <t>Otlčenie vonk. omietok váp. vápenocem. zlož. I-IV do 50 %</t>
  </si>
  <si>
    <t>979011111</t>
  </si>
  <si>
    <t>Zvislá doprava sute a vybúr. hmôt za prvé podlažie</t>
  </si>
  <si>
    <t>43</t>
  </si>
  <si>
    <t>979081111</t>
  </si>
  <si>
    <t>Odvoz sute a vybúraných hmôt na skládku do 1 km</t>
  </si>
  <si>
    <t>979081121</t>
  </si>
  <si>
    <t>Odvoz sute a vybúraných hmôt na skládku každý ďalší 1 km</t>
  </si>
  <si>
    <t>45</t>
  </si>
  <si>
    <t>979082111</t>
  </si>
  <si>
    <t>Vnútrostavenisková doprava sute a vybúraných hmôt do 10 m</t>
  </si>
  <si>
    <t>979082121</t>
  </si>
  <si>
    <t>Vnútrost. doprava sute a vybúraných hmôt každých ďalších 5 m</t>
  </si>
  <si>
    <t>47</t>
  </si>
  <si>
    <t>979131409</t>
  </si>
  <si>
    <t>Poplatok za ulož.a znešk.staveb.sute na vymedzených skládkach "O"-ostatný odpad</t>
  </si>
  <si>
    <t>998011001</t>
  </si>
  <si>
    <t>Presun hmôt pre budovy murované výšky do 6 m</t>
  </si>
  <si>
    <t>PRÁCE A DODÁVKY PSV</t>
  </si>
  <si>
    <t>711</t>
  </si>
  <si>
    <t>Izolácie proti vode a vlhkosti</t>
  </si>
  <si>
    <t>49</t>
  </si>
  <si>
    <t>711111001</t>
  </si>
  <si>
    <t>Zhotovenie izolácie proti vlhkosti za studena vodor. náterom asfalt. penetr.</t>
  </si>
  <si>
    <t>111631500</t>
  </si>
  <si>
    <t>51</t>
  </si>
  <si>
    <t>711441559</t>
  </si>
  <si>
    <t>Zhotovenie izolácie tlakovej pritavením NAIP vodor.</t>
  </si>
  <si>
    <t>628322810</t>
  </si>
  <si>
    <t>53</t>
  </si>
  <si>
    <t>998711201</t>
  </si>
  <si>
    <t>Presun hmôt pre izolácie proti vode v objektoch výšky do 6 m</t>
  </si>
  <si>
    <t>%</t>
  </si>
  <si>
    <t>712</t>
  </si>
  <si>
    <t>Izolácie striech, povlakové krytiny</t>
  </si>
  <si>
    <t>712431101</t>
  </si>
  <si>
    <t>Zhotovenie povl. krytiny pod konštr.pomúrnice položením AIP na sucho</t>
  </si>
  <si>
    <t>55</t>
  </si>
  <si>
    <t>628111500</t>
  </si>
  <si>
    <t>Pás asfaltovaný A500H/R330SH/</t>
  </si>
  <si>
    <t>998712201</t>
  </si>
  <si>
    <t>Presun hmôt pre izolácie povlakové v objektoch výšky do 6 m</t>
  </si>
  <si>
    <t>713</t>
  </si>
  <si>
    <t>Izolácie tepelné</t>
  </si>
  <si>
    <t>57</t>
  </si>
  <si>
    <t>713121111</t>
  </si>
  <si>
    <t>Montáž tep. izolácie podláh 1 x položenie</t>
  </si>
  <si>
    <t>2831P0182</t>
  </si>
  <si>
    <t>59</t>
  </si>
  <si>
    <t>713141152</t>
  </si>
  <si>
    <t>Montáž tep. izolácie striech, prilepenie</t>
  </si>
  <si>
    <t>6315A0110</t>
  </si>
  <si>
    <t>120</t>
  </si>
  <si>
    <t>61</t>
  </si>
  <si>
    <t>713151152</t>
  </si>
  <si>
    <t>Montáž tep. izol. striech šikm. polož. nad oceľ.rošt medzi klieštiny, krokvy do 30° hr. do 10 cm</t>
  </si>
  <si>
    <t>122</t>
  </si>
  <si>
    <t>6315A0324</t>
  </si>
  <si>
    <t>Rola z minerál.skl.vl.Classic 035, dĺž.6300 - hr.100 mm</t>
  </si>
  <si>
    <t>124</t>
  </si>
  <si>
    <t>63</t>
  </si>
  <si>
    <t>713191131</t>
  </si>
  <si>
    <t>Izolácia tepelná podlah, stropov vrchom a striech prekrytie PE fóliou hr. 0,2 mm</t>
  </si>
  <si>
    <t>126</t>
  </si>
  <si>
    <t>2832D0205</t>
  </si>
  <si>
    <t>Fólia paropriepustná a vysokodifúzna podstrešná</t>
  </si>
  <si>
    <t>128</t>
  </si>
  <si>
    <t>65</t>
  </si>
  <si>
    <t>713191132</t>
  </si>
  <si>
    <t>Izolácia tepelná striech vrchom na záklop prekrytie PE fóliou</t>
  </si>
  <si>
    <t>130</t>
  </si>
  <si>
    <t>2832D0207</t>
  </si>
  <si>
    <t>Fólia antikondenzačná</t>
  </si>
  <si>
    <t>132</t>
  </si>
  <si>
    <t>67</t>
  </si>
  <si>
    <t>713191412</t>
  </si>
  <si>
    <t>Izolácia tepelná položenie parozábrany z PE folie</t>
  </si>
  <si>
    <t>134</t>
  </si>
  <si>
    <t>2832D0113</t>
  </si>
  <si>
    <t>136</t>
  </si>
  <si>
    <t>69</t>
  </si>
  <si>
    <t>998713201</t>
  </si>
  <si>
    <t>Presun hmôt pre izolácie tepelné v objektoch výšky do 6 m</t>
  </si>
  <si>
    <t>138</t>
  </si>
  <si>
    <t>762</t>
  </si>
  <si>
    <t>Konštrukcie tesárske</t>
  </si>
  <si>
    <t>762332130</t>
  </si>
  <si>
    <t>Montáž krovov viazaných prierez. plocha nad 224 do 288 cm2</t>
  </si>
  <si>
    <t>140</t>
  </si>
  <si>
    <t>71</t>
  </si>
  <si>
    <t>605160641</t>
  </si>
  <si>
    <t>Hranol MD 1 150x150, 120x200 625-900</t>
  </si>
  <si>
    <t>142</t>
  </si>
  <si>
    <t>762342204</t>
  </si>
  <si>
    <t>Montáž kontralatí, rozpätie 80-120 cm</t>
  </si>
  <si>
    <t>144</t>
  </si>
  <si>
    <t>73</t>
  </si>
  <si>
    <t>605171127</t>
  </si>
  <si>
    <t>Kontra lata 5x5cm SM 1 0-600cm</t>
  </si>
  <si>
    <t>146</t>
  </si>
  <si>
    <t>762395000</t>
  </si>
  <si>
    <t>Spojovacie a ochranné prostriedky k montáži krovov</t>
  </si>
  <si>
    <t>148</t>
  </si>
  <si>
    <t>75</t>
  </si>
  <si>
    <t>762810024</t>
  </si>
  <si>
    <t>Záklop stropov z dosiek OSB III skrutk. na trámy (krokvy) na pero a drážku hr. dosky 18 mm</t>
  </si>
  <si>
    <t>150</t>
  </si>
  <si>
    <t>762810046</t>
  </si>
  <si>
    <t>Záklop striech z dosiek OSB III skrutk. na rošt (kontralaty) na pero a drážku hr. dosky 22 mm</t>
  </si>
  <si>
    <t>152</t>
  </si>
  <si>
    <t>77</t>
  </si>
  <si>
    <t>998762202</t>
  </si>
  <si>
    <t>Presun hmôt pre tesárske konštr. v objektoch výšky do 6 m</t>
  </si>
  <si>
    <t>154</t>
  </si>
  <si>
    <t>763</t>
  </si>
  <si>
    <t>Konštrukcie - drevostavby</t>
  </si>
  <si>
    <t>763231104</t>
  </si>
  <si>
    <t>156</t>
  </si>
  <si>
    <t>79</t>
  </si>
  <si>
    <t>998763201</t>
  </si>
  <si>
    <t>Presun hmôt pre drevostavby v objektoch výšky do 12 m</t>
  </si>
  <si>
    <t>158</t>
  </si>
  <si>
    <t>764</t>
  </si>
  <si>
    <t>Konštrukcie klampiarske</t>
  </si>
  <si>
    <t>764311321</t>
  </si>
  <si>
    <t>Klamp. PZ pl. zastrešenie krytina falcovaná hladké zo zvitkov do 30°, vr odvetrania, odvetr.komínkov, zachytávač.snehu</t>
  </si>
  <si>
    <t>160</t>
  </si>
  <si>
    <t>81</t>
  </si>
  <si>
    <t>764311822</t>
  </si>
  <si>
    <t>Klamp. demont. zastrešenia na hl. krytine1000, do 30° nad 25m2</t>
  </si>
  <si>
    <t>162</t>
  </si>
  <si>
    <t>764352203</t>
  </si>
  <si>
    <t>Klamp. PZ pl. žľaby pododkvap. polkruh. rš 330</t>
  </si>
  <si>
    <t>164</t>
  </si>
  <si>
    <t>83</t>
  </si>
  <si>
    <t>764352313</t>
  </si>
  <si>
    <t>Montáž PZ žľabové hrdlo HRD100 d-100</t>
  </si>
  <si>
    <t>166</t>
  </si>
  <si>
    <t>553442910</t>
  </si>
  <si>
    <t>Hrdlo žľabové PZ lisované HRD d-100</t>
  </si>
  <si>
    <t>168</t>
  </si>
  <si>
    <t>85</t>
  </si>
  <si>
    <t>764352800</t>
  </si>
  <si>
    <t>Klamp. demont. žľaby polkruhové rš 250, do 30°</t>
  </si>
  <si>
    <t>170</t>
  </si>
  <si>
    <t>764391230</t>
  </si>
  <si>
    <t>Klamp. PZ pl. lišta záveterná rš 440</t>
  </si>
  <si>
    <t>172</t>
  </si>
  <si>
    <t>87</t>
  </si>
  <si>
    <t>764392211</t>
  </si>
  <si>
    <t>Klamp. PZ pl. lišta krycia pre oplechovanie sokla rš 155</t>
  </si>
  <si>
    <t>174</t>
  </si>
  <si>
    <t>764395210</t>
  </si>
  <si>
    <t>Klamp. PZ pl. prekrytie dilatácie stien rš 130</t>
  </si>
  <si>
    <t>176</t>
  </si>
  <si>
    <t>89</t>
  </si>
  <si>
    <t>764410240</t>
  </si>
  <si>
    <t>Klamp. PZ pl. oplechovanie parapetov rš 200</t>
  </si>
  <si>
    <t>178</t>
  </si>
  <si>
    <t>764421241</t>
  </si>
  <si>
    <t>Klamp. PZ pl. oplechovanie odkvapu na vyvedenie podstrešnej fólie rš 250</t>
  </si>
  <si>
    <t>180</t>
  </si>
  <si>
    <t>91</t>
  </si>
  <si>
    <t>764430231</t>
  </si>
  <si>
    <t>Klamp. PZ pl. oplechovanie sokla v mieste ukonč. tepel. izolácie rš 345</t>
  </si>
  <si>
    <t>182</t>
  </si>
  <si>
    <t>764430262</t>
  </si>
  <si>
    <t>Klamp. PZ pl. oplechovanie napojenie novej strechy rš 800</t>
  </si>
  <si>
    <t>184</t>
  </si>
  <si>
    <t>93</t>
  </si>
  <si>
    <t>764451802</t>
  </si>
  <si>
    <t>Klamp. demont. rúr odpadových štvorhran. 100</t>
  </si>
  <si>
    <t>186</t>
  </si>
  <si>
    <t>764454202</t>
  </si>
  <si>
    <t>Klamp. PZ pl. rúry odpadové kruhové d-100</t>
  </si>
  <si>
    <t>188</t>
  </si>
  <si>
    <t>95</t>
  </si>
  <si>
    <t>764454222</t>
  </si>
  <si>
    <t>Montáž PZ horné koleno KCS 100 d-100</t>
  </si>
  <si>
    <t>190</t>
  </si>
  <si>
    <t>553442961</t>
  </si>
  <si>
    <t>Koleno "S" PZ cínované horné KCS d-100</t>
  </si>
  <si>
    <t>192</t>
  </si>
  <si>
    <t>97</t>
  </si>
  <si>
    <t>764454232</t>
  </si>
  <si>
    <t>Montáž PZ výtokové koleno KCV 100 d-100</t>
  </si>
  <si>
    <t>194</t>
  </si>
  <si>
    <t>553442971</t>
  </si>
  <si>
    <t>Koleno "V" PZ cínované dolné KCV d-100</t>
  </si>
  <si>
    <t>196</t>
  </si>
  <si>
    <t>99</t>
  </si>
  <si>
    <t>998764201</t>
  </si>
  <si>
    <t>Presun hmôt pre klampiarske konštr. v objektoch výšky do 6 m</t>
  </si>
  <si>
    <t>198</t>
  </si>
  <si>
    <t>767</t>
  </si>
  <si>
    <t>Konštrukcie doplnkové kovové</t>
  </si>
  <si>
    <t>767631302</t>
  </si>
  <si>
    <t>Montáž okien hliníkových dvojkrídlových 1200 x 1250 mm</t>
  </si>
  <si>
    <t>200</t>
  </si>
  <si>
    <t>101</t>
  </si>
  <si>
    <t>6114B2236</t>
  </si>
  <si>
    <t>Okno hliník. 2-krídlové OS+OS -výš.125, šír.120 cm, izol. trojsklo - "O1"</t>
  </si>
  <si>
    <t>202</t>
  </si>
  <si>
    <t>767641201</t>
  </si>
  <si>
    <t>Montáž dverí plechových jednokrídlových 800 x 1970 mm</t>
  </si>
  <si>
    <t>204</t>
  </si>
  <si>
    <t>103</t>
  </si>
  <si>
    <t>5534A0116</t>
  </si>
  <si>
    <t>Dvere vnút. plné hladké plechové jednokrídlové 800x1970 mm, vr. oceľ. zárubne - "2/L"</t>
  </si>
  <si>
    <t>206</t>
  </si>
  <si>
    <t>767641235</t>
  </si>
  <si>
    <t>Montáž dverí hliníkových vchodových dvojkrídlových 1600 x 2150 mm</t>
  </si>
  <si>
    <t>208</t>
  </si>
  <si>
    <t>105</t>
  </si>
  <si>
    <t>611434731</t>
  </si>
  <si>
    <t>Dvere hliník. vchodové 2-krídl čiast.presklené 160 x 215 cm, izol. trojsklo, vr. zárubne - "1/L"</t>
  </si>
  <si>
    <t>210</t>
  </si>
  <si>
    <t>767662112</t>
  </si>
  <si>
    <t>Montáž mreží okenných pevných skrutkovaním rozm 1180 x 1230 mm</t>
  </si>
  <si>
    <t>212</t>
  </si>
  <si>
    <t>107</t>
  </si>
  <si>
    <t>5530A2703</t>
  </si>
  <si>
    <t>Mreža oceľová okenná 118x123 cm - mat oceľ S235, tyč štvor. oceľ 10x10mm, pás.oceľ 30x5/150mm - "Z1"</t>
  </si>
  <si>
    <t>214</t>
  </si>
  <si>
    <t>767662114</t>
  </si>
  <si>
    <t>Montáž mreží dverných pevných skrutkovaním rozm 1580 x 2140 mm</t>
  </si>
  <si>
    <t>216</t>
  </si>
  <si>
    <t>109</t>
  </si>
  <si>
    <t>5530A2704</t>
  </si>
  <si>
    <t>Mreža oceľová dverná 158x214 cm - mat oceľ S235, rám jäckl profil 30x30x2, výplň štvor.oceľ 10x10 mm, pás.oceľ 30x5/150mm - "Z2"</t>
  </si>
  <si>
    <t>218</t>
  </si>
  <si>
    <t>767662123</t>
  </si>
  <si>
    <t>Demontáž a montáž jestvujúcich mreží okien 900 x 900 mm po oprave fasády</t>
  </si>
  <si>
    <t>220</t>
  </si>
  <si>
    <t>111</t>
  </si>
  <si>
    <t>767662125</t>
  </si>
  <si>
    <t>Demontáž a montáž jestvujúch mreží okien 1500 x 1500 mm po oprave fasády</t>
  </si>
  <si>
    <t>222</t>
  </si>
  <si>
    <t>767662127</t>
  </si>
  <si>
    <t>Demontáž a montáž jestvujúcich mreží dverí 1200 x 2000 mm po oprave fasády</t>
  </si>
  <si>
    <t>224</t>
  </si>
  <si>
    <t>113</t>
  </si>
  <si>
    <t>767996105</t>
  </si>
  <si>
    <t>Montáž kotvenia pomúrnice pri odkvape</t>
  </si>
  <si>
    <t>226</t>
  </si>
  <si>
    <t>553000116</t>
  </si>
  <si>
    <t>OK pre kotvenie pomúrnice- skrutky M16, matka M16, PL 50x5/210, vruty r 18mm</t>
  </si>
  <si>
    <t>228</t>
  </si>
  <si>
    <t>115</t>
  </si>
  <si>
    <t>998767201</t>
  </si>
  <si>
    <t>Presun hmôt pre kovové stav. doplnk. konštr. v objektoch výšky do 6 m</t>
  </si>
  <si>
    <t>230</t>
  </si>
  <si>
    <t>771</t>
  </si>
  <si>
    <t>Podlahy z dlaždíc</t>
  </si>
  <si>
    <t>771575111</t>
  </si>
  <si>
    <t>Montáž podláh z dlaždíc keram. gres. do flexibilného lepidla</t>
  </si>
  <si>
    <t>232</t>
  </si>
  <si>
    <t>117</t>
  </si>
  <si>
    <t>597637252</t>
  </si>
  <si>
    <t>Dlažba keramická gresová hr. 15 mm, vr. keram.sokla</t>
  </si>
  <si>
    <t>234</t>
  </si>
  <si>
    <t>771990192</t>
  </si>
  <si>
    <t>Prípl. k vyrovnaniu podkladu samonivelaz. stierkou 30 Mpa ZKD hr 1 mm</t>
  </si>
  <si>
    <t>236</t>
  </si>
  <si>
    <t>119</t>
  </si>
  <si>
    <t>998771201</t>
  </si>
  <si>
    <t>Presun hmôt pre podlahy z dlaždíc v objektoch výšky do 6 m</t>
  </si>
  <si>
    <t>238</t>
  </si>
  <si>
    <t>783</t>
  </si>
  <si>
    <t>Nátery</t>
  </si>
  <si>
    <t>783271001</t>
  </si>
  <si>
    <t>Nátery kov. stav. dopln. konšt. polyuretánový vrchný jednon.+2x email</t>
  </si>
  <si>
    <t>240</t>
  </si>
  <si>
    <t>121</t>
  </si>
  <si>
    <t>783271008</t>
  </si>
  <si>
    <t>Nátery kov. stav. dopln. konšt. polyuret. základné</t>
  </si>
  <si>
    <t>242</t>
  </si>
  <si>
    <t>783782203</t>
  </si>
  <si>
    <t>244</t>
  </si>
  <si>
    <t>784</t>
  </si>
  <si>
    <t>Maľby</t>
  </si>
  <si>
    <t>123</t>
  </si>
  <si>
    <t>784413301</t>
  </si>
  <si>
    <t>Pačok 2x váp. mliekom s bielením 1x (penetrácia podkladu) v miestnosti v. do 3,8m</t>
  </si>
  <si>
    <t>246</t>
  </si>
  <si>
    <t>784452271</t>
  </si>
  <si>
    <t>248</t>
  </si>
  <si>
    <t>125</t>
  </si>
  <si>
    <t>784482011</t>
  </si>
  <si>
    <t>250</t>
  </si>
  <si>
    <t>SO02 - SO 02 - ČOV II. Etapa - Nádrže</t>
  </si>
  <si>
    <t xml:space="preserve">    1 - Zemné práce</t>
  </si>
  <si>
    <t>Zemné práce</t>
  </si>
  <si>
    <t>115001102</t>
  </si>
  <si>
    <t>Odvedenie vody potrubím priemer potrubia DN do 150 mm</t>
  </si>
  <si>
    <t>115101201</t>
  </si>
  <si>
    <t>Čerpanie vody do 10m do 500 l/min</t>
  </si>
  <si>
    <t>115101301</t>
  </si>
  <si>
    <t>Pohotovosť čerpacej súpravy do 10m do 500 l/min</t>
  </si>
  <si>
    <t>deň</t>
  </si>
  <si>
    <t>121101103</t>
  </si>
  <si>
    <t>Odstránenie ornice s premiestnením do 250 m</t>
  </si>
  <si>
    <t>131201102</t>
  </si>
  <si>
    <t>Hĺbenie jám nezapaž. v horn. tr. 3 nad 100 do 1 000 m3</t>
  </si>
  <si>
    <t>131201109</t>
  </si>
  <si>
    <t>Príplatok za lepivosť v horn. tr. 3</t>
  </si>
  <si>
    <t>162301102</t>
  </si>
  <si>
    <t>Vodorovné premiestnenie výkopu do 1000 m horn. tr. 1-4</t>
  </si>
  <si>
    <t>162701105</t>
  </si>
  <si>
    <t>Vodorovné premiestnenie výkopu do 10000 m horn. tr. 1-4</t>
  </si>
  <si>
    <t>162701109</t>
  </si>
  <si>
    <t>Príplatok za každých ďalších 1000 m nad 10000 m horn. tr. 1-4</t>
  </si>
  <si>
    <t>167101103</t>
  </si>
  <si>
    <t>Skladanie alebo prekladanie výkopu v horn. tr. 1-4</t>
  </si>
  <si>
    <t>171201201</t>
  </si>
  <si>
    <t>Uloženie výkopku na skládku</t>
  </si>
  <si>
    <t>174101101</t>
  </si>
  <si>
    <t>Zásyp zhutnený jám, rýh, šachiet alebo okolo objektu</t>
  </si>
  <si>
    <t>273326251</t>
  </si>
  <si>
    <t>Základové dosky zo železobet. vodostav. odolného proti agresívnemu prostrediu  tr. C 35/45-XC2,XD2,XF3,XA3(SK)-CI0,4-Dmax 32-S3</t>
  </si>
  <si>
    <t>273351215</t>
  </si>
  <si>
    <t>Debnenie základových dosiek zhotovenie</t>
  </si>
  <si>
    <t>273351216</t>
  </si>
  <si>
    <t>Debnenie základových dosiek odstránenie</t>
  </si>
  <si>
    <t>273361821</t>
  </si>
  <si>
    <t>Výstuž základových dosiek BSt 500 (10505)</t>
  </si>
  <si>
    <t>311322711</t>
  </si>
  <si>
    <t>Nosný múr zo ŽB vodostav. odolného proti agresívnemu prostrediu C35/45-XC2,XD2,XF3,XA3(SK)-CI0,4-Dmax 32-S3</t>
  </si>
  <si>
    <t>311351111</t>
  </si>
  <si>
    <t>Debnenie múrov nosných obojstranné únosné-zhotovenie</t>
  </si>
  <si>
    <t>311368772</t>
  </si>
  <si>
    <t>Výstuž múrov nosných BSt 500 (10505) vrátane nosných zvarov</t>
  </si>
  <si>
    <t>411323738</t>
  </si>
  <si>
    <t>Stropy doskové zo ŽB vodostav. odolného proti agresívnemu prostrediu tr. C35/45-XC2,XD2,XF3,XA3(SK)-CI0,4-Dmax 32-S3</t>
  </si>
  <si>
    <t>411351101</t>
  </si>
  <si>
    <t>Debnenie stropov doskových zhotovenie</t>
  </si>
  <si>
    <t>411351102</t>
  </si>
  <si>
    <t>Debnenie stropov doskových odstránenie</t>
  </si>
  <si>
    <t>411354175</t>
  </si>
  <si>
    <t>Podperná konštr. stropov pre zaťaženie do 20 kPa zhotovenie</t>
  </si>
  <si>
    <t>411354176</t>
  </si>
  <si>
    <t>Podperná konštr. stropov pre zaťaženie do 20 kPa odstránenie</t>
  </si>
  <si>
    <t>411361821</t>
  </si>
  <si>
    <t>Výstuž stropov BSt 500 (10505)</t>
  </si>
  <si>
    <t>629481114</t>
  </si>
  <si>
    <t>Armovacia vrstva - potiahnutie vonk.plôch sklovláknitým pletivom vtlačením do lepidla</t>
  </si>
  <si>
    <t>629481121</t>
  </si>
  <si>
    <t>631315611</t>
  </si>
  <si>
    <t>Mazanina z betónu prostého tr. C16/20 hr. 12-24 cm - podkladný betón hr. 200 mm</t>
  </si>
  <si>
    <t>631571005</t>
  </si>
  <si>
    <t>Násyp zo štrkopiesku ŠP fr.(0-63) zhutnený</t>
  </si>
  <si>
    <t>979131415</t>
  </si>
  <si>
    <t>Poplatok za uloženie vykopanej zeminy</t>
  </si>
  <si>
    <t>998012022</t>
  </si>
  <si>
    <t>Presun hmôt pre budovy monolitické výšky do 12 m</t>
  </si>
  <si>
    <t>711151114</t>
  </si>
  <si>
    <t>711151124</t>
  </si>
  <si>
    <t>711461103</t>
  </si>
  <si>
    <t>Zhotovenie izolácie tlakovej prilepením fólie na celej ploche vodor.</t>
  </si>
  <si>
    <t>6282E1814</t>
  </si>
  <si>
    <t>711462103</t>
  </si>
  <si>
    <t>Zhotovenie izolácie tlakovej prilepením fólie na celej ploche zvislá</t>
  </si>
  <si>
    <t>711491172</t>
  </si>
  <si>
    <t>Zhotovenie izolácie tlakovej položením ochrannej textílie vodor.</t>
  </si>
  <si>
    <t>693D00109</t>
  </si>
  <si>
    <t>Geotextília - 300 g/m2 - 101558</t>
  </si>
  <si>
    <t>711491272</t>
  </si>
  <si>
    <t>Zhotovenie izolácie tlakovej položením ochrannej textílie zvislej</t>
  </si>
  <si>
    <t>Geotextília - 300 g/m2 - 101552</t>
  </si>
  <si>
    <t>711671051</t>
  </si>
  <si>
    <t>Zhotovenie izolácie obj. pod zemou položením fólie PVC voľne, rubové</t>
  </si>
  <si>
    <t>2831J2004</t>
  </si>
  <si>
    <t>Fólia nopová 8, v.role 2,4 m - 100196</t>
  </si>
  <si>
    <t>998711202</t>
  </si>
  <si>
    <t>Presun hmôt pre izolácie proti vode v objektoch výšky do 12 m</t>
  </si>
  <si>
    <t>713133204</t>
  </si>
  <si>
    <t>Montáž tepel. izolácie podzem. stien a základov extr. polyst. prikotvením</t>
  </si>
  <si>
    <t>2831B0503</t>
  </si>
  <si>
    <t>713133205</t>
  </si>
  <si>
    <t>Montáž tepel. izolácie podzem. stien a základov extr. polyst. prikotvením a do lepidla</t>
  </si>
  <si>
    <t>2831B0206</t>
  </si>
  <si>
    <t>998713202</t>
  </si>
  <si>
    <t>Presun hmôt pre izolácie tepelné v objektoch výšky do 12 m</t>
  </si>
  <si>
    <t>SO03 - SO 03 - Prepojovacie potrubia</t>
  </si>
  <si>
    <t xml:space="preserve">                                         </t>
  </si>
  <si>
    <t>87131112R</t>
  </si>
  <si>
    <t>Montáž potrubia z tlakových rúrok polyetylénových d 160, vr  šachiet a zemných prác</t>
  </si>
  <si>
    <t>SO03a - prepojovacie potrubia dielči</t>
  </si>
  <si>
    <t>HSV - Práce a dodávky HSV</t>
  </si>
  <si>
    <t xml:space="preserve">    99 - Presun hmôt HSV</t>
  </si>
  <si>
    <t>HSV</t>
  </si>
  <si>
    <t>Práce a dodávky HSV</t>
  </si>
  <si>
    <t>115101202</t>
  </si>
  <si>
    <t>Čerpanie vody do 10 m s priemerným prítokom litrov za minútu 4000//MIN</t>
  </si>
  <si>
    <t>115101302</t>
  </si>
  <si>
    <t>Pohotovosť záložnej čerpacej súpravy pre výšku do 10 m, s prítokom litrov za minútu nad 500 do 1000l</t>
  </si>
  <si>
    <t>132201201</t>
  </si>
  <si>
    <t>Výkop ryhy šírky 600-2000mm horn.3 do 100m3</t>
  </si>
  <si>
    <t>132201209</t>
  </si>
  <si>
    <t>Príplatok k cenám za lepivosť horniny 3</t>
  </si>
  <si>
    <t>151101101</t>
  </si>
  <si>
    <t>Paženie a rozopretie stien rýh pre podzemné vedenie,príložné do 2 m</t>
  </si>
  <si>
    <t>151101111</t>
  </si>
  <si>
    <t>Odstránenie paženia rýh pre podzemné vedenie,príložné hľbky do 2 m</t>
  </si>
  <si>
    <t>Zásyp sypaninou so zhutnením jám, šachiet, rýh, zárezov alebo okolo objektov v týchto vykopávkach</t>
  </si>
  <si>
    <t>M3</t>
  </si>
  <si>
    <t>175101101</t>
  </si>
  <si>
    <t>Obsyp potrubia sypaninou z vhodných hornín 1 až 4 bez prehodenia sypaniny</t>
  </si>
  <si>
    <t>5833743700</t>
  </si>
  <si>
    <t>Štrkopiesok preddrvený 0-16 N</t>
  </si>
  <si>
    <t>451572111</t>
  </si>
  <si>
    <t>Lôžko pod potrubie, stoky a drobné objekty, v otvorenom výkope z kameniva drobného ťaženého 0-4 mm</t>
  </si>
  <si>
    <t>871373121</t>
  </si>
  <si>
    <t>Montáž potrubia z kanaliz. rúr z tvrdého PVC tesn. gumovým krúžkom v sklone do 20 % DN 300</t>
  </si>
  <si>
    <t>2861103900</t>
  </si>
  <si>
    <t>PVC kanal hladký rúra SN8 200x9,2x5 m KGEM</t>
  </si>
  <si>
    <t>bm</t>
  </si>
  <si>
    <t>892371000</t>
  </si>
  <si>
    <t>Skúška tesnosti kanalizácie D 300</t>
  </si>
  <si>
    <t>552421510</t>
  </si>
  <si>
    <t>Jadrové vrtanie, DN 250 mm</t>
  </si>
  <si>
    <t>Presun hmôt HSV</t>
  </si>
  <si>
    <t>998276101</t>
  </si>
  <si>
    <t>Presun hmôt pre rúrové vedenie hĺbené z rúr z plast. hmôt alebo sklolamin. v otvorenom výkope</t>
  </si>
  <si>
    <t>SO04 - SO 04 - Spevnené plochy</t>
  </si>
  <si>
    <t>122202201</t>
  </si>
  <si>
    <t>Odkopávky pre cesty v horn. tr. 3 do 100 m3</t>
  </si>
  <si>
    <t>122202209</t>
  </si>
  <si>
    <t>Príplatok za lepivosť horn. tr. 3 pre cesty</t>
  </si>
  <si>
    <t>174101105</t>
  </si>
  <si>
    <t>Zásyp zhutnený - spätný zásyp vykopanou vytriedenou zeminou, terénne úpravy</t>
  </si>
  <si>
    <t>180402112</t>
  </si>
  <si>
    <t>Založenie parkového trávnika výsevom vo svahu 1:5-1:2</t>
  </si>
  <si>
    <t>005724300</t>
  </si>
  <si>
    <t>Zmes trávna parková okrasná tieňová</t>
  </si>
  <si>
    <t>kg</t>
  </si>
  <si>
    <t>181201105</t>
  </si>
  <si>
    <t>Úprava pláne podkladu pod betón. chodník v horn. tr. 1-4 so zhutn. na Edef,2 = 30 MPa</t>
  </si>
  <si>
    <t>181201107</t>
  </si>
  <si>
    <t>Úprava pláne podkladu pod spev.plochy v horn. tr. 1-4 so zhutn. na Edef,2 = 60 MPa</t>
  </si>
  <si>
    <t>181301101</t>
  </si>
  <si>
    <t>Rozprestretie ornice, sklon do 1:5 do 500 m2 hr. do 10 cm</t>
  </si>
  <si>
    <t>5812A0101</t>
  </si>
  <si>
    <t>Zemina kompost (humus)</t>
  </si>
  <si>
    <t>5812A0104</t>
  </si>
  <si>
    <t>Zemina čierna (ornica)</t>
  </si>
  <si>
    <t>182001112</t>
  </si>
  <si>
    <t>Plošná úprava terénu, nerovnosti do +-100 mm vo svahu 1:5-1:2</t>
  </si>
  <si>
    <t>561272517</t>
  </si>
  <si>
    <t>Podklad podložia zo zeminy stabiliz. cementom (pridaním 3-4% cementu), hr. 300 mm</t>
  </si>
  <si>
    <t>561511111</t>
  </si>
  <si>
    <t>Reprofilizácia krytu účelových komunikácií recyklačnou frezou na mieste</t>
  </si>
  <si>
    <t>564861111</t>
  </si>
  <si>
    <t>Podklad zo štrkodrte ŠD fr.(0-32), hr. 200 mm</t>
  </si>
  <si>
    <t>564871111</t>
  </si>
  <si>
    <t>Podklad zo štrkodrte ŠD fr.(0-32), hr. 250 mm</t>
  </si>
  <si>
    <t>567133113</t>
  </si>
  <si>
    <t>Podklad z kameniva spevn. cementom stmelená zmes CBGM C8/10, hr. 180 mm</t>
  </si>
  <si>
    <t>569731111</t>
  </si>
  <si>
    <t>Spevnenie a dosyp. krajníc  komunik. kamenivom drv. zo štrkodrvy ŠD fr.(8-16), hr. 100 mm</t>
  </si>
  <si>
    <t>572972201</t>
  </si>
  <si>
    <t>Trvalo pružná asfaltová zálievka</t>
  </si>
  <si>
    <t>573211111</t>
  </si>
  <si>
    <t>Postrek živičný spojovací z cestného asfaltu C50BP4, 0,5-0,7 kg/m2</t>
  </si>
  <si>
    <t>577144111</t>
  </si>
  <si>
    <t>Asfaltový betón ACo 11-I (ABS I), vrstva obrusná, hr. 50 mm</t>
  </si>
  <si>
    <t>577161124</t>
  </si>
  <si>
    <t>Asfaltový betón ACL 16-I (ABL I), vrstva ložná, hr. 70 mm</t>
  </si>
  <si>
    <t>581133311</t>
  </si>
  <si>
    <t>Kryt cementobetónový vozoviek skupiny CB III hr. 150 mm, povrchová metličková úprava</t>
  </si>
  <si>
    <t>916311128</t>
  </si>
  <si>
    <t>Osadenie cest. obrub. bet. stojatého, horná hrana 20mm na úroveň vozovky, lôžko betón tr. C 12/15-X0</t>
  </si>
  <si>
    <t>592174911</t>
  </si>
  <si>
    <t>Obrubník cestný bez skosenia, SO 100/26/15 100x26x15cm, farba sivá</t>
  </si>
  <si>
    <t>Lôžko pod obrubníky, krajníky, obruby z betónu tr. C 20/25-XF1</t>
  </si>
  <si>
    <t>998225111</t>
  </si>
  <si>
    <t>Presun hmôt pre pozemné komunikácie, kryt živičný</t>
  </si>
  <si>
    <t>SO05 - SO 05 - Prístupová cesta</t>
  </si>
  <si>
    <t>122202202</t>
  </si>
  <si>
    <t>Odkopávky pre cesty v horn. tr. 3 nad 100 do 1 000 m3</t>
  </si>
  <si>
    <t>Zásyp zhutnený - spätný zásyp vykopanou vytiedenou zeminou, terénne úpravy</t>
  </si>
  <si>
    <t>Úprava pláne podkladu pod komunikáciu v horn. tr. 1-4 so zhutn. na Edef,2 = 60 MPa</t>
  </si>
  <si>
    <t>Podklad zo zeminy (zemnej pláne) stabiliz. cementom (pridaním 3-4% cementu), hr. 300 mm</t>
  </si>
  <si>
    <t>567132113</t>
  </si>
  <si>
    <t>Spevnenie a dosyp. krajníc komunik. kamenivom drv. zo štrkodrvy ŠD fr.(8-16), hr. 100 mm</t>
  </si>
  <si>
    <t>572972203</t>
  </si>
  <si>
    <t>577165112</t>
  </si>
  <si>
    <t>Asfaltový betón ACL 16-I (ABH I), vrstva ložná, hr. 70 mm</t>
  </si>
  <si>
    <t>91311111R</t>
  </si>
  <si>
    <t>Montáž a demontáž dočasného dopravného značenia - DDZ</t>
  </si>
  <si>
    <t>SO06 - SO 06 - Oplotenie</t>
  </si>
  <si>
    <t>131211101</t>
  </si>
  <si>
    <t>Hĺbenie jám v hornine 3 ručne</t>
  </si>
  <si>
    <t>161101101</t>
  </si>
  <si>
    <t>Zvislé premiestnenie výkopu horn. tr. 1-4 nad 1 m do 2,5 m</t>
  </si>
  <si>
    <t>275313511</t>
  </si>
  <si>
    <t>Základové pätky z betónu prostého tr. C12/15</t>
  </si>
  <si>
    <t>275353121</t>
  </si>
  <si>
    <t>Debnenie kotev. otvorov v zákl. pätkách 0,02-0,05 m2, hl. do 0,5 m</t>
  </si>
  <si>
    <t>275353122</t>
  </si>
  <si>
    <t>Debnenie kotev. otvorov v zákl. pätkách 0,02-0,05 m2, hl. 0,5-1,0 m</t>
  </si>
  <si>
    <t>338171122</t>
  </si>
  <si>
    <t>Osadzovanie stĺpikov plotových oceľ. do 2,5 m so zabetónovaním bet. tr. C 25/30</t>
  </si>
  <si>
    <t>3132A1440</t>
  </si>
  <si>
    <t>3132A1714</t>
  </si>
  <si>
    <t>338172112</t>
  </si>
  <si>
    <t>Osadzovanie oceľovej plotovej vzpery so zabet. bet. tr. C 25/30</t>
  </si>
  <si>
    <t>3132A1473</t>
  </si>
  <si>
    <t>998151111</t>
  </si>
  <si>
    <t>Presun hmôt pre oplotenie, obj. zvláštne, rôzne murov. v. do 10 m</t>
  </si>
  <si>
    <t>767911130</t>
  </si>
  <si>
    <t>Montáž oplotenia, pletivom, výšky do 2,0 m</t>
  </si>
  <si>
    <t>767912110</t>
  </si>
  <si>
    <t>Montáž oplotenia, ostnatým drôtom, výšky do 2,0 m</t>
  </si>
  <si>
    <t>3132A1303</t>
  </si>
  <si>
    <t>3132A1851</t>
  </si>
  <si>
    <t>Drôt ostnatý poplastovaný na pozinkovanej oceli, dĺž.250 m - "F"</t>
  </si>
  <si>
    <t>767912160</t>
  </si>
  <si>
    <t>Priháčkovanie strojového pletiva k napínaciemu drôtu</t>
  </si>
  <si>
    <t>767912250</t>
  </si>
  <si>
    <t>Montáž napínacího drôtu v sklone nad 15°</t>
  </si>
  <si>
    <t>3132A1406</t>
  </si>
  <si>
    <t>Drôt napínací PVC - pr.dr.(mm)/dĺž.dr.(m) - 2,4/50 - "G"</t>
  </si>
  <si>
    <t>767920210</t>
  </si>
  <si>
    <t>Montáž vrát a vrátok v oplotení na stĺipky oceľové do 2 m2</t>
  </si>
  <si>
    <t>3132A2733</t>
  </si>
  <si>
    <t>767920250</t>
  </si>
  <si>
    <t>Montáž vrát a vrátok v oplotení na stĺipky oceľové do 10 m2</t>
  </si>
  <si>
    <t>3132A3258</t>
  </si>
  <si>
    <t>SO07 - SO 07 - Stavebná elektroinštalácia</t>
  </si>
  <si>
    <t xml:space="preserve">    M46 - 202 Zemné práce pri ext. montážach</t>
  </si>
  <si>
    <t>21001015R</t>
  </si>
  <si>
    <t>Montáž - elektroinštalácia, kábel CYKY 3x1,5, CYKY 3x2,5, 5x2,5, svietidlo 1x36W žiarivkové stropné IP 20, spínače, zásuvky a ...</t>
  </si>
  <si>
    <t>3481P0138</t>
  </si>
  <si>
    <t>Materiál - Kábel CYKY-J 3x1,6, CYKY-O 3x1,5, CYKY 5x2,5, vypínače, zásuvky, svietidlá, žiarovky, svorky, príchytky ....</t>
  </si>
  <si>
    <t>M46</t>
  </si>
  <si>
    <t>202 Zemné práce pri ext. montážach</t>
  </si>
  <si>
    <t>460200143</t>
  </si>
  <si>
    <t>Zemné práce - Káblové ryhy šírky 35, hĺbky 60 [cm], zem. tr.3, zásyp ryhy, proviz. úprava terénu</t>
  </si>
  <si>
    <t>210810045</t>
  </si>
  <si>
    <t>Kábel CYKY 3x1,5 pevne uložený</t>
  </si>
  <si>
    <t>210810046</t>
  </si>
  <si>
    <t>Kábel CYKY  3x2,5 pevne uložený</t>
  </si>
  <si>
    <t>210810056</t>
  </si>
  <si>
    <t>Kábel CYKY  5x2,5 pevne uložený</t>
  </si>
  <si>
    <t>210110020</t>
  </si>
  <si>
    <t>Spínač nást. IP43 a viac</t>
  </si>
  <si>
    <t>210110024</t>
  </si>
  <si>
    <t>Spínač rad 6 nást. IP43 a viac</t>
  </si>
  <si>
    <t>210111031</t>
  </si>
  <si>
    <t>Zásuvka  230V IP43 a viac</t>
  </si>
  <si>
    <t>210110082</t>
  </si>
  <si>
    <t>Sporák prípojka zapustená</t>
  </si>
  <si>
    <t>210201010</t>
  </si>
  <si>
    <t>Sviet 1X36W žiarivkové stropné IP20</t>
  </si>
  <si>
    <t>210200012</t>
  </si>
  <si>
    <t>Sviet 100W žiarovkové stropné</t>
  </si>
  <si>
    <t>210810054</t>
  </si>
  <si>
    <t>Kábel CYKY4x16, 5x10 pevne uložený</t>
  </si>
  <si>
    <t>210810053</t>
  </si>
  <si>
    <t>Kábel CYKY 4x10 pevne uložený</t>
  </si>
  <si>
    <t>210020303</t>
  </si>
  <si>
    <t>Mars žľab 62/50 s vekom a podperami</t>
  </si>
  <si>
    <t>210220452</t>
  </si>
  <si>
    <t>Ochr posp CY 4-16 pevne</t>
  </si>
  <si>
    <t>210010351</t>
  </si>
  <si>
    <t>Krabica 6455-11 do 4mm2</t>
  </si>
  <si>
    <t>211010006</t>
  </si>
  <si>
    <t>Hmoždinka HM8 do tehly, betónu</t>
  </si>
  <si>
    <t>210192551</t>
  </si>
  <si>
    <t>Ekvipotenciálna svorkovnica EPS1</t>
  </si>
  <si>
    <t>210010022</t>
  </si>
  <si>
    <t>Rúrka PVC 16mm pevne</t>
  </si>
  <si>
    <t>210100003</t>
  </si>
  <si>
    <t>Ukonč vodiča do 16mm2</t>
  </si>
  <si>
    <t>210100251</t>
  </si>
  <si>
    <t>Druhé zapojenie svietidla</t>
  </si>
  <si>
    <t>210100251.1</t>
  </si>
  <si>
    <t>Ukončenie celoplast.kábla zmršť. zákl. do 4x10mm2</t>
  </si>
  <si>
    <t>210100252</t>
  </si>
  <si>
    <t>Uk celoplast.kábla do4x25mm2 zmršť. zákl.</t>
  </si>
  <si>
    <t>210100258</t>
  </si>
  <si>
    <t>Ukončenie do 5x4mm2 celoplast.kábla zmršť. zákl.</t>
  </si>
  <si>
    <t>210190003</t>
  </si>
  <si>
    <t>Montáž ocep rozv do 100kg</t>
  </si>
  <si>
    <t>210220002</t>
  </si>
  <si>
    <t>Ved uzemň do fí10mm2 na povrchu</t>
  </si>
  <si>
    <t>210220021</t>
  </si>
  <si>
    <t>Uzemňovacie vedenie v zemi do 120mm2</t>
  </si>
  <si>
    <t>210220113</t>
  </si>
  <si>
    <t>210220211</t>
  </si>
  <si>
    <t>Zberná tyč do 2m</t>
  </si>
  <si>
    <t>210220301</t>
  </si>
  <si>
    <t>Svorka blesk do 2 skrutiek</t>
  </si>
  <si>
    <t>210220302</t>
  </si>
  <si>
    <t>Svorka blesk nad 2 skrutky</t>
  </si>
  <si>
    <t>210220372</t>
  </si>
  <si>
    <t>Ochranný uholní do muriva</t>
  </si>
  <si>
    <t>210220401</t>
  </si>
  <si>
    <t>Ozn. zvodov štítkom</t>
  </si>
  <si>
    <t>Pol1</t>
  </si>
  <si>
    <t>Stavebné výpomoce (PPV)</t>
  </si>
  <si>
    <t>suma</t>
  </si>
  <si>
    <t>08M0105</t>
  </si>
  <si>
    <t>Kábel CYKY-J 3x1,5</t>
  </si>
  <si>
    <t>08M0105.1</t>
  </si>
  <si>
    <t>Kábel CYKY-O 3x1,5</t>
  </si>
  <si>
    <t>08M0106</t>
  </si>
  <si>
    <t>Kábel CYKY 3x2,5</t>
  </si>
  <si>
    <t>08M0116</t>
  </si>
  <si>
    <t>Kábel CYKY 5x2,5</t>
  </si>
  <si>
    <t>11M0903</t>
  </si>
  <si>
    <t>Vyp 01 Bi WDE 000510 IP44</t>
  </si>
  <si>
    <t>11M0904</t>
  </si>
  <si>
    <t>Vyp 06 Bi WDE 000560 IP44</t>
  </si>
  <si>
    <t>11M0911</t>
  </si>
  <si>
    <t>Zás  230V WDE 00540 IP44</t>
  </si>
  <si>
    <t>11M0111</t>
  </si>
  <si>
    <t>Spínač 3pól 3425A-0344B</t>
  </si>
  <si>
    <t>20MP5004</t>
  </si>
  <si>
    <t>20M01055</t>
  </si>
  <si>
    <t>20M04130</t>
  </si>
  <si>
    <t>Žiarovka LED 15W E27 230V</t>
  </si>
  <si>
    <t>08M0114</t>
  </si>
  <si>
    <t>Kábel CYKY 4x16</t>
  </si>
  <si>
    <t>08M0113</t>
  </si>
  <si>
    <t>CYKY 4x10 kábel</t>
  </si>
  <si>
    <t>02M0331</t>
  </si>
  <si>
    <t>Mars žľab 62/50</t>
  </si>
  <si>
    <t>02M0332</t>
  </si>
  <si>
    <t>Mars veko 50mm</t>
  </si>
  <si>
    <t>02M0333</t>
  </si>
  <si>
    <t>Mars nosník 62mm</t>
  </si>
  <si>
    <t>02M0360</t>
  </si>
  <si>
    <t>Mars spojka 50mm</t>
  </si>
  <si>
    <t>02M0404</t>
  </si>
  <si>
    <t>Skrutka M8x12+mat-+2podl</t>
  </si>
  <si>
    <t>sada</t>
  </si>
  <si>
    <t>08M04006</t>
  </si>
  <si>
    <t>Vodič CY 16</t>
  </si>
  <si>
    <t>01M2004</t>
  </si>
  <si>
    <t>Krabica KR 6455-11</t>
  </si>
  <si>
    <t>01M090001</t>
  </si>
  <si>
    <t>Hmoždinka HM8</t>
  </si>
  <si>
    <t>03M0004</t>
  </si>
  <si>
    <t>Svorka OBO 1801 VDE</t>
  </si>
  <si>
    <t>01M4142</t>
  </si>
  <si>
    <t>Panc rúrka UPRM 20 IEC sivá z plastu</t>
  </si>
  <si>
    <t>01M4149</t>
  </si>
  <si>
    <t>Príchytka klip CL20 sivá</t>
  </si>
  <si>
    <t>22M2218</t>
  </si>
  <si>
    <t>Ochranná strieška OS1</t>
  </si>
  <si>
    <t>22M0307</t>
  </si>
  <si>
    <t>AlMgSi 8mm (0,135kg/m)</t>
  </si>
  <si>
    <t>22M1001</t>
  </si>
  <si>
    <t>Blesk svorka SS</t>
  </si>
  <si>
    <t>22M2216</t>
  </si>
  <si>
    <t>Označovací štítok</t>
  </si>
  <si>
    <t>22M1002</t>
  </si>
  <si>
    <t>Blesk svorka SO</t>
  </si>
  <si>
    <t>22M0302</t>
  </si>
  <si>
    <t>FeZn priemer 10mm</t>
  </si>
  <si>
    <t>22M0304</t>
  </si>
  <si>
    <t>FeZn 30/4mm</t>
  </si>
  <si>
    <t>22M1003</t>
  </si>
  <si>
    <t>Blesk svorka SZ</t>
  </si>
  <si>
    <t>22M1004</t>
  </si>
  <si>
    <t>Blesk svorka SJ01</t>
  </si>
  <si>
    <t>22M2209</t>
  </si>
  <si>
    <t>Zberná tyč JP20</t>
  </si>
  <si>
    <t>22M1010</t>
  </si>
  <si>
    <t>Blesk svorka SR03</t>
  </si>
  <si>
    <t>22M2212</t>
  </si>
  <si>
    <t>Držiak zber tyče DJ4h</t>
  </si>
  <si>
    <t>22M1009</t>
  </si>
  <si>
    <t>Blesk svorka SR02</t>
  </si>
  <si>
    <t>01M01021</t>
  </si>
  <si>
    <t>Chánička 40/31 Rautec</t>
  </si>
  <si>
    <t>Pol2</t>
  </si>
  <si>
    <t>Pomocný materiál</t>
  </si>
  <si>
    <t>22M2001</t>
  </si>
  <si>
    <t>Blesk podpera PV01</t>
  </si>
  <si>
    <t>22M2101</t>
  </si>
  <si>
    <t>Ochranný uholník OU 2</t>
  </si>
  <si>
    <t>22M2103</t>
  </si>
  <si>
    <t>Držiak OU - Duz</t>
  </si>
  <si>
    <t>357</t>
  </si>
  <si>
    <t>Rozvádzač RS</t>
  </si>
  <si>
    <t>Pol3</t>
  </si>
  <si>
    <t>Rozvádzať RC</t>
  </si>
  <si>
    <t>Výkop ryhy 35x60cm zem tr3</t>
  </si>
  <si>
    <t>460560143</t>
  </si>
  <si>
    <t>Zásyo ryhy 35x60cm zem tr3</t>
  </si>
  <si>
    <t>460620013</t>
  </si>
  <si>
    <t>Provizórné úpravy terénu zem tr3</t>
  </si>
  <si>
    <t>Pol4</t>
  </si>
  <si>
    <t>Odborná prehliadka a skúščka</t>
  </si>
  <si>
    <t>Pol5</t>
  </si>
  <si>
    <t>Projektová dokumentácia</t>
  </si>
  <si>
    <t>SO08 - SO 08 - Prekládka NN prípojky</t>
  </si>
  <si>
    <t>21090211R</t>
  </si>
  <si>
    <t>Prekládka NN prípojky - Montáž, materiál, dodávka, zemné práce</t>
  </si>
  <si>
    <t>213291110</t>
  </si>
  <si>
    <t>Odborná prehliadka a odborná skúška (OPaOS)</t>
  </si>
  <si>
    <t>213291121</t>
  </si>
  <si>
    <t>SO08 - SO 08 NN dielči</t>
  </si>
  <si>
    <t>210120103</t>
  </si>
  <si>
    <t>Poistkové patróny nožové do 500V</t>
  </si>
  <si>
    <t>210120451</t>
  </si>
  <si>
    <t>Istič 3-pól. bez krytu</t>
  </si>
  <si>
    <t>210120451D</t>
  </si>
  <si>
    <t>Dem Istič 3-pól. bez krytu</t>
  </si>
  <si>
    <t>210120103D</t>
  </si>
  <si>
    <t>Poistková patróny nožové 500V - Demontáž</t>
  </si>
  <si>
    <t>210100252D</t>
  </si>
  <si>
    <t>Uk celoplast.kábla do4x25mm2 zmršť. zákl.-demontáž</t>
  </si>
  <si>
    <t>210190002D</t>
  </si>
  <si>
    <t>Demontáž ocep rozvodnice do 50kg</t>
  </si>
  <si>
    <t>210191502</t>
  </si>
  <si>
    <t>Skriňa SR osadenie</t>
  </si>
  <si>
    <t>210102001</t>
  </si>
  <si>
    <t>Spojka plast kable do 4x25mm2</t>
  </si>
  <si>
    <t>210901070</t>
  </si>
  <si>
    <t>Kábel AYKY 4Bx25 volne uložený</t>
  </si>
  <si>
    <t>210901070D</t>
  </si>
  <si>
    <t>Kábel AYKY 4Bx25 vo-demontáž</t>
  </si>
  <si>
    <t>Pol6</t>
  </si>
  <si>
    <t>Stavebné výpomoce PPV</t>
  </si>
  <si>
    <t>12M03718</t>
  </si>
  <si>
    <t>Istič PL6 B50A/3</t>
  </si>
  <si>
    <t>12M01401</t>
  </si>
  <si>
    <t>Skrat prepojka ZP000</t>
  </si>
  <si>
    <t>12M01001</t>
  </si>
  <si>
    <t>Poist patróna PN00 63A gG</t>
  </si>
  <si>
    <t>09M0112</t>
  </si>
  <si>
    <t>AYKY 4x25 kábel</t>
  </si>
  <si>
    <t>10M162</t>
  </si>
  <si>
    <t>Káb spojka SVCZ 25 Al</t>
  </si>
  <si>
    <t>Pol7</t>
  </si>
  <si>
    <t>Pol8</t>
  </si>
  <si>
    <t>SR2-F403 VV 0/3 P3</t>
  </si>
  <si>
    <t>460070133</t>
  </si>
  <si>
    <t>Jama pre základ skrine PRIS</t>
  </si>
  <si>
    <t>460120002</t>
  </si>
  <si>
    <t>Zahoz jamy ručne zem 4-5</t>
  </si>
  <si>
    <t>460200163</t>
  </si>
  <si>
    <t>Výkop ryhy 35x80cm zem tr3</t>
  </si>
  <si>
    <t>460420022</t>
  </si>
  <si>
    <t>Pieskové lôžko hr 10cm š.65cm</t>
  </si>
  <si>
    <t>460490012</t>
  </si>
  <si>
    <t>Výstražná fólia PVC šírka 33cm</t>
  </si>
  <si>
    <t>46M0402</t>
  </si>
  <si>
    <t>Výstr fólia PVC šírka 33cm</t>
  </si>
  <si>
    <t>46M101</t>
  </si>
  <si>
    <t>Piesok</t>
  </si>
  <si>
    <t>460560163</t>
  </si>
  <si>
    <t>Zásyp ryhy 35x80cm zem tr3</t>
  </si>
  <si>
    <t>460700001</t>
  </si>
  <si>
    <t>Označenie spojky alebo pupinačnej skrine</t>
  </si>
  <si>
    <t>ČOV Huncovce</t>
  </si>
  <si>
    <t>Huncovce</t>
  </si>
  <si>
    <t>SO07aSO08a - stavená elektroinštalácia, odborná prehliadka a projekt skut. vyhot.dielči</t>
  </si>
  <si>
    <t>Ing. Martin Kalina</t>
  </si>
  <si>
    <t>Doska z extrud. polystyrénu  CS.10 hr.100mm 1265x615mm</t>
  </si>
  <si>
    <t>Doska z extrud. polystyrénu CN 5 hr.50mm 2515x615mm</t>
  </si>
  <si>
    <t>Izolácia proti vlhkosti zvislá náterom celoplošný kryštalický hydroizolačný</t>
  </si>
  <si>
    <t xml:space="preserve">Izolácia proti vlhkosti vodor. náterom celoplošný kryštalický hydroizolačný </t>
  </si>
  <si>
    <t>Fólia hydroizolačná  hr.2,0mm zemná</t>
  </si>
  <si>
    <t>Fólia hydroizolačná hr.2,0mm zemná</t>
  </si>
  <si>
    <t>Preklady keramické 120/65/1500 mm</t>
  </si>
  <si>
    <t>Murivo pilierov prierezu 300x300 mm z debn. tvárnic  pevnosti P10 na MC</t>
  </si>
  <si>
    <t>Vonk. omietka stien MP mozaiková (dekoratívna)</t>
  </si>
  <si>
    <t>Obklad vonk. bet. konštrukcií doskami  hr. 50 mm</t>
  </si>
  <si>
    <t>Lak asfaltový penetračný</t>
  </si>
  <si>
    <t>Pás ťažký asfaltový hydroizolačný V 60 S 35</t>
  </si>
  <si>
    <t>Polystyrén hr.30mm,600x1250mm</t>
  </si>
  <si>
    <t>Doska izolačná MPN hr.180mm 600x1000mm</t>
  </si>
  <si>
    <t>Zdvižné zariadenie, nosnosť 150 kg, ručný pohon</t>
  </si>
  <si>
    <t>Čerpadlo na surové OV, Qmax=17,28 l/s; H=11,5 m, P=2,3 kW, 400 V</t>
  </si>
  <si>
    <t>Dúchadlo, frekvenčný menič,  Q=303 m3/hod, P=7,5 kW, Δp=45 kPa, 400 V</t>
  </si>
  <si>
    <t>protidažďová žalúzia; 315x315mm</t>
  </si>
  <si>
    <t>ventilátor; DN250mm, 230 V</t>
  </si>
  <si>
    <t>Merné zariadenie indukčné; vyhodnocovacia jednotka, metrologické overenie</t>
  </si>
  <si>
    <t>Zateplenie podhľadov striech, minerálna vlna hr.3 cm, arm. vrstva + sklotext. sieťka + tenkovr.omietka</t>
  </si>
  <si>
    <t xml:space="preserve">Fólia strešná parozábrana </t>
  </si>
  <si>
    <t>Podhľad 1x12,5mm, upevnenie na oceľ.rošt 30x50mm na závesoch</t>
  </si>
  <si>
    <t>Nátery tesárskych konštr. fungicídnym a insekticídnym prípravok</t>
  </si>
  <si>
    <t>Maľba zo zmesí tekut. 1 far. dvojnás. v miest. do 3,8m</t>
  </si>
  <si>
    <t xml:space="preserve">Stierka na stropoch v miestnosti v.do 3,8m, vr penetr. náter </t>
  </si>
  <si>
    <t>Dilatácia medzi dvoma objektami Izolačnou doskou  z extrudovaného polystyrénu hr. 50 mm</t>
  </si>
  <si>
    <t>Stĺpik univerzal.; poplast na pozink oceli; výš.2,50 m, priem.48 mm - "A"</t>
  </si>
  <si>
    <t>Nadstavec obojstr. bavolet- 0,5 m/3 na rady drôtov</t>
  </si>
  <si>
    <t>Vzperný stĺpik, rúrka pre vzperu / poplast na pozink oceli; výš.2,50 m, priem.48 mm - "B"</t>
  </si>
  <si>
    <t xml:space="preserve">Pletivo poplast. na pozink.oceli, obdlžnikové oka 76,2 x 38,1 mm; zosílený dvojitý drôt; výš.200 cm, bal.25 m </t>
  </si>
  <si>
    <t>Bránka 1-krídl - O, výplň Jokel, šír.1 m, výš.2 m, uzamykateľná; epoxizinok + polyester; farba RAL 6005</t>
  </si>
  <si>
    <t>Brána 2-krídl - O, výplň jokel, šír.4,3 m, výš.2 m, uzamykateľná; epoxizinok + polyester; farba RAL 6005</t>
  </si>
  <si>
    <t xml:space="preserve">Zvod vodič na podperách HVI light </t>
  </si>
  <si>
    <t>Sviet žiarovk  IP44</t>
  </si>
  <si>
    <t>Sviet LED 30W IP66</t>
  </si>
  <si>
    <t>Stavebné prierazy, odtok vyčistených vôd, kalová zmes z AN do DN</t>
  </si>
  <si>
    <t xml:space="preserve">Murivo presné porobet tvárnice hlad. , hr. 300mm, </t>
  </si>
  <si>
    <t>Očistenie vonkajšej omietky vysokotlakovou súpravou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</si>
</sst>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4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8"/>
      <color theme="10"/>
      <name val="Wingdings 2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3" fillId="0" borderId="0" applyNumberFormat="0" applyFill="0" applyBorder="0" applyAlignment="0" applyProtection="0"/>
  </cellStyleXfs>
  <cellXfs count="21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6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19" fillId="4" borderId="0" xfId="0" applyFont="1" applyFill="1" applyAlignment="1">
      <alignment horizontal="center" vertical="center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4" fontId="21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7" fillId="0" borderId="14" xfId="0" applyNumberFormat="1" applyFont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166" fontId="17" fillId="0" borderId="0" xfId="0" applyNumberFormat="1" applyFont="1" applyBorder="1" applyAlignment="1">
      <alignment vertical="center"/>
    </xf>
    <xf numFmtId="4" fontId="17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5" fillId="0" borderId="14" xfId="0" applyNumberFormat="1" applyFont="1" applyBorder="1" applyAlignment="1">
      <alignment vertical="center"/>
    </xf>
    <xf numFmtId="4" fontId="25" fillId="0" borderId="0" xfId="0" applyNumberFormat="1" applyFont="1" applyBorder="1" applyAlignment="1">
      <alignment vertical="center"/>
    </xf>
    <xf numFmtId="166" fontId="25" fillId="0" borderId="0" xfId="0" applyNumberFormat="1" applyFont="1" applyBorder="1" applyAlignment="1">
      <alignment vertical="center"/>
    </xf>
    <xf numFmtId="4" fontId="25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0" fillId="0" borderId="0" xfId="0" applyProtection="1"/>
    <xf numFmtId="0" fontId="27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2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4" fontId="13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64" fontId="13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9" fillId="4" borderId="0" xfId="0" applyFont="1" applyFill="1" applyAlignment="1">
      <alignment horizontal="left" vertical="center"/>
    </xf>
    <xf numFmtId="0" fontId="19" fillId="4" borderId="0" xfId="0" applyFont="1" applyFill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9" fillId="4" borderId="16" xfId="0" applyFont="1" applyFill="1" applyBorder="1" applyAlignment="1">
      <alignment horizontal="center" vertical="center" wrapText="1"/>
    </xf>
    <xf numFmtId="0" fontId="19" fillId="4" borderId="17" xfId="0" applyFont="1" applyFill="1" applyBorder="1" applyAlignment="1">
      <alignment horizontal="center" vertical="center" wrapText="1"/>
    </xf>
    <xf numFmtId="0" fontId="19" fillId="4" borderId="18" xfId="0" applyFont="1" applyFill="1" applyBorder="1" applyAlignment="1">
      <alignment horizontal="center" vertical="center" wrapText="1"/>
    </xf>
    <xf numFmtId="0" fontId="19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1" fillId="0" borderId="0" xfId="0" applyNumberFormat="1" applyFont="1" applyAlignment="1"/>
    <xf numFmtId="166" fontId="29" fillId="0" borderId="12" xfId="0" applyNumberFormat="1" applyFont="1" applyBorder="1" applyAlignment="1"/>
    <xf numFmtId="166" fontId="29" fillId="0" borderId="13" xfId="0" applyNumberFormat="1" applyFont="1" applyBorder="1" applyAlignment="1"/>
    <xf numFmtId="4" fontId="30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19" fillId="0" borderId="22" xfId="0" applyFont="1" applyBorder="1" applyAlignment="1" applyProtection="1">
      <alignment horizontal="center" vertical="center"/>
      <protection locked="0"/>
    </xf>
    <xf numFmtId="49" fontId="19" fillId="0" borderId="22" xfId="0" applyNumberFormat="1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center" vertical="center" wrapText="1"/>
      <protection locked="0"/>
    </xf>
    <xf numFmtId="167" fontId="19" fillId="0" borderId="22" xfId="0" applyNumberFormat="1" applyFont="1" applyBorder="1" applyAlignment="1" applyProtection="1">
      <alignment vertical="center"/>
      <protection locked="0"/>
    </xf>
    <xf numFmtId="4" fontId="19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center" vertical="center"/>
    </xf>
    <xf numFmtId="166" fontId="20" fillId="0" borderId="0" xfId="0" applyNumberFormat="1" applyFont="1" applyBorder="1" applyAlignment="1">
      <alignment vertical="center"/>
    </xf>
    <xf numFmtId="166" fontId="20" fillId="0" borderId="15" xfId="0" applyNumberFormat="1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20" fillId="0" borderId="19" xfId="0" applyFont="1" applyBorder="1" applyAlignment="1">
      <alignment horizontal="left" vertical="center"/>
    </xf>
    <xf numFmtId="0" fontId="20" fillId="0" borderId="20" xfId="0" applyFont="1" applyBorder="1" applyAlignment="1">
      <alignment horizontal="center" vertical="center"/>
    </xf>
    <xf numFmtId="166" fontId="20" fillId="0" borderId="20" xfId="0" applyNumberFormat="1" applyFont="1" applyBorder="1" applyAlignment="1">
      <alignment vertical="center"/>
    </xf>
    <xf numFmtId="166" fontId="20" fillId="0" borderId="21" xfId="0" applyNumberFormat="1" applyFont="1" applyBorder="1" applyAlignment="1">
      <alignment vertical="center"/>
    </xf>
    <xf numFmtId="0" fontId="31" fillId="0" borderId="22" xfId="0" applyFont="1" applyBorder="1" applyAlignment="1" applyProtection="1">
      <alignment horizontal="center" vertical="center"/>
      <protection locked="0"/>
    </xf>
    <xf numFmtId="49" fontId="31" fillId="0" borderId="22" xfId="0" applyNumberFormat="1" applyFont="1" applyBorder="1" applyAlignment="1" applyProtection="1">
      <alignment horizontal="left" vertical="center" wrapText="1"/>
      <protection locked="0"/>
    </xf>
    <xf numFmtId="0" fontId="31" fillId="0" borderId="22" xfId="0" applyFont="1" applyBorder="1" applyAlignment="1" applyProtection="1">
      <alignment horizontal="left" vertical="center" wrapText="1"/>
      <protection locked="0"/>
    </xf>
    <xf numFmtId="0" fontId="31" fillId="0" borderId="22" xfId="0" applyFont="1" applyBorder="1" applyAlignment="1" applyProtection="1">
      <alignment horizontal="center" vertical="center" wrapText="1"/>
      <protection locked="0"/>
    </xf>
    <xf numFmtId="167" fontId="31" fillId="0" borderId="22" xfId="0" applyNumberFormat="1" applyFont="1" applyBorder="1" applyAlignment="1" applyProtection="1">
      <alignment vertical="center"/>
      <protection locked="0"/>
    </xf>
    <xf numFmtId="4" fontId="31" fillId="0" borderId="22" xfId="0" applyNumberFormat="1" applyFont="1" applyBorder="1" applyAlignment="1" applyProtection="1">
      <alignment vertical="center"/>
      <protection locked="0"/>
    </xf>
    <xf numFmtId="0" fontId="32" fillId="0" borderId="22" xfId="0" applyFont="1" applyBorder="1" applyAlignment="1" applyProtection="1">
      <alignment vertical="center"/>
      <protection locked="0"/>
    </xf>
    <xf numFmtId="0" fontId="32" fillId="0" borderId="3" xfId="0" applyFont="1" applyBorder="1" applyAlignment="1">
      <alignment vertical="center"/>
    </xf>
    <xf numFmtId="0" fontId="31" fillId="0" borderId="14" xfId="0" applyFont="1" applyBorder="1" applyAlignment="1">
      <alignment horizontal="left" vertical="center"/>
    </xf>
    <xf numFmtId="0" fontId="31" fillId="0" borderId="0" xfId="0" applyFont="1" applyBorder="1" applyAlignment="1">
      <alignment horizontal="center" vertical="center"/>
    </xf>
    <xf numFmtId="0" fontId="19" fillId="0" borderId="22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>
      <alignment horizontal="left"/>
    </xf>
    <xf numFmtId="0" fontId="31" fillId="0" borderId="22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>
      <alignment vertical="center"/>
    </xf>
    <xf numFmtId="0" fontId="23" fillId="0" borderId="0" xfId="0" applyFont="1" applyAlignment="1">
      <alignment horizontal="left" vertical="center" wrapText="1"/>
    </xf>
    <xf numFmtId="4" fontId="24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0" fontId="19" fillId="4" borderId="7" xfId="0" applyFont="1" applyFill="1" applyBorder="1" applyAlignment="1">
      <alignment horizontal="center" vertical="center"/>
    </xf>
    <xf numFmtId="0" fontId="19" fillId="4" borderId="7" xfId="0" applyFont="1" applyFill="1" applyBorder="1" applyAlignment="1">
      <alignment horizontal="left"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left" vertical="center"/>
    </xf>
    <xf numFmtId="4" fontId="15" fillId="0" borderId="0" xfId="0" applyNumberFormat="1" applyFont="1" applyAlignment="1">
      <alignment vertical="center"/>
    </xf>
    <xf numFmtId="164" fontId="13" fillId="0" borderId="0" xfId="0" applyNumberFormat="1" applyFont="1" applyAlignment="1">
      <alignment horizontal="left" vertical="center"/>
    </xf>
    <xf numFmtId="0" fontId="13" fillId="0" borderId="0" xfId="0" applyFont="1" applyAlignment="1">
      <alignment vertical="center"/>
    </xf>
    <xf numFmtId="0" fontId="19" fillId="4" borderId="6" xfId="0" applyFont="1" applyFill="1" applyBorder="1" applyAlignment="1">
      <alignment horizontal="center" vertical="center"/>
    </xf>
    <xf numFmtId="4" fontId="21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4" fontId="12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4" fontId="14" fillId="0" borderId="0" xfId="0" applyNumberFormat="1" applyFont="1" applyAlignment="1">
      <alignment vertical="center"/>
    </xf>
    <xf numFmtId="0" fontId="10" fillId="2" borderId="0" xfId="0" applyFont="1" applyFill="1" applyAlignment="1">
      <alignment horizontal="center" vertical="center"/>
    </xf>
    <xf numFmtId="4" fontId="24" fillId="0" borderId="0" xfId="0" applyNumberFormat="1" applyFont="1" applyAlignment="1">
      <alignment horizontal="right" vertical="center"/>
    </xf>
    <xf numFmtId="0" fontId="19" fillId="4" borderId="7" xfId="0" applyFont="1" applyFill="1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19" fillId="4" borderId="8" xfId="0" applyFont="1" applyFill="1" applyBorder="1" applyAlignment="1">
      <alignment horizontal="left"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4" fontId="21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19" fillId="0" borderId="22" xfId="0" applyFont="1" applyFill="1" applyBorder="1" applyAlignment="1" applyProtection="1">
      <alignment horizontal="left" vertical="center" wrapText="1"/>
      <protection locked="0"/>
    </xf>
    <xf numFmtId="0" fontId="31" fillId="0" borderId="22" xfId="0" applyFont="1" applyFill="1" applyBorder="1" applyAlignment="1" applyProtection="1">
      <alignment horizontal="left" vertical="center" wrapText="1"/>
      <protection locked="0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05"/>
  <sheetViews>
    <sheetView showGridLines="0" topLeftCell="I79" workbookViewId="0">
      <selection activeCell="BE116" sqref="BE116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1:74" s="1" customFormat="1" ht="36.950000000000003" customHeight="1">
      <c r="AR2" s="198" t="s">
        <v>5</v>
      </c>
      <c r="AS2" s="191"/>
      <c r="AT2" s="191"/>
      <c r="AU2" s="191"/>
      <c r="AV2" s="191"/>
      <c r="AW2" s="191"/>
      <c r="AX2" s="191"/>
      <c r="AY2" s="191"/>
      <c r="AZ2" s="191"/>
      <c r="BA2" s="191"/>
      <c r="BB2" s="191"/>
      <c r="BC2" s="191"/>
      <c r="BD2" s="191"/>
      <c r="BE2" s="191"/>
      <c r="BS2" s="14" t="s">
        <v>6</v>
      </c>
      <c r="BT2" s="14" t="s">
        <v>7</v>
      </c>
    </row>
    <row r="3" spans="1:74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pans="1:74" s="1" customFormat="1" ht="24.95" customHeight="1">
      <c r="B4" s="17"/>
      <c r="D4" s="18" t="s">
        <v>8</v>
      </c>
      <c r="AR4" s="17"/>
      <c r="AS4" s="19" t="s">
        <v>9</v>
      </c>
      <c r="BS4" s="14" t="s">
        <v>10</v>
      </c>
    </row>
    <row r="5" spans="1:74" s="1" customFormat="1" ht="12" customHeight="1">
      <c r="B5" s="17"/>
      <c r="D5" s="20" t="s">
        <v>11</v>
      </c>
      <c r="K5" s="190" t="s">
        <v>1206</v>
      </c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191"/>
      <c r="AR5" s="17"/>
      <c r="BS5" s="14" t="s">
        <v>6</v>
      </c>
    </row>
    <row r="6" spans="1:74" s="1" customFormat="1" ht="36.950000000000003" customHeight="1">
      <c r="B6" s="17"/>
      <c r="D6" s="22" t="s">
        <v>12</v>
      </c>
      <c r="K6" s="192" t="s">
        <v>13</v>
      </c>
      <c r="L6" s="191"/>
      <c r="M6" s="191"/>
      <c r="N6" s="191"/>
      <c r="O6" s="191"/>
      <c r="P6" s="191"/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R6" s="17"/>
      <c r="BS6" s="14" t="s">
        <v>6</v>
      </c>
    </row>
    <row r="7" spans="1:74" s="1" customFormat="1" ht="12" customHeight="1">
      <c r="B7" s="17"/>
      <c r="D7" s="23" t="s">
        <v>14</v>
      </c>
      <c r="K7" s="21" t="s">
        <v>1</v>
      </c>
      <c r="AK7" s="23" t="s">
        <v>15</v>
      </c>
      <c r="AN7" s="21" t="s">
        <v>1</v>
      </c>
      <c r="AR7" s="17"/>
      <c r="BS7" s="14" t="s">
        <v>6</v>
      </c>
    </row>
    <row r="8" spans="1:74" s="1" customFormat="1" ht="12" customHeight="1">
      <c r="B8" s="17"/>
      <c r="D8" s="23" t="s">
        <v>16</v>
      </c>
      <c r="K8" s="21" t="s">
        <v>17</v>
      </c>
      <c r="AK8" s="23" t="s">
        <v>18</v>
      </c>
      <c r="AN8" s="21"/>
      <c r="AR8" s="17"/>
      <c r="BS8" s="14" t="s">
        <v>6</v>
      </c>
    </row>
    <row r="9" spans="1:74" s="1" customFormat="1" ht="14.45" customHeight="1">
      <c r="B9" s="17"/>
      <c r="AR9" s="17"/>
      <c r="BS9" s="14" t="s">
        <v>6</v>
      </c>
    </row>
    <row r="10" spans="1:74" s="1" customFormat="1" ht="12" customHeight="1">
      <c r="B10" s="17"/>
      <c r="D10" s="23" t="s">
        <v>19</v>
      </c>
      <c r="AK10" s="23" t="s">
        <v>20</v>
      </c>
      <c r="AN10" s="21" t="s">
        <v>1</v>
      </c>
      <c r="AR10" s="17"/>
      <c r="BS10" s="14" t="s">
        <v>6</v>
      </c>
    </row>
    <row r="11" spans="1:74" s="1" customFormat="1" ht="18.399999999999999" customHeight="1">
      <c r="B11" s="17"/>
      <c r="E11" s="21" t="s">
        <v>17</v>
      </c>
      <c r="AK11" s="23" t="s">
        <v>21</v>
      </c>
      <c r="AN11" s="21" t="s">
        <v>1</v>
      </c>
      <c r="AR11" s="17"/>
      <c r="BS11" s="14" t="s">
        <v>6</v>
      </c>
    </row>
    <row r="12" spans="1:74" s="1" customFormat="1" ht="6.95" customHeight="1">
      <c r="B12" s="17"/>
      <c r="AR12" s="17"/>
      <c r="BS12" s="14" t="s">
        <v>6</v>
      </c>
    </row>
    <row r="13" spans="1:74" s="1" customFormat="1" ht="12" customHeight="1">
      <c r="B13" s="17"/>
      <c r="D13" s="23" t="s">
        <v>22</v>
      </c>
      <c r="AK13" s="23" t="s">
        <v>20</v>
      </c>
      <c r="AN13" s="21" t="s">
        <v>1</v>
      </c>
      <c r="AR13" s="17"/>
      <c r="BS13" s="14" t="s">
        <v>6</v>
      </c>
    </row>
    <row r="14" spans="1:74" ht="12.75">
      <c r="B14" s="17"/>
      <c r="E14" s="21" t="s">
        <v>17</v>
      </c>
      <c r="AK14" s="23" t="s">
        <v>21</v>
      </c>
      <c r="AN14" s="21" t="s">
        <v>1</v>
      </c>
      <c r="AR14" s="17"/>
      <c r="BS14" s="14" t="s">
        <v>6</v>
      </c>
    </row>
    <row r="15" spans="1:74" s="1" customFormat="1" ht="6.95" customHeight="1">
      <c r="B15" s="17"/>
      <c r="AR15" s="17"/>
      <c r="BS15" s="14" t="s">
        <v>3</v>
      </c>
    </row>
    <row r="16" spans="1:74" s="1" customFormat="1" ht="12" customHeight="1">
      <c r="B16" s="17"/>
      <c r="D16" s="23" t="s">
        <v>23</v>
      </c>
      <c r="AK16" s="23" t="s">
        <v>20</v>
      </c>
      <c r="AN16" s="21" t="s">
        <v>1</v>
      </c>
      <c r="AR16" s="17"/>
      <c r="BS16" s="14" t="s">
        <v>3</v>
      </c>
    </row>
    <row r="17" spans="1:71" s="1" customFormat="1" ht="18.399999999999999" customHeight="1">
      <c r="B17" s="17"/>
      <c r="E17" s="21" t="s">
        <v>1208</v>
      </c>
      <c r="AK17" s="23" t="s">
        <v>21</v>
      </c>
      <c r="AN17" s="21" t="s">
        <v>1</v>
      </c>
      <c r="AR17" s="17"/>
      <c r="BS17" s="14" t="s">
        <v>24</v>
      </c>
    </row>
    <row r="18" spans="1:71" s="1" customFormat="1" ht="6.95" customHeight="1">
      <c r="B18" s="17"/>
      <c r="AR18" s="17"/>
      <c r="BS18" s="14" t="s">
        <v>6</v>
      </c>
    </row>
    <row r="19" spans="1:71" s="1" customFormat="1" ht="12" customHeight="1">
      <c r="B19" s="17"/>
      <c r="D19" s="23" t="s">
        <v>25</v>
      </c>
      <c r="AK19" s="23" t="s">
        <v>20</v>
      </c>
      <c r="AN19" s="21" t="s">
        <v>1</v>
      </c>
      <c r="AR19" s="17"/>
      <c r="BS19" s="14" t="s">
        <v>6</v>
      </c>
    </row>
    <row r="20" spans="1:71" s="1" customFormat="1" ht="18.399999999999999" customHeight="1">
      <c r="B20" s="17"/>
      <c r="E20" s="21" t="s">
        <v>17</v>
      </c>
      <c r="AK20" s="23" t="s">
        <v>21</v>
      </c>
      <c r="AN20" s="21" t="s">
        <v>1</v>
      </c>
      <c r="AR20" s="17"/>
      <c r="BS20" s="14" t="s">
        <v>24</v>
      </c>
    </row>
    <row r="21" spans="1:71" s="1" customFormat="1" ht="6.95" customHeight="1">
      <c r="B21" s="17"/>
      <c r="AR21" s="17"/>
    </row>
    <row r="22" spans="1:71" s="1" customFormat="1" ht="12" customHeight="1">
      <c r="B22" s="17"/>
      <c r="D22" s="23" t="s">
        <v>26</v>
      </c>
      <c r="AR22" s="17"/>
    </row>
    <row r="23" spans="1:71" s="1" customFormat="1" ht="16.5" customHeight="1">
      <c r="B23" s="17"/>
      <c r="E23" s="193" t="s">
        <v>1</v>
      </c>
      <c r="F23" s="193"/>
      <c r="G23" s="193"/>
      <c r="H23" s="193"/>
      <c r="I23" s="193"/>
      <c r="J23" s="193"/>
      <c r="K23" s="193"/>
      <c r="L23" s="193"/>
      <c r="M23" s="193"/>
      <c r="N23" s="193"/>
      <c r="O23" s="193"/>
      <c r="P23" s="193"/>
      <c r="Q23" s="193"/>
      <c r="R23" s="193"/>
      <c r="S23" s="193"/>
      <c r="T23" s="193"/>
      <c r="U23" s="193"/>
      <c r="V23" s="193"/>
      <c r="W23" s="193"/>
      <c r="X23" s="193"/>
      <c r="Y23" s="193"/>
      <c r="Z23" s="193"/>
      <c r="AA23" s="193"/>
      <c r="AB23" s="193"/>
      <c r="AC23" s="193"/>
      <c r="AD23" s="193"/>
      <c r="AE23" s="193"/>
      <c r="AF23" s="193"/>
      <c r="AG23" s="193"/>
      <c r="AH23" s="193"/>
      <c r="AI23" s="193"/>
      <c r="AJ23" s="193"/>
      <c r="AK23" s="193"/>
      <c r="AL23" s="193"/>
      <c r="AM23" s="193"/>
      <c r="AN23" s="193"/>
      <c r="AR23" s="17"/>
    </row>
    <row r="24" spans="1:71" s="1" customFormat="1" ht="6.95" customHeight="1">
      <c r="B24" s="17"/>
      <c r="AR24" s="17"/>
    </row>
    <row r="25" spans="1:71" s="1" customFormat="1" ht="6.95" customHeight="1">
      <c r="B25" s="17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R25" s="17"/>
    </row>
    <row r="26" spans="1:71" s="2" customFormat="1" ht="25.9" customHeight="1">
      <c r="A26" s="26"/>
      <c r="B26" s="27"/>
      <c r="C26" s="26"/>
      <c r="D26" s="28" t="s">
        <v>27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194">
        <f>ROUND(AG94,2)</f>
        <v>0</v>
      </c>
      <c r="AL26" s="195"/>
      <c r="AM26" s="195"/>
      <c r="AN26" s="195"/>
      <c r="AO26" s="195"/>
      <c r="AP26" s="26"/>
      <c r="AQ26" s="26"/>
      <c r="AR26" s="27"/>
      <c r="BE26" s="26"/>
    </row>
    <row r="27" spans="1:71" s="2" customFormat="1" ht="6.95" customHeight="1">
      <c r="A27" s="26"/>
      <c r="B27" s="27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7"/>
      <c r="BE27" s="26"/>
    </row>
    <row r="28" spans="1:71" s="2" customFormat="1" ht="12.75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196" t="s">
        <v>28</v>
      </c>
      <c r="M28" s="196"/>
      <c r="N28" s="196"/>
      <c r="O28" s="196"/>
      <c r="P28" s="196"/>
      <c r="Q28" s="26"/>
      <c r="R28" s="26"/>
      <c r="S28" s="26"/>
      <c r="T28" s="26"/>
      <c r="U28" s="26"/>
      <c r="V28" s="26"/>
      <c r="W28" s="196" t="s">
        <v>29</v>
      </c>
      <c r="X28" s="196"/>
      <c r="Y28" s="196"/>
      <c r="Z28" s="196"/>
      <c r="AA28" s="196"/>
      <c r="AB28" s="196"/>
      <c r="AC28" s="196"/>
      <c r="AD28" s="196"/>
      <c r="AE28" s="196"/>
      <c r="AF28" s="26"/>
      <c r="AG28" s="26"/>
      <c r="AH28" s="26"/>
      <c r="AI28" s="26"/>
      <c r="AJ28" s="26"/>
      <c r="AK28" s="196" t="s">
        <v>30</v>
      </c>
      <c r="AL28" s="196"/>
      <c r="AM28" s="196"/>
      <c r="AN28" s="196"/>
      <c r="AO28" s="196"/>
      <c r="AP28" s="26"/>
      <c r="AQ28" s="26"/>
      <c r="AR28" s="27"/>
      <c r="BE28" s="26"/>
    </row>
    <row r="29" spans="1:71" s="3" customFormat="1" ht="14.45" customHeight="1">
      <c r="B29" s="31"/>
      <c r="D29" s="23" t="s">
        <v>31</v>
      </c>
      <c r="F29" s="32" t="s">
        <v>32</v>
      </c>
      <c r="L29" s="186">
        <v>0.2</v>
      </c>
      <c r="M29" s="187"/>
      <c r="N29" s="187"/>
      <c r="O29" s="187"/>
      <c r="P29" s="187"/>
      <c r="Q29" s="33"/>
      <c r="R29" s="33"/>
      <c r="S29" s="33"/>
      <c r="T29" s="33"/>
      <c r="U29" s="33"/>
      <c r="V29" s="33"/>
      <c r="W29" s="197" t="e">
        <f>ROUND(AZ94, 2)</f>
        <v>#REF!</v>
      </c>
      <c r="X29" s="187"/>
      <c r="Y29" s="187"/>
      <c r="Z29" s="187"/>
      <c r="AA29" s="187"/>
      <c r="AB29" s="187"/>
      <c r="AC29" s="187"/>
      <c r="AD29" s="187"/>
      <c r="AE29" s="187"/>
      <c r="AF29" s="33"/>
      <c r="AG29" s="33"/>
      <c r="AH29" s="33"/>
      <c r="AI29" s="33"/>
      <c r="AJ29" s="33"/>
      <c r="AK29" s="197" t="e">
        <f>ROUND(AV94, 2)</f>
        <v>#REF!</v>
      </c>
      <c r="AL29" s="187"/>
      <c r="AM29" s="187"/>
      <c r="AN29" s="187"/>
      <c r="AO29" s="187"/>
      <c r="AP29" s="33"/>
      <c r="AQ29" s="33"/>
      <c r="AR29" s="34"/>
      <c r="AS29" s="33"/>
      <c r="AT29" s="33"/>
      <c r="AU29" s="33"/>
      <c r="AV29" s="33"/>
      <c r="AW29" s="33"/>
      <c r="AX29" s="33"/>
      <c r="AY29" s="33"/>
      <c r="AZ29" s="33"/>
    </row>
    <row r="30" spans="1:71" s="3" customFormat="1" ht="14.45" customHeight="1">
      <c r="B30" s="31"/>
      <c r="F30" s="32" t="s">
        <v>33</v>
      </c>
      <c r="L30" s="175">
        <v>0.2</v>
      </c>
      <c r="M30" s="176"/>
      <c r="N30" s="176"/>
      <c r="O30" s="176"/>
      <c r="P30" s="176"/>
      <c r="W30" s="185">
        <f>AK26</f>
        <v>0</v>
      </c>
      <c r="X30" s="176"/>
      <c r="Y30" s="176"/>
      <c r="Z30" s="176"/>
      <c r="AA30" s="176"/>
      <c r="AB30" s="176"/>
      <c r="AC30" s="176"/>
      <c r="AD30" s="176"/>
      <c r="AE30" s="176"/>
      <c r="AK30" s="185">
        <f>W30*0.2</f>
        <v>0</v>
      </c>
      <c r="AL30" s="176"/>
      <c r="AM30" s="176"/>
      <c r="AN30" s="176"/>
      <c r="AO30" s="176"/>
      <c r="AR30" s="31"/>
    </row>
    <row r="31" spans="1:71" s="3" customFormat="1" ht="14.45" hidden="1" customHeight="1">
      <c r="B31" s="31"/>
      <c r="F31" s="23" t="s">
        <v>34</v>
      </c>
      <c r="L31" s="175">
        <v>0.2</v>
      </c>
      <c r="M31" s="176"/>
      <c r="N31" s="176"/>
      <c r="O31" s="176"/>
      <c r="P31" s="176"/>
      <c r="W31" s="185" t="e">
        <f>ROUND(BB94, 2)</f>
        <v>#REF!</v>
      </c>
      <c r="X31" s="176"/>
      <c r="Y31" s="176"/>
      <c r="Z31" s="176"/>
      <c r="AA31" s="176"/>
      <c r="AB31" s="176"/>
      <c r="AC31" s="176"/>
      <c r="AD31" s="176"/>
      <c r="AE31" s="176"/>
      <c r="AK31" s="185">
        <v>0</v>
      </c>
      <c r="AL31" s="176"/>
      <c r="AM31" s="176"/>
      <c r="AN31" s="176"/>
      <c r="AO31" s="176"/>
      <c r="AR31" s="31"/>
    </row>
    <row r="32" spans="1:71" s="3" customFormat="1" ht="14.45" hidden="1" customHeight="1">
      <c r="B32" s="31"/>
      <c r="F32" s="23" t="s">
        <v>35</v>
      </c>
      <c r="L32" s="175">
        <v>0.2</v>
      </c>
      <c r="M32" s="176"/>
      <c r="N32" s="176"/>
      <c r="O32" s="176"/>
      <c r="P32" s="176"/>
      <c r="W32" s="185" t="e">
        <f>ROUND(BC94, 2)</f>
        <v>#REF!</v>
      </c>
      <c r="X32" s="176"/>
      <c r="Y32" s="176"/>
      <c r="Z32" s="176"/>
      <c r="AA32" s="176"/>
      <c r="AB32" s="176"/>
      <c r="AC32" s="176"/>
      <c r="AD32" s="176"/>
      <c r="AE32" s="176"/>
      <c r="AK32" s="185">
        <v>0</v>
      </c>
      <c r="AL32" s="176"/>
      <c r="AM32" s="176"/>
      <c r="AN32" s="176"/>
      <c r="AO32" s="176"/>
      <c r="AR32" s="31"/>
    </row>
    <row r="33" spans="1:57" s="3" customFormat="1" ht="14.45" hidden="1" customHeight="1">
      <c r="B33" s="31"/>
      <c r="F33" s="32" t="s">
        <v>36</v>
      </c>
      <c r="L33" s="186">
        <v>0</v>
      </c>
      <c r="M33" s="187"/>
      <c r="N33" s="187"/>
      <c r="O33" s="187"/>
      <c r="P33" s="187"/>
      <c r="Q33" s="33"/>
      <c r="R33" s="33"/>
      <c r="S33" s="33"/>
      <c r="T33" s="33"/>
      <c r="U33" s="33"/>
      <c r="V33" s="33"/>
      <c r="W33" s="197" t="e">
        <f>ROUND(BD94, 2)</f>
        <v>#REF!</v>
      </c>
      <c r="X33" s="187"/>
      <c r="Y33" s="187"/>
      <c r="Z33" s="187"/>
      <c r="AA33" s="187"/>
      <c r="AB33" s="187"/>
      <c r="AC33" s="187"/>
      <c r="AD33" s="187"/>
      <c r="AE33" s="187"/>
      <c r="AF33" s="33"/>
      <c r="AG33" s="33"/>
      <c r="AH33" s="33"/>
      <c r="AI33" s="33"/>
      <c r="AJ33" s="33"/>
      <c r="AK33" s="197">
        <v>0</v>
      </c>
      <c r="AL33" s="187"/>
      <c r="AM33" s="187"/>
      <c r="AN33" s="187"/>
      <c r="AO33" s="187"/>
      <c r="AP33" s="33"/>
      <c r="AQ33" s="33"/>
      <c r="AR33" s="34"/>
      <c r="AS33" s="33"/>
      <c r="AT33" s="33"/>
      <c r="AU33" s="33"/>
      <c r="AV33" s="33"/>
      <c r="AW33" s="33"/>
      <c r="AX33" s="33"/>
      <c r="AY33" s="33"/>
      <c r="AZ33" s="33"/>
    </row>
    <row r="34" spans="1:57" s="2" customFormat="1" ht="6.95" customHeight="1">
      <c r="A34" s="26"/>
      <c r="B34" s="27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7"/>
      <c r="BE34" s="26"/>
    </row>
    <row r="35" spans="1:57" s="2" customFormat="1" ht="25.9" customHeight="1">
      <c r="A35" s="26"/>
      <c r="B35" s="27"/>
      <c r="C35" s="35"/>
      <c r="D35" s="36" t="s">
        <v>37</v>
      </c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8" t="s">
        <v>38</v>
      </c>
      <c r="U35" s="37"/>
      <c r="V35" s="37"/>
      <c r="W35" s="37"/>
      <c r="X35" s="184" t="s">
        <v>39</v>
      </c>
      <c r="Y35" s="182"/>
      <c r="Z35" s="182"/>
      <c r="AA35" s="182"/>
      <c r="AB35" s="182"/>
      <c r="AC35" s="37"/>
      <c r="AD35" s="37"/>
      <c r="AE35" s="37"/>
      <c r="AF35" s="37"/>
      <c r="AG35" s="37"/>
      <c r="AH35" s="37"/>
      <c r="AI35" s="37"/>
      <c r="AJ35" s="37"/>
      <c r="AK35" s="181">
        <f>AK30+AK26</f>
        <v>0</v>
      </c>
      <c r="AL35" s="182"/>
      <c r="AM35" s="182"/>
      <c r="AN35" s="182"/>
      <c r="AO35" s="183"/>
      <c r="AP35" s="35"/>
      <c r="AQ35" s="35"/>
      <c r="AR35" s="27"/>
      <c r="BE35" s="26"/>
    </row>
    <row r="36" spans="1:57" s="2" customFormat="1" ht="6.95" customHeight="1">
      <c r="A36" s="26"/>
      <c r="B36" s="27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7"/>
      <c r="BE36" s="26"/>
    </row>
    <row r="37" spans="1:57" s="2" customFormat="1" ht="14.45" customHeight="1">
      <c r="A37" s="26"/>
      <c r="B37" s="27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7"/>
      <c r="BE37" s="26"/>
    </row>
    <row r="38" spans="1:57" s="1" customFormat="1" ht="14.45" customHeight="1">
      <c r="B38" s="17"/>
      <c r="AR38" s="17"/>
    </row>
    <row r="39" spans="1:57" s="1" customFormat="1" ht="14.45" customHeight="1">
      <c r="B39" s="17"/>
      <c r="AR39" s="17"/>
    </row>
    <row r="40" spans="1:57" s="1" customFormat="1" ht="14.45" customHeight="1">
      <c r="B40" s="17"/>
      <c r="AR40" s="17"/>
    </row>
    <row r="41" spans="1:57" s="1" customFormat="1" ht="14.45" customHeight="1">
      <c r="B41" s="17"/>
      <c r="AR41" s="17"/>
    </row>
    <row r="42" spans="1:57" s="1" customFormat="1" ht="14.45" customHeight="1">
      <c r="B42" s="17"/>
      <c r="AR42" s="17"/>
    </row>
    <row r="43" spans="1:57" s="1" customFormat="1" ht="14.45" customHeight="1">
      <c r="B43" s="17"/>
      <c r="AR43" s="17"/>
    </row>
    <row r="44" spans="1:57" s="1" customFormat="1" ht="14.45" customHeight="1">
      <c r="B44" s="17"/>
      <c r="AR44" s="17"/>
    </row>
    <row r="45" spans="1:57" s="1" customFormat="1" ht="14.45" customHeight="1">
      <c r="B45" s="17"/>
      <c r="AR45" s="17"/>
    </row>
    <row r="46" spans="1:57" s="1" customFormat="1" ht="14.45" customHeight="1">
      <c r="B46" s="17"/>
      <c r="AR46" s="17"/>
    </row>
    <row r="47" spans="1:57" s="1" customFormat="1" ht="14.45" customHeight="1">
      <c r="B47" s="17"/>
      <c r="AR47" s="17"/>
    </row>
    <row r="48" spans="1:57" s="1" customFormat="1" ht="14.45" customHeight="1">
      <c r="B48" s="17"/>
      <c r="AR48" s="17"/>
    </row>
    <row r="49" spans="1:57" s="2" customFormat="1" ht="14.45" customHeight="1">
      <c r="B49" s="39"/>
      <c r="D49" s="40" t="s">
        <v>40</v>
      </c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0" t="s">
        <v>41</v>
      </c>
      <c r="AI49" s="41"/>
      <c r="AJ49" s="41"/>
      <c r="AK49" s="41"/>
      <c r="AL49" s="41"/>
      <c r="AM49" s="41"/>
      <c r="AN49" s="41"/>
      <c r="AO49" s="41"/>
      <c r="AR49" s="39"/>
    </row>
    <row r="50" spans="1:57">
      <c r="B50" s="17"/>
      <c r="AR50" s="17"/>
    </row>
    <row r="51" spans="1:57">
      <c r="B51" s="17"/>
      <c r="AR51" s="17"/>
    </row>
    <row r="52" spans="1:57">
      <c r="B52" s="17"/>
      <c r="AR52" s="17"/>
    </row>
    <row r="53" spans="1:57">
      <c r="B53" s="17"/>
      <c r="AR53" s="17"/>
    </row>
    <row r="54" spans="1:57">
      <c r="B54" s="17"/>
      <c r="AR54" s="17"/>
    </row>
    <row r="55" spans="1:57">
      <c r="B55" s="17"/>
      <c r="AR55" s="17"/>
    </row>
    <row r="56" spans="1:57">
      <c r="B56" s="17"/>
      <c r="AR56" s="17"/>
    </row>
    <row r="57" spans="1:57">
      <c r="B57" s="17"/>
      <c r="AR57" s="17"/>
    </row>
    <row r="58" spans="1:57">
      <c r="B58" s="17"/>
      <c r="AR58" s="17"/>
    </row>
    <row r="59" spans="1:57">
      <c r="B59" s="17"/>
      <c r="AR59" s="17"/>
    </row>
    <row r="60" spans="1:57" s="2" customFormat="1" ht="12.75">
      <c r="A60" s="26"/>
      <c r="B60" s="27"/>
      <c r="C60" s="26"/>
      <c r="D60" s="42" t="s">
        <v>42</v>
      </c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42" t="s">
        <v>43</v>
      </c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42" t="s">
        <v>42</v>
      </c>
      <c r="AI60" s="29"/>
      <c r="AJ60" s="29"/>
      <c r="AK60" s="29"/>
      <c r="AL60" s="29"/>
      <c r="AM60" s="42" t="s">
        <v>43</v>
      </c>
      <c r="AN60" s="29"/>
      <c r="AO60" s="29"/>
      <c r="AP60" s="26"/>
      <c r="AQ60" s="26"/>
      <c r="AR60" s="27"/>
      <c r="BE60" s="26"/>
    </row>
    <row r="61" spans="1:57">
      <c r="B61" s="17"/>
      <c r="AR61" s="17"/>
    </row>
    <row r="62" spans="1:57">
      <c r="B62" s="17"/>
      <c r="AR62" s="17"/>
    </row>
    <row r="63" spans="1:57">
      <c r="B63" s="17"/>
      <c r="AR63" s="17"/>
    </row>
    <row r="64" spans="1:57" s="2" customFormat="1" ht="12.75">
      <c r="A64" s="26"/>
      <c r="B64" s="27"/>
      <c r="C64" s="26"/>
      <c r="D64" s="40" t="s">
        <v>44</v>
      </c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0" t="s">
        <v>45</v>
      </c>
      <c r="AI64" s="43"/>
      <c r="AJ64" s="43"/>
      <c r="AK64" s="43"/>
      <c r="AL64" s="43"/>
      <c r="AM64" s="43"/>
      <c r="AN64" s="43"/>
      <c r="AO64" s="43"/>
      <c r="AP64" s="26"/>
      <c r="AQ64" s="26"/>
      <c r="AR64" s="27"/>
      <c r="BE64" s="26"/>
    </row>
    <row r="65" spans="1:57">
      <c r="B65" s="17"/>
      <c r="AR65" s="17"/>
    </row>
    <row r="66" spans="1:57">
      <c r="B66" s="17"/>
      <c r="AR66" s="17"/>
    </row>
    <row r="67" spans="1:57">
      <c r="B67" s="17"/>
      <c r="AR67" s="17"/>
    </row>
    <row r="68" spans="1:57">
      <c r="B68" s="17"/>
      <c r="AR68" s="17"/>
    </row>
    <row r="69" spans="1:57">
      <c r="B69" s="17"/>
      <c r="AR69" s="17"/>
    </row>
    <row r="70" spans="1:57">
      <c r="B70" s="17"/>
      <c r="AR70" s="17"/>
    </row>
    <row r="71" spans="1:57">
      <c r="B71" s="17"/>
      <c r="AR71" s="17"/>
    </row>
    <row r="72" spans="1:57">
      <c r="B72" s="17"/>
      <c r="AR72" s="17"/>
    </row>
    <row r="73" spans="1:57">
      <c r="B73" s="17"/>
      <c r="AR73" s="17"/>
    </row>
    <row r="74" spans="1:57">
      <c r="B74" s="17"/>
      <c r="AR74" s="17"/>
    </row>
    <row r="75" spans="1:57" s="2" customFormat="1" ht="12.75">
      <c r="A75" s="26"/>
      <c r="B75" s="27"/>
      <c r="C75" s="26"/>
      <c r="D75" s="42" t="s">
        <v>42</v>
      </c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42" t="s">
        <v>43</v>
      </c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42" t="s">
        <v>42</v>
      </c>
      <c r="AI75" s="29"/>
      <c r="AJ75" s="29"/>
      <c r="AK75" s="29"/>
      <c r="AL75" s="29"/>
      <c r="AM75" s="42" t="s">
        <v>43</v>
      </c>
      <c r="AN75" s="29"/>
      <c r="AO75" s="29"/>
      <c r="AP75" s="26"/>
      <c r="AQ75" s="26"/>
      <c r="AR75" s="27"/>
      <c r="BE75" s="26"/>
    </row>
    <row r="76" spans="1:57" s="2" customFormat="1">
      <c r="A76" s="26"/>
      <c r="B76" s="27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7"/>
      <c r="BE76" s="26"/>
    </row>
    <row r="77" spans="1:57" s="2" customFormat="1" ht="6.95" customHeight="1">
      <c r="A77" s="26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27"/>
      <c r="BE77" s="26"/>
    </row>
    <row r="81" spans="1:91" s="2" customFormat="1" ht="6.95" customHeight="1">
      <c r="A81" s="26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27"/>
      <c r="BE81" s="26"/>
    </row>
    <row r="82" spans="1:91" s="2" customFormat="1" ht="24.95" customHeight="1">
      <c r="A82" s="26"/>
      <c r="B82" s="27"/>
      <c r="C82" s="18" t="s">
        <v>46</v>
      </c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7"/>
      <c r="BE82" s="26"/>
    </row>
    <row r="83" spans="1:91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7"/>
      <c r="BE83" s="26"/>
    </row>
    <row r="84" spans="1:91" s="4" customFormat="1" ht="12" customHeight="1">
      <c r="B84" s="48"/>
      <c r="C84" s="23" t="s">
        <v>11</v>
      </c>
      <c r="L84" s="4" t="str">
        <f>K5</f>
        <v>Huncovce</v>
      </c>
      <c r="AR84" s="48"/>
    </row>
    <row r="85" spans="1:91" s="5" customFormat="1" ht="36.950000000000003" customHeight="1">
      <c r="B85" s="49"/>
      <c r="C85" s="50" t="s">
        <v>12</v>
      </c>
      <c r="L85" s="177" t="str">
        <f>K6</f>
        <v>ČOV Huncove</v>
      </c>
      <c r="M85" s="178"/>
      <c r="N85" s="178"/>
      <c r="O85" s="178"/>
      <c r="P85" s="178"/>
      <c r="Q85" s="178"/>
      <c r="R85" s="178"/>
      <c r="S85" s="178"/>
      <c r="T85" s="178"/>
      <c r="U85" s="178"/>
      <c r="V85" s="178"/>
      <c r="W85" s="178"/>
      <c r="X85" s="178"/>
      <c r="Y85" s="178"/>
      <c r="Z85" s="178"/>
      <c r="AA85" s="178"/>
      <c r="AB85" s="178"/>
      <c r="AC85" s="178"/>
      <c r="AD85" s="178"/>
      <c r="AE85" s="178"/>
      <c r="AF85" s="178"/>
      <c r="AG85" s="178"/>
      <c r="AH85" s="178"/>
      <c r="AI85" s="178"/>
      <c r="AJ85" s="178"/>
      <c r="AK85" s="178"/>
      <c r="AL85" s="178"/>
      <c r="AM85" s="178"/>
      <c r="AN85" s="178"/>
      <c r="AO85" s="178"/>
      <c r="AR85" s="49"/>
    </row>
    <row r="86" spans="1:91" s="2" customFormat="1" ht="6.95" customHeight="1">
      <c r="A86" s="26"/>
      <c r="B86" s="27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7"/>
      <c r="BE86" s="26"/>
    </row>
    <row r="87" spans="1:91" s="2" customFormat="1" ht="12" customHeight="1">
      <c r="A87" s="26"/>
      <c r="B87" s="27"/>
      <c r="C87" s="23" t="s">
        <v>16</v>
      </c>
      <c r="D87" s="26"/>
      <c r="E87" s="26"/>
      <c r="F87" s="26"/>
      <c r="G87" s="26"/>
      <c r="H87" s="26"/>
      <c r="I87" s="26"/>
      <c r="J87" s="26"/>
      <c r="K87" s="26"/>
      <c r="L87" s="51" t="str">
        <f>IF(K8="","",K8)</f>
        <v xml:space="preserve"> </v>
      </c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3" t="s">
        <v>18</v>
      </c>
      <c r="AJ87" s="26"/>
      <c r="AK87" s="26"/>
      <c r="AL87" s="26"/>
      <c r="AM87" s="203" t="str">
        <f>IF(AN8= "","",AN8)</f>
        <v/>
      </c>
      <c r="AN87" s="203"/>
      <c r="AO87" s="26"/>
      <c r="AP87" s="26"/>
      <c r="AQ87" s="26"/>
      <c r="AR87" s="27"/>
      <c r="BE87" s="26"/>
    </row>
    <row r="88" spans="1:91" s="2" customFormat="1" ht="6.95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7"/>
      <c r="BE88" s="26"/>
    </row>
    <row r="89" spans="1:91" s="2" customFormat="1" ht="15.2" customHeight="1">
      <c r="A89" s="26"/>
      <c r="B89" s="27"/>
      <c r="C89" s="23" t="s">
        <v>19</v>
      </c>
      <c r="D89" s="26"/>
      <c r="E89" s="26"/>
      <c r="F89" s="26"/>
      <c r="G89" s="26"/>
      <c r="H89" s="26"/>
      <c r="I89" s="26"/>
      <c r="J89" s="26"/>
      <c r="K89" s="26"/>
      <c r="L89" s="4" t="str">
        <f>IF(E11= "","",E11)</f>
        <v xml:space="preserve"> </v>
      </c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3" t="s">
        <v>23</v>
      </c>
      <c r="AJ89" s="26"/>
      <c r="AK89" s="26"/>
      <c r="AL89" s="26"/>
      <c r="AM89" s="201" t="str">
        <f>IF(E17="","",E17)</f>
        <v>Ing. Martin Kalina</v>
      </c>
      <c r="AN89" s="202"/>
      <c r="AO89" s="202"/>
      <c r="AP89" s="202"/>
      <c r="AQ89" s="26"/>
      <c r="AR89" s="27"/>
      <c r="AS89" s="205" t="s">
        <v>47</v>
      </c>
      <c r="AT89" s="206"/>
      <c r="AU89" s="53"/>
      <c r="AV89" s="53"/>
      <c r="AW89" s="53"/>
      <c r="AX89" s="53"/>
      <c r="AY89" s="53"/>
      <c r="AZ89" s="53"/>
      <c r="BA89" s="53"/>
      <c r="BB89" s="53"/>
      <c r="BC89" s="53"/>
      <c r="BD89" s="54"/>
      <c r="BE89" s="26"/>
    </row>
    <row r="90" spans="1:91" s="2" customFormat="1" ht="15.2" customHeight="1">
      <c r="A90" s="26"/>
      <c r="B90" s="27"/>
      <c r="C90" s="23" t="s">
        <v>22</v>
      </c>
      <c r="D90" s="26"/>
      <c r="E90" s="26"/>
      <c r="F90" s="26"/>
      <c r="G90" s="26"/>
      <c r="H90" s="26"/>
      <c r="I90" s="26"/>
      <c r="J90" s="26"/>
      <c r="K90" s="26"/>
      <c r="L90" s="4" t="str">
        <f>IF(E14="","",E14)</f>
        <v xml:space="preserve"> </v>
      </c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3" t="s">
        <v>25</v>
      </c>
      <c r="AJ90" s="26"/>
      <c r="AK90" s="26"/>
      <c r="AL90" s="26"/>
      <c r="AM90" s="201" t="str">
        <f>IF(E20="","",E20)</f>
        <v xml:space="preserve"> </v>
      </c>
      <c r="AN90" s="202"/>
      <c r="AO90" s="202"/>
      <c r="AP90" s="202"/>
      <c r="AQ90" s="26"/>
      <c r="AR90" s="27"/>
      <c r="AS90" s="207"/>
      <c r="AT90" s="208"/>
      <c r="AU90" s="55"/>
      <c r="AV90" s="55"/>
      <c r="AW90" s="55"/>
      <c r="AX90" s="55"/>
      <c r="AY90" s="55"/>
      <c r="AZ90" s="55"/>
      <c r="BA90" s="55"/>
      <c r="BB90" s="55"/>
      <c r="BC90" s="55"/>
      <c r="BD90" s="56"/>
      <c r="BE90" s="26"/>
    </row>
    <row r="91" spans="1:91" s="2" customFormat="1" ht="10.9" customHeight="1">
      <c r="A91" s="26"/>
      <c r="B91" s="27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7"/>
      <c r="AS91" s="207"/>
      <c r="AT91" s="208"/>
      <c r="AU91" s="55"/>
      <c r="AV91" s="55"/>
      <c r="AW91" s="55"/>
      <c r="AX91" s="55"/>
      <c r="AY91" s="55"/>
      <c r="AZ91" s="55"/>
      <c r="BA91" s="55"/>
      <c r="BB91" s="55"/>
      <c r="BC91" s="55"/>
      <c r="BD91" s="56"/>
      <c r="BE91" s="26"/>
    </row>
    <row r="92" spans="1:91" s="2" customFormat="1" ht="29.25" customHeight="1">
      <c r="A92" s="26"/>
      <c r="B92" s="27"/>
      <c r="C92" s="188" t="s">
        <v>48</v>
      </c>
      <c r="D92" s="180"/>
      <c r="E92" s="180"/>
      <c r="F92" s="180"/>
      <c r="G92" s="180"/>
      <c r="H92" s="57"/>
      <c r="I92" s="179" t="s">
        <v>49</v>
      </c>
      <c r="J92" s="180"/>
      <c r="K92" s="180"/>
      <c r="L92" s="180"/>
      <c r="M92" s="180"/>
      <c r="N92" s="180"/>
      <c r="O92" s="180"/>
      <c r="P92" s="180"/>
      <c r="Q92" s="180"/>
      <c r="R92" s="180"/>
      <c r="S92" s="180"/>
      <c r="T92" s="180"/>
      <c r="U92" s="180"/>
      <c r="V92" s="180"/>
      <c r="W92" s="180"/>
      <c r="X92" s="180"/>
      <c r="Y92" s="180"/>
      <c r="Z92" s="180"/>
      <c r="AA92" s="180"/>
      <c r="AB92" s="180"/>
      <c r="AC92" s="180"/>
      <c r="AD92" s="180"/>
      <c r="AE92" s="180"/>
      <c r="AF92" s="180"/>
      <c r="AG92" s="200" t="s">
        <v>50</v>
      </c>
      <c r="AH92" s="180"/>
      <c r="AI92" s="180"/>
      <c r="AJ92" s="180"/>
      <c r="AK92" s="180"/>
      <c r="AL92" s="180"/>
      <c r="AM92" s="180"/>
      <c r="AN92" s="179" t="s">
        <v>51</v>
      </c>
      <c r="AO92" s="180"/>
      <c r="AP92" s="204"/>
      <c r="AQ92" s="58" t="s">
        <v>52</v>
      </c>
      <c r="AR92" s="27"/>
      <c r="AS92" s="59" t="s">
        <v>53</v>
      </c>
      <c r="AT92" s="60" t="s">
        <v>54</v>
      </c>
      <c r="AU92" s="60" t="s">
        <v>55</v>
      </c>
      <c r="AV92" s="60" t="s">
        <v>56</v>
      </c>
      <c r="AW92" s="60" t="s">
        <v>57</v>
      </c>
      <c r="AX92" s="60" t="s">
        <v>58</v>
      </c>
      <c r="AY92" s="60" t="s">
        <v>59</v>
      </c>
      <c r="AZ92" s="60" t="s">
        <v>60</v>
      </c>
      <c r="BA92" s="60" t="s">
        <v>61</v>
      </c>
      <c r="BB92" s="60" t="s">
        <v>62</v>
      </c>
      <c r="BC92" s="60" t="s">
        <v>63</v>
      </c>
      <c r="BD92" s="61" t="s">
        <v>64</v>
      </c>
      <c r="BE92" s="26"/>
    </row>
    <row r="93" spans="1:91" s="2" customFormat="1" ht="10.9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7"/>
      <c r="AS93" s="62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4"/>
      <c r="BE93" s="26"/>
    </row>
    <row r="94" spans="1:91" s="6" customFormat="1" ht="32.450000000000003" customHeight="1">
      <c r="B94" s="65"/>
      <c r="C94" s="66" t="s">
        <v>65</v>
      </c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189">
        <f>ROUND(AG95+SUM(AG96:AG98)+SUM(AG99:AG102)+AG103,2)</f>
        <v>0</v>
      </c>
      <c r="AH94" s="189"/>
      <c r="AI94" s="189"/>
      <c r="AJ94" s="189"/>
      <c r="AK94" s="189"/>
      <c r="AL94" s="189"/>
      <c r="AM94" s="189"/>
      <c r="AN94" s="209">
        <f>SUM(AN95:AP103)</f>
        <v>0</v>
      </c>
      <c r="AO94" s="209"/>
      <c r="AP94" s="209"/>
      <c r="AQ94" s="69" t="s">
        <v>1</v>
      </c>
      <c r="AR94" s="65"/>
      <c r="AS94" s="70" t="e">
        <f>ROUND(AS95+SUM(AS96:AS98)+SUM(AS99:AS102)+AS103,2)</f>
        <v>#REF!</v>
      </c>
      <c r="AT94" s="71" t="e">
        <f t="shared" ref="AT94:AT103" si="0">ROUND(SUM(AV94:AW94),2)</f>
        <v>#REF!</v>
      </c>
      <c r="AU94" s="72" t="e">
        <f>ROUND(AU95+SUM(AU96:AU98)+SUM(AU99:AU102)+AU103,5)</f>
        <v>#REF!</v>
      </c>
      <c r="AV94" s="71" t="e">
        <f>ROUND(AZ94*L29,2)</f>
        <v>#REF!</v>
      </c>
      <c r="AW94" s="71" t="e">
        <f>ROUND(BA94*L30,2)</f>
        <v>#REF!</v>
      </c>
      <c r="AX94" s="71" t="e">
        <f>ROUND(BB94*L29,2)</f>
        <v>#REF!</v>
      </c>
      <c r="AY94" s="71" t="e">
        <f>ROUND(BC94*L30,2)</f>
        <v>#REF!</v>
      </c>
      <c r="AZ94" s="71" t="e">
        <f>ROUND(AZ95+SUM(AZ96:AZ98)+SUM(AZ99:AZ102)+AZ103,2)</f>
        <v>#REF!</v>
      </c>
      <c r="BA94" s="71" t="e">
        <f>ROUND(BA95+SUM(BA96:BA98)+SUM(BA99:BA102)+BA103,2)</f>
        <v>#REF!</v>
      </c>
      <c r="BB94" s="71" t="e">
        <f>ROUND(BB95+SUM(BB96:BB98)+SUM(BB99:BB102)+BB103,2)</f>
        <v>#REF!</v>
      </c>
      <c r="BC94" s="71" t="e">
        <f>ROUND(BC95+SUM(BC96:BC98)+SUM(BC99:BC102)+BC103,2)</f>
        <v>#REF!</v>
      </c>
      <c r="BD94" s="73" t="e">
        <f>ROUND(BD95+SUM(BD96:BD98)+SUM(BD99:BD102)+BD103,2)</f>
        <v>#REF!</v>
      </c>
      <c r="BS94" s="74" t="s">
        <v>66</v>
      </c>
      <c r="BT94" s="74" t="s">
        <v>67</v>
      </c>
      <c r="BU94" s="75" t="s">
        <v>68</v>
      </c>
      <c r="BV94" s="74" t="s">
        <v>69</v>
      </c>
      <c r="BW94" s="74" t="s">
        <v>4</v>
      </c>
      <c r="BX94" s="74" t="s">
        <v>70</v>
      </c>
      <c r="CL94" s="74" t="s">
        <v>1</v>
      </c>
    </row>
    <row r="95" spans="1:91" s="7" customFormat="1" ht="24.75" customHeight="1">
      <c r="B95" s="76"/>
      <c r="C95" s="77"/>
      <c r="D95" s="172" t="s">
        <v>71</v>
      </c>
      <c r="E95" s="172"/>
      <c r="F95" s="172"/>
      <c r="G95" s="172"/>
      <c r="H95" s="172"/>
      <c r="I95" s="78"/>
      <c r="J95" s="172" t="s">
        <v>72</v>
      </c>
      <c r="K95" s="172"/>
      <c r="L95" s="172"/>
      <c r="M95" s="172"/>
      <c r="N95" s="172"/>
      <c r="O95" s="172"/>
      <c r="P95" s="172"/>
      <c r="Q95" s="172"/>
      <c r="R95" s="172"/>
      <c r="S95" s="172"/>
      <c r="T95" s="172"/>
      <c r="U95" s="172"/>
      <c r="V95" s="172"/>
      <c r="W95" s="172"/>
      <c r="X95" s="172"/>
      <c r="Y95" s="172"/>
      <c r="Z95" s="172"/>
      <c r="AA95" s="172"/>
      <c r="AB95" s="172"/>
      <c r="AC95" s="172"/>
      <c r="AD95" s="172"/>
      <c r="AE95" s="172"/>
      <c r="AF95" s="172"/>
      <c r="AG95" s="199">
        <f>'PS1 - Prevádzkové súbory ...'!J120</f>
        <v>0</v>
      </c>
      <c r="AH95" s="174"/>
      <c r="AI95" s="174"/>
      <c r="AJ95" s="174"/>
      <c r="AK95" s="174"/>
      <c r="AL95" s="174"/>
      <c r="AM95" s="174"/>
      <c r="AN95" s="173">
        <f>ROUND(AG95*1.2,2)</f>
        <v>0</v>
      </c>
      <c r="AO95" s="174"/>
      <c r="AP95" s="174"/>
      <c r="AQ95" s="79" t="s">
        <v>73</v>
      </c>
      <c r="AR95" s="76"/>
      <c r="AS95" s="80" t="e">
        <f>ROUND(SUM(#REF!),2)</f>
        <v>#REF!</v>
      </c>
      <c r="AT95" s="81" t="e">
        <f t="shared" si="0"/>
        <v>#REF!</v>
      </c>
      <c r="AU95" s="82" t="e">
        <f>ROUND(SUM(#REF!),5)</f>
        <v>#REF!</v>
      </c>
      <c r="AV95" s="81" t="e">
        <f>ROUND(AZ95*L29,2)</f>
        <v>#REF!</v>
      </c>
      <c r="AW95" s="81" t="e">
        <f>ROUND(BA95*L30,2)</f>
        <v>#REF!</v>
      </c>
      <c r="AX95" s="81" t="e">
        <f>ROUND(BB95*L29,2)</f>
        <v>#REF!</v>
      </c>
      <c r="AY95" s="81" t="e">
        <f>ROUND(BC95*L30,2)</f>
        <v>#REF!</v>
      </c>
      <c r="AZ95" s="81" t="e">
        <f>ROUND(SUM(#REF!),2)</f>
        <v>#REF!</v>
      </c>
      <c r="BA95" s="81" t="e">
        <f>ROUND(SUM(#REF!),2)</f>
        <v>#REF!</v>
      </c>
      <c r="BB95" s="81" t="e">
        <f>ROUND(SUM(#REF!),2)</f>
        <v>#REF!</v>
      </c>
      <c r="BC95" s="81" t="e">
        <f>ROUND(SUM(#REF!),2)</f>
        <v>#REF!</v>
      </c>
      <c r="BD95" s="83" t="e">
        <f>ROUND(SUM(#REF!),2)</f>
        <v>#REF!</v>
      </c>
      <c r="BS95" s="84" t="s">
        <v>66</v>
      </c>
      <c r="BT95" s="84" t="s">
        <v>74</v>
      </c>
      <c r="BV95" s="84" t="s">
        <v>69</v>
      </c>
      <c r="BW95" s="84" t="s">
        <v>75</v>
      </c>
      <c r="BX95" s="84" t="s">
        <v>4</v>
      </c>
      <c r="CL95" s="84" t="s">
        <v>17</v>
      </c>
      <c r="CM95" s="84" t="s">
        <v>67</v>
      </c>
    </row>
    <row r="96" spans="1:91" s="7" customFormat="1" ht="24.75" customHeight="1">
      <c r="A96" s="85" t="s">
        <v>76</v>
      </c>
      <c r="B96" s="76"/>
      <c r="C96" s="77"/>
      <c r="D96" s="172" t="s">
        <v>78</v>
      </c>
      <c r="E96" s="172"/>
      <c r="F96" s="172"/>
      <c r="G96" s="172"/>
      <c r="H96" s="172"/>
      <c r="I96" s="78"/>
      <c r="J96" s="172" t="s">
        <v>79</v>
      </c>
      <c r="K96" s="172"/>
      <c r="L96" s="172"/>
      <c r="M96" s="172"/>
      <c r="N96" s="172"/>
      <c r="O96" s="172"/>
      <c r="P96" s="172"/>
      <c r="Q96" s="172"/>
      <c r="R96" s="172"/>
      <c r="S96" s="172"/>
      <c r="T96" s="172"/>
      <c r="U96" s="172"/>
      <c r="V96" s="172"/>
      <c r="W96" s="172"/>
      <c r="X96" s="172"/>
      <c r="Y96" s="172"/>
      <c r="Z96" s="172"/>
      <c r="AA96" s="172"/>
      <c r="AB96" s="172"/>
      <c r="AC96" s="172"/>
      <c r="AD96" s="172"/>
      <c r="AE96" s="172"/>
      <c r="AF96" s="172"/>
      <c r="AG96" s="173">
        <f>'SO01 - SO 01 - ČOV II. Et...'!J30</f>
        <v>0</v>
      </c>
      <c r="AH96" s="174"/>
      <c r="AI96" s="174"/>
      <c r="AJ96" s="174"/>
      <c r="AK96" s="174"/>
      <c r="AL96" s="174"/>
      <c r="AM96" s="174"/>
      <c r="AN96" s="173">
        <f t="shared" ref="AN96:AN103" si="1">ROUND(AG96*1.2,2)</f>
        <v>0</v>
      </c>
      <c r="AO96" s="174"/>
      <c r="AP96" s="174"/>
      <c r="AQ96" s="79" t="s">
        <v>73</v>
      </c>
      <c r="AR96" s="76"/>
      <c r="AS96" s="80">
        <v>0</v>
      </c>
      <c r="AT96" s="81">
        <f t="shared" si="0"/>
        <v>0</v>
      </c>
      <c r="AU96" s="82">
        <f>'SO01 - SO 01 - ČOV II. Et...'!P135</f>
        <v>511.33301929999999</v>
      </c>
      <c r="AV96" s="81">
        <f>'SO01 - SO 01 - ČOV II. Et...'!J33</f>
        <v>0</v>
      </c>
      <c r="AW96" s="81">
        <f>'SO01 - SO 01 - ČOV II. Et...'!J34</f>
        <v>0</v>
      </c>
      <c r="AX96" s="81">
        <f>'SO01 - SO 01 - ČOV II. Et...'!J35</f>
        <v>0</v>
      </c>
      <c r="AY96" s="81">
        <f>'SO01 - SO 01 - ČOV II. Et...'!J36</f>
        <v>0</v>
      </c>
      <c r="AZ96" s="81">
        <f>'SO01 - SO 01 - ČOV II. Et...'!F33</f>
        <v>0</v>
      </c>
      <c r="BA96" s="81">
        <f>'SO01 - SO 01 - ČOV II. Et...'!F34</f>
        <v>0</v>
      </c>
      <c r="BB96" s="81">
        <f>'SO01 - SO 01 - ČOV II. Et...'!F35</f>
        <v>0</v>
      </c>
      <c r="BC96" s="81">
        <f>'SO01 - SO 01 - ČOV II. Et...'!F36</f>
        <v>0</v>
      </c>
      <c r="BD96" s="83">
        <f>'SO01 - SO 01 - ČOV II. Et...'!F37</f>
        <v>0</v>
      </c>
      <c r="BT96" s="84" t="s">
        <v>74</v>
      </c>
      <c r="BV96" s="84" t="s">
        <v>69</v>
      </c>
      <c r="BW96" s="84" t="s">
        <v>80</v>
      </c>
      <c r="BX96" s="84" t="s">
        <v>4</v>
      </c>
      <c r="CL96" s="84" t="s">
        <v>17</v>
      </c>
      <c r="CM96" s="84" t="s">
        <v>67</v>
      </c>
    </row>
    <row r="97" spans="1:91" s="7" customFormat="1" ht="16.5" customHeight="1">
      <c r="A97" s="85" t="s">
        <v>76</v>
      </c>
      <c r="B97" s="76"/>
      <c r="C97" s="77"/>
      <c r="D97" s="172" t="s">
        <v>81</v>
      </c>
      <c r="E97" s="172"/>
      <c r="F97" s="172"/>
      <c r="G97" s="172"/>
      <c r="H97" s="172"/>
      <c r="I97" s="78"/>
      <c r="J97" s="172" t="s">
        <v>82</v>
      </c>
      <c r="K97" s="172"/>
      <c r="L97" s="172"/>
      <c r="M97" s="172"/>
      <c r="N97" s="172"/>
      <c r="O97" s="172"/>
      <c r="P97" s="172"/>
      <c r="Q97" s="172"/>
      <c r="R97" s="172"/>
      <c r="S97" s="172"/>
      <c r="T97" s="172"/>
      <c r="U97" s="172"/>
      <c r="V97" s="172"/>
      <c r="W97" s="172"/>
      <c r="X97" s="172"/>
      <c r="Y97" s="172"/>
      <c r="Z97" s="172"/>
      <c r="AA97" s="172"/>
      <c r="AB97" s="172"/>
      <c r="AC97" s="172"/>
      <c r="AD97" s="172"/>
      <c r="AE97" s="172"/>
      <c r="AF97" s="172"/>
      <c r="AG97" s="173">
        <f>'SO02 - SO 02 - ČOV II. Et...'!J30</f>
        <v>0</v>
      </c>
      <c r="AH97" s="174"/>
      <c r="AI97" s="174"/>
      <c r="AJ97" s="174"/>
      <c r="AK97" s="174"/>
      <c r="AL97" s="174"/>
      <c r="AM97" s="174"/>
      <c r="AN97" s="173">
        <f t="shared" si="1"/>
        <v>0</v>
      </c>
      <c r="AO97" s="174"/>
      <c r="AP97" s="174"/>
      <c r="AQ97" s="79" t="s">
        <v>73</v>
      </c>
      <c r="AR97" s="76"/>
      <c r="AS97" s="80">
        <v>0</v>
      </c>
      <c r="AT97" s="81">
        <f t="shared" si="0"/>
        <v>0</v>
      </c>
      <c r="AU97" s="82">
        <f>'SO02 - SO 02 - ČOV II. Et...'!P126</f>
        <v>1395.8962562000002</v>
      </c>
      <c r="AV97" s="81">
        <f>'SO02 - SO 02 - ČOV II. Et...'!J33</f>
        <v>0</v>
      </c>
      <c r="AW97" s="81">
        <f>'SO02 - SO 02 - ČOV II. Et...'!J34</f>
        <v>0</v>
      </c>
      <c r="AX97" s="81">
        <f>'SO02 - SO 02 - ČOV II. Et...'!J35</f>
        <v>0</v>
      </c>
      <c r="AY97" s="81">
        <f>'SO02 - SO 02 - ČOV II. Et...'!J36</f>
        <v>0</v>
      </c>
      <c r="AZ97" s="81">
        <f>'SO02 - SO 02 - ČOV II. Et...'!F33</f>
        <v>0</v>
      </c>
      <c r="BA97" s="81">
        <f>'SO02 - SO 02 - ČOV II. Et...'!F34</f>
        <v>0</v>
      </c>
      <c r="BB97" s="81">
        <f>'SO02 - SO 02 - ČOV II. Et...'!F35</f>
        <v>0</v>
      </c>
      <c r="BC97" s="81">
        <f>'SO02 - SO 02 - ČOV II. Et...'!F36</f>
        <v>0</v>
      </c>
      <c r="BD97" s="83">
        <f>'SO02 - SO 02 - ČOV II. Et...'!F37</f>
        <v>0</v>
      </c>
      <c r="BT97" s="84" t="s">
        <v>74</v>
      </c>
      <c r="BV97" s="84" t="s">
        <v>69</v>
      </c>
      <c r="BW97" s="84" t="s">
        <v>83</v>
      </c>
      <c r="BX97" s="84" t="s">
        <v>4</v>
      </c>
      <c r="CL97" s="84" t="s">
        <v>17</v>
      </c>
      <c r="CM97" s="84" t="s">
        <v>67</v>
      </c>
    </row>
    <row r="98" spans="1:91" s="7" customFormat="1" ht="16.5" customHeight="1">
      <c r="B98" s="76"/>
      <c r="C98" s="77"/>
      <c r="D98" s="172" t="s">
        <v>84</v>
      </c>
      <c r="E98" s="172"/>
      <c r="F98" s="172"/>
      <c r="G98" s="172"/>
      <c r="H98" s="172"/>
      <c r="I98" s="78"/>
      <c r="J98" s="172" t="s">
        <v>85</v>
      </c>
      <c r="K98" s="172"/>
      <c r="L98" s="172"/>
      <c r="M98" s="172"/>
      <c r="N98" s="172"/>
      <c r="O98" s="172"/>
      <c r="P98" s="172"/>
      <c r="Q98" s="172"/>
      <c r="R98" s="172"/>
      <c r="S98" s="172"/>
      <c r="T98" s="172"/>
      <c r="U98" s="172"/>
      <c r="V98" s="172"/>
      <c r="W98" s="172"/>
      <c r="X98" s="172"/>
      <c r="Y98" s="172"/>
      <c r="Z98" s="172"/>
      <c r="AA98" s="172"/>
      <c r="AB98" s="172"/>
      <c r="AC98" s="172"/>
      <c r="AD98" s="172"/>
      <c r="AE98" s="172"/>
      <c r="AF98" s="172"/>
      <c r="AG98" s="199">
        <f>'SO03 - SO 03 - Prepojovac...'!J118</f>
        <v>0</v>
      </c>
      <c r="AH98" s="174"/>
      <c r="AI98" s="174"/>
      <c r="AJ98" s="174"/>
      <c r="AK98" s="174"/>
      <c r="AL98" s="174"/>
      <c r="AM98" s="174"/>
      <c r="AN98" s="173">
        <f t="shared" si="1"/>
        <v>0</v>
      </c>
      <c r="AO98" s="174"/>
      <c r="AP98" s="174"/>
      <c r="AQ98" s="79" t="s">
        <v>73</v>
      </c>
      <c r="AR98" s="76"/>
      <c r="AS98" s="80" t="e">
        <f>ROUND(SUM(#REF!),2)</f>
        <v>#REF!</v>
      </c>
      <c r="AT98" s="81" t="e">
        <f t="shared" si="0"/>
        <v>#REF!</v>
      </c>
      <c r="AU98" s="82" t="e">
        <f>ROUND(SUM(#REF!),5)</f>
        <v>#REF!</v>
      </c>
      <c r="AV98" s="81" t="e">
        <f>ROUND(AZ98*L29,2)</f>
        <v>#REF!</v>
      </c>
      <c r="AW98" s="81" t="e">
        <f>ROUND(BA98*L30,2)</f>
        <v>#REF!</v>
      </c>
      <c r="AX98" s="81" t="e">
        <f>ROUND(BB98*L29,2)</f>
        <v>#REF!</v>
      </c>
      <c r="AY98" s="81" t="e">
        <f>ROUND(BC98*L30,2)</f>
        <v>#REF!</v>
      </c>
      <c r="AZ98" s="81" t="e">
        <f>ROUND(SUM(#REF!),2)</f>
        <v>#REF!</v>
      </c>
      <c r="BA98" s="81" t="e">
        <f>ROUND(SUM(#REF!),2)</f>
        <v>#REF!</v>
      </c>
      <c r="BB98" s="81" t="e">
        <f>ROUND(SUM(#REF!),2)</f>
        <v>#REF!</v>
      </c>
      <c r="BC98" s="81" t="e">
        <f>ROUND(SUM(#REF!),2)</f>
        <v>#REF!</v>
      </c>
      <c r="BD98" s="83" t="e">
        <f>ROUND(SUM(#REF!),2)</f>
        <v>#REF!</v>
      </c>
      <c r="BS98" s="84" t="s">
        <v>66</v>
      </c>
      <c r="BT98" s="84" t="s">
        <v>74</v>
      </c>
      <c r="BV98" s="84" t="s">
        <v>69</v>
      </c>
      <c r="BW98" s="84" t="s">
        <v>86</v>
      </c>
      <c r="BX98" s="84" t="s">
        <v>4</v>
      </c>
      <c r="CL98" s="84" t="s">
        <v>17</v>
      </c>
      <c r="CM98" s="84" t="s">
        <v>67</v>
      </c>
    </row>
    <row r="99" spans="1:91" s="7" customFormat="1" ht="16.5" customHeight="1">
      <c r="A99" s="85" t="s">
        <v>76</v>
      </c>
      <c r="B99" s="76"/>
      <c r="C99" s="77"/>
      <c r="D99" s="172" t="s">
        <v>87</v>
      </c>
      <c r="E99" s="172"/>
      <c r="F99" s="172"/>
      <c r="G99" s="172"/>
      <c r="H99" s="172"/>
      <c r="I99" s="78"/>
      <c r="J99" s="172" t="s">
        <v>88</v>
      </c>
      <c r="K99" s="172"/>
      <c r="L99" s="172"/>
      <c r="M99" s="172"/>
      <c r="N99" s="172"/>
      <c r="O99" s="172"/>
      <c r="P99" s="172"/>
      <c r="Q99" s="172"/>
      <c r="R99" s="172"/>
      <c r="S99" s="172"/>
      <c r="T99" s="172"/>
      <c r="U99" s="172"/>
      <c r="V99" s="172"/>
      <c r="W99" s="172"/>
      <c r="X99" s="172"/>
      <c r="Y99" s="172"/>
      <c r="Z99" s="172"/>
      <c r="AA99" s="172"/>
      <c r="AB99" s="172"/>
      <c r="AC99" s="172"/>
      <c r="AD99" s="172"/>
      <c r="AE99" s="172"/>
      <c r="AF99" s="172"/>
      <c r="AG99" s="173">
        <f>'SO04 - SO 04 - Spevnené p...'!J30</f>
        <v>0</v>
      </c>
      <c r="AH99" s="174"/>
      <c r="AI99" s="174"/>
      <c r="AJ99" s="174"/>
      <c r="AK99" s="174"/>
      <c r="AL99" s="174"/>
      <c r="AM99" s="174"/>
      <c r="AN99" s="173">
        <f t="shared" si="1"/>
        <v>0</v>
      </c>
      <c r="AO99" s="174"/>
      <c r="AP99" s="174"/>
      <c r="AQ99" s="79" t="s">
        <v>73</v>
      </c>
      <c r="AR99" s="76"/>
      <c r="AS99" s="80">
        <v>0</v>
      </c>
      <c r="AT99" s="81">
        <f t="shared" si="0"/>
        <v>0</v>
      </c>
      <c r="AU99" s="82">
        <f>'SO04 - SO 04 - Spevnené p...'!P120</f>
        <v>181.43723279999998</v>
      </c>
      <c r="AV99" s="81">
        <f>'SO04 - SO 04 - Spevnené p...'!J33</f>
        <v>0</v>
      </c>
      <c r="AW99" s="81">
        <f>'SO04 - SO 04 - Spevnené p...'!J34</f>
        <v>0</v>
      </c>
      <c r="AX99" s="81">
        <f>'SO04 - SO 04 - Spevnené p...'!J35</f>
        <v>0</v>
      </c>
      <c r="AY99" s="81">
        <f>'SO04 - SO 04 - Spevnené p...'!J36</f>
        <v>0</v>
      </c>
      <c r="AZ99" s="81">
        <f>'SO04 - SO 04 - Spevnené p...'!F33</f>
        <v>0</v>
      </c>
      <c r="BA99" s="81">
        <f>'SO04 - SO 04 - Spevnené p...'!F34</f>
        <v>0</v>
      </c>
      <c r="BB99" s="81">
        <f>'SO04 - SO 04 - Spevnené p...'!F35</f>
        <v>0</v>
      </c>
      <c r="BC99" s="81">
        <f>'SO04 - SO 04 - Spevnené p...'!F36</f>
        <v>0</v>
      </c>
      <c r="BD99" s="83">
        <f>'SO04 - SO 04 - Spevnené p...'!F37</f>
        <v>0</v>
      </c>
      <c r="BT99" s="84" t="s">
        <v>74</v>
      </c>
      <c r="BV99" s="84" t="s">
        <v>69</v>
      </c>
      <c r="BW99" s="84" t="s">
        <v>89</v>
      </c>
      <c r="BX99" s="84" t="s">
        <v>4</v>
      </c>
      <c r="CL99" s="84" t="s">
        <v>90</v>
      </c>
      <c r="CM99" s="84" t="s">
        <v>67</v>
      </c>
    </row>
    <row r="100" spans="1:91" s="7" customFormat="1" ht="16.5" customHeight="1">
      <c r="A100" s="85" t="s">
        <v>76</v>
      </c>
      <c r="B100" s="76"/>
      <c r="C100" s="77"/>
      <c r="D100" s="172" t="s">
        <v>91</v>
      </c>
      <c r="E100" s="172"/>
      <c r="F100" s="172"/>
      <c r="G100" s="172"/>
      <c r="H100" s="172"/>
      <c r="I100" s="78"/>
      <c r="J100" s="172" t="s">
        <v>92</v>
      </c>
      <c r="K100" s="172"/>
      <c r="L100" s="172"/>
      <c r="M100" s="172"/>
      <c r="N100" s="172"/>
      <c r="O100" s="172"/>
      <c r="P100" s="172"/>
      <c r="Q100" s="172"/>
      <c r="R100" s="172"/>
      <c r="S100" s="172"/>
      <c r="T100" s="172"/>
      <c r="U100" s="172"/>
      <c r="V100" s="172"/>
      <c r="W100" s="172"/>
      <c r="X100" s="172"/>
      <c r="Y100" s="172"/>
      <c r="Z100" s="172"/>
      <c r="AA100" s="172"/>
      <c r="AB100" s="172"/>
      <c r="AC100" s="172"/>
      <c r="AD100" s="172"/>
      <c r="AE100" s="172"/>
      <c r="AF100" s="172"/>
      <c r="AG100" s="173">
        <f>'SO05 - SO 05 - Prístupová...'!J30</f>
        <v>0</v>
      </c>
      <c r="AH100" s="174"/>
      <c r="AI100" s="174"/>
      <c r="AJ100" s="174"/>
      <c r="AK100" s="174"/>
      <c r="AL100" s="174"/>
      <c r="AM100" s="174"/>
      <c r="AN100" s="173">
        <f t="shared" si="1"/>
        <v>0</v>
      </c>
      <c r="AO100" s="174"/>
      <c r="AP100" s="174"/>
      <c r="AQ100" s="79" t="s">
        <v>73</v>
      </c>
      <c r="AR100" s="76"/>
      <c r="AS100" s="80">
        <v>0</v>
      </c>
      <c r="AT100" s="81">
        <f t="shared" si="0"/>
        <v>0</v>
      </c>
      <c r="AU100" s="82">
        <f>'SO05 - SO 05 - Prístupová...'!P120</f>
        <v>205.58075700000003</v>
      </c>
      <c r="AV100" s="81">
        <f>'SO05 - SO 05 - Prístupová...'!J33</f>
        <v>0</v>
      </c>
      <c r="AW100" s="81">
        <f>'SO05 - SO 05 - Prístupová...'!J34</f>
        <v>0</v>
      </c>
      <c r="AX100" s="81">
        <f>'SO05 - SO 05 - Prístupová...'!J35</f>
        <v>0</v>
      </c>
      <c r="AY100" s="81">
        <f>'SO05 - SO 05 - Prístupová...'!J36</f>
        <v>0</v>
      </c>
      <c r="AZ100" s="81">
        <f>'SO05 - SO 05 - Prístupová...'!F33</f>
        <v>0</v>
      </c>
      <c r="BA100" s="81">
        <f>'SO05 - SO 05 - Prístupová...'!F34</f>
        <v>0</v>
      </c>
      <c r="BB100" s="81">
        <f>'SO05 - SO 05 - Prístupová...'!F35</f>
        <v>0</v>
      </c>
      <c r="BC100" s="81">
        <f>'SO05 - SO 05 - Prístupová...'!F36</f>
        <v>0</v>
      </c>
      <c r="BD100" s="83">
        <f>'SO05 - SO 05 - Prístupová...'!F37</f>
        <v>0</v>
      </c>
      <c r="BT100" s="84" t="s">
        <v>74</v>
      </c>
      <c r="BV100" s="84" t="s">
        <v>69</v>
      </c>
      <c r="BW100" s="84" t="s">
        <v>93</v>
      </c>
      <c r="BX100" s="84" t="s">
        <v>4</v>
      </c>
      <c r="CL100" s="84" t="s">
        <v>17</v>
      </c>
      <c r="CM100" s="84" t="s">
        <v>67</v>
      </c>
    </row>
    <row r="101" spans="1:91" s="7" customFormat="1" ht="16.5" customHeight="1">
      <c r="A101" s="85" t="s">
        <v>76</v>
      </c>
      <c r="B101" s="76"/>
      <c r="C101" s="77"/>
      <c r="D101" s="172" t="s">
        <v>94</v>
      </c>
      <c r="E101" s="172"/>
      <c r="F101" s="172"/>
      <c r="G101" s="172"/>
      <c r="H101" s="172"/>
      <c r="I101" s="78"/>
      <c r="J101" s="172" t="s">
        <v>95</v>
      </c>
      <c r="K101" s="172"/>
      <c r="L101" s="172"/>
      <c r="M101" s="172"/>
      <c r="N101" s="172"/>
      <c r="O101" s="172"/>
      <c r="P101" s="172"/>
      <c r="Q101" s="172"/>
      <c r="R101" s="172"/>
      <c r="S101" s="172"/>
      <c r="T101" s="172"/>
      <c r="U101" s="172"/>
      <c r="V101" s="172"/>
      <c r="W101" s="172"/>
      <c r="X101" s="172"/>
      <c r="Y101" s="172"/>
      <c r="Z101" s="172"/>
      <c r="AA101" s="172"/>
      <c r="AB101" s="172"/>
      <c r="AC101" s="172"/>
      <c r="AD101" s="172"/>
      <c r="AE101" s="172"/>
      <c r="AF101" s="172"/>
      <c r="AG101" s="173">
        <f>'SO06 - SO 06 - Oplotenie'!J30</f>
        <v>0</v>
      </c>
      <c r="AH101" s="174"/>
      <c r="AI101" s="174"/>
      <c r="AJ101" s="174"/>
      <c r="AK101" s="174"/>
      <c r="AL101" s="174"/>
      <c r="AM101" s="174"/>
      <c r="AN101" s="173">
        <f t="shared" si="1"/>
        <v>0</v>
      </c>
      <c r="AO101" s="174"/>
      <c r="AP101" s="174"/>
      <c r="AQ101" s="79" t="s">
        <v>73</v>
      </c>
      <c r="AR101" s="76"/>
      <c r="AS101" s="80">
        <v>0</v>
      </c>
      <c r="AT101" s="81">
        <f t="shared" si="0"/>
        <v>0</v>
      </c>
      <c r="AU101" s="82">
        <f>'SO06 - SO 06 - Oplotenie'!P123</f>
        <v>92.431671350000002</v>
      </c>
      <c r="AV101" s="81">
        <f>'SO06 - SO 06 - Oplotenie'!J33</f>
        <v>0</v>
      </c>
      <c r="AW101" s="81">
        <f>'SO06 - SO 06 - Oplotenie'!J34</f>
        <v>0</v>
      </c>
      <c r="AX101" s="81">
        <f>'SO06 - SO 06 - Oplotenie'!J35</f>
        <v>0</v>
      </c>
      <c r="AY101" s="81">
        <f>'SO06 - SO 06 - Oplotenie'!J36</f>
        <v>0</v>
      </c>
      <c r="AZ101" s="81">
        <f>'SO06 - SO 06 - Oplotenie'!F33</f>
        <v>0</v>
      </c>
      <c r="BA101" s="81">
        <f>'SO06 - SO 06 - Oplotenie'!F34</f>
        <v>0</v>
      </c>
      <c r="BB101" s="81">
        <f>'SO06 - SO 06 - Oplotenie'!F35</f>
        <v>0</v>
      </c>
      <c r="BC101" s="81">
        <f>'SO06 - SO 06 - Oplotenie'!F36</f>
        <v>0</v>
      </c>
      <c r="BD101" s="83">
        <f>'SO06 - SO 06 - Oplotenie'!F37</f>
        <v>0</v>
      </c>
      <c r="BT101" s="84" t="s">
        <v>74</v>
      </c>
      <c r="BV101" s="84" t="s">
        <v>69</v>
      </c>
      <c r="BW101" s="84" t="s">
        <v>96</v>
      </c>
      <c r="BX101" s="84" t="s">
        <v>4</v>
      </c>
      <c r="CL101" s="84" t="s">
        <v>97</v>
      </c>
      <c r="CM101" s="84" t="s">
        <v>67</v>
      </c>
    </row>
    <row r="102" spans="1:91" s="7" customFormat="1" ht="16.5" customHeight="1">
      <c r="B102" s="76"/>
      <c r="C102" s="77"/>
      <c r="D102" s="172" t="s">
        <v>98</v>
      </c>
      <c r="E102" s="172"/>
      <c r="F102" s="172"/>
      <c r="G102" s="172"/>
      <c r="H102" s="172"/>
      <c r="I102" s="78"/>
      <c r="J102" s="172" t="s">
        <v>99</v>
      </c>
      <c r="K102" s="172"/>
      <c r="L102" s="172"/>
      <c r="M102" s="172"/>
      <c r="N102" s="172"/>
      <c r="O102" s="172"/>
      <c r="P102" s="172"/>
      <c r="Q102" s="172"/>
      <c r="R102" s="172"/>
      <c r="S102" s="172"/>
      <c r="T102" s="172"/>
      <c r="U102" s="172"/>
      <c r="V102" s="172"/>
      <c r="W102" s="172"/>
      <c r="X102" s="172"/>
      <c r="Y102" s="172"/>
      <c r="Z102" s="172"/>
      <c r="AA102" s="172"/>
      <c r="AB102" s="172"/>
      <c r="AC102" s="172"/>
      <c r="AD102" s="172"/>
      <c r="AE102" s="172"/>
      <c r="AF102" s="172"/>
      <c r="AG102" s="199">
        <f>'SO07 - SO 07 - Stavebná e...'!J119</f>
        <v>0</v>
      </c>
      <c r="AH102" s="174"/>
      <c r="AI102" s="174"/>
      <c r="AJ102" s="174"/>
      <c r="AK102" s="174"/>
      <c r="AL102" s="174"/>
      <c r="AM102" s="174"/>
      <c r="AN102" s="173">
        <f t="shared" si="1"/>
        <v>0</v>
      </c>
      <c r="AO102" s="174"/>
      <c r="AP102" s="174"/>
      <c r="AQ102" s="79" t="s">
        <v>73</v>
      </c>
      <c r="AR102" s="76"/>
      <c r="AS102" s="80" t="e">
        <f>ROUND(SUM(#REF!),2)</f>
        <v>#REF!</v>
      </c>
      <c r="AT102" s="81" t="e">
        <f t="shared" si="0"/>
        <v>#REF!</v>
      </c>
      <c r="AU102" s="82" t="e">
        <f>ROUND(SUM(#REF!),5)</f>
        <v>#REF!</v>
      </c>
      <c r="AV102" s="81" t="e">
        <f>ROUND(AZ102*L29,2)</f>
        <v>#REF!</v>
      </c>
      <c r="AW102" s="81" t="e">
        <f>ROUND(BA102*L30,2)</f>
        <v>#REF!</v>
      </c>
      <c r="AX102" s="81" t="e">
        <f>ROUND(BB102*L29,2)</f>
        <v>#REF!</v>
      </c>
      <c r="AY102" s="81" t="e">
        <f>ROUND(BC102*L30,2)</f>
        <v>#REF!</v>
      </c>
      <c r="AZ102" s="81" t="e">
        <f>ROUND(SUM(#REF!),2)</f>
        <v>#REF!</v>
      </c>
      <c r="BA102" s="81" t="e">
        <f>ROUND(SUM(#REF!),2)</f>
        <v>#REF!</v>
      </c>
      <c r="BB102" s="81" t="e">
        <f>ROUND(SUM(#REF!),2)</f>
        <v>#REF!</v>
      </c>
      <c r="BC102" s="81" t="e">
        <f>ROUND(SUM(#REF!),2)</f>
        <v>#REF!</v>
      </c>
      <c r="BD102" s="83" t="e">
        <f>ROUND(SUM(#REF!),2)</f>
        <v>#REF!</v>
      </c>
      <c r="BS102" s="84" t="s">
        <v>66</v>
      </c>
      <c r="BT102" s="84" t="s">
        <v>74</v>
      </c>
      <c r="BV102" s="84" t="s">
        <v>69</v>
      </c>
      <c r="BW102" s="84" t="s">
        <v>100</v>
      </c>
      <c r="BX102" s="84" t="s">
        <v>4</v>
      </c>
      <c r="CL102" s="84" t="s">
        <v>17</v>
      </c>
      <c r="CM102" s="84" t="s">
        <v>67</v>
      </c>
    </row>
    <row r="103" spans="1:91" s="7" customFormat="1" ht="16.5" customHeight="1">
      <c r="B103" s="76"/>
      <c r="C103" s="77"/>
      <c r="D103" s="172" t="s">
        <v>101</v>
      </c>
      <c r="E103" s="172"/>
      <c r="F103" s="172"/>
      <c r="G103" s="172"/>
      <c r="H103" s="172"/>
      <c r="I103" s="78"/>
      <c r="J103" s="172" t="s">
        <v>102</v>
      </c>
      <c r="K103" s="172"/>
      <c r="L103" s="172"/>
      <c r="M103" s="172"/>
      <c r="N103" s="172"/>
      <c r="O103" s="172"/>
      <c r="P103" s="172"/>
      <c r="Q103" s="172"/>
      <c r="R103" s="172"/>
      <c r="S103" s="172"/>
      <c r="T103" s="172"/>
      <c r="U103" s="172"/>
      <c r="V103" s="172"/>
      <c r="W103" s="172"/>
      <c r="X103" s="172"/>
      <c r="Y103" s="172"/>
      <c r="Z103" s="172"/>
      <c r="AA103" s="172"/>
      <c r="AB103" s="172"/>
      <c r="AC103" s="172"/>
      <c r="AD103" s="172"/>
      <c r="AE103" s="172"/>
      <c r="AF103" s="172"/>
      <c r="AG103" s="199">
        <f>'SO08 - SO 08 - Prekládka ...'!J118</f>
        <v>0</v>
      </c>
      <c r="AH103" s="174"/>
      <c r="AI103" s="174"/>
      <c r="AJ103" s="174"/>
      <c r="AK103" s="174"/>
      <c r="AL103" s="174"/>
      <c r="AM103" s="174"/>
      <c r="AN103" s="173">
        <f t="shared" si="1"/>
        <v>0</v>
      </c>
      <c r="AO103" s="174"/>
      <c r="AP103" s="174"/>
      <c r="AQ103" s="79" t="s">
        <v>73</v>
      </c>
      <c r="AR103" s="76"/>
      <c r="AS103" s="80" t="e">
        <f>ROUND(SUM(#REF!),2)</f>
        <v>#REF!</v>
      </c>
      <c r="AT103" s="81" t="e">
        <f t="shared" si="0"/>
        <v>#REF!</v>
      </c>
      <c r="AU103" s="82" t="e">
        <f>ROUND(SUM(#REF!),5)</f>
        <v>#REF!</v>
      </c>
      <c r="AV103" s="81" t="e">
        <f>ROUND(AZ103*L29,2)</f>
        <v>#REF!</v>
      </c>
      <c r="AW103" s="81" t="e">
        <f>ROUND(BA103*L30,2)</f>
        <v>#REF!</v>
      </c>
      <c r="AX103" s="81" t="e">
        <f>ROUND(BB103*L29,2)</f>
        <v>#REF!</v>
      </c>
      <c r="AY103" s="81" t="e">
        <f>ROUND(BC103*L30,2)</f>
        <v>#REF!</v>
      </c>
      <c r="AZ103" s="81" t="e">
        <f>ROUND(SUM(#REF!),2)</f>
        <v>#REF!</v>
      </c>
      <c r="BA103" s="81" t="e">
        <f>ROUND(SUM(#REF!),2)</f>
        <v>#REF!</v>
      </c>
      <c r="BB103" s="81" t="e">
        <f>ROUND(SUM(#REF!),2)</f>
        <v>#REF!</v>
      </c>
      <c r="BC103" s="81" t="e">
        <f>ROUND(SUM(#REF!),2)</f>
        <v>#REF!</v>
      </c>
      <c r="BD103" s="83" t="e">
        <f>ROUND(SUM(#REF!),2)</f>
        <v>#REF!</v>
      </c>
      <c r="BS103" s="84" t="s">
        <v>66</v>
      </c>
      <c r="BT103" s="84" t="s">
        <v>74</v>
      </c>
      <c r="BV103" s="84" t="s">
        <v>69</v>
      </c>
      <c r="BW103" s="84" t="s">
        <v>103</v>
      </c>
      <c r="BX103" s="84" t="s">
        <v>4</v>
      </c>
      <c r="CL103" s="84" t="s">
        <v>17</v>
      </c>
      <c r="CM103" s="84" t="s">
        <v>67</v>
      </c>
    </row>
    <row r="104" spans="1:91" s="2" customFormat="1" ht="30" customHeight="1">
      <c r="A104" s="26"/>
      <c r="B104" s="27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7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</row>
    <row r="105" spans="1:91" s="2" customFormat="1" ht="6.95" customHeight="1">
      <c r="A105" s="26"/>
      <c r="B105" s="44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  <c r="AQ105" s="45"/>
      <c r="AR105" s="27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</row>
  </sheetData>
  <mergeCells count="72">
    <mergeCell ref="J98:AF98"/>
    <mergeCell ref="J97:AF97"/>
    <mergeCell ref="AN103:AP103"/>
    <mergeCell ref="AG103:AM103"/>
    <mergeCell ref="AN94:AP94"/>
    <mergeCell ref="AN101:AP101"/>
    <mergeCell ref="AG101:AM101"/>
    <mergeCell ref="AN102:AP102"/>
    <mergeCell ref="AG102:AM102"/>
    <mergeCell ref="AN100:AP100"/>
    <mergeCell ref="AN99:AP99"/>
    <mergeCell ref="AR2:BE2"/>
    <mergeCell ref="AG98:AM98"/>
    <mergeCell ref="AG92:AM92"/>
    <mergeCell ref="AG95:AM95"/>
    <mergeCell ref="AG97:AM97"/>
    <mergeCell ref="AG96:AM96"/>
    <mergeCell ref="AM89:AP89"/>
    <mergeCell ref="AM90:AP90"/>
    <mergeCell ref="AM87:AN87"/>
    <mergeCell ref="AN97:AP97"/>
    <mergeCell ref="AN92:AP92"/>
    <mergeCell ref="AN95:AP95"/>
    <mergeCell ref="AN98:AP98"/>
    <mergeCell ref="AK32:AO32"/>
    <mergeCell ref="AS89:AT91"/>
    <mergeCell ref="AK31:AO31"/>
    <mergeCell ref="D103:H103"/>
    <mergeCell ref="J103:AF103"/>
    <mergeCell ref="AG94:AM94"/>
    <mergeCell ref="K5:AO5"/>
    <mergeCell ref="K6:AO6"/>
    <mergeCell ref="E23:AN23"/>
    <mergeCell ref="AK26:AO26"/>
    <mergeCell ref="L28:P28"/>
    <mergeCell ref="W28:AE28"/>
    <mergeCell ref="AK28:AO28"/>
    <mergeCell ref="L29:P29"/>
    <mergeCell ref="W29:AE29"/>
    <mergeCell ref="AK29:AO29"/>
    <mergeCell ref="AK30:AO30"/>
    <mergeCell ref="L30:P30"/>
    <mergeCell ref="W30:AE30"/>
    <mergeCell ref="C92:G92"/>
    <mergeCell ref="D98:H98"/>
    <mergeCell ref="D96:H96"/>
    <mergeCell ref="D97:H97"/>
    <mergeCell ref="D95:H95"/>
    <mergeCell ref="L31:P31"/>
    <mergeCell ref="L32:P32"/>
    <mergeCell ref="L85:AO85"/>
    <mergeCell ref="AN96:AP96"/>
    <mergeCell ref="I92:AF92"/>
    <mergeCell ref="J95:AF95"/>
    <mergeCell ref="AK35:AO35"/>
    <mergeCell ref="X35:AB35"/>
    <mergeCell ref="W31:AE31"/>
    <mergeCell ref="W32:AE32"/>
    <mergeCell ref="L33:P33"/>
    <mergeCell ref="W33:AE33"/>
    <mergeCell ref="AK33:AO33"/>
    <mergeCell ref="J96:AF96"/>
    <mergeCell ref="D102:H102"/>
    <mergeCell ref="J102:AF102"/>
    <mergeCell ref="AG99:AM99"/>
    <mergeCell ref="AG100:AM100"/>
    <mergeCell ref="D100:H100"/>
    <mergeCell ref="D99:H99"/>
    <mergeCell ref="J99:AF99"/>
    <mergeCell ref="D101:H101"/>
    <mergeCell ref="J101:AF101"/>
    <mergeCell ref="J100:AF100"/>
  </mergeCells>
  <hyperlinks>
    <hyperlink ref="A96" location="'SO01 - SO 01 - ČOV II. Et...'!C2" display="/"/>
    <hyperlink ref="A97" location="'SO02 - SO 02 - ČOV II. Et...'!C2" display="/"/>
    <hyperlink ref="A99" location="'SO04 - SO 04 - Spevnené p...'!C2" display="/"/>
    <hyperlink ref="A100" location="'SO05 - SO 05 - Prístupová...'!C2" display="/"/>
    <hyperlink ref="A101" location="'SO06 - SO 06 - Oplotenie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59"/>
  <sheetViews>
    <sheetView showGridLines="0" topLeftCell="A145" zoomScale="145" zoomScaleNormal="145" workbookViewId="0">
      <selection activeCell="F164" sqref="F164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86"/>
    </row>
    <row r="2" spans="1:46" s="1" customFormat="1" ht="36.950000000000003" customHeight="1">
      <c r="L2" s="198" t="s">
        <v>5</v>
      </c>
      <c r="M2" s="191"/>
      <c r="N2" s="191"/>
      <c r="O2" s="191"/>
      <c r="P2" s="191"/>
      <c r="Q2" s="191"/>
      <c r="R2" s="191"/>
      <c r="S2" s="191"/>
      <c r="T2" s="191"/>
      <c r="U2" s="191"/>
      <c r="V2" s="191"/>
      <c r="AT2" s="14" t="s">
        <v>96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67</v>
      </c>
    </row>
    <row r="4" spans="1:46" s="1" customFormat="1" ht="24.95" customHeight="1">
      <c r="B4" s="17"/>
      <c r="D4" s="18" t="s">
        <v>104</v>
      </c>
      <c r="L4" s="17"/>
      <c r="M4" s="87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3" t="s">
        <v>12</v>
      </c>
      <c r="L6" s="17"/>
    </row>
    <row r="7" spans="1:46" s="1" customFormat="1" ht="16.5" customHeight="1">
      <c r="B7" s="17"/>
      <c r="E7" s="210" t="str">
        <f>'Rekapitulácia stavby'!K6</f>
        <v>ČOV Huncove</v>
      </c>
      <c r="F7" s="211"/>
      <c r="G7" s="211"/>
      <c r="H7" s="211"/>
      <c r="L7" s="17"/>
    </row>
    <row r="8" spans="1:46" s="2" customFormat="1" ht="12" customHeight="1">
      <c r="A8" s="26"/>
      <c r="B8" s="27"/>
      <c r="C8" s="26"/>
      <c r="D8" s="23" t="s">
        <v>105</v>
      </c>
      <c r="E8" s="26"/>
      <c r="F8" s="26"/>
      <c r="G8" s="26"/>
      <c r="H8" s="26"/>
      <c r="I8" s="26"/>
      <c r="J8" s="26"/>
      <c r="K8" s="26"/>
      <c r="L8" s="39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46" s="2" customFormat="1" ht="16.5" customHeight="1">
      <c r="A9" s="26"/>
      <c r="B9" s="27"/>
      <c r="C9" s="26"/>
      <c r="D9" s="26"/>
      <c r="E9" s="177" t="s">
        <v>936</v>
      </c>
      <c r="F9" s="212"/>
      <c r="G9" s="212"/>
      <c r="H9" s="212"/>
      <c r="I9" s="26"/>
      <c r="J9" s="26"/>
      <c r="K9" s="26"/>
      <c r="L9" s="39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>
      <c r="A10" s="26"/>
      <c r="B10" s="27"/>
      <c r="C10" s="26"/>
      <c r="D10" s="26"/>
      <c r="E10" s="26"/>
      <c r="F10" s="26"/>
      <c r="G10" s="26"/>
      <c r="H10" s="26"/>
      <c r="I10" s="26"/>
      <c r="J10" s="26"/>
      <c r="K10" s="26"/>
      <c r="L10" s="39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2" customHeight="1">
      <c r="A11" s="26"/>
      <c r="B11" s="27"/>
      <c r="C11" s="26"/>
      <c r="D11" s="23" t="s">
        <v>14</v>
      </c>
      <c r="E11" s="26"/>
      <c r="F11" s="21"/>
      <c r="G11" s="26"/>
      <c r="H11" s="26"/>
      <c r="I11" s="23" t="s">
        <v>15</v>
      </c>
      <c r="J11" s="21" t="s">
        <v>1</v>
      </c>
      <c r="K11" s="26"/>
      <c r="L11" s="39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t="12" customHeight="1">
      <c r="A12" s="26"/>
      <c r="B12" s="27"/>
      <c r="C12" s="26"/>
      <c r="D12" s="23" t="s">
        <v>16</v>
      </c>
      <c r="E12" s="26"/>
      <c r="F12" s="21" t="s">
        <v>17</v>
      </c>
      <c r="G12" s="26"/>
      <c r="H12" s="26"/>
      <c r="I12" s="23" t="s">
        <v>18</v>
      </c>
      <c r="J12" s="52"/>
      <c r="K12" s="26"/>
      <c r="L12" s="39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0.9" customHeight="1">
      <c r="A13" s="26"/>
      <c r="B13" s="27"/>
      <c r="C13" s="26"/>
      <c r="D13" s="26"/>
      <c r="E13" s="26"/>
      <c r="F13" s="26"/>
      <c r="G13" s="26"/>
      <c r="H13" s="26"/>
      <c r="I13" s="26"/>
      <c r="J13" s="26"/>
      <c r="K13" s="26"/>
      <c r="L13" s="39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customHeight="1">
      <c r="A14" s="26"/>
      <c r="B14" s="27"/>
      <c r="C14" s="26"/>
      <c r="D14" s="23" t="s">
        <v>19</v>
      </c>
      <c r="E14" s="26"/>
      <c r="F14" s="26"/>
      <c r="G14" s="26"/>
      <c r="H14" s="26"/>
      <c r="I14" s="23" t="s">
        <v>20</v>
      </c>
      <c r="J14" s="21" t="s">
        <v>1</v>
      </c>
      <c r="K14" s="26"/>
      <c r="L14" s="39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8" customHeight="1">
      <c r="A15" s="26"/>
      <c r="B15" s="27"/>
      <c r="C15" s="26"/>
      <c r="D15" s="26"/>
      <c r="E15" s="21" t="s">
        <v>107</v>
      </c>
      <c r="F15" s="26"/>
      <c r="G15" s="26"/>
      <c r="H15" s="26"/>
      <c r="I15" s="23" t="s">
        <v>21</v>
      </c>
      <c r="J15" s="21" t="s">
        <v>1</v>
      </c>
      <c r="K15" s="26"/>
      <c r="L15" s="39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6.95" customHeight="1">
      <c r="A16" s="26"/>
      <c r="B16" s="27"/>
      <c r="C16" s="26"/>
      <c r="D16" s="26"/>
      <c r="E16" s="26"/>
      <c r="F16" s="26"/>
      <c r="G16" s="26"/>
      <c r="H16" s="26"/>
      <c r="I16" s="26"/>
      <c r="J16" s="26"/>
      <c r="K16" s="26"/>
      <c r="L16" s="39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2" customHeight="1">
      <c r="A17" s="26"/>
      <c r="B17" s="27"/>
      <c r="C17" s="26"/>
      <c r="D17" s="23" t="s">
        <v>22</v>
      </c>
      <c r="E17" s="26"/>
      <c r="F17" s="26"/>
      <c r="G17" s="26"/>
      <c r="H17" s="26"/>
      <c r="I17" s="23" t="s">
        <v>20</v>
      </c>
      <c r="J17" s="21" t="s">
        <v>1</v>
      </c>
      <c r="K17" s="26"/>
      <c r="L17" s="39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8" customHeight="1">
      <c r="A18" s="26"/>
      <c r="B18" s="27"/>
      <c r="C18" s="26"/>
      <c r="D18" s="26"/>
      <c r="E18" s="21" t="s">
        <v>17</v>
      </c>
      <c r="F18" s="26"/>
      <c r="G18" s="26"/>
      <c r="H18" s="26"/>
      <c r="I18" s="23" t="s">
        <v>21</v>
      </c>
      <c r="J18" s="21" t="s">
        <v>1</v>
      </c>
      <c r="K18" s="26"/>
      <c r="L18" s="39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6.95" customHeight="1">
      <c r="A19" s="26"/>
      <c r="B19" s="27"/>
      <c r="C19" s="26"/>
      <c r="D19" s="26"/>
      <c r="E19" s="26"/>
      <c r="F19" s="26"/>
      <c r="G19" s="26"/>
      <c r="H19" s="26"/>
      <c r="I19" s="26"/>
      <c r="J19" s="26"/>
      <c r="K19" s="26"/>
      <c r="L19" s="39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2" customHeight="1">
      <c r="A20" s="26"/>
      <c r="B20" s="27"/>
      <c r="C20" s="26"/>
      <c r="D20" s="23" t="s">
        <v>23</v>
      </c>
      <c r="E20" s="26"/>
      <c r="F20" s="26"/>
      <c r="G20" s="26"/>
      <c r="H20" s="26"/>
      <c r="I20" s="23" t="s">
        <v>20</v>
      </c>
      <c r="J20" s="21" t="s">
        <v>1</v>
      </c>
      <c r="K20" s="26"/>
      <c r="L20" s="39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8" customHeight="1">
      <c r="A21" s="26"/>
      <c r="B21" s="27"/>
      <c r="C21" s="26"/>
      <c r="D21" s="26"/>
      <c r="E21" s="21" t="s">
        <v>108</v>
      </c>
      <c r="F21" s="26"/>
      <c r="G21" s="26"/>
      <c r="H21" s="26"/>
      <c r="I21" s="23" t="s">
        <v>21</v>
      </c>
      <c r="J21" s="21" t="s">
        <v>1</v>
      </c>
      <c r="K21" s="26"/>
      <c r="L21" s="39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6.95" customHeight="1">
      <c r="A22" s="26"/>
      <c r="B22" s="27"/>
      <c r="C22" s="26"/>
      <c r="D22" s="26"/>
      <c r="E22" s="26"/>
      <c r="F22" s="26"/>
      <c r="G22" s="26"/>
      <c r="H22" s="26"/>
      <c r="I22" s="26"/>
      <c r="J22" s="26"/>
      <c r="K22" s="26"/>
      <c r="L22" s="39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2" customHeight="1">
      <c r="A23" s="26"/>
      <c r="B23" s="27"/>
      <c r="C23" s="26"/>
      <c r="D23" s="23" t="s">
        <v>25</v>
      </c>
      <c r="E23" s="26"/>
      <c r="F23" s="26"/>
      <c r="G23" s="26"/>
      <c r="H23" s="26"/>
      <c r="I23" s="23" t="s">
        <v>20</v>
      </c>
      <c r="J23" s="21" t="s">
        <v>1</v>
      </c>
      <c r="K23" s="26"/>
      <c r="L23" s="39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8" customHeight="1">
      <c r="A24" s="26"/>
      <c r="B24" s="27"/>
      <c r="C24" s="26"/>
      <c r="D24" s="26"/>
      <c r="E24" s="21"/>
      <c r="F24" s="26"/>
      <c r="G24" s="26"/>
      <c r="H24" s="26"/>
      <c r="I24" s="23" t="s">
        <v>21</v>
      </c>
      <c r="J24" s="21" t="s">
        <v>1</v>
      </c>
      <c r="K24" s="26"/>
      <c r="L24" s="39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6.95" customHeight="1">
      <c r="A25" s="26"/>
      <c r="B25" s="27"/>
      <c r="C25" s="26"/>
      <c r="D25" s="26"/>
      <c r="E25" s="26"/>
      <c r="F25" s="26"/>
      <c r="G25" s="26"/>
      <c r="H25" s="26"/>
      <c r="I25" s="26"/>
      <c r="J25" s="26"/>
      <c r="K25" s="26"/>
      <c r="L25" s="39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2" customHeight="1">
      <c r="A26" s="26"/>
      <c r="B26" s="27"/>
      <c r="C26" s="26"/>
      <c r="D26" s="23" t="s">
        <v>26</v>
      </c>
      <c r="E26" s="26"/>
      <c r="F26" s="26"/>
      <c r="G26" s="26"/>
      <c r="H26" s="26"/>
      <c r="I26" s="26"/>
      <c r="J26" s="26"/>
      <c r="K26" s="26"/>
      <c r="L26" s="39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8" customFormat="1" ht="16.5" customHeight="1">
      <c r="A27" s="88"/>
      <c r="B27" s="89"/>
      <c r="C27" s="88"/>
      <c r="D27" s="88"/>
      <c r="E27" s="193" t="s">
        <v>1</v>
      </c>
      <c r="F27" s="193"/>
      <c r="G27" s="193"/>
      <c r="H27" s="193"/>
      <c r="I27" s="88"/>
      <c r="J27" s="88"/>
      <c r="K27" s="88"/>
      <c r="L27" s="90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</row>
    <row r="28" spans="1:31" s="2" customFormat="1" ht="6.95" customHeight="1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39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6.95" customHeight="1">
      <c r="A29" s="26"/>
      <c r="B29" s="27"/>
      <c r="C29" s="26"/>
      <c r="D29" s="63"/>
      <c r="E29" s="63"/>
      <c r="F29" s="63"/>
      <c r="G29" s="63"/>
      <c r="H29" s="63"/>
      <c r="I29" s="63"/>
      <c r="J29" s="63"/>
      <c r="K29" s="63"/>
      <c r="L29" s="39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25.35" customHeight="1">
      <c r="A30" s="26"/>
      <c r="B30" s="27"/>
      <c r="C30" s="26"/>
      <c r="D30" s="91" t="s">
        <v>27</v>
      </c>
      <c r="E30" s="26"/>
      <c r="F30" s="26"/>
      <c r="G30" s="26"/>
      <c r="H30" s="26"/>
      <c r="I30" s="26"/>
      <c r="J30" s="68">
        <f>ROUND(J123, 2)</f>
        <v>0</v>
      </c>
      <c r="K30" s="26"/>
      <c r="L30" s="39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5" customHeight="1">
      <c r="A31" s="26"/>
      <c r="B31" s="27"/>
      <c r="C31" s="26"/>
      <c r="D31" s="63"/>
      <c r="E31" s="63"/>
      <c r="F31" s="63"/>
      <c r="G31" s="63"/>
      <c r="H31" s="63"/>
      <c r="I31" s="63"/>
      <c r="J31" s="63"/>
      <c r="K31" s="63"/>
      <c r="L31" s="39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14.45" customHeight="1">
      <c r="A32" s="26"/>
      <c r="B32" s="27"/>
      <c r="C32" s="26"/>
      <c r="D32" s="26"/>
      <c r="E32" s="26"/>
      <c r="F32" s="30" t="s">
        <v>29</v>
      </c>
      <c r="G32" s="26"/>
      <c r="H32" s="26"/>
      <c r="I32" s="30" t="s">
        <v>28</v>
      </c>
      <c r="J32" s="30" t="s">
        <v>30</v>
      </c>
      <c r="K32" s="26"/>
      <c r="L32" s="39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14.45" customHeight="1">
      <c r="A33" s="26"/>
      <c r="B33" s="27"/>
      <c r="C33" s="26"/>
      <c r="D33" s="92" t="s">
        <v>31</v>
      </c>
      <c r="E33" s="32" t="s">
        <v>32</v>
      </c>
      <c r="F33" s="93">
        <f>ROUND((SUM(BE123:BE158)),  2)</f>
        <v>0</v>
      </c>
      <c r="G33" s="94"/>
      <c r="H33" s="94"/>
      <c r="I33" s="95">
        <v>0.2</v>
      </c>
      <c r="J33" s="93">
        <f>ROUND(((SUM(BE123:BE158))*I33),  2)</f>
        <v>0</v>
      </c>
      <c r="K33" s="26"/>
      <c r="L33" s="39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5" customHeight="1">
      <c r="A34" s="26"/>
      <c r="B34" s="27"/>
      <c r="C34" s="26"/>
      <c r="D34" s="26"/>
      <c r="E34" s="32" t="s">
        <v>33</v>
      </c>
      <c r="F34" s="96">
        <f>ROUND((SUM(BF123:BF158)),  2)</f>
        <v>0</v>
      </c>
      <c r="G34" s="26"/>
      <c r="H34" s="26"/>
      <c r="I34" s="97">
        <v>0.2</v>
      </c>
      <c r="J34" s="96">
        <f>ROUND(((SUM(BF123:BF158))*I34),  2)</f>
        <v>0</v>
      </c>
      <c r="K34" s="26"/>
      <c r="L34" s="39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5" hidden="1" customHeight="1">
      <c r="A35" s="26"/>
      <c r="B35" s="27"/>
      <c r="C35" s="26"/>
      <c r="D35" s="26"/>
      <c r="E35" s="23" t="s">
        <v>34</v>
      </c>
      <c r="F35" s="96">
        <f>ROUND((SUM(BG123:BG158)),  2)</f>
        <v>0</v>
      </c>
      <c r="G35" s="26"/>
      <c r="H35" s="26"/>
      <c r="I35" s="97">
        <v>0.2</v>
      </c>
      <c r="J35" s="96">
        <f>0</f>
        <v>0</v>
      </c>
      <c r="K35" s="26"/>
      <c r="L35" s="39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5" hidden="1" customHeight="1">
      <c r="A36" s="26"/>
      <c r="B36" s="27"/>
      <c r="C36" s="26"/>
      <c r="D36" s="26"/>
      <c r="E36" s="23" t="s">
        <v>35</v>
      </c>
      <c r="F36" s="96">
        <f>ROUND((SUM(BH123:BH158)),  2)</f>
        <v>0</v>
      </c>
      <c r="G36" s="26"/>
      <c r="H36" s="26"/>
      <c r="I36" s="97">
        <v>0.2</v>
      </c>
      <c r="J36" s="96">
        <f>0</f>
        <v>0</v>
      </c>
      <c r="K36" s="26"/>
      <c r="L36" s="39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5" hidden="1" customHeight="1">
      <c r="A37" s="26"/>
      <c r="B37" s="27"/>
      <c r="C37" s="26"/>
      <c r="D37" s="26"/>
      <c r="E37" s="32" t="s">
        <v>36</v>
      </c>
      <c r="F37" s="93">
        <f>ROUND((SUM(BI123:BI158)),  2)</f>
        <v>0</v>
      </c>
      <c r="G37" s="94"/>
      <c r="H37" s="94"/>
      <c r="I37" s="95">
        <v>0</v>
      </c>
      <c r="J37" s="93">
        <f>0</f>
        <v>0</v>
      </c>
      <c r="K37" s="26"/>
      <c r="L37" s="39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6.95" customHeight="1">
      <c r="A38" s="26"/>
      <c r="B38" s="27"/>
      <c r="C38" s="26"/>
      <c r="D38" s="26"/>
      <c r="E38" s="26"/>
      <c r="F38" s="26"/>
      <c r="G38" s="26"/>
      <c r="H38" s="26"/>
      <c r="I38" s="26"/>
      <c r="J38" s="26"/>
      <c r="K38" s="26"/>
      <c r="L38" s="39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25.35" customHeight="1">
      <c r="A39" s="26"/>
      <c r="B39" s="27"/>
      <c r="C39" s="98"/>
      <c r="D39" s="99" t="s">
        <v>37</v>
      </c>
      <c r="E39" s="57"/>
      <c r="F39" s="57"/>
      <c r="G39" s="100" t="s">
        <v>38</v>
      </c>
      <c r="H39" s="101" t="s">
        <v>39</v>
      </c>
      <c r="I39" s="57"/>
      <c r="J39" s="102">
        <f>SUM(J30:J37)</f>
        <v>0</v>
      </c>
      <c r="K39" s="103"/>
      <c r="L39" s="39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14.45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9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39"/>
      <c r="D50" s="40" t="s">
        <v>40</v>
      </c>
      <c r="E50" s="41"/>
      <c r="F50" s="41"/>
      <c r="G50" s="40" t="s">
        <v>41</v>
      </c>
      <c r="H50" s="41"/>
      <c r="I50" s="41"/>
      <c r="J50" s="41"/>
      <c r="K50" s="41"/>
      <c r="L50" s="39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6"/>
      <c r="B61" s="27"/>
      <c r="C61" s="26"/>
      <c r="D61" s="42" t="s">
        <v>42</v>
      </c>
      <c r="E61" s="29"/>
      <c r="F61" s="104" t="s">
        <v>43</v>
      </c>
      <c r="G61" s="42" t="s">
        <v>42</v>
      </c>
      <c r="H61" s="29"/>
      <c r="I61" s="29"/>
      <c r="J61" s="105" t="s">
        <v>43</v>
      </c>
      <c r="K61" s="29"/>
      <c r="L61" s="39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6"/>
      <c r="B65" s="27"/>
      <c r="C65" s="26"/>
      <c r="D65" s="40" t="s">
        <v>44</v>
      </c>
      <c r="E65" s="43"/>
      <c r="F65" s="43"/>
      <c r="G65" s="40" t="s">
        <v>45</v>
      </c>
      <c r="H65" s="43"/>
      <c r="I65" s="43"/>
      <c r="J65" s="43"/>
      <c r="K65" s="43"/>
      <c r="L65" s="39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6"/>
      <c r="B76" s="27"/>
      <c r="C76" s="26"/>
      <c r="D76" s="42" t="s">
        <v>42</v>
      </c>
      <c r="E76" s="29"/>
      <c r="F76" s="104" t="s">
        <v>43</v>
      </c>
      <c r="G76" s="42" t="s">
        <v>42</v>
      </c>
      <c r="H76" s="29"/>
      <c r="I76" s="29"/>
      <c r="J76" s="105" t="s">
        <v>43</v>
      </c>
      <c r="K76" s="29"/>
      <c r="L76" s="39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customHeight="1">
      <c r="A77" s="26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47" s="2" customFormat="1" ht="6.95" hidden="1" customHeight="1">
      <c r="A81" s="26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47" s="2" customFormat="1" ht="24.95" hidden="1" customHeight="1">
      <c r="A82" s="26"/>
      <c r="B82" s="27"/>
      <c r="C82" s="18" t="s">
        <v>109</v>
      </c>
      <c r="D82" s="26"/>
      <c r="E82" s="26"/>
      <c r="F82" s="26"/>
      <c r="G82" s="26"/>
      <c r="H82" s="26"/>
      <c r="I82" s="26"/>
      <c r="J82" s="26"/>
      <c r="K82" s="26"/>
      <c r="L82" s="39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47" s="2" customFormat="1" ht="6.95" hidden="1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9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47" s="2" customFormat="1" ht="12" hidden="1" customHeight="1">
      <c r="A84" s="26"/>
      <c r="B84" s="27"/>
      <c r="C84" s="23" t="s">
        <v>12</v>
      </c>
      <c r="D84" s="26"/>
      <c r="E84" s="26"/>
      <c r="F84" s="26"/>
      <c r="G84" s="26"/>
      <c r="H84" s="26"/>
      <c r="I84" s="26"/>
      <c r="J84" s="26"/>
      <c r="K84" s="26"/>
      <c r="L84" s="39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47" s="2" customFormat="1" ht="16.5" hidden="1" customHeight="1">
      <c r="A85" s="26"/>
      <c r="B85" s="27"/>
      <c r="C85" s="26"/>
      <c r="D85" s="26"/>
      <c r="E85" s="210" t="str">
        <f>E7</f>
        <v>ČOV Huncove</v>
      </c>
      <c r="F85" s="211"/>
      <c r="G85" s="211"/>
      <c r="H85" s="211"/>
      <c r="I85" s="26"/>
      <c r="J85" s="26"/>
      <c r="K85" s="26"/>
      <c r="L85" s="39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47" s="2" customFormat="1" ht="12" hidden="1" customHeight="1">
      <c r="A86" s="26"/>
      <c r="B86" s="27"/>
      <c r="C86" s="23" t="s">
        <v>105</v>
      </c>
      <c r="D86" s="26"/>
      <c r="E86" s="26"/>
      <c r="F86" s="26"/>
      <c r="G86" s="26"/>
      <c r="H86" s="26"/>
      <c r="I86" s="26"/>
      <c r="J86" s="26"/>
      <c r="K86" s="26"/>
      <c r="L86" s="39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47" s="2" customFormat="1" ht="16.5" hidden="1" customHeight="1">
      <c r="A87" s="26"/>
      <c r="B87" s="27"/>
      <c r="C87" s="26"/>
      <c r="D87" s="26"/>
      <c r="E87" s="177" t="str">
        <f>E9</f>
        <v>SO06 - SO 06 - Oplotenie</v>
      </c>
      <c r="F87" s="212"/>
      <c r="G87" s="212"/>
      <c r="H87" s="212"/>
      <c r="I87" s="26"/>
      <c r="J87" s="26"/>
      <c r="K87" s="26"/>
      <c r="L87" s="39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47" s="2" customFormat="1" ht="6.95" hidden="1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39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47" s="2" customFormat="1" ht="12" hidden="1" customHeight="1">
      <c r="A89" s="26"/>
      <c r="B89" s="27"/>
      <c r="C89" s="23" t="s">
        <v>16</v>
      </c>
      <c r="D89" s="26"/>
      <c r="E89" s="26"/>
      <c r="F89" s="21" t="str">
        <f>F12</f>
        <v xml:space="preserve"> </v>
      </c>
      <c r="G89" s="26"/>
      <c r="H89" s="26"/>
      <c r="I89" s="23" t="s">
        <v>18</v>
      </c>
      <c r="J89" s="52" t="str">
        <f>IF(J12="","",J12)</f>
        <v/>
      </c>
      <c r="K89" s="26"/>
      <c r="L89" s="39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47" s="2" customFormat="1" ht="6.95" hidden="1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9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47" s="2" customFormat="1" ht="15.2" hidden="1" customHeight="1">
      <c r="A91" s="26"/>
      <c r="B91" s="27"/>
      <c r="C91" s="23" t="s">
        <v>19</v>
      </c>
      <c r="D91" s="26"/>
      <c r="E91" s="26"/>
      <c r="F91" s="21" t="str">
        <f>E15</f>
        <v xml:space="preserve"> Obec Huncovce </v>
      </c>
      <c r="G91" s="26"/>
      <c r="H91" s="26"/>
      <c r="I91" s="23" t="s">
        <v>23</v>
      </c>
      <c r="J91" s="24" t="str">
        <f>E21</f>
        <v xml:space="preserve"> Ing. Rastislav Hriňák </v>
      </c>
      <c r="K91" s="26"/>
      <c r="L91" s="39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47" s="2" customFormat="1" ht="15.2" hidden="1" customHeight="1">
      <c r="A92" s="26"/>
      <c r="B92" s="27"/>
      <c r="C92" s="23" t="s">
        <v>22</v>
      </c>
      <c r="D92" s="26"/>
      <c r="E92" s="26"/>
      <c r="F92" s="21" t="str">
        <f>IF(E18="","",E18)</f>
        <v xml:space="preserve"> </v>
      </c>
      <c r="G92" s="26"/>
      <c r="H92" s="26"/>
      <c r="I92" s="23" t="s">
        <v>25</v>
      </c>
      <c r="J92" s="24">
        <f>E24</f>
        <v>0</v>
      </c>
      <c r="K92" s="26"/>
      <c r="L92" s="39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47" s="2" customFormat="1" ht="10.35" hidden="1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39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47" s="2" customFormat="1" ht="29.25" hidden="1" customHeight="1">
      <c r="A94" s="26"/>
      <c r="B94" s="27"/>
      <c r="C94" s="106" t="s">
        <v>110</v>
      </c>
      <c r="D94" s="98"/>
      <c r="E94" s="98"/>
      <c r="F94" s="98"/>
      <c r="G94" s="98"/>
      <c r="H94" s="98"/>
      <c r="I94" s="98"/>
      <c r="J94" s="107" t="s">
        <v>111</v>
      </c>
      <c r="K94" s="98"/>
      <c r="L94" s="39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47" s="2" customFormat="1" ht="10.35" hidden="1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9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47" s="2" customFormat="1" ht="22.9" hidden="1" customHeight="1">
      <c r="A96" s="26"/>
      <c r="B96" s="27"/>
      <c r="C96" s="108" t="s">
        <v>112</v>
      </c>
      <c r="D96" s="26"/>
      <c r="E96" s="26"/>
      <c r="F96" s="26"/>
      <c r="G96" s="26"/>
      <c r="H96" s="26"/>
      <c r="I96" s="26"/>
      <c r="J96" s="68">
        <f>J123</f>
        <v>0</v>
      </c>
      <c r="K96" s="26"/>
      <c r="L96" s="39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U96" s="14" t="s">
        <v>113</v>
      </c>
    </row>
    <row r="97" spans="1:31" s="9" customFormat="1" ht="24.95" hidden="1" customHeight="1">
      <c r="B97" s="109"/>
      <c r="D97" s="110" t="s">
        <v>321</v>
      </c>
      <c r="E97" s="111"/>
      <c r="F97" s="111"/>
      <c r="G97" s="111"/>
      <c r="H97" s="111"/>
      <c r="I97" s="111"/>
      <c r="J97" s="112">
        <f>J124</f>
        <v>0</v>
      </c>
      <c r="L97" s="109"/>
    </row>
    <row r="98" spans="1:31" s="10" customFormat="1" ht="19.899999999999999" hidden="1" customHeight="1">
      <c r="B98" s="113"/>
      <c r="D98" s="114" t="s">
        <v>737</v>
      </c>
      <c r="E98" s="115"/>
      <c r="F98" s="115"/>
      <c r="G98" s="115"/>
      <c r="H98" s="115"/>
      <c r="I98" s="115"/>
      <c r="J98" s="116">
        <f>J125</f>
        <v>0</v>
      </c>
      <c r="L98" s="113"/>
    </row>
    <row r="99" spans="1:31" s="10" customFormat="1" ht="19.899999999999999" hidden="1" customHeight="1">
      <c r="B99" s="113"/>
      <c r="D99" s="114" t="s">
        <v>322</v>
      </c>
      <c r="E99" s="115"/>
      <c r="F99" s="115"/>
      <c r="G99" s="115"/>
      <c r="H99" s="115"/>
      <c r="I99" s="115"/>
      <c r="J99" s="116">
        <f>J132</f>
        <v>0</v>
      </c>
      <c r="L99" s="113"/>
    </row>
    <row r="100" spans="1:31" s="10" customFormat="1" ht="19.899999999999999" hidden="1" customHeight="1">
      <c r="B100" s="113"/>
      <c r="D100" s="114" t="s">
        <v>323</v>
      </c>
      <c r="E100" s="115"/>
      <c r="F100" s="115"/>
      <c r="G100" s="115"/>
      <c r="H100" s="115"/>
      <c r="I100" s="115"/>
      <c r="J100" s="116">
        <f>J136</f>
        <v>0</v>
      </c>
      <c r="L100" s="113"/>
    </row>
    <row r="101" spans="1:31" s="10" customFormat="1" ht="19.899999999999999" hidden="1" customHeight="1">
      <c r="B101" s="113"/>
      <c r="D101" s="114" t="s">
        <v>328</v>
      </c>
      <c r="E101" s="115"/>
      <c r="F101" s="115"/>
      <c r="G101" s="115"/>
      <c r="H101" s="115"/>
      <c r="I101" s="115"/>
      <c r="J101" s="116">
        <f>J142</f>
        <v>0</v>
      </c>
      <c r="L101" s="113"/>
    </row>
    <row r="102" spans="1:31" s="9" customFormat="1" ht="24.95" hidden="1" customHeight="1">
      <c r="B102" s="109"/>
      <c r="D102" s="110" t="s">
        <v>329</v>
      </c>
      <c r="E102" s="111"/>
      <c r="F102" s="111"/>
      <c r="G102" s="111"/>
      <c r="H102" s="111"/>
      <c r="I102" s="111"/>
      <c r="J102" s="112">
        <f>J145</f>
        <v>0</v>
      </c>
      <c r="L102" s="109"/>
    </row>
    <row r="103" spans="1:31" s="10" customFormat="1" ht="19.899999999999999" hidden="1" customHeight="1">
      <c r="B103" s="113"/>
      <c r="D103" s="114" t="s">
        <v>336</v>
      </c>
      <c r="E103" s="115"/>
      <c r="F103" s="115"/>
      <c r="G103" s="115"/>
      <c r="H103" s="115"/>
      <c r="I103" s="115"/>
      <c r="J103" s="116">
        <f>J146</f>
        <v>0</v>
      </c>
      <c r="L103" s="113"/>
    </row>
    <row r="104" spans="1:31" s="2" customFormat="1" ht="21.75" hidden="1" customHeight="1">
      <c r="A104" s="26"/>
      <c r="B104" s="27"/>
      <c r="C104" s="26"/>
      <c r="D104" s="26"/>
      <c r="E104" s="26"/>
      <c r="F104" s="26"/>
      <c r="G104" s="26"/>
      <c r="H104" s="26"/>
      <c r="I104" s="26"/>
      <c r="J104" s="26"/>
      <c r="K104" s="26"/>
      <c r="L104" s="39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</row>
    <row r="105" spans="1:31" s="2" customFormat="1" ht="6.95" hidden="1" customHeight="1">
      <c r="A105" s="26"/>
      <c r="B105" s="44"/>
      <c r="C105" s="45"/>
      <c r="D105" s="45"/>
      <c r="E105" s="45"/>
      <c r="F105" s="45"/>
      <c r="G105" s="45"/>
      <c r="H105" s="45"/>
      <c r="I105" s="45"/>
      <c r="J105" s="45"/>
      <c r="K105" s="45"/>
      <c r="L105" s="39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</row>
    <row r="106" spans="1:31" hidden="1"/>
    <row r="107" spans="1:31" hidden="1"/>
    <row r="108" spans="1:31" hidden="1"/>
    <row r="109" spans="1:31" s="2" customFormat="1" ht="6.95" customHeight="1">
      <c r="A109" s="26"/>
      <c r="B109" s="46"/>
      <c r="C109" s="47"/>
      <c r="D109" s="47"/>
      <c r="E109" s="47"/>
      <c r="F109" s="47"/>
      <c r="G109" s="47"/>
      <c r="H109" s="47"/>
      <c r="I109" s="47"/>
      <c r="J109" s="47"/>
      <c r="K109" s="47"/>
      <c r="L109" s="39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</row>
    <row r="110" spans="1:31" s="2" customFormat="1" ht="24.95" customHeight="1">
      <c r="A110" s="26"/>
      <c r="B110" s="27"/>
      <c r="C110" s="18" t="s">
        <v>117</v>
      </c>
      <c r="D110" s="26"/>
      <c r="E110" s="26"/>
      <c r="F110" s="26"/>
      <c r="G110" s="26"/>
      <c r="H110" s="26"/>
      <c r="I110" s="26"/>
      <c r="J110" s="26"/>
      <c r="K110" s="26"/>
      <c r="L110" s="39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</row>
    <row r="111" spans="1:31" s="2" customFormat="1" ht="6.95" customHeight="1">
      <c r="A111" s="26"/>
      <c r="B111" s="27"/>
      <c r="C111" s="26"/>
      <c r="D111" s="26"/>
      <c r="E111" s="26"/>
      <c r="F111" s="26"/>
      <c r="G111" s="26"/>
      <c r="H111" s="26"/>
      <c r="I111" s="26"/>
      <c r="J111" s="26"/>
      <c r="K111" s="26"/>
      <c r="L111" s="39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</row>
    <row r="112" spans="1:31" s="2" customFormat="1" ht="12" customHeight="1">
      <c r="A112" s="26"/>
      <c r="B112" s="27"/>
      <c r="C112" s="23" t="s">
        <v>12</v>
      </c>
      <c r="D112" s="26"/>
      <c r="E112" s="26"/>
      <c r="F112" s="26"/>
      <c r="G112" s="26"/>
      <c r="H112" s="26"/>
      <c r="I112" s="26"/>
      <c r="J112" s="26"/>
      <c r="K112" s="26"/>
      <c r="L112" s="39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65" s="2" customFormat="1" ht="16.5" customHeight="1">
      <c r="A113" s="26"/>
      <c r="B113" s="27"/>
      <c r="C113" s="26"/>
      <c r="D113" s="26"/>
      <c r="E113" s="210" t="str">
        <f>E7</f>
        <v>ČOV Huncove</v>
      </c>
      <c r="F113" s="211"/>
      <c r="G113" s="211"/>
      <c r="H113" s="211"/>
      <c r="I113" s="26"/>
      <c r="J113" s="26"/>
      <c r="K113" s="26"/>
      <c r="L113" s="39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65" s="2" customFormat="1" ht="12" customHeight="1">
      <c r="A114" s="26"/>
      <c r="B114" s="27"/>
      <c r="C114" s="23" t="s">
        <v>105</v>
      </c>
      <c r="D114" s="26"/>
      <c r="E114" s="26"/>
      <c r="F114" s="26"/>
      <c r="G114" s="26"/>
      <c r="H114" s="26"/>
      <c r="I114" s="26"/>
      <c r="J114" s="26"/>
      <c r="K114" s="26"/>
      <c r="L114" s="39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65" s="2" customFormat="1" ht="16.5" customHeight="1">
      <c r="A115" s="26"/>
      <c r="B115" s="27"/>
      <c r="C115" s="26"/>
      <c r="D115" s="26"/>
      <c r="E115" s="177" t="str">
        <f>E9</f>
        <v>SO06 - SO 06 - Oplotenie</v>
      </c>
      <c r="F115" s="212"/>
      <c r="G115" s="212"/>
      <c r="H115" s="212"/>
      <c r="I115" s="26"/>
      <c r="J115" s="26"/>
      <c r="K115" s="26"/>
      <c r="L115" s="39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65" s="2" customFormat="1" ht="6.95" customHeight="1">
      <c r="A116" s="26"/>
      <c r="B116" s="27"/>
      <c r="C116" s="26"/>
      <c r="D116" s="26"/>
      <c r="E116" s="26"/>
      <c r="F116" s="26"/>
      <c r="G116" s="26"/>
      <c r="H116" s="26"/>
      <c r="I116" s="26"/>
      <c r="J116" s="26"/>
      <c r="K116" s="26"/>
      <c r="L116" s="39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65" s="2" customFormat="1" ht="12" customHeight="1">
      <c r="A117" s="26"/>
      <c r="B117" s="27"/>
      <c r="C117" s="23" t="s">
        <v>16</v>
      </c>
      <c r="D117" s="26"/>
      <c r="E117" s="26"/>
      <c r="F117" s="21" t="str">
        <f>F12</f>
        <v xml:space="preserve"> </v>
      </c>
      <c r="G117" s="26"/>
      <c r="H117" s="26"/>
      <c r="I117" s="23" t="s">
        <v>18</v>
      </c>
      <c r="J117" s="52" t="str">
        <f>IF(J12="","",J12)</f>
        <v/>
      </c>
      <c r="K117" s="26"/>
      <c r="L117" s="39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65" s="2" customFormat="1" ht="6.95" customHeight="1">
      <c r="A118" s="26"/>
      <c r="B118" s="27"/>
      <c r="C118" s="26"/>
      <c r="D118" s="26"/>
      <c r="E118" s="26"/>
      <c r="F118" s="26"/>
      <c r="G118" s="26"/>
      <c r="H118" s="26"/>
      <c r="I118" s="26"/>
      <c r="J118" s="26"/>
      <c r="K118" s="26"/>
      <c r="L118" s="39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65" s="2" customFormat="1" ht="15.2" customHeight="1">
      <c r="A119" s="26"/>
      <c r="B119" s="27"/>
      <c r="C119" s="23" t="s">
        <v>19</v>
      </c>
      <c r="D119" s="26"/>
      <c r="E119" s="26"/>
      <c r="F119" s="21" t="str">
        <f>E15</f>
        <v xml:space="preserve"> Obec Huncovce </v>
      </c>
      <c r="G119" s="26"/>
      <c r="H119" s="26"/>
      <c r="I119" s="23" t="s">
        <v>23</v>
      </c>
      <c r="J119" s="24" t="str">
        <f>E21</f>
        <v xml:space="preserve"> Ing. Rastislav Hriňák </v>
      </c>
      <c r="K119" s="26"/>
      <c r="L119" s="39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65" s="2" customFormat="1" ht="15.2" customHeight="1">
      <c r="A120" s="26"/>
      <c r="B120" s="27"/>
      <c r="C120" s="23" t="s">
        <v>22</v>
      </c>
      <c r="D120" s="26"/>
      <c r="E120" s="26"/>
      <c r="F120" s="21" t="str">
        <f>IF(E18="","",E18)</f>
        <v xml:space="preserve"> </v>
      </c>
      <c r="G120" s="26"/>
      <c r="H120" s="26"/>
      <c r="I120" s="23" t="s">
        <v>25</v>
      </c>
      <c r="J120" s="24">
        <f>E24</f>
        <v>0</v>
      </c>
      <c r="K120" s="26"/>
      <c r="L120" s="39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</row>
    <row r="121" spans="1:65" s="2" customFormat="1" ht="10.35" customHeight="1">
      <c r="A121" s="26"/>
      <c r="B121" s="27"/>
      <c r="C121" s="26"/>
      <c r="D121" s="26"/>
      <c r="E121" s="26"/>
      <c r="F121" s="26"/>
      <c r="G121" s="26"/>
      <c r="H121" s="26"/>
      <c r="I121" s="26"/>
      <c r="J121" s="26"/>
      <c r="K121" s="26"/>
      <c r="L121" s="39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</row>
    <row r="122" spans="1:65" s="11" customFormat="1" ht="29.25" customHeight="1">
      <c r="A122" s="117"/>
      <c r="B122" s="118"/>
      <c r="C122" s="119" t="s">
        <v>118</v>
      </c>
      <c r="D122" s="120" t="s">
        <v>52</v>
      </c>
      <c r="E122" s="120" t="s">
        <v>48</v>
      </c>
      <c r="F122" s="120" t="s">
        <v>49</v>
      </c>
      <c r="G122" s="120" t="s">
        <v>119</v>
      </c>
      <c r="H122" s="120" t="s">
        <v>120</v>
      </c>
      <c r="I122" s="120" t="s">
        <v>121</v>
      </c>
      <c r="J122" s="121" t="s">
        <v>111</v>
      </c>
      <c r="K122" s="122" t="s">
        <v>122</v>
      </c>
      <c r="L122" s="123"/>
      <c r="M122" s="59" t="s">
        <v>1</v>
      </c>
      <c r="N122" s="60" t="s">
        <v>31</v>
      </c>
      <c r="O122" s="60" t="s">
        <v>123</v>
      </c>
      <c r="P122" s="60" t="s">
        <v>124</v>
      </c>
      <c r="Q122" s="60" t="s">
        <v>125</v>
      </c>
      <c r="R122" s="60" t="s">
        <v>126</v>
      </c>
      <c r="S122" s="60" t="s">
        <v>127</v>
      </c>
      <c r="T122" s="61" t="s">
        <v>128</v>
      </c>
      <c r="U122" s="117"/>
      <c r="V122" s="117"/>
      <c r="W122" s="117"/>
      <c r="X122" s="117"/>
      <c r="Y122" s="117"/>
      <c r="Z122" s="117"/>
      <c r="AA122" s="117"/>
      <c r="AB122" s="117"/>
      <c r="AC122" s="117"/>
      <c r="AD122" s="117"/>
      <c r="AE122" s="117"/>
    </row>
    <row r="123" spans="1:65" s="2" customFormat="1" ht="22.9" customHeight="1">
      <c r="A123" s="26"/>
      <c r="B123" s="27"/>
      <c r="C123" s="66" t="s">
        <v>112</v>
      </c>
      <c r="D123" s="26"/>
      <c r="E123" s="26"/>
      <c r="F123" s="26"/>
      <c r="G123" s="26"/>
      <c r="H123" s="26"/>
      <c r="I123" s="26"/>
      <c r="J123" s="124">
        <f>BK123</f>
        <v>0</v>
      </c>
      <c r="K123" s="26"/>
      <c r="L123" s="27"/>
      <c r="M123" s="62"/>
      <c r="N123" s="53"/>
      <c r="O123" s="63"/>
      <c r="P123" s="125">
        <f>P124+P145</f>
        <v>92.431671350000002</v>
      </c>
      <c r="Q123" s="63"/>
      <c r="R123" s="125">
        <f>R124+R145</f>
        <v>16.131119720000001</v>
      </c>
      <c r="S123" s="63"/>
      <c r="T123" s="126">
        <f>T124+T145</f>
        <v>0</v>
      </c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T123" s="14" t="s">
        <v>66</v>
      </c>
      <c r="AU123" s="14" t="s">
        <v>113</v>
      </c>
      <c r="BK123" s="127">
        <f>BK124+BK145</f>
        <v>0</v>
      </c>
    </row>
    <row r="124" spans="1:65" s="12" customFormat="1" ht="25.9" customHeight="1">
      <c r="B124" s="128"/>
      <c r="D124" s="129" t="s">
        <v>66</v>
      </c>
      <c r="E124" s="130" t="s">
        <v>129</v>
      </c>
      <c r="F124" s="130" t="s">
        <v>340</v>
      </c>
      <c r="J124" s="131">
        <f>BK124</f>
        <v>0</v>
      </c>
      <c r="L124" s="128"/>
      <c r="M124" s="132"/>
      <c r="N124" s="133"/>
      <c r="O124" s="133"/>
      <c r="P124" s="134">
        <f>P125+P132+P136+P142</f>
        <v>63.580271349999997</v>
      </c>
      <c r="Q124" s="133"/>
      <c r="R124" s="134">
        <f>R125+R132+R136+R142</f>
        <v>15.72763892</v>
      </c>
      <c r="S124" s="133"/>
      <c r="T124" s="135">
        <f>T125+T132+T136+T142</f>
        <v>0</v>
      </c>
      <c r="AR124" s="129" t="s">
        <v>74</v>
      </c>
      <c r="AT124" s="136" t="s">
        <v>66</v>
      </c>
      <c r="AU124" s="136" t="s">
        <v>67</v>
      </c>
      <c r="AY124" s="129" t="s">
        <v>131</v>
      </c>
      <c r="BK124" s="137">
        <f>BK125+BK132+BK136+BK142</f>
        <v>0</v>
      </c>
    </row>
    <row r="125" spans="1:65" s="12" customFormat="1" ht="22.9" customHeight="1">
      <c r="B125" s="128"/>
      <c r="D125" s="129" t="s">
        <v>66</v>
      </c>
      <c r="E125" s="138" t="s">
        <v>74</v>
      </c>
      <c r="F125" s="138" t="s">
        <v>738</v>
      </c>
      <c r="J125" s="139">
        <f>BK125</f>
        <v>0</v>
      </c>
      <c r="L125" s="128"/>
      <c r="M125" s="132"/>
      <c r="N125" s="133"/>
      <c r="O125" s="133"/>
      <c r="P125" s="134">
        <f>SUM(P126:P131)</f>
        <v>23.83640535</v>
      </c>
      <c r="Q125" s="133"/>
      <c r="R125" s="134">
        <f>SUM(R126:R131)</f>
        <v>0</v>
      </c>
      <c r="S125" s="133"/>
      <c r="T125" s="135">
        <f>SUM(T126:T131)</f>
        <v>0</v>
      </c>
      <c r="AR125" s="129" t="s">
        <v>74</v>
      </c>
      <c r="AT125" s="136" t="s">
        <v>66</v>
      </c>
      <c r="AU125" s="136" t="s">
        <v>74</v>
      </c>
      <c r="AY125" s="129" t="s">
        <v>131</v>
      </c>
      <c r="BK125" s="137">
        <f>SUM(BK126:BK131)</f>
        <v>0</v>
      </c>
    </row>
    <row r="126" spans="1:65" s="2" customFormat="1" ht="16.5" customHeight="1">
      <c r="A126" s="26"/>
      <c r="B126" s="140"/>
      <c r="C126" s="141" t="s">
        <v>74</v>
      </c>
      <c r="D126" s="141" t="s">
        <v>134</v>
      </c>
      <c r="E126" s="142" t="s">
        <v>937</v>
      </c>
      <c r="F126" s="143" t="s">
        <v>938</v>
      </c>
      <c r="G126" s="144" t="s">
        <v>350</v>
      </c>
      <c r="H126" s="145">
        <v>5.4509999999999996</v>
      </c>
      <c r="I126" s="146"/>
      <c r="J126" s="146">
        <f t="shared" ref="J126:J131" si="0">ROUND(I126*H126,2)</f>
        <v>0</v>
      </c>
      <c r="K126" s="147"/>
      <c r="L126" s="27"/>
      <c r="M126" s="148" t="s">
        <v>1</v>
      </c>
      <c r="N126" s="149" t="s">
        <v>33</v>
      </c>
      <c r="O126" s="150">
        <v>3.8503500000000002</v>
      </c>
      <c r="P126" s="150">
        <f t="shared" ref="P126:P131" si="1">O126*H126</f>
        <v>20.98825785</v>
      </c>
      <c r="Q126" s="150">
        <v>0</v>
      </c>
      <c r="R126" s="150">
        <f t="shared" ref="R126:R131" si="2">Q126*H126</f>
        <v>0</v>
      </c>
      <c r="S126" s="150">
        <v>0</v>
      </c>
      <c r="T126" s="151">
        <f t="shared" ref="T126:T131" si="3">S126*H126</f>
        <v>0</v>
      </c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R126" s="152" t="s">
        <v>138</v>
      </c>
      <c r="AT126" s="152" t="s">
        <v>134</v>
      </c>
      <c r="AU126" s="152" t="s">
        <v>77</v>
      </c>
      <c r="AY126" s="14" t="s">
        <v>131</v>
      </c>
      <c r="BE126" s="153">
        <f t="shared" ref="BE126:BE131" si="4">IF(N126="základná",J126,0)</f>
        <v>0</v>
      </c>
      <c r="BF126" s="153">
        <f t="shared" ref="BF126:BF131" si="5">IF(N126="znížená",J126,0)</f>
        <v>0</v>
      </c>
      <c r="BG126" s="153">
        <f t="shared" ref="BG126:BG131" si="6">IF(N126="zákl. prenesená",J126,0)</f>
        <v>0</v>
      </c>
      <c r="BH126" s="153">
        <f t="shared" ref="BH126:BH131" si="7">IF(N126="zníž. prenesená",J126,0)</f>
        <v>0</v>
      </c>
      <c r="BI126" s="153">
        <f t="shared" ref="BI126:BI131" si="8">IF(N126="nulová",J126,0)</f>
        <v>0</v>
      </c>
      <c r="BJ126" s="14" t="s">
        <v>77</v>
      </c>
      <c r="BK126" s="153">
        <f t="shared" ref="BK126:BK131" si="9">ROUND(I126*H126,2)</f>
        <v>0</v>
      </c>
      <c r="BL126" s="14" t="s">
        <v>138</v>
      </c>
      <c r="BM126" s="152" t="s">
        <v>77</v>
      </c>
    </row>
    <row r="127" spans="1:65" s="2" customFormat="1" ht="24.2" customHeight="1">
      <c r="A127" s="26"/>
      <c r="B127" s="140"/>
      <c r="C127" s="141" t="s">
        <v>77</v>
      </c>
      <c r="D127" s="141" t="s">
        <v>134</v>
      </c>
      <c r="E127" s="142" t="s">
        <v>939</v>
      </c>
      <c r="F127" s="143" t="s">
        <v>940</v>
      </c>
      <c r="G127" s="144" t="s">
        <v>350</v>
      </c>
      <c r="H127" s="145">
        <v>5.4509999999999996</v>
      </c>
      <c r="I127" s="146"/>
      <c r="J127" s="146">
        <f t="shared" si="0"/>
        <v>0</v>
      </c>
      <c r="K127" s="147"/>
      <c r="L127" s="27"/>
      <c r="M127" s="148" t="s">
        <v>1</v>
      </c>
      <c r="N127" s="149" t="s">
        <v>33</v>
      </c>
      <c r="O127" s="150">
        <v>0</v>
      </c>
      <c r="P127" s="150">
        <f t="shared" si="1"/>
        <v>0</v>
      </c>
      <c r="Q127" s="150">
        <v>0</v>
      </c>
      <c r="R127" s="150">
        <f t="shared" si="2"/>
        <v>0</v>
      </c>
      <c r="S127" s="150">
        <v>0</v>
      </c>
      <c r="T127" s="151">
        <f t="shared" si="3"/>
        <v>0</v>
      </c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R127" s="152" t="s">
        <v>138</v>
      </c>
      <c r="AT127" s="152" t="s">
        <v>134</v>
      </c>
      <c r="AU127" s="152" t="s">
        <v>77</v>
      </c>
      <c r="AY127" s="14" t="s">
        <v>131</v>
      </c>
      <c r="BE127" s="153">
        <f t="shared" si="4"/>
        <v>0</v>
      </c>
      <c r="BF127" s="153">
        <f t="shared" si="5"/>
        <v>0</v>
      </c>
      <c r="BG127" s="153">
        <f t="shared" si="6"/>
        <v>0</v>
      </c>
      <c r="BH127" s="153">
        <f t="shared" si="7"/>
        <v>0</v>
      </c>
      <c r="BI127" s="153">
        <f t="shared" si="8"/>
        <v>0</v>
      </c>
      <c r="BJ127" s="14" t="s">
        <v>77</v>
      </c>
      <c r="BK127" s="153">
        <f t="shared" si="9"/>
        <v>0</v>
      </c>
      <c r="BL127" s="14" t="s">
        <v>138</v>
      </c>
      <c r="BM127" s="152" t="s">
        <v>138</v>
      </c>
    </row>
    <row r="128" spans="1:65" s="2" customFormat="1" ht="24.2" customHeight="1">
      <c r="A128" s="26"/>
      <c r="B128" s="140"/>
      <c r="C128" s="141" t="s">
        <v>143</v>
      </c>
      <c r="D128" s="141" t="s">
        <v>134</v>
      </c>
      <c r="E128" s="142" t="s">
        <v>752</v>
      </c>
      <c r="F128" s="143" t="s">
        <v>753</v>
      </c>
      <c r="G128" s="144" t="s">
        <v>350</v>
      </c>
      <c r="H128" s="145">
        <v>5.4509999999999996</v>
      </c>
      <c r="I128" s="146"/>
      <c r="J128" s="146">
        <f t="shared" si="0"/>
        <v>0</v>
      </c>
      <c r="K128" s="147"/>
      <c r="L128" s="27"/>
      <c r="M128" s="148" t="s">
        <v>1</v>
      </c>
      <c r="N128" s="149" t="s">
        <v>33</v>
      </c>
      <c r="O128" s="150">
        <v>5.5500000000000001E-2</v>
      </c>
      <c r="P128" s="150">
        <f t="shared" si="1"/>
        <v>0.30253049999999998</v>
      </c>
      <c r="Q128" s="150">
        <v>0</v>
      </c>
      <c r="R128" s="150">
        <f t="shared" si="2"/>
        <v>0</v>
      </c>
      <c r="S128" s="150">
        <v>0</v>
      </c>
      <c r="T128" s="151">
        <f t="shared" si="3"/>
        <v>0</v>
      </c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R128" s="152" t="s">
        <v>138</v>
      </c>
      <c r="AT128" s="152" t="s">
        <v>134</v>
      </c>
      <c r="AU128" s="152" t="s">
        <v>77</v>
      </c>
      <c r="AY128" s="14" t="s">
        <v>131</v>
      </c>
      <c r="BE128" s="153">
        <f t="shared" si="4"/>
        <v>0</v>
      </c>
      <c r="BF128" s="153">
        <f t="shared" si="5"/>
        <v>0</v>
      </c>
      <c r="BG128" s="153">
        <f t="shared" si="6"/>
        <v>0</v>
      </c>
      <c r="BH128" s="153">
        <f t="shared" si="7"/>
        <v>0</v>
      </c>
      <c r="BI128" s="153">
        <f t="shared" si="8"/>
        <v>0</v>
      </c>
      <c r="BJ128" s="14" t="s">
        <v>77</v>
      </c>
      <c r="BK128" s="153">
        <f t="shared" si="9"/>
        <v>0</v>
      </c>
      <c r="BL128" s="14" t="s">
        <v>138</v>
      </c>
      <c r="BM128" s="152" t="s">
        <v>146</v>
      </c>
    </row>
    <row r="129" spans="1:65" s="2" customFormat="1" ht="24.2" customHeight="1">
      <c r="A129" s="26"/>
      <c r="B129" s="140"/>
      <c r="C129" s="141" t="s">
        <v>138</v>
      </c>
      <c r="D129" s="141" t="s">
        <v>134</v>
      </c>
      <c r="E129" s="142" t="s">
        <v>754</v>
      </c>
      <c r="F129" s="143" t="s">
        <v>755</v>
      </c>
      <c r="G129" s="144" t="s">
        <v>350</v>
      </c>
      <c r="H129" s="145">
        <v>5.4509999999999996</v>
      </c>
      <c r="I129" s="146"/>
      <c r="J129" s="146">
        <f t="shared" si="0"/>
        <v>0</v>
      </c>
      <c r="K129" s="147"/>
      <c r="L129" s="27"/>
      <c r="M129" s="148" t="s">
        <v>1</v>
      </c>
      <c r="N129" s="149" t="s">
        <v>33</v>
      </c>
      <c r="O129" s="150">
        <v>0</v>
      </c>
      <c r="P129" s="150">
        <f t="shared" si="1"/>
        <v>0</v>
      </c>
      <c r="Q129" s="150">
        <v>0</v>
      </c>
      <c r="R129" s="150">
        <f t="shared" si="2"/>
        <v>0</v>
      </c>
      <c r="S129" s="150">
        <v>0</v>
      </c>
      <c r="T129" s="151">
        <f t="shared" si="3"/>
        <v>0</v>
      </c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R129" s="152" t="s">
        <v>138</v>
      </c>
      <c r="AT129" s="152" t="s">
        <v>134</v>
      </c>
      <c r="AU129" s="152" t="s">
        <v>77</v>
      </c>
      <c r="AY129" s="14" t="s">
        <v>131</v>
      </c>
      <c r="BE129" s="153">
        <f t="shared" si="4"/>
        <v>0</v>
      </c>
      <c r="BF129" s="153">
        <f t="shared" si="5"/>
        <v>0</v>
      </c>
      <c r="BG129" s="153">
        <f t="shared" si="6"/>
        <v>0</v>
      </c>
      <c r="BH129" s="153">
        <f t="shared" si="7"/>
        <v>0</v>
      </c>
      <c r="BI129" s="153">
        <f t="shared" si="8"/>
        <v>0</v>
      </c>
      <c r="BJ129" s="14" t="s">
        <v>77</v>
      </c>
      <c r="BK129" s="153">
        <f t="shared" si="9"/>
        <v>0</v>
      </c>
      <c r="BL129" s="14" t="s">
        <v>138</v>
      </c>
      <c r="BM129" s="152" t="s">
        <v>169</v>
      </c>
    </row>
    <row r="130" spans="1:65" s="2" customFormat="1" ht="21.75" customHeight="1">
      <c r="A130" s="26"/>
      <c r="B130" s="140"/>
      <c r="C130" s="141" t="s">
        <v>353</v>
      </c>
      <c r="D130" s="141" t="s">
        <v>134</v>
      </c>
      <c r="E130" s="142" t="s">
        <v>758</v>
      </c>
      <c r="F130" s="143" t="s">
        <v>759</v>
      </c>
      <c r="G130" s="144" t="s">
        <v>350</v>
      </c>
      <c r="H130" s="145">
        <v>5.4509999999999996</v>
      </c>
      <c r="I130" s="146"/>
      <c r="J130" s="146">
        <f t="shared" si="0"/>
        <v>0</v>
      </c>
      <c r="K130" s="147"/>
      <c r="L130" s="27"/>
      <c r="M130" s="148" t="s">
        <v>1</v>
      </c>
      <c r="N130" s="149" t="s">
        <v>33</v>
      </c>
      <c r="O130" s="150">
        <v>0.45800000000000002</v>
      </c>
      <c r="P130" s="150">
        <f t="shared" si="1"/>
        <v>2.4965579999999998</v>
      </c>
      <c r="Q130" s="150">
        <v>0</v>
      </c>
      <c r="R130" s="150">
        <f t="shared" si="2"/>
        <v>0</v>
      </c>
      <c r="S130" s="150">
        <v>0</v>
      </c>
      <c r="T130" s="151">
        <f t="shared" si="3"/>
        <v>0</v>
      </c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R130" s="152" t="s">
        <v>138</v>
      </c>
      <c r="AT130" s="152" t="s">
        <v>134</v>
      </c>
      <c r="AU130" s="152" t="s">
        <v>77</v>
      </c>
      <c r="AY130" s="14" t="s">
        <v>131</v>
      </c>
      <c r="BE130" s="153">
        <f t="shared" si="4"/>
        <v>0</v>
      </c>
      <c r="BF130" s="153">
        <f t="shared" si="5"/>
        <v>0</v>
      </c>
      <c r="BG130" s="153">
        <f t="shared" si="6"/>
        <v>0</v>
      </c>
      <c r="BH130" s="153">
        <f t="shared" si="7"/>
        <v>0</v>
      </c>
      <c r="BI130" s="153">
        <f t="shared" si="8"/>
        <v>0</v>
      </c>
      <c r="BJ130" s="14" t="s">
        <v>77</v>
      </c>
      <c r="BK130" s="153">
        <f t="shared" si="9"/>
        <v>0</v>
      </c>
      <c r="BL130" s="14" t="s">
        <v>138</v>
      </c>
      <c r="BM130" s="152" t="s">
        <v>173</v>
      </c>
    </row>
    <row r="131" spans="1:65" s="2" customFormat="1" ht="16.5" customHeight="1">
      <c r="A131" s="26"/>
      <c r="B131" s="140"/>
      <c r="C131" s="141" t="s">
        <v>146</v>
      </c>
      <c r="D131" s="141" t="s">
        <v>134</v>
      </c>
      <c r="E131" s="142" t="s">
        <v>760</v>
      </c>
      <c r="F131" s="143" t="s">
        <v>761</v>
      </c>
      <c r="G131" s="144" t="s">
        <v>350</v>
      </c>
      <c r="H131" s="145">
        <v>5.4509999999999996</v>
      </c>
      <c r="I131" s="146"/>
      <c r="J131" s="146">
        <f t="shared" si="0"/>
        <v>0</v>
      </c>
      <c r="K131" s="147"/>
      <c r="L131" s="27"/>
      <c r="M131" s="148" t="s">
        <v>1</v>
      </c>
      <c r="N131" s="149" t="s">
        <v>33</v>
      </c>
      <c r="O131" s="150">
        <v>8.9999999999999993E-3</v>
      </c>
      <c r="P131" s="150">
        <f t="shared" si="1"/>
        <v>4.9058999999999992E-2</v>
      </c>
      <c r="Q131" s="150">
        <v>0</v>
      </c>
      <c r="R131" s="150">
        <f t="shared" si="2"/>
        <v>0</v>
      </c>
      <c r="S131" s="150">
        <v>0</v>
      </c>
      <c r="T131" s="151">
        <f t="shared" si="3"/>
        <v>0</v>
      </c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R131" s="152" t="s">
        <v>138</v>
      </c>
      <c r="AT131" s="152" t="s">
        <v>134</v>
      </c>
      <c r="AU131" s="152" t="s">
        <v>77</v>
      </c>
      <c r="AY131" s="14" t="s">
        <v>131</v>
      </c>
      <c r="BE131" s="153">
        <f t="shared" si="4"/>
        <v>0</v>
      </c>
      <c r="BF131" s="153">
        <f t="shared" si="5"/>
        <v>0</v>
      </c>
      <c r="BG131" s="153">
        <f t="shared" si="6"/>
        <v>0</v>
      </c>
      <c r="BH131" s="153">
        <f t="shared" si="7"/>
        <v>0</v>
      </c>
      <c r="BI131" s="153">
        <f t="shared" si="8"/>
        <v>0</v>
      </c>
      <c r="BJ131" s="14" t="s">
        <v>77</v>
      </c>
      <c r="BK131" s="153">
        <f t="shared" si="9"/>
        <v>0</v>
      </c>
      <c r="BL131" s="14" t="s">
        <v>138</v>
      </c>
      <c r="BM131" s="152" t="s">
        <v>176</v>
      </c>
    </row>
    <row r="132" spans="1:65" s="12" customFormat="1" ht="22.9" customHeight="1">
      <c r="B132" s="128"/>
      <c r="D132" s="129" t="s">
        <v>66</v>
      </c>
      <c r="E132" s="138" t="s">
        <v>77</v>
      </c>
      <c r="F132" s="138" t="s">
        <v>341</v>
      </c>
      <c r="J132" s="139">
        <f>BK132</f>
        <v>0</v>
      </c>
      <c r="L132" s="128"/>
      <c r="M132" s="132"/>
      <c r="N132" s="133"/>
      <c r="O132" s="133"/>
      <c r="P132" s="134">
        <f>SUM(P133:P135)</f>
        <v>0</v>
      </c>
      <c r="Q132" s="133"/>
      <c r="R132" s="134">
        <f>SUM(R133:R135)</f>
        <v>8.42187968</v>
      </c>
      <c r="S132" s="133"/>
      <c r="T132" s="135">
        <f>SUM(T133:T135)</f>
        <v>0</v>
      </c>
      <c r="AR132" s="129" t="s">
        <v>74</v>
      </c>
      <c r="AT132" s="136" t="s">
        <v>66</v>
      </c>
      <c r="AU132" s="136" t="s">
        <v>74</v>
      </c>
      <c r="AY132" s="129" t="s">
        <v>131</v>
      </c>
      <c r="BK132" s="137">
        <f>SUM(BK133:BK135)</f>
        <v>0</v>
      </c>
    </row>
    <row r="133" spans="1:65" s="2" customFormat="1" ht="16.5" customHeight="1">
      <c r="A133" s="26"/>
      <c r="B133" s="140"/>
      <c r="C133" s="141" t="s">
        <v>357</v>
      </c>
      <c r="D133" s="141" t="s">
        <v>134</v>
      </c>
      <c r="E133" s="142" t="s">
        <v>941</v>
      </c>
      <c r="F133" s="143" t="s">
        <v>942</v>
      </c>
      <c r="G133" s="144" t="s">
        <v>350</v>
      </c>
      <c r="H133" s="145">
        <v>3.5379999999999998</v>
      </c>
      <c r="I133" s="146"/>
      <c r="J133" s="146">
        <f>ROUND(I133*H133,2)</f>
        <v>0</v>
      </c>
      <c r="K133" s="147"/>
      <c r="L133" s="27"/>
      <c r="M133" s="148" t="s">
        <v>1</v>
      </c>
      <c r="N133" s="149" t="s">
        <v>33</v>
      </c>
      <c r="O133" s="150">
        <v>0</v>
      </c>
      <c r="P133" s="150">
        <f>O133*H133</f>
        <v>0</v>
      </c>
      <c r="Q133" s="150">
        <v>2.3773599999999999</v>
      </c>
      <c r="R133" s="150">
        <f>Q133*H133</f>
        <v>8.4110996799999995</v>
      </c>
      <c r="S133" s="150">
        <v>0</v>
      </c>
      <c r="T133" s="151">
        <f>S133*H133</f>
        <v>0</v>
      </c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R133" s="152" t="s">
        <v>138</v>
      </c>
      <c r="AT133" s="152" t="s">
        <v>134</v>
      </c>
      <c r="AU133" s="152" t="s">
        <v>77</v>
      </c>
      <c r="AY133" s="14" t="s">
        <v>131</v>
      </c>
      <c r="BE133" s="153">
        <f>IF(N133="základná",J133,0)</f>
        <v>0</v>
      </c>
      <c r="BF133" s="153">
        <f>IF(N133="znížená",J133,0)</f>
        <v>0</v>
      </c>
      <c r="BG133" s="153">
        <f>IF(N133="zákl. prenesená",J133,0)</f>
        <v>0</v>
      </c>
      <c r="BH133" s="153">
        <f>IF(N133="zníž. prenesená",J133,0)</f>
        <v>0</v>
      </c>
      <c r="BI133" s="153">
        <f>IF(N133="nulová",J133,0)</f>
        <v>0</v>
      </c>
      <c r="BJ133" s="14" t="s">
        <v>77</v>
      </c>
      <c r="BK133" s="153">
        <f>ROUND(I133*H133,2)</f>
        <v>0</v>
      </c>
      <c r="BL133" s="14" t="s">
        <v>138</v>
      </c>
      <c r="BM133" s="152" t="s">
        <v>179</v>
      </c>
    </row>
    <row r="134" spans="1:65" s="2" customFormat="1" ht="24.2" customHeight="1">
      <c r="A134" s="26"/>
      <c r="B134" s="140"/>
      <c r="C134" s="141" t="s">
        <v>169</v>
      </c>
      <c r="D134" s="141" t="s">
        <v>134</v>
      </c>
      <c r="E134" s="142" t="s">
        <v>943</v>
      </c>
      <c r="F134" s="143" t="s">
        <v>944</v>
      </c>
      <c r="G134" s="144" t="s">
        <v>352</v>
      </c>
      <c r="H134" s="145">
        <v>58</v>
      </c>
      <c r="I134" s="146"/>
      <c r="J134" s="146">
        <f>ROUND(I134*H134,2)</f>
        <v>0</v>
      </c>
      <c r="K134" s="147"/>
      <c r="L134" s="27"/>
      <c r="M134" s="148" t="s">
        <v>1</v>
      </c>
      <c r="N134" s="149" t="s">
        <v>33</v>
      </c>
      <c r="O134" s="150">
        <v>0</v>
      </c>
      <c r="P134" s="150">
        <f>O134*H134</f>
        <v>0</v>
      </c>
      <c r="Q134" s="150">
        <v>1.6000000000000001E-4</v>
      </c>
      <c r="R134" s="150">
        <f>Q134*H134</f>
        <v>9.2800000000000001E-3</v>
      </c>
      <c r="S134" s="150">
        <v>0</v>
      </c>
      <c r="T134" s="151">
        <f>S134*H134</f>
        <v>0</v>
      </c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R134" s="152" t="s">
        <v>138</v>
      </c>
      <c r="AT134" s="152" t="s">
        <v>134</v>
      </c>
      <c r="AU134" s="152" t="s">
        <v>77</v>
      </c>
      <c r="AY134" s="14" t="s">
        <v>131</v>
      </c>
      <c r="BE134" s="153">
        <f>IF(N134="základná",J134,0)</f>
        <v>0</v>
      </c>
      <c r="BF134" s="153">
        <f>IF(N134="znížená",J134,0)</f>
        <v>0</v>
      </c>
      <c r="BG134" s="153">
        <f>IF(N134="zákl. prenesená",J134,0)</f>
        <v>0</v>
      </c>
      <c r="BH134" s="153">
        <f>IF(N134="zníž. prenesená",J134,0)</f>
        <v>0</v>
      </c>
      <c r="BI134" s="153">
        <f>IF(N134="nulová",J134,0)</f>
        <v>0</v>
      </c>
      <c r="BJ134" s="14" t="s">
        <v>77</v>
      </c>
      <c r="BK134" s="153">
        <f>ROUND(I134*H134,2)</f>
        <v>0</v>
      </c>
      <c r="BL134" s="14" t="s">
        <v>138</v>
      </c>
      <c r="BM134" s="152" t="s">
        <v>182</v>
      </c>
    </row>
    <row r="135" spans="1:65" s="2" customFormat="1" ht="24.2" customHeight="1">
      <c r="A135" s="26"/>
      <c r="B135" s="140"/>
      <c r="C135" s="141" t="s">
        <v>364</v>
      </c>
      <c r="D135" s="141" t="s">
        <v>134</v>
      </c>
      <c r="E135" s="142" t="s">
        <v>945</v>
      </c>
      <c r="F135" s="143" t="s">
        <v>946</v>
      </c>
      <c r="G135" s="144" t="s">
        <v>352</v>
      </c>
      <c r="H135" s="145">
        <v>6</v>
      </c>
      <c r="I135" s="146"/>
      <c r="J135" s="146">
        <f>ROUND(I135*H135,2)</f>
        <v>0</v>
      </c>
      <c r="K135" s="147"/>
      <c r="L135" s="27"/>
      <c r="M135" s="148" t="s">
        <v>1</v>
      </c>
      <c r="N135" s="149" t="s">
        <v>33</v>
      </c>
      <c r="O135" s="150">
        <v>0</v>
      </c>
      <c r="P135" s="150">
        <f>O135*H135</f>
        <v>0</v>
      </c>
      <c r="Q135" s="150">
        <v>2.5000000000000001E-4</v>
      </c>
      <c r="R135" s="150">
        <f>Q135*H135</f>
        <v>1.5E-3</v>
      </c>
      <c r="S135" s="150">
        <v>0</v>
      </c>
      <c r="T135" s="151">
        <f>S135*H135</f>
        <v>0</v>
      </c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R135" s="152" t="s">
        <v>138</v>
      </c>
      <c r="AT135" s="152" t="s">
        <v>134</v>
      </c>
      <c r="AU135" s="152" t="s">
        <v>77</v>
      </c>
      <c r="AY135" s="14" t="s">
        <v>131</v>
      </c>
      <c r="BE135" s="153">
        <f>IF(N135="základná",J135,0)</f>
        <v>0</v>
      </c>
      <c r="BF135" s="153">
        <f>IF(N135="znížená",J135,0)</f>
        <v>0</v>
      </c>
      <c r="BG135" s="153">
        <f>IF(N135="zákl. prenesená",J135,0)</f>
        <v>0</v>
      </c>
      <c r="BH135" s="153">
        <f>IF(N135="zníž. prenesená",J135,0)</f>
        <v>0</v>
      </c>
      <c r="BI135" s="153">
        <f>IF(N135="nulová",J135,0)</f>
        <v>0</v>
      </c>
      <c r="BJ135" s="14" t="s">
        <v>77</v>
      </c>
      <c r="BK135" s="153">
        <f>ROUND(I135*H135,2)</f>
        <v>0</v>
      </c>
      <c r="BL135" s="14" t="s">
        <v>138</v>
      </c>
      <c r="BM135" s="152" t="s">
        <v>185</v>
      </c>
    </row>
    <row r="136" spans="1:65" s="12" customFormat="1" ht="22.9" customHeight="1">
      <c r="B136" s="128"/>
      <c r="D136" s="129" t="s">
        <v>66</v>
      </c>
      <c r="E136" s="138" t="s">
        <v>143</v>
      </c>
      <c r="F136" s="138" t="s">
        <v>348</v>
      </c>
      <c r="J136" s="139">
        <f>BK136</f>
        <v>0</v>
      </c>
      <c r="L136" s="128"/>
      <c r="M136" s="132"/>
      <c r="N136" s="133"/>
      <c r="O136" s="133"/>
      <c r="P136" s="134">
        <f>SUM(P137:P141)</f>
        <v>22.0413</v>
      </c>
      <c r="Q136" s="133"/>
      <c r="R136" s="134">
        <f>SUM(R137:R141)</f>
        <v>7.3057592399999995</v>
      </c>
      <c r="S136" s="133"/>
      <c r="T136" s="135">
        <f>SUM(T137:T141)</f>
        <v>0</v>
      </c>
      <c r="AR136" s="129" t="s">
        <v>74</v>
      </c>
      <c r="AT136" s="136" t="s">
        <v>66</v>
      </c>
      <c r="AU136" s="136" t="s">
        <v>74</v>
      </c>
      <c r="AY136" s="129" t="s">
        <v>131</v>
      </c>
      <c r="BK136" s="137">
        <f>SUM(BK137:BK141)</f>
        <v>0</v>
      </c>
    </row>
    <row r="137" spans="1:65" s="2" customFormat="1" ht="24.2" customHeight="1">
      <c r="A137" s="26"/>
      <c r="B137" s="140"/>
      <c r="C137" s="141" t="s">
        <v>173</v>
      </c>
      <c r="D137" s="141" t="s">
        <v>134</v>
      </c>
      <c r="E137" s="142" t="s">
        <v>947</v>
      </c>
      <c r="F137" s="143" t="s">
        <v>948</v>
      </c>
      <c r="G137" s="144" t="s">
        <v>352</v>
      </c>
      <c r="H137" s="145">
        <v>42</v>
      </c>
      <c r="I137" s="146"/>
      <c r="J137" s="146">
        <f>ROUND(I137*H137,2)</f>
        <v>0</v>
      </c>
      <c r="K137" s="147"/>
      <c r="L137" s="27"/>
      <c r="M137" s="148" t="s">
        <v>1</v>
      </c>
      <c r="N137" s="149" t="s">
        <v>33</v>
      </c>
      <c r="O137" s="150">
        <v>0.37685000000000002</v>
      </c>
      <c r="P137" s="150">
        <f>O137*H137</f>
        <v>15.8277</v>
      </c>
      <c r="Q137" s="150">
        <v>0.10964401999999999</v>
      </c>
      <c r="R137" s="150">
        <f>Q137*H137</f>
        <v>4.6050488399999994</v>
      </c>
      <c r="S137" s="150">
        <v>0</v>
      </c>
      <c r="T137" s="151">
        <f>S137*H137</f>
        <v>0</v>
      </c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R137" s="152" t="s">
        <v>138</v>
      </c>
      <c r="AT137" s="152" t="s">
        <v>134</v>
      </c>
      <c r="AU137" s="152" t="s">
        <v>77</v>
      </c>
      <c r="AY137" s="14" t="s">
        <v>131</v>
      </c>
      <c r="BE137" s="153">
        <f>IF(N137="základná",J137,0)</f>
        <v>0</v>
      </c>
      <c r="BF137" s="153">
        <f>IF(N137="znížená",J137,0)</f>
        <v>0</v>
      </c>
      <c r="BG137" s="153">
        <f>IF(N137="zákl. prenesená",J137,0)</f>
        <v>0</v>
      </c>
      <c r="BH137" s="153">
        <f>IF(N137="zníž. prenesená",J137,0)</f>
        <v>0</v>
      </c>
      <c r="BI137" s="153">
        <f>IF(N137="nulová",J137,0)</f>
        <v>0</v>
      </c>
      <c r="BJ137" s="14" t="s">
        <v>77</v>
      </c>
      <c r="BK137" s="153">
        <f>ROUND(I137*H137,2)</f>
        <v>0</v>
      </c>
      <c r="BL137" s="14" t="s">
        <v>138</v>
      </c>
      <c r="BM137" s="152" t="s">
        <v>7</v>
      </c>
    </row>
    <row r="138" spans="1:65" s="2" customFormat="1" ht="22.5" customHeight="1">
      <c r="A138" s="26"/>
      <c r="B138" s="140"/>
      <c r="C138" s="158" t="s">
        <v>369</v>
      </c>
      <c r="D138" s="158" t="s">
        <v>345</v>
      </c>
      <c r="E138" s="159" t="s">
        <v>949</v>
      </c>
      <c r="F138" s="214" t="s">
        <v>1236</v>
      </c>
      <c r="G138" s="161" t="s">
        <v>352</v>
      </c>
      <c r="H138" s="162">
        <v>42</v>
      </c>
      <c r="I138" s="163"/>
      <c r="J138" s="163">
        <f>ROUND(I138*H138,2)</f>
        <v>0</v>
      </c>
      <c r="K138" s="164"/>
      <c r="L138" s="165"/>
      <c r="M138" s="166" t="s">
        <v>1</v>
      </c>
      <c r="N138" s="167" t="s">
        <v>33</v>
      </c>
      <c r="O138" s="150">
        <v>0</v>
      </c>
      <c r="P138" s="150">
        <f>O138*H138</f>
        <v>0</v>
      </c>
      <c r="Q138" s="150">
        <v>5.1999999999999998E-3</v>
      </c>
      <c r="R138" s="150">
        <f>Q138*H138</f>
        <v>0.21839999999999998</v>
      </c>
      <c r="S138" s="150">
        <v>0</v>
      </c>
      <c r="T138" s="151">
        <f>S138*H138</f>
        <v>0</v>
      </c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R138" s="152" t="s">
        <v>169</v>
      </c>
      <c r="AT138" s="152" t="s">
        <v>345</v>
      </c>
      <c r="AU138" s="152" t="s">
        <v>77</v>
      </c>
      <c r="AY138" s="14" t="s">
        <v>131</v>
      </c>
      <c r="BE138" s="153">
        <f>IF(N138="základná",J138,0)</f>
        <v>0</v>
      </c>
      <c r="BF138" s="153">
        <f>IF(N138="znížená",J138,0)</f>
        <v>0</v>
      </c>
      <c r="BG138" s="153">
        <f>IF(N138="zákl. prenesená",J138,0)</f>
        <v>0</v>
      </c>
      <c r="BH138" s="153">
        <f>IF(N138="zníž. prenesená",J138,0)</f>
        <v>0</v>
      </c>
      <c r="BI138" s="153">
        <f>IF(N138="nulová",J138,0)</f>
        <v>0</v>
      </c>
      <c r="BJ138" s="14" t="s">
        <v>77</v>
      </c>
      <c r="BK138" s="153">
        <f>ROUND(I138*H138,2)</f>
        <v>0</v>
      </c>
      <c r="BL138" s="14" t="s">
        <v>138</v>
      </c>
      <c r="BM138" s="152" t="s">
        <v>190</v>
      </c>
    </row>
    <row r="139" spans="1:65" s="2" customFormat="1" ht="20.25" customHeight="1">
      <c r="A139" s="26"/>
      <c r="B139" s="140"/>
      <c r="C139" s="158" t="s">
        <v>176</v>
      </c>
      <c r="D139" s="158" t="s">
        <v>345</v>
      </c>
      <c r="E139" s="159" t="s">
        <v>950</v>
      </c>
      <c r="F139" s="214" t="s">
        <v>1237</v>
      </c>
      <c r="G139" s="161" t="s">
        <v>352</v>
      </c>
      <c r="H139" s="162">
        <v>44</v>
      </c>
      <c r="I139" s="163"/>
      <c r="J139" s="163">
        <f>ROUND(I139*H139,2)</f>
        <v>0</v>
      </c>
      <c r="K139" s="164"/>
      <c r="L139" s="165"/>
      <c r="M139" s="166" t="s">
        <v>1</v>
      </c>
      <c r="N139" s="167" t="s">
        <v>33</v>
      </c>
      <c r="O139" s="150">
        <v>0</v>
      </c>
      <c r="P139" s="150">
        <f>O139*H139</f>
        <v>0</v>
      </c>
      <c r="Q139" s="150">
        <v>0</v>
      </c>
      <c r="R139" s="150">
        <f>Q139*H139</f>
        <v>0</v>
      </c>
      <c r="S139" s="150">
        <v>0</v>
      </c>
      <c r="T139" s="151">
        <f>S139*H139</f>
        <v>0</v>
      </c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R139" s="152" t="s">
        <v>169</v>
      </c>
      <c r="AT139" s="152" t="s">
        <v>345</v>
      </c>
      <c r="AU139" s="152" t="s">
        <v>77</v>
      </c>
      <c r="AY139" s="14" t="s">
        <v>131</v>
      </c>
      <c r="BE139" s="153">
        <f>IF(N139="základná",J139,0)</f>
        <v>0</v>
      </c>
      <c r="BF139" s="153">
        <f>IF(N139="znížená",J139,0)</f>
        <v>0</v>
      </c>
      <c r="BG139" s="153">
        <f>IF(N139="zákl. prenesená",J139,0)</f>
        <v>0</v>
      </c>
      <c r="BH139" s="153">
        <f>IF(N139="zníž. prenesená",J139,0)</f>
        <v>0</v>
      </c>
      <c r="BI139" s="153">
        <f>IF(N139="nulová",J139,0)</f>
        <v>0</v>
      </c>
      <c r="BJ139" s="14" t="s">
        <v>77</v>
      </c>
      <c r="BK139" s="153">
        <f>ROUND(I139*H139,2)</f>
        <v>0</v>
      </c>
      <c r="BL139" s="14" t="s">
        <v>138</v>
      </c>
      <c r="BM139" s="152" t="s">
        <v>193</v>
      </c>
    </row>
    <row r="140" spans="1:65" s="2" customFormat="1" ht="24.2" customHeight="1">
      <c r="A140" s="26"/>
      <c r="B140" s="140"/>
      <c r="C140" s="141" t="s">
        <v>374</v>
      </c>
      <c r="D140" s="141" t="s">
        <v>134</v>
      </c>
      <c r="E140" s="142" t="s">
        <v>951</v>
      </c>
      <c r="F140" s="143" t="s">
        <v>952</v>
      </c>
      <c r="G140" s="144" t="s">
        <v>352</v>
      </c>
      <c r="H140" s="145">
        <v>16</v>
      </c>
      <c r="I140" s="146"/>
      <c r="J140" s="146">
        <f>ROUND(I140*H140,2)</f>
        <v>0</v>
      </c>
      <c r="K140" s="147"/>
      <c r="L140" s="27"/>
      <c r="M140" s="148" t="s">
        <v>1</v>
      </c>
      <c r="N140" s="149" t="s">
        <v>33</v>
      </c>
      <c r="O140" s="150">
        <v>0.38834999999999997</v>
      </c>
      <c r="P140" s="150">
        <f>O140*H140</f>
        <v>6.2135999999999996</v>
      </c>
      <c r="Q140" s="150">
        <v>0.15084439999999999</v>
      </c>
      <c r="R140" s="150">
        <f>Q140*H140</f>
        <v>2.4135103999999998</v>
      </c>
      <c r="S140" s="150">
        <v>0</v>
      </c>
      <c r="T140" s="151">
        <f>S140*H140</f>
        <v>0</v>
      </c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R140" s="152" t="s">
        <v>138</v>
      </c>
      <c r="AT140" s="152" t="s">
        <v>134</v>
      </c>
      <c r="AU140" s="152" t="s">
        <v>77</v>
      </c>
      <c r="AY140" s="14" t="s">
        <v>131</v>
      </c>
      <c r="BE140" s="153">
        <f>IF(N140="základná",J140,0)</f>
        <v>0</v>
      </c>
      <c r="BF140" s="153">
        <f>IF(N140="znížená",J140,0)</f>
        <v>0</v>
      </c>
      <c r="BG140" s="153">
        <f>IF(N140="zákl. prenesená",J140,0)</f>
        <v>0</v>
      </c>
      <c r="BH140" s="153">
        <f>IF(N140="zníž. prenesená",J140,0)</f>
        <v>0</v>
      </c>
      <c r="BI140" s="153">
        <f>IF(N140="nulová",J140,0)</f>
        <v>0</v>
      </c>
      <c r="BJ140" s="14" t="s">
        <v>77</v>
      </c>
      <c r="BK140" s="153">
        <f>ROUND(I140*H140,2)</f>
        <v>0</v>
      </c>
      <c r="BL140" s="14" t="s">
        <v>138</v>
      </c>
      <c r="BM140" s="152" t="s">
        <v>196</v>
      </c>
    </row>
    <row r="141" spans="1:65" s="2" customFormat="1" ht="24.2" customHeight="1">
      <c r="A141" s="26"/>
      <c r="B141" s="140"/>
      <c r="C141" s="158" t="s">
        <v>179</v>
      </c>
      <c r="D141" s="158" t="s">
        <v>345</v>
      </c>
      <c r="E141" s="159" t="s">
        <v>953</v>
      </c>
      <c r="F141" s="214" t="s">
        <v>1238</v>
      </c>
      <c r="G141" s="161" t="s">
        <v>352</v>
      </c>
      <c r="H141" s="162">
        <v>16</v>
      </c>
      <c r="I141" s="163"/>
      <c r="J141" s="163">
        <f>ROUND(I141*H141,2)</f>
        <v>0</v>
      </c>
      <c r="K141" s="164"/>
      <c r="L141" s="165"/>
      <c r="M141" s="166" t="s">
        <v>1</v>
      </c>
      <c r="N141" s="167" t="s">
        <v>33</v>
      </c>
      <c r="O141" s="150">
        <v>0</v>
      </c>
      <c r="P141" s="150">
        <f>O141*H141</f>
        <v>0</v>
      </c>
      <c r="Q141" s="150">
        <v>4.3E-3</v>
      </c>
      <c r="R141" s="150">
        <f>Q141*H141</f>
        <v>6.88E-2</v>
      </c>
      <c r="S141" s="150">
        <v>0</v>
      </c>
      <c r="T141" s="151">
        <f>S141*H141</f>
        <v>0</v>
      </c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R141" s="152" t="s">
        <v>169</v>
      </c>
      <c r="AT141" s="152" t="s">
        <v>345</v>
      </c>
      <c r="AU141" s="152" t="s">
        <v>77</v>
      </c>
      <c r="AY141" s="14" t="s">
        <v>131</v>
      </c>
      <c r="BE141" s="153">
        <f>IF(N141="základná",J141,0)</f>
        <v>0</v>
      </c>
      <c r="BF141" s="153">
        <f>IF(N141="znížená",J141,0)</f>
        <v>0</v>
      </c>
      <c r="BG141" s="153">
        <f>IF(N141="zákl. prenesená",J141,0)</f>
        <v>0</v>
      </c>
      <c r="BH141" s="153">
        <f>IF(N141="zníž. prenesená",J141,0)</f>
        <v>0</v>
      </c>
      <c r="BI141" s="153">
        <f>IF(N141="nulová",J141,0)</f>
        <v>0</v>
      </c>
      <c r="BJ141" s="14" t="s">
        <v>77</v>
      </c>
      <c r="BK141" s="153">
        <f>ROUND(I141*H141,2)</f>
        <v>0</v>
      </c>
      <c r="BL141" s="14" t="s">
        <v>138</v>
      </c>
      <c r="BM141" s="152" t="s">
        <v>199</v>
      </c>
    </row>
    <row r="142" spans="1:65" s="12" customFormat="1" ht="22.9" customHeight="1">
      <c r="B142" s="128"/>
      <c r="D142" s="129" t="s">
        <v>66</v>
      </c>
      <c r="E142" s="138" t="s">
        <v>364</v>
      </c>
      <c r="F142" s="138" t="s">
        <v>426</v>
      </c>
      <c r="J142" s="139">
        <f>BK142</f>
        <v>0</v>
      </c>
      <c r="L142" s="128"/>
      <c r="M142" s="132"/>
      <c r="N142" s="133"/>
      <c r="O142" s="133"/>
      <c r="P142" s="134">
        <f>SUM(P143:P144)</f>
        <v>17.702565999999997</v>
      </c>
      <c r="Q142" s="133"/>
      <c r="R142" s="134">
        <f>SUM(R143:R144)</f>
        <v>0</v>
      </c>
      <c r="S142" s="133"/>
      <c r="T142" s="135">
        <f>SUM(T143:T144)</f>
        <v>0</v>
      </c>
      <c r="AR142" s="129" t="s">
        <v>74</v>
      </c>
      <c r="AT142" s="136" t="s">
        <v>66</v>
      </c>
      <c r="AU142" s="136" t="s">
        <v>74</v>
      </c>
      <c r="AY142" s="129" t="s">
        <v>131</v>
      </c>
      <c r="BK142" s="137">
        <f>SUM(BK143:BK144)</f>
        <v>0</v>
      </c>
    </row>
    <row r="143" spans="1:65" s="2" customFormat="1" ht="16.5" customHeight="1">
      <c r="A143" s="26"/>
      <c r="B143" s="140"/>
      <c r="C143" s="141" t="s">
        <v>379</v>
      </c>
      <c r="D143" s="141" t="s">
        <v>134</v>
      </c>
      <c r="E143" s="142" t="s">
        <v>797</v>
      </c>
      <c r="F143" s="143" t="s">
        <v>798</v>
      </c>
      <c r="G143" s="144" t="s">
        <v>350</v>
      </c>
      <c r="H143" s="145">
        <v>4.5599999999999996</v>
      </c>
      <c r="I143" s="146"/>
      <c r="J143" s="146">
        <f>ROUND(I143*H143,2)</f>
        <v>0</v>
      </c>
      <c r="K143" s="147"/>
      <c r="L143" s="27"/>
      <c r="M143" s="148" t="s">
        <v>1</v>
      </c>
      <c r="N143" s="149" t="s">
        <v>33</v>
      </c>
      <c r="O143" s="150">
        <v>0</v>
      </c>
      <c r="P143" s="150">
        <f>O143*H143</f>
        <v>0</v>
      </c>
      <c r="Q143" s="150">
        <v>0</v>
      </c>
      <c r="R143" s="150">
        <f>Q143*H143</f>
        <v>0</v>
      </c>
      <c r="S143" s="150">
        <v>0</v>
      </c>
      <c r="T143" s="151">
        <f>S143*H143</f>
        <v>0</v>
      </c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R143" s="152" t="s">
        <v>138</v>
      </c>
      <c r="AT143" s="152" t="s">
        <v>134</v>
      </c>
      <c r="AU143" s="152" t="s">
        <v>77</v>
      </c>
      <c r="AY143" s="14" t="s">
        <v>131</v>
      </c>
      <c r="BE143" s="153">
        <f>IF(N143="základná",J143,0)</f>
        <v>0</v>
      </c>
      <c r="BF143" s="153">
        <f>IF(N143="znížená",J143,0)</f>
        <v>0</v>
      </c>
      <c r="BG143" s="153">
        <f>IF(N143="zákl. prenesená",J143,0)</f>
        <v>0</v>
      </c>
      <c r="BH143" s="153">
        <f>IF(N143="zníž. prenesená",J143,0)</f>
        <v>0</v>
      </c>
      <c r="BI143" s="153">
        <f>IF(N143="nulová",J143,0)</f>
        <v>0</v>
      </c>
      <c r="BJ143" s="14" t="s">
        <v>77</v>
      </c>
      <c r="BK143" s="153">
        <f>ROUND(I143*H143,2)</f>
        <v>0</v>
      </c>
      <c r="BL143" s="14" t="s">
        <v>138</v>
      </c>
      <c r="BM143" s="152" t="s">
        <v>202</v>
      </c>
    </row>
    <row r="144" spans="1:65" s="2" customFormat="1" ht="24.2" customHeight="1">
      <c r="A144" s="26"/>
      <c r="B144" s="140"/>
      <c r="C144" s="141" t="s">
        <v>182</v>
      </c>
      <c r="D144" s="141" t="s">
        <v>134</v>
      </c>
      <c r="E144" s="142" t="s">
        <v>954</v>
      </c>
      <c r="F144" s="143" t="s">
        <v>955</v>
      </c>
      <c r="G144" s="144" t="s">
        <v>360</v>
      </c>
      <c r="H144" s="145">
        <v>16.225999999999999</v>
      </c>
      <c r="I144" s="146"/>
      <c r="J144" s="146">
        <f>ROUND(I144*H144,2)</f>
        <v>0</v>
      </c>
      <c r="K144" s="147"/>
      <c r="L144" s="27"/>
      <c r="M144" s="148" t="s">
        <v>1</v>
      </c>
      <c r="N144" s="149" t="s">
        <v>33</v>
      </c>
      <c r="O144" s="150">
        <v>1.091</v>
      </c>
      <c r="P144" s="150">
        <f>O144*H144</f>
        <v>17.702565999999997</v>
      </c>
      <c r="Q144" s="150">
        <v>0</v>
      </c>
      <c r="R144" s="150">
        <f>Q144*H144</f>
        <v>0</v>
      </c>
      <c r="S144" s="150">
        <v>0</v>
      </c>
      <c r="T144" s="151">
        <f>S144*H144</f>
        <v>0</v>
      </c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R144" s="152" t="s">
        <v>138</v>
      </c>
      <c r="AT144" s="152" t="s">
        <v>134</v>
      </c>
      <c r="AU144" s="152" t="s">
        <v>77</v>
      </c>
      <c r="AY144" s="14" t="s">
        <v>131</v>
      </c>
      <c r="BE144" s="153">
        <f>IF(N144="základná",J144,0)</f>
        <v>0</v>
      </c>
      <c r="BF144" s="153">
        <f>IF(N144="znížená",J144,0)</f>
        <v>0</v>
      </c>
      <c r="BG144" s="153">
        <f>IF(N144="zákl. prenesená",J144,0)</f>
        <v>0</v>
      </c>
      <c r="BH144" s="153">
        <f>IF(N144="zníž. prenesená",J144,0)</f>
        <v>0</v>
      </c>
      <c r="BI144" s="153">
        <f>IF(N144="nulová",J144,0)</f>
        <v>0</v>
      </c>
      <c r="BJ144" s="14" t="s">
        <v>77</v>
      </c>
      <c r="BK144" s="153">
        <f>ROUND(I144*H144,2)</f>
        <v>0</v>
      </c>
      <c r="BL144" s="14" t="s">
        <v>138</v>
      </c>
      <c r="BM144" s="152" t="s">
        <v>205</v>
      </c>
    </row>
    <row r="145" spans="1:65" s="12" customFormat="1" ht="25.9" customHeight="1">
      <c r="B145" s="128"/>
      <c r="D145" s="129" t="s">
        <v>66</v>
      </c>
      <c r="E145" s="130" t="s">
        <v>139</v>
      </c>
      <c r="F145" s="130" t="s">
        <v>464</v>
      </c>
      <c r="J145" s="131">
        <f>BK145</f>
        <v>0</v>
      </c>
      <c r="L145" s="128"/>
      <c r="M145" s="132"/>
      <c r="N145" s="133"/>
      <c r="O145" s="133"/>
      <c r="P145" s="134">
        <f>P146</f>
        <v>28.851400000000002</v>
      </c>
      <c r="Q145" s="133"/>
      <c r="R145" s="134">
        <f>R146</f>
        <v>0.40348080000000008</v>
      </c>
      <c r="S145" s="133"/>
      <c r="T145" s="135">
        <f>T146</f>
        <v>0</v>
      </c>
      <c r="AR145" s="129" t="s">
        <v>74</v>
      </c>
      <c r="AT145" s="136" t="s">
        <v>66</v>
      </c>
      <c r="AU145" s="136" t="s">
        <v>67</v>
      </c>
      <c r="AY145" s="129" t="s">
        <v>131</v>
      </c>
      <c r="BK145" s="137">
        <f>BK146</f>
        <v>0</v>
      </c>
    </row>
    <row r="146" spans="1:65" s="12" customFormat="1" ht="22.9" customHeight="1">
      <c r="B146" s="128"/>
      <c r="D146" s="129" t="s">
        <v>66</v>
      </c>
      <c r="E146" s="138" t="s">
        <v>640</v>
      </c>
      <c r="F146" s="138" t="s">
        <v>641</v>
      </c>
      <c r="J146" s="139">
        <f>BK146</f>
        <v>0</v>
      </c>
      <c r="L146" s="128"/>
      <c r="M146" s="132"/>
      <c r="N146" s="133"/>
      <c r="O146" s="133"/>
      <c r="P146" s="134">
        <f>SUM(P147:P158)</f>
        <v>28.851400000000002</v>
      </c>
      <c r="Q146" s="133"/>
      <c r="R146" s="134">
        <f>SUM(R147:R158)</f>
        <v>0.40348080000000008</v>
      </c>
      <c r="S146" s="133"/>
      <c r="T146" s="135">
        <f>SUM(T147:T158)</f>
        <v>0</v>
      </c>
      <c r="AR146" s="129" t="s">
        <v>77</v>
      </c>
      <c r="AT146" s="136" t="s">
        <v>66</v>
      </c>
      <c r="AU146" s="136" t="s">
        <v>74</v>
      </c>
      <c r="AY146" s="129" t="s">
        <v>131</v>
      </c>
      <c r="BK146" s="137">
        <f>SUM(BK147:BK158)</f>
        <v>0</v>
      </c>
    </row>
    <row r="147" spans="1:65" s="2" customFormat="1" ht="16.5" customHeight="1">
      <c r="A147" s="26"/>
      <c r="B147" s="140"/>
      <c r="C147" s="141" t="s">
        <v>384</v>
      </c>
      <c r="D147" s="141" t="s">
        <v>134</v>
      </c>
      <c r="E147" s="142" t="s">
        <v>956</v>
      </c>
      <c r="F147" s="143" t="s">
        <v>957</v>
      </c>
      <c r="G147" s="144" t="s">
        <v>172</v>
      </c>
      <c r="H147" s="145">
        <v>108.5</v>
      </c>
      <c r="I147" s="146"/>
      <c r="J147" s="146">
        <f t="shared" ref="J147:J158" si="10">ROUND(I147*H147,2)</f>
        <v>0</v>
      </c>
      <c r="K147" s="147"/>
      <c r="L147" s="27"/>
      <c r="M147" s="148" t="s">
        <v>1</v>
      </c>
      <c r="N147" s="149" t="s">
        <v>33</v>
      </c>
      <c r="O147" s="150">
        <v>0.15028</v>
      </c>
      <c r="P147" s="150">
        <f t="shared" ref="P147:P158" si="11">O147*H147</f>
        <v>16.30538</v>
      </c>
      <c r="Q147" s="150">
        <v>0</v>
      </c>
      <c r="R147" s="150">
        <f t="shared" ref="R147:R158" si="12">Q147*H147</f>
        <v>0</v>
      </c>
      <c r="S147" s="150">
        <v>0</v>
      </c>
      <c r="T147" s="151">
        <f t="shared" ref="T147:T158" si="13">S147*H147</f>
        <v>0</v>
      </c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R147" s="152" t="s">
        <v>182</v>
      </c>
      <c r="AT147" s="152" t="s">
        <v>134</v>
      </c>
      <c r="AU147" s="152" t="s">
        <v>77</v>
      </c>
      <c r="AY147" s="14" t="s">
        <v>131</v>
      </c>
      <c r="BE147" s="153">
        <f t="shared" ref="BE147:BE158" si="14">IF(N147="základná",J147,0)</f>
        <v>0</v>
      </c>
      <c r="BF147" s="153">
        <f t="shared" ref="BF147:BF158" si="15">IF(N147="znížená",J147,0)</f>
        <v>0</v>
      </c>
      <c r="BG147" s="153">
        <f t="shared" ref="BG147:BG158" si="16">IF(N147="zákl. prenesená",J147,0)</f>
        <v>0</v>
      </c>
      <c r="BH147" s="153">
        <f t="shared" ref="BH147:BH158" si="17">IF(N147="zníž. prenesená",J147,0)</f>
        <v>0</v>
      </c>
      <c r="BI147" s="153">
        <f t="shared" ref="BI147:BI158" si="18">IF(N147="nulová",J147,0)</f>
        <v>0</v>
      </c>
      <c r="BJ147" s="14" t="s">
        <v>77</v>
      </c>
      <c r="BK147" s="153">
        <f t="shared" ref="BK147:BK158" si="19">ROUND(I147*H147,2)</f>
        <v>0</v>
      </c>
      <c r="BL147" s="14" t="s">
        <v>182</v>
      </c>
      <c r="BM147" s="152" t="s">
        <v>208</v>
      </c>
    </row>
    <row r="148" spans="1:65" s="2" customFormat="1" ht="21.75" customHeight="1">
      <c r="A148" s="26"/>
      <c r="B148" s="140"/>
      <c r="C148" s="141" t="s">
        <v>391</v>
      </c>
      <c r="D148" s="141" t="s">
        <v>134</v>
      </c>
      <c r="E148" s="142" t="s">
        <v>958</v>
      </c>
      <c r="F148" s="143" t="s">
        <v>959</v>
      </c>
      <c r="G148" s="144" t="s">
        <v>172</v>
      </c>
      <c r="H148" s="145">
        <v>325.5</v>
      </c>
      <c r="I148" s="146"/>
      <c r="J148" s="146">
        <f t="shared" si="10"/>
        <v>0</v>
      </c>
      <c r="K148" s="147"/>
      <c r="L148" s="27"/>
      <c r="M148" s="148" t="s">
        <v>1</v>
      </c>
      <c r="N148" s="149" t="s">
        <v>33</v>
      </c>
      <c r="O148" s="150">
        <v>2.5020000000000001E-2</v>
      </c>
      <c r="P148" s="150">
        <f t="shared" si="11"/>
        <v>8.1440099999999997</v>
      </c>
      <c r="Q148" s="150">
        <v>0</v>
      </c>
      <c r="R148" s="150">
        <f t="shared" si="12"/>
        <v>0</v>
      </c>
      <c r="S148" s="150">
        <v>0</v>
      </c>
      <c r="T148" s="151">
        <f t="shared" si="13"/>
        <v>0</v>
      </c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R148" s="152" t="s">
        <v>182</v>
      </c>
      <c r="AT148" s="152" t="s">
        <v>134</v>
      </c>
      <c r="AU148" s="152" t="s">
        <v>77</v>
      </c>
      <c r="AY148" s="14" t="s">
        <v>131</v>
      </c>
      <c r="BE148" s="153">
        <f t="shared" si="14"/>
        <v>0</v>
      </c>
      <c r="BF148" s="153">
        <f t="shared" si="15"/>
        <v>0</v>
      </c>
      <c r="BG148" s="153">
        <f t="shared" si="16"/>
        <v>0</v>
      </c>
      <c r="BH148" s="153">
        <f t="shared" si="17"/>
        <v>0</v>
      </c>
      <c r="BI148" s="153">
        <f t="shared" si="18"/>
        <v>0</v>
      </c>
      <c r="BJ148" s="14" t="s">
        <v>77</v>
      </c>
      <c r="BK148" s="153">
        <f t="shared" si="19"/>
        <v>0</v>
      </c>
      <c r="BL148" s="14" t="s">
        <v>182</v>
      </c>
      <c r="BM148" s="152" t="s">
        <v>214</v>
      </c>
    </row>
    <row r="149" spans="1:65" s="2" customFormat="1" ht="24.2" customHeight="1">
      <c r="A149" s="26"/>
      <c r="B149" s="140"/>
      <c r="C149" s="158" t="s">
        <v>185</v>
      </c>
      <c r="D149" s="158" t="s">
        <v>345</v>
      </c>
      <c r="E149" s="159" t="s">
        <v>960</v>
      </c>
      <c r="F149" s="214" t="s">
        <v>1239</v>
      </c>
      <c r="G149" s="161" t="s">
        <v>352</v>
      </c>
      <c r="H149" s="162">
        <v>4.5570000000000004</v>
      </c>
      <c r="I149" s="163"/>
      <c r="J149" s="163">
        <f t="shared" si="10"/>
        <v>0</v>
      </c>
      <c r="K149" s="164"/>
      <c r="L149" s="165"/>
      <c r="M149" s="166" t="s">
        <v>1</v>
      </c>
      <c r="N149" s="167" t="s">
        <v>33</v>
      </c>
      <c r="O149" s="150">
        <v>0</v>
      </c>
      <c r="P149" s="150">
        <f t="shared" si="11"/>
        <v>0</v>
      </c>
      <c r="Q149" s="150">
        <v>8.2000000000000003E-2</v>
      </c>
      <c r="R149" s="150">
        <f t="shared" si="12"/>
        <v>0.37367400000000006</v>
      </c>
      <c r="S149" s="150">
        <v>0</v>
      </c>
      <c r="T149" s="151">
        <f t="shared" si="13"/>
        <v>0</v>
      </c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R149" s="152" t="s">
        <v>205</v>
      </c>
      <c r="AT149" s="152" t="s">
        <v>345</v>
      </c>
      <c r="AU149" s="152" t="s">
        <v>77</v>
      </c>
      <c r="AY149" s="14" t="s">
        <v>131</v>
      </c>
      <c r="BE149" s="153">
        <f t="shared" si="14"/>
        <v>0</v>
      </c>
      <c r="BF149" s="153">
        <f t="shared" si="15"/>
        <v>0</v>
      </c>
      <c r="BG149" s="153">
        <f t="shared" si="16"/>
        <v>0</v>
      </c>
      <c r="BH149" s="153">
        <f t="shared" si="17"/>
        <v>0</v>
      </c>
      <c r="BI149" s="153">
        <f t="shared" si="18"/>
        <v>0</v>
      </c>
      <c r="BJ149" s="14" t="s">
        <v>77</v>
      </c>
      <c r="BK149" s="153">
        <f t="shared" si="19"/>
        <v>0</v>
      </c>
      <c r="BL149" s="14" t="s">
        <v>182</v>
      </c>
      <c r="BM149" s="152" t="s">
        <v>211</v>
      </c>
    </row>
    <row r="150" spans="1:65" s="2" customFormat="1" ht="24.2" customHeight="1">
      <c r="A150" s="26"/>
      <c r="B150" s="140"/>
      <c r="C150" s="158" t="s">
        <v>7</v>
      </c>
      <c r="D150" s="158" t="s">
        <v>345</v>
      </c>
      <c r="E150" s="159" t="s">
        <v>961</v>
      </c>
      <c r="F150" s="160" t="s">
        <v>962</v>
      </c>
      <c r="G150" s="161" t="s">
        <v>352</v>
      </c>
      <c r="H150" s="162">
        <v>1.046</v>
      </c>
      <c r="I150" s="163"/>
      <c r="J150" s="163">
        <f t="shared" si="10"/>
        <v>0</v>
      </c>
      <c r="K150" s="164"/>
      <c r="L150" s="165"/>
      <c r="M150" s="166" t="s">
        <v>1</v>
      </c>
      <c r="N150" s="167" t="s">
        <v>33</v>
      </c>
      <c r="O150" s="150">
        <v>0</v>
      </c>
      <c r="P150" s="150">
        <f t="shared" si="11"/>
        <v>0</v>
      </c>
      <c r="Q150" s="150">
        <v>0.02</v>
      </c>
      <c r="R150" s="150">
        <f t="shared" si="12"/>
        <v>2.0920000000000001E-2</v>
      </c>
      <c r="S150" s="150">
        <v>0</v>
      </c>
      <c r="T150" s="151">
        <f t="shared" si="13"/>
        <v>0</v>
      </c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R150" s="152" t="s">
        <v>205</v>
      </c>
      <c r="AT150" s="152" t="s">
        <v>345</v>
      </c>
      <c r="AU150" s="152" t="s">
        <v>77</v>
      </c>
      <c r="AY150" s="14" t="s">
        <v>131</v>
      </c>
      <c r="BE150" s="153">
        <f t="shared" si="14"/>
        <v>0</v>
      </c>
      <c r="BF150" s="153">
        <f t="shared" si="15"/>
        <v>0</v>
      </c>
      <c r="BG150" s="153">
        <f t="shared" si="16"/>
        <v>0</v>
      </c>
      <c r="BH150" s="153">
        <f t="shared" si="17"/>
        <v>0</v>
      </c>
      <c r="BI150" s="153">
        <f t="shared" si="18"/>
        <v>0</v>
      </c>
      <c r="BJ150" s="14" t="s">
        <v>77</v>
      </c>
      <c r="BK150" s="153">
        <f t="shared" si="19"/>
        <v>0</v>
      </c>
      <c r="BL150" s="14" t="s">
        <v>182</v>
      </c>
      <c r="BM150" s="152" t="s">
        <v>217</v>
      </c>
    </row>
    <row r="151" spans="1:65" s="2" customFormat="1" ht="21.75" customHeight="1">
      <c r="A151" s="26"/>
      <c r="B151" s="140"/>
      <c r="C151" s="141" t="s">
        <v>396</v>
      </c>
      <c r="D151" s="141" t="s">
        <v>134</v>
      </c>
      <c r="E151" s="142" t="s">
        <v>963</v>
      </c>
      <c r="F151" s="143" t="s">
        <v>964</v>
      </c>
      <c r="G151" s="144" t="s">
        <v>172</v>
      </c>
      <c r="H151" s="145">
        <v>325.5</v>
      </c>
      <c r="I151" s="146"/>
      <c r="J151" s="146">
        <f t="shared" si="10"/>
        <v>0</v>
      </c>
      <c r="K151" s="147"/>
      <c r="L151" s="27"/>
      <c r="M151" s="148" t="s">
        <v>1</v>
      </c>
      <c r="N151" s="149" t="s">
        <v>33</v>
      </c>
      <c r="O151" s="150">
        <v>0</v>
      </c>
      <c r="P151" s="150">
        <f t="shared" si="11"/>
        <v>0</v>
      </c>
      <c r="Q151" s="150">
        <v>0</v>
      </c>
      <c r="R151" s="150">
        <f t="shared" si="12"/>
        <v>0</v>
      </c>
      <c r="S151" s="150">
        <v>0</v>
      </c>
      <c r="T151" s="151">
        <f t="shared" si="13"/>
        <v>0</v>
      </c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R151" s="152" t="s">
        <v>182</v>
      </c>
      <c r="AT151" s="152" t="s">
        <v>134</v>
      </c>
      <c r="AU151" s="152" t="s">
        <v>77</v>
      </c>
      <c r="AY151" s="14" t="s">
        <v>131</v>
      </c>
      <c r="BE151" s="153">
        <f t="shared" si="14"/>
        <v>0</v>
      </c>
      <c r="BF151" s="153">
        <f t="shared" si="15"/>
        <v>0</v>
      </c>
      <c r="BG151" s="153">
        <f t="shared" si="16"/>
        <v>0</v>
      </c>
      <c r="BH151" s="153">
        <f t="shared" si="17"/>
        <v>0</v>
      </c>
      <c r="BI151" s="153">
        <f t="shared" si="18"/>
        <v>0</v>
      </c>
      <c r="BJ151" s="14" t="s">
        <v>77</v>
      </c>
      <c r="BK151" s="153">
        <f t="shared" si="19"/>
        <v>0</v>
      </c>
      <c r="BL151" s="14" t="s">
        <v>182</v>
      </c>
      <c r="BM151" s="152" t="s">
        <v>220</v>
      </c>
    </row>
    <row r="152" spans="1:65" s="2" customFormat="1" ht="16.5" customHeight="1">
      <c r="A152" s="26"/>
      <c r="B152" s="140"/>
      <c r="C152" s="141" t="s">
        <v>190</v>
      </c>
      <c r="D152" s="141" t="s">
        <v>134</v>
      </c>
      <c r="E152" s="142" t="s">
        <v>965</v>
      </c>
      <c r="F152" s="143" t="s">
        <v>966</v>
      </c>
      <c r="G152" s="144" t="s">
        <v>172</v>
      </c>
      <c r="H152" s="145">
        <v>325.5</v>
      </c>
      <c r="I152" s="146"/>
      <c r="J152" s="146">
        <f t="shared" si="10"/>
        <v>0</v>
      </c>
      <c r="K152" s="147"/>
      <c r="L152" s="27"/>
      <c r="M152" s="148" t="s">
        <v>1</v>
      </c>
      <c r="N152" s="149" t="s">
        <v>33</v>
      </c>
      <c r="O152" s="150">
        <v>0</v>
      </c>
      <c r="P152" s="150">
        <f t="shared" si="11"/>
        <v>0</v>
      </c>
      <c r="Q152" s="150">
        <v>0</v>
      </c>
      <c r="R152" s="150">
        <f t="shared" si="12"/>
        <v>0</v>
      </c>
      <c r="S152" s="150">
        <v>0</v>
      </c>
      <c r="T152" s="151">
        <f t="shared" si="13"/>
        <v>0</v>
      </c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R152" s="152" t="s">
        <v>182</v>
      </c>
      <c r="AT152" s="152" t="s">
        <v>134</v>
      </c>
      <c r="AU152" s="152" t="s">
        <v>77</v>
      </c>
      <c r="AY152" s="14" t="s">
        <v>131</v>
      </c>
      <c r="BE152" s="153">
        <f t="shared" si="14"/>
        <v>0</v>
      </c>
      <c r="BF152" s="153">
        <f t="shared" si="15"/>
        <v>0</v>
      </c>
      <c r="BG152" s="153">
        <f t="shared" si="16"/>
        <v>0</v>
      </c>
      <c r="BH152" s="153">
        <f t="shared" si="17"/>
        <v>0</v>
      </c>
      <c r="BI152" s="153">
        <f t="shared" si="18"/>
        <v>0</v>
      </c>
      <c r="BJ152" s="14" t="s">
        <v>77</v>
      </c>
      <c r="BK152" s="153">
        <f t="shared" si="19"/>
        <v>0</v>
      </c>
      <c r="BL152" s="14" t="s">
        <v>182</v>
      </c>
      <c r="BM152" s="152" t="s">
        <v>223</v>
      </c>
    </row>
    <row r="153" spans="1:65" s="2" customFormat="1" ht="21.75" customHeight="1">
      <c r="A153" s="26"/>
      <c r="B153" s="140"/>
      <c r="C153" s="158" t="s">
        <v>400</v>
      </c>
      <c r="D153" s="158" t="s">
        <v>345</v>
      </c>
      <c r="E153" s="159" t="s">
        <v>967</v>
      </c>
      <c r="F153" s="160" t="s">
        <v>968</v>
      </c>
      <c r="G153" s="161" t="s">
        <v>352</v>
      </c>
      <c r="H153" s="162">
        <v>6.8360000000000003</v>
      </c>
      <c r="I153" s="163"/>
      <c r="J153" s="163">
        <f t="shared" si="10"/>
        <v>0</v>
      </c>
      <c r="K153" s="164"/>
      <c r="L153" s="165"/>
      <c r="M153" s="166" t="s">
        <v>1</v>
      </c>
      <c r="N153" s="167" t="s">
        <v>33</v>
      </c>
      <c r="O153" s="150">
        <v>0</v>
      </c>
      <c r="P153" s="150">
        <f t="shared" si="11"/>
        <v>0</v>
      </c>
      <c r="Q153" s="150">
        <v>1.2999999999999999E-3</v>
      </c>
      <c r="R153" s="150">
        <f t="shared" si="12"/>
        <v>8.8868000000000003E-3</v>
      </c>
      <c r="S153" s="150">
        <v>0</v>
      </c>
      <c r="T153" s="151">
        <f t="shared" si="13"/>
        <v>0</v>
      </c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R153" s="152" t="s">
        <v>205</v>
      </c>
      <c r="AT153" s="152" t="s">
        <v>345</v>
      </c>
      <c r="AU153" s="152" t="s">
        <v>77</v>
      </c>
      <c r="AY153" s="14" t="s">
        <v>131</v>
      </c>
      <c r="BE153" s="153">
        <f t="shared" si="14"/>
        <v>0</v>
      </c>
      <c r="BF153" s="153">
        <f t="shared" si="15"/>
        <v>0</v>
      </c>
      <c r="BG153" s="153">
        <f t="shared" si="16"/>
        <v>0</v>
      </c>
      <c r="BH153" s="153">
        <f t="shared" si="17"/>
        <v>0</v>
      </c>
      <c r="BI153" s="153">
        <f t="shared" si="18"/>
        <v>0</v>
      </c>
      <c r="BJ153" s="14" t="s">
        <v>77</v>
      </c>
      <c r="BK153" s="153">
        <f t="shared" si="19"/>
        <v>0</v>
      </c>
      <c r="BL153" s="14" t="s">
        <v>182</v>
      </c>
      <c r="BM153" s="152" t="s">
        <v>226</v>
      </c>
    </row>
    <row r="154" spans="1:65" s="2" customFormat="1" ht="24.2" customHeight="1">
      <c r="A154" s="26"/>
      <c r="B154" s="140"/>
      <c r="C154" s="141" t="s">
        <v>193</v>
      </c>
      <c r="D154" s="141" t="s">
        <v>134</v>
      </c>
      <c r="E154" s="142" t="s">
        <v>969</v>
      </c>
      <c r="F154" s="143" t="s">
        <v>970</v>
      </c>
      <c r="G154" s="144" t="s">
        <v>352</v>
      </c>
      <c r="H154" s="145">
        <v>1</v>
      </c>
      <c r="I154" s="146"/>
      <c r="J154" s="146">
        <f t="shared" si="10"/>
        <v>0</v>
      </c>
      <c r="K154" s="147"/>
      <c r="L154" s="27"/>
      <c r="M154" s="148" t="s">
        <v>1</v>
      </c>
      <c r="N154" s="149" t="s">
        <v>33</v>
      </c>
      <c r="O154" s="150">
        <v>0.85919000000000001</v>
      </c>
      <c r="P154" s="150">
        <f t="shared" si="11"/>
        <v>0.85919000000000001</v>
      </c>
      <c r="Q154" s="150">
        <v>0</v>
      </c>
      <c r="R154" s="150">
        <f t="shared" si="12"/>
        <v>0</v>
      </c>
      <c r="S154" s="150">
        <v>0</v>
      </c>
      <c r="T154" s="151">
        <f t="shared" si="13"/>
        <v>0</v>
      </c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R154" s="152" t="s">
        <v>182</v>
      </c>
      <c r="AT154" s="152" t="s">
        <v>134</v>
      </c>
      <c r="AU154" s="152" t="s">
        <v>77</v>
      </c>
      <c r="AY154" s="14" t="s">
        <v>131</v>
      </c>
      <c r="BE154" s="153">
        <f t="shared" si="14"/>
        <v>0</v>
      </c>
      <c r="BF154" s="153">
        <f t="shared" si="15"/>
        <v>0</v>
      </c>
      <c r="BG154" s="153">
        <f t="shared" si="16"/>
        <v>0</v>
      </c>
      <c r="BH154" s="153">
        <f t="shared" si="17"/>
        <v>0</v>
      </c>
      <c r="BI154" s="153">
        <f t="shared" si="18"/>
        <v>0</v>
      </c>
      <c r="BJ154" s="14" t="s">
        <v>77</v>
      </c>
      <c r="BK154" s="153">
        <f t="shared" si="19"/>
        <v>0</v>
      </c>
      <c r="BL154" s="14" t="s">
        <v>182</v>
      </c>
      <c r="BM154" s="152" t="s">
        <v>227</v>
      </c>
    </row>
    <row r="155" spans="1:65" s="2" customFormat="1" ht="24.2" customHeight="1">
      <c r="A155" s="26"/>
      <c r="B155" s="140"/>
      <c r="C155" s="158" t="s">
        <v>404</v>
      </c>
      <c r="D155" s="158" t="s">
        <v>345</v>
      </c>
      <c r="E155" s="159" t="s">
        <v>971</v>
      </c>
      <c r="F155" s="214" t="s">
        <v>1240</v>
      </c>
      <c r="G155" s="161" t="s">
        <v>352</v>
      </c>
      <c r="H155" s="162">
        <v>1</v>
      </c>
      <c r="I155" s="163"/>
      <c r="J155" s="163">
        <f t="shared" si="10"/>
        <v>0</v>
      </c>
      <c r="K155" s="164"/>
      <c r="L155" s="165"/>
      <c r="M155" s="166" t="s">
        <v>1</v>
      </c>
      <c r="N155" s="167" t="s">
        <v>33</v>
      </c>
      <c r="O155" s="150">
        <v>0</v>
      </c>
      <c r="P155" s="150">
        <f t="shared" si="11"/>
        <v>0</v>
      </c>
      <c r="Q155" s="150">
        <v>0</v>
      </c>
      <c r="R155" s="150">
        <f t="shared" si="12"/>
        <v>0</v>
      </c>
      <c r="S155" s="150">
        <v>0</v>
      </c>
      <c r="T155" s="151">
        <f t="shared" si="13"/>
        <v>0</v>
      </c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R155" s="152" t="s">
        <v>205</v>
      </c>
      <c r="AT155" s="152" t="s">
        <v>345</v>
      </c>
      <c r="AU155" s="152" t="s">
        <v>77</v>
      </c>
      <c r="AY155" s="14" t="s">
        <v>131</v>
      </c>
      <c r="BE155" s="153">
        <f t="shared" si="14"/>
        <v>0</v>
      </c>
      <c r="BF155" s="153">
        <f t="shared" si="15"/>
        <v>0</v>
      </c>
      <c r="BG155" s="153">
        <f t="shared" si="16"/>
        <v>0</v>
      </c>
      <c r="BH155" s="153">
        <f t="shared" si="17"/>
        <v>0</v>
      </c>
      <c r="BI155" s="153">
        <f t="shared" si="18"/>
        <v>0</v>
      </c>
      <c r="BJ155" s="14" t="s">
        <v>77</v>
      </c>
      <c r="BK155" s="153">
        <f t="shared" si="19"/>
        <v>0</v>
      </c>
      <c r="BL155" s="14" t="s">
        <v>182</v>
      </c>
      <c r="BM155" s="152" t="s">
        <v>229</v>
      </c>
    </row>
    <row r="156" spans="1:65" s="2" customFormat="1" ht="24.2" customHeight="1">
      <c r="A156" s="26"/>
      <c r="B156" s="140"/>
      <c r="C156" s="141" t="s">
        <v>196</v>
      </c>
      <c r="D156" s="141" t="s">
        <v>134</v>
      </c>
      <c r="E156" s="142" t="s">
        <v>972</v>
      </c>
      <c r="F156" s="143" t="s">
        <v>973</v>
      </c>
      <c r="G156" s="144" t="s">
        <v>352</v>
      </c>
      <c r="H156" s="145">
        <v>1</v>
      </c>
      <c r="I156" s="146"/>
      <c r="J156" s="146">
        <f t="shared" si="10"/>
        <v>0</v>
      </c>
      <c r="K156" s="147"/>
      <c r="L156" s="27"/>
      <c r="M156" s="148" t="s">
        <v>1</v>
      </c>
      <c r="N156" s="149" t="s">
        <v>33</v>
      </c>
      <c r="O156" s="150">
        <v>3.5428199999999999</v>
      </c>
      <c r="P156" s="150">
        <f t="shared" si="11"/>
        <v>3.5428199999999999</v>
      </c>
      <c r="Q156" s="150">
        <v>0</v>
      </c>
      <c r="R156" s="150">
        <f t="shared" si="12"/>
        <v>0</v>
      </c>
      <c r="S156" s="150">
        <v>0</v>
      </c>
      <c r="T156" s="151">
        <f t="shared" si="13"/>
        <v>0</v>
      </c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R156" s="152" t="s">
        <v>182</v>
      </c>
      <c r="AT156" s="152" t="s">
        <v>134</v>
      </c>
      <c r="AU156" s="152" t="s">
        <v>77</v>
      </c>
      <c r="AY156" s="14" t="s">
        <v>131</v>
      </c>
      <c r="BE156" s="153">
        <f t="shared" si="14"/>
        <v>0</v>
      </c>
      <c r="BF156" s="153">
        <f t="shared" si="15"/>
        <v>0</v>
      </c>
      <c r="BG156" s="153">
        <f t="shared" si="16"/>
        <v>0</v>
      </c>
      <c r="BH156" s="153">
        <f t="shared" si="17"/>
        <v>0</v>
      </c>
      <c r="BI156" s="153">
        <f t="shared" si="18"/>
        <v>0</v>
      </c>
      <c r="BJ156" s="14" t="s">
        <v>77</v>
      </c>
      <c r="BK156" s="153">
        <f t="shared" si="19"/>
        <v>0</v>
      </c>
      <c r="BL156" s="14" t="s">
        <v>182</v>
      </c>
      <c r="BM156" s="152" t="s">
        <v>231</v>
      </c>
    </row>
    <row r="157" spans="1:65" s="2" customFormat="1" ht="24.2" customHeight="1">
      <c r="A157" s="26"/>
      <c r="B157" s="140"/>
      <c r="C157" s="158" t="s">
        <v>407</v>
      </c>
      <c r="D157" s="158" t="s">
        <v>345</v>
      </c>
      <c r="E157" s="159" t="s">
        <v>974</v>
      </c>
      <c r="F157" s="214" t="s">
        <v>1241</v>
      </c>
      <c r="G157" s="161" t="s">
        <v>352</v>
      </c>
      <c r="H157" s="162">
        <v>1</v>
      </c>
      <c r="I157" s="163"/>
      <c r="J157" s="163">
        <f t="shared" si="10"/>
        <v>0</v>
      </c>
      <c r="K157" s="164"/>
      <c r="L157" s="165"/>
      <c r="M157" s="166" t="s">
        <v>1</v>
      </c>
      <c r="N157" s="167" t="s">
        <v>33</v>
      </c>
      <c r="O157" s="150">
        <v>0</v>
      </c>
      <c r="P157" s="150">
        <f t="shared" si="11"/>
        <v>0</v>
      </c>
      <c r="Q157" s="150">
        <v>0</v>
      </c>
      <c r="R157" s="150">
        <f t="shared" si="12"/>
        <v>0</v>
      </c>
      <c r="S157" s="150">
        <v>0</v>
      </c>
      <c r="T157" s="151">
        <f t="shared" si="13"/>
        <v>0</v>
      </c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R157" s="152" t="s">
        <v>205</v>
      </c>
      <c r="AT157" s="152" t="s">
        <v>345</v>
      </c>
      <c r="AU157" s="152" t="s">
        <v>77</v>
      </c>
      <c r="AY157" s="14" t="s">
        <v>131</v>
      </c>
      <c r="BE157" s="153">
        <f t="shared" si="14"/>
        <v>0</v>
      </c>
      <c r="BF157" s="153">
        <f t="shared" si="15"/>
        <v>0</v>
      </c>
      <c r="BG157" s="153">
        <f t="shared" si="16"/>
        <v>0</v>
      </c>
      <c r="BH157" s="153">
        <f t="shared" si="17"/>
        <v>0</v>
      </c>
      <c r="BI157" s="153">
        <f t="shared" si="18"/>
        <v>0</v>
      </c>
      <c r="BJ157" s="14" t="s">
        <v>77</v>
      </c>
      <c r="BK157" s="153">
        <f t="shared" si="19"/>
        <v>0</v>
      </c>
      <c r="BL157" s="14" t="s">
        <v>182</v>
      </c>
      <c r="BM157" s="152" t="s">
        <v>232</v>
      </c>
    </row>
    <row r="158" spans="1:65" s="2" customFormat="1" ht="24.2" customHeight="1">
      <c r="A158" s="26"/>
      <c r="B158" s="140"/>
      <c r="C158" s="141" t="s">
        <v>199</v>
      </c>
      <c r="D158" s="141" t="s">
        <v>134</v>
      </c>
      <c r="E158" s="142" t="s">
        <v>695</v>
      </c>
      <c r="F158" s="143" t="s">
        <v>696</v>
      </c>
      <c r="G158" s="144" t="s">
        <v>478</v>
      </c>
      <c r="H158" s="145">
        <v>53.689</v>
      </c>
      <c r="I158" s="146"/>
      <c r="J158" s="146">
        <f t="shared" si="10"/>
        <v>0</v>
      </c>
      <c r="K158" s="147"/>
      <c r="L158" s="27"/>
      <c r="M158" s="154" t="s">
        <v>1</v>
      </c>
      <c r="N158" s="155" t="s">
        <v>33</v>
      </c>
      <c r="O158" s="156">
        <v>0</v>
      </c>
      <c r="P158" s="156">
        <f t="shared" si="11"/>
        <v>0</v>
      </c>
      <c r="Q158" s="156">
        <v>0</v>
      </c>
      <c r="R158" s="156">
        <f t="shared" si="12"/>
        <v>0</v>
      </c>
      <c r="S158" s="156">
        <v>0</v>
      </c>
      <c r="T158" s="157">
        <f t="shared" si="13"/>
        <v>0</v>
      </c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R158" s="152" t="s">
        <v>182</v>
      </c>
      <c r="AT158" s="152" t="s">
        <v>134</v>
      </c>
      <c r="AU158" s="152" t="s">
        <v>77</v>
      </c>
      <c r="AY158" s="14" t="s">
        <v>131</v>
      </c>
      <c r="BE158" s="153">
        <f t="shared" si="14"/>
        <v>0</v>
      </c>
      <c r="BF158" s="153">
        <f t="shared" si="15"/>
        <v>0</v>
      </c>
      <c r="BG158" s="153">
        <f t="shared" si="16"/>
        <v>0</v>
      </c>
      <c r="BH158" s="153">
        <f t="shared" si="17"/>
        <v>0</v>
      </c>
      <c r="BI158" s="153">
        <f t="shared" si="18"/>
        <v>0</v>
      </c>
      <c r="BJ158" s="14" t="s">
        <v>77</v>
      </c>
      <c r="BK158" s="153">
        <f t="shared" si="19"/>
        <v>0</v>
      </c>
      <c r="BL158" s="14" t="s">
        <v>182</v>
      </c>
      <c r="BM158" s="152" t="s">
        <v>235</v>
      </c>
    </row>
    <row r="159" spans="1:65" s="2" customFormat="1" ht="6.95" customHeight="1">
      <c r="A159" s="26"/>
      <c r="B159" s="44"/>
      <c r="C159" s="45"/>
      <c r="D159" s="45"/>
      <c r="E159" s="45"/>
      <c r="F159" s="45"/>
      <c r="G159" s="45"/>
      <c r="H159" s="45"/>
      <c r="I159" s="45"/>
      <c r="J159" s="45"/>
      <c r="K159" s="45"/>
      <c r="L159" s="27"/>
      <c r="M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</row>
  </sheetData>
  <autoFilter ref="C122:K158"/>
  <mergeCells count="8">
    <mergeCell ref="E113:H113"/>
    <mergeCell ref="E115:H115"/>
    <mergeCell ref="L2:V2"/>
    <mergeCell ref="E7:H7"/>
    <mergeCell ref="E9:H9"/>
    <mergeCell ref="E27:H27"/>
    <mergeCell ref="E85:H85"/>
    <mergeCell ref="E87:H87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26"/>
  <sheetViews>
    <sheetView showGridLines="0" topLeftCell="A105" workbookViewId="0">
      <selection activeCell="F131" sqref="F131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86"/>
    </row>
    <row r="2" spans="1:46" s="1" customFormat="1" ht="36.950000000000003" customHeight="1">
      <c r="L2" s="198" t="s">
        <v>5</v>
      </c>
      <c r="M2" s="191"/>
      <c r="N2" s="191"/>
      <c r="O2" s="191"/>
      <c r="P2" s="191"/>
      <c r="Q2" s="191"/>
      <c r="R2" s="191"/>
      <c r="S2" s="191"/>
      <c r="T2" s="191"/>
      <c r="U2" s="191"/>
      <c r="V2" s="191"/>
      <c r="AT2" s="14" t="s">
        <v>100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67</v>
      </c>
    </row>
    <row r="4" spans="1:46" s="1" customFormat="1" ht="24.95" customHeight="1">
      <c r="B4" s="17"/>
      <c r="D4" s="18" t="s">
        <v>104</v>
      </c>
      <c r="L4" s="17"/>
      <c r="M4" s="87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3" t="s">
        <v>12</v>
      </c>
      <c r="L6" s="17"/>
    </row>
    <row r="7" spans="1:46" s="1" customFormat="1" ht="16.5" customHeight="1">
      <c r="B7" s="17"/>
      <c r="E7" s="210" t="str">
        <f>'Rekapitulácia stavby'!K6</f>
        <v>ČOV Huncove</v>
      </c>
      <c r="F7" s="211"/>
      <c r="G7" s="211"/>
      <c r="H7" s="211"/>
      <c r="L7" s="17"/>
    </row>
    <row r="8" spans="1:46" s="2" customFormat="1" ht="12" customHeight="1">
      <c r="A8" s="26"/>
      <c r="B8" s="27"/>
      <c r="C8" s="26"/>
      <c r="D8" s="23" t="s">
        <v>105</v>
      </c>
      <c r="E8" s="26"/>
      <c r="F8" s="26"/>
      <c r="G8" s="26"/>
      <c r="H8" s="26"/>
      <c r="I8" s="26"/>
      <c r="J8" s="26"/>
      <c r="K8" s="26"/>
      <c r="L8" s="39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46" s="2" customFormat="1" ht="16.5" customHeight="1">
      <c r="A9" s="26"/>
      <c r="B9" s="27"/>
      <c r="C9" s="26"/>
      <c r="D9" s="26"/>
      <c r="E9" s="177" t="s">
        <v>975</v>
      </c>
      <c r="F9" s="212"/>
      <c r="G9" s="212"/>
      <c r="H9" s="212"/>
      <c r="I9" s="26"/>
      <c r="J9" s="26"/>
      <c r="K9" s="26"/>
      <c r="L9" s="39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>
      <c r="A10" s="26"/>
      <c r="B10" s="27"/>
      <c r="C10" s="26"/>
      <c r="D10" s="26"/>
      <c r="E10" s="26"/>
      <c r="F10" s="26"/>
      <c r="G10" s="26"/>
      <c r="H10" s="26"/>
      <c r="I10" s="26"/>
      <c r="J10" s="26"/>
      <c r="K10" s="26"/>
      <c r="L10" s="39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2" customHeight="1">
      <c r="A11" s="26"/>
      <c r="B11" s="27"/>
      <c r="C11" s="26"/>
      <c r="D11" s="23" t="s">
        <v>14</v>
      </c>
      <c r="E11" s="26"/>
      <c r="F11" s="21" t="s">
        <v>17</v>
      </c>
      <c r="G11" s="26"/>
      <c r="H11" s="26"/>
      <c r="I11" s="23" t="s">
        <v>15</v>
      </c>
      <c r="J11" s="21" t="s">
        <v>1</v>
      </c>
      <c r="K11" s="26"/>
      <c r="L11" s="39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t="12" customHeight="1">
      <c r="A12" s="26"/>
      <c r="B12" s="27"/>
      <c r="C12" s="26"/>
      <c r="D12" s="23" t="s">
        <v>16</v>
      </c>
      <c r="E12" s="26"/>
      <c r="F12" s="21" t="s">
        <v>17</v>
      </c>
      <c r="G12" s="26"/>
      <c r="H12" s="26"/>
      <c r="I12" s="23" t="s">
        <v>18</v>
      </c>
      <c r="J12" s="52"/>
      <c r="K12" s="26"/>
      <c r="L12" s="39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0.9" customHeight="1">
      <c r="A13" s="26"/>
      <c r="B13" s="27"/>
      <c r="C13" s="26"/>
      <c r="D13" s="26"/>
      <c r="E13" s="26"/>
      <c r="F13" s="26"/>
      <c r="G13" s="26"/>
      <c r="H13" s="26"/>
      <c r="I13" s="26"/>
      <c r="J13" s="26"/>
      <c r="K13" s="26"/>
      <c r="L13" s="39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customHeight="1">
      <c r="A14" s="26"/>
      <c r="B14" s="27"/>
      <c r="C14" s="26"/>
      <c r="D14" s="23" t="s">
        <v>19</v>
      </c>
      <c r="E14" s="26"/>
      <c r="F14" s="26"/>
      <c r="G14" s="26"/>
      <c r="H14" s="26"/>
      <c r="I14" s="23" t="s">
        <v>20</v>
      </c>
      <c r="J14" s="21" t="s">
        <v>1</v>
      </c>
      <c r="K14" s="26"/>
      <c r="L14" s="39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8" customHeight="1">
      <c r="A15" s="26"/>
      <c r="B15" s="27"/>
      <c r="C15" s="26"/>
      <c r="D15" s="26"/>
      <c r="E15" s="21" t="s">
        <v>107</v>
      </c>
      <c r="F15" s="26"/>
      <c r="G15" s="26"/>
      <c r="H15" s="26"/>
      <c r="I15" s="23" t="s">
        <v>21</v>
      </c>
      <c r="J15" s="21" t="s">
        <v>1</v>
      </c>
      <c r="K15" s="26"/>
      <c r="L15" s="39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6.95" customHeight="1">
      <c r="A16" s="26"/>
      <c r="B16" s="27"/>
      <c r="C16" s="26"/>
      <c r="D16" s="26"/>
      <c r="E16" s="26"/>
      <c r="F16" s="26"/>
      <c r="G16" s="26"/>
      <c r="H16" s="26"/>
      <c r="I16" s="26"/>
      <c r="J16" s="26"/>
      <c r="K16" s="26"/>
      <c r="L16" s="39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2" customHeight="1">
      <c r="A17" s="26"/>
      <c r="B17" s="27"/>
      <c r="C17" s="26"/>
      <c r="D17" s="23" t="s">
        <v>22</v>
      </c>
      <c r="E17" s="26"/>
      <c r="F17" s="26"/>
      <c r="G17" s="26"/>
      <c r="H17" s="26"/>
      <c r="I17" s="23" t="s">
        <v>20</v>
      </c>
      <c r="J17" s="21" t="s">
        <v>1</v>
      </c>
      <c r="K17" s="26"/>
      <c r="L17" s="39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8" customHeight="1">
      <c r="A18" s="26"/>
      <c r="B18" s="27"/>
      <c r="C18" s="26"/>
      <c r="D18" s="26"/>
      <c r="E18" s="21" t="s">
        <v>17</v>
      </c>
      <c r="F18" s="26"/>
      <c r="G18" s="26"/>
      <c r="H18" s="26"/>
      <c r="I18" s="23" t="s">
        <v>21</v>
      </c>
      <c r="J18" s="21" t="s">
        <v>1</v>
      </c>
      <c r="K18" s="26"/>
      <c r="L18" s="39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6.95" customHeight="1">
      <c r="A19" s="26"/>
      <c r="B19" s="27"/>
      <c r="C19" s="26"/>
      <c r="D19" s="26"/>
      <c r="E19" s="26"/>
      <c r="F19" s="26"/>
      <c r="G19" s="26"/>
      <c r="H19" s="26"/>
      <c r="I19" s="26"/>
      <c r="J19" s="26"/>
      <c r="K19" s="26"/>
      <c r="L19" s="39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2" customHeight="1">
      <c r="A20" s="26"/>
      <c r="B20" s="27"/>
      <c r="C20" s="26"/>
      <c r="D20" s="23" t="s">
        <v>23</v>
      </c>
      <c r="E20" s="26"/>
      <c r="F20" s="26"/>
      <c r="G20" s="26"/>
      <c r="H20" s="26"/>
      <c r="I20" s="23" t="s">
        <v>20</v>
      </c>
      <c r="J20" s="21" t="s">
        <v>1</v>
      </c>
      <c r="K20" s="26"/>
      <c r="L20" s="39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8" customHeight="1">
      <c r="A21" s="26"/>
      <c r="B21" s="27"/>
      <c r="C21" s="26"/>
      <c r="D21" s="26"/>
      <c r="E21" s="21" t="s">
        <v>108</v>
      </c>
      <c r="F21" s="26"/>
      <c r="G21" s="26"/>
      <c r="H21" s="26"/>
      <c r="I21" s="23" t="s">
        <v>21</v>
      </c>
      <c r="J21" s="21" t="s">
        <v>1</v>
      </c>
      <c r="K21" s="26"/>
      <c r="L21" s="39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6.95" customHeight="1">
      <c r="A22" s="26"/>
      <c r="B22" s="27"/>
      <c r="C22" s="26"/>
      <c r="D22" s="26"/>
      <c r="E22" s="26"/>
      <c r="F22" s="26"/>
      <c r="G22" s="26"/>
      <c r="H22" s="26"/>
      <c r="I22" s="26"/>
      <c r="J22" s="26"/>
      <c r="K22" s="26"/>
      <c r="L22" s="39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2" customHeight="1">
      <c r="A23" s="26"/>
      <c r="B23" s="27"/>
      <c r="C23" s="26"/>
      <c r="D23" s="23" t="s">
        <v>25</v>
      </c>
      <c r="E23" s="26"/>
      <c r="F23" s="26"/>
      <c r="G23" s="26"/>
      <c r="H23" s="26"/>
      <c r="I23" s="23" t="s">
        <v>20</v>
      </c>
      <c r="J23" s="21" t="s">
        <v>1</v>
      </c>
      <c r="K23" s="26"/>
      <c r="L23" s="39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8" customHeight="1">
      <c r="A24" s="26"/>
      <c r="B24" s="27"/>
      <c r="C24" s="26"/>
      <c r="D24" s="26"/>
      <c r="E24" s="21" t="s">
        <v>830</v>
      </c>
      <c r="F24" s="26"/>
      <c r="G24" s="26"/>
      <c r="H24" s="26"/>
      <c r="I24" s="23" t="s">
        <v>21</v>
      </c>
      <c r="J24" s="21" t="s">
        <v>1</v>
      </c>
      <c r="K24" s="26"/>
      <c r="L24" s="39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6.95" customHeight="1">
      <c r="A25" s="26"/>
      <c r="B25" s="27"/>
      <c r="C25" s="26"/>
      <c r="D25" s="26"/>
      <c r="E25" s="26"/>
      <c r="F25" s="26"/>
      <c r="G25" s="26"/>
      <c r="H25" s="26"/>
      <c r="I25" s="26"/>
      <c r="J25" s="26"/>
      <c r="K25" s="26"/>
      <c r="L25" s="39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2" customHeight="1">
      <c r="A26" s="26"/>
      <c r="B26" s="27"/>
      <c r="C26" s="26"/>
      <c r="D26" s="23" t="s">
        <v>26</v>
      </c>
      <c r="E26" s="26"/>
      <c r="F26" s="26"/>
      <c r="G26" s="26"/>
      <c r="H26" s="26"/>
      <c r="I26" s="26"/>
      <c r="J26" s="26"/>
      <c r="K26" s="26"/>
      <c r="L26" s="39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8" customFormat="1" ht="16.5" customHeight="1">
      <c r="A27" s="88"/>
      <c r="B27" s="89"/>
      <c r="C27" s="88"/>
      <c r="D27" s="88"/>
      <c r="E27" s="193" t="s">
        <v>1</v>
      </c>
      <c r="F27" s="193"/>
      <c r="G27" s="193"/>
      <c r="H27" s="193"/>
      <c r="I27" s="88"/>
      <c r="J27" s="88"/>
      <c r="K27" s="88"/>
      <c r="L27" s="90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</row>
    <row r="28" spans="1:31" s="2" customFormat="1" ht="6.95" customHeight="1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39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6.95" customHeight="1">
      <c r="A29" s="26"/>
      <c r="B29" s="27"/>
      <c r="C29" s="26"/>
      <c r="D29" s="63"/>
      <c r="E29" s="63"/>
      <c r="F29" s="63"/>
      <c r="G29" s="63"/>
      <c r="H29" s="63"/>
      <c r="I29" s="63"/>
      <c r="J29" s="63"/>
      <c r="K29" s="63"/>
      <c r="L29" s="39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25.35" customHeight="1">
      <c r="A30" s="26"/>
      <c r="B30" s="27"/>
      <c r="C30" s="26"/>
      <c r="D30" s="91" t="s">
        <v>27</v>
      </c>
      <c r="E30" s="26"/>
      <c r="F30" s="26"/>
      <c r="G30" s="26"/>
      <c r="H30" s="26"/>
      <c r="I30" s="26"/>
      <c r="J30" s="68">
        <f>ROUND(J119, 2)</f>
        <v>0</v>
      </c>
      <c r="K30" s="26"/>
      <c r="L30" s="39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5" customHeight="1">
      <c r="A31" s="26"/>
      <c r="B31" s="27"/>
      <c r="C31" s="26"/>
      <c r="D31" s="63"/>
      <c r="E31" s="63"/>
      <c r="F31" s="63"/>
      <c r="G31" s="63"/>
      <c r="H31" s="63"/>
      <c r="I31" s="63"/>
      <c r="J31" s="63"/>
      <c r="K31" s="63"/>
      <c r="L31" s="39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14.45" customHeight="1">
      <c r="A32" s="26"/>
      <c r="B32" s="27"/>
      <c r="C32" s="26"/>
      <c r="D32" s="26"/>
      <c r="E32" s="26"/>
      <c r="F32" s="30" t="s">
        <v>29</v>
      </c>
      <c r="G32" s="26"/>
      <c r="H32" s="26"/>
      <c r="I32" s="30" t="s">
        <v>28</v>
      </c>
      <c r="J32" s="30" t="s">
        <v>30</v>
      </c>
      <c r="K32" s="26"/>
      <c r="L32" s="39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14.45" customHeight="1">
      <c r="A33" s="26"/>
      <c r="B33" s="27"/>
      <c r="C33" s="26"/>
      <c r="D33" s="92" t="s">
        <v>31</v>
      </c>
      <c r="E33" s="32" t="s">
        <v>32</v>
      </c>
      <c r="F33" s="93">
        <f>ROUND((SUM(BE119:BE125)),  2)</f>
        <v>0</v>
      </c>
      <c r="G33" s="94"/>
      <c r="H33" s="94"/>
      <c r="I33" s="95">
        <v>0.2</v>
      </c>
      <c r="J33" s="93">
        <f>ROUND(((SUM(BE119:BE125))*I33),  2)</f>
        <v>0</v>
      </c>
      <c r="K33" s="26"/>
      <c r="L33" s="39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5" customHeight="1">
      <c r="A34" s="26"/>
      <c r="B34" s="27"/>
      <c r="C34" s="26"/>
      <c r="D34" s="26"/>
      <c r="E34" s="32" t="s">
        <v>33</v>
      </c>
      <c r="F34" s="93">
        <f>ROUND((SUM(BF119:BF125)),  2)</f>
        <v>0</v>
      </c>
      <c r="G34" s="94"/>
      <c r="H34" s="94"/>
      <c r="I34" s="95">
        <v>0.2</v>
      </c>
      <c r="J34" s="93">
        <f>ROUND(((SUM(BF119:BF125))*I34),  2)</f>
        <v>0</v>
      </c>
      <c r="K34" s="26"/>
      <c r="L34" s="39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5" hidden="1" customHeight="1">
      <c r="A35" s="26"/>
      <c r="B35" s="27"/>
      <c r="C35" s="26"/>
      <c r="D35" s="26"/>
      <c r="E35" s="23" t="s">
        <v>34</v>
      </c>
      <c r="F35" s="96">
        <f>ROUND((SUM(BG119:BG125)),  2)</f>
        <v>0</v>
      </c>
      <c r="G35" s="26"/>
      <c r="H35" s="26"/>
      <c r="I35" s="97">
        <v>0.2</v>
      </c>
      <c r="J35" s="96">
        <f>0</f>
        <v>0</v>
      </c>
      <c r="K35" s="26"/>
      <c r="L35" s="39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5" hidden="1" customHeight="1">
      <c r="A36" s="26"/>
      <c r="B36" s="27"/>
      <c r="C36" s="26"/>
      <c r="D36" s="26"/>
      <c r="E36" s="23" t="s">
        <v>35</v>
      </c>
      <c r="F36" s="96">
        <f>ROUND((SUM(BH119:BH125)),  2)</f>
        <v>0</v>
      </c>
      <c r="G36" s="26"/>
      <c r="H36" s="26"/>
      <c r="I36" s="97">
        <v>0.2</v>
      </c>
      <c r="J36" s="96">
        <f>0</f>
        <v>0</v>
      </c>
      <c r="K36" s="26"/>
      <c r="L36" s="39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5" hidden="1" customHeight="1">
      <c r="A37" s="26"/>
      <c r="B37" s="27"/>
      <c r="C37" s="26"/>
      <c r="D37" s="26"/>
      <c r="E37" s="32" t="s">
        <v>36</v>
      </c>
      <c r="F37" s="93">
        <f>ROUND((SUM(BI119:BI125)),  2)</f>
        <v>0</v>
      </c>
      <c r="G37" s="94"/>
      <c r="H37" s="94"/>
      <c r="I37" s="95">
        <v>0</v>
      </c>
      <c r="J37" s="93">
        <f>0</f>
        <v>0</v>
      </c>
      <c r="K37" s="26"/>
      <c r="L37" s="39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6.95" customHeight="1">
      <c r="A38" s="26"/>
      <c r="B38" s="27"/>
      <c r="C38" s="26"/>
      <c r="D38" s="26"/>
      <c r="E38" s="26"/>
      <c r="F38" s="26"/>
      <c r="G38" s="26"/>
      <c r="H38" s="26"/>
      <c r="I38" s="26"/>
      <c r="J38" s="26"/>
      <c r="K38" s="26"/>
      <c r="L38" s="39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25.35" customHeight="1">
      <c r="A39" s="26"/>
      <c r="B39" s="27"/>
      <c r="C39" s="98"/>
      <c r="D39" s="99" t="s">
        <v>37</v>
      </c>
      <c r="E39" s="57"/>
      <c r="F39" s="57"/>
      <c r="G39" s="100" t="s">
        <v>38</v>
      </c>
      <c r="H39" s="101" t="s">
        <v>39</v>
      </c>
      <c r="I39" s="57"/>
      <c r="J39" s="102">
        <f>SUM(J30:J37)</f>
        <v>0</v>
      </c>
      <c r="K39" s="103"/>
      <c r="L39" s="39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14.45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9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39"/>
      <c r="D50" s="40" t="s">
        <v>40</v>
      </c>
      <c r="E50" s="41"/>
      <c r="F50" s="41"/>
      <c r="G50" s="40" t="s">
        <v>41</v>
      </c>
      <c r="H50" s="41"/>
      <c r="I50" s="41"/>
      <c r="J50" s="41"/>
      <c r="K50" s="41"/>
      <c r="L50" s="39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6"/>
      <c r="B61" s="27"/>
      <c r="C61" s="26"/>
      <c r="D61" s="42" t="s">
        <v>42</v>
      </c>
      <c r="E61" s="29"/>
      <c r="F61" s="104" t="s">
        <v>43</v>
      </c>
      <c r="G61" s="42" t="s">
        <v>42</v>
      </c>
      <c r="H61" s="29"/>
      <c r="I61" s="29"/>
      <c r="J61" s="105" t="s">
        <v>43</v>
      </c>
      <c r="K61" s="29"/>
      <c r="L61" s="39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6"/>
      <c r="B65" s="27"/>
      <c r="C65" s="26"/>
      <c r="D65" s="40" t="s">
        <v>44</v>
      </c>
      <c r="E65" s="43"/>
      <c r="F65" s="43"/>
      <c r="G65" s="40" t="s">
        <v>45</v>
      </c>
      <c r="H65" s="43"/>
      <c r="I65" s="43"/>
      <c r="J65" s="43"/>
      <c r="K65" s="43"/>
      <c r="L65" s="39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6"/>
      <c r="B76" s="27"/>
      <c r="C76" s="26"/>
      <c r="D76" s="42" t="s">
        <v>42</v>
      </c>
      <c r="E76" s="29"/>
      <c r="F76" s="104" t="s">
        <v>43</v>
      </c>
      <c r="G76" s="42" t="s">
        <v>42</v>
      </c>
      <c r="H76" s="29"/>
      <c r="I76" s="29"/>
      <c r="J76" s="105" t="s">
        <v>43</v>
      </c>
      <c r="K76" s="29"/>
      <c r="L76" s="39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customHeight="1">
      <c r="A77" s="26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47" s="2" customFormat="1" ht="6.95" hidden="1" customHeight="1">
      <c r="A81" s="26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47" s="2" customFormat="1" ht="24.95" hidden="1" customHeight="1">
      <c r="A82" s="26"/>
      <c r="B82" s="27"/>
      <c r="C82" s="18" t="s">
        <v>109</v>
      </c>
      <c r="D82" s="26"/>
      <c r="E82" s="26"/>
      <c r="F82" s="26"/>
      <c r="G82" s="26"/>
      <c r="H82" s="26"/>
      <c r="I82" s="26"/>
      <c r="J82" s="26"/>
      <c r="K82" s="26"/>
      <c r="L82" s="39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47" s="2" customFormat="1" ht="6.95" hidden="1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9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47" s="2" customFormat="1" ht="12" hidden="1" customHeight="1">
      <c r="A84" s="26"/>
      <c r="B84" s="27"/>
      <c r="C84" s="23" t="s">
        <v>12</v>
      </c>
      <c r="D84" s="26"/>
      <c r="E84" s="26"/>
      <c r="F84" s="26"/>
      <c r="G84" s="26"/>
      <c r="H84" s="26"/>
      <c r="I84" s="26"/>
      <c r="J84" s="26"/>
      <c r="K84" s="26"/>
      <c r="L84" s="39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47" s="2" customFormat="1" ht="16.5" hidden="1" customHeight="1">
      <c r="A85" s="26"/>
      <c r="B85" s="27"/>
      <c r="C85" s="26"/>
      <c r="D85" s="26"/>
      <c r="E85" s="210" t="str">
        <f>E7</f>
        <v>ČOV Huncove</v>
      </c>
      <c r="F85" s="211"/>
      <c r="G85" s="211"/>
      <c r="H85" s="211"/>
      <c r="I85" s="26"/>
      <c r="J85" s="26"/>
      <c r="K85" s="26"/>
      <c r="L85" s="39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47" s="2" customFormat="1" ht="12" hidden="1" customHeight="1">
      <c r="A86" s="26"/>
      <c r="B86" s="27"/>
      <c r="C86" s="23" t="s">
        <v>105</v>
      </c>
      <c r="D86" s="26"/>
      <c r="E86" s="26"/>
      <c r="F86" s="26"/>
      <c r="G86" s="26"/>
      <c r="H86" s="26"/>
      <c r="I86" s="26"/>
      <c r="J86" s="26"/>
      <c r="K86" s="26"/>
      <c r="L86" s="39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47" s="2" customFormat="1" ht="16.5" hidden="1" customHeight="1">
      <c r="A87" s="26"/>
      <c r="B87" s="27"/>
      <c r="C87" s="26"/>
      <c r="D87" s="26"/>
      <c r="E87" s="177" t="str">
        <f>E9</f>
        <v>SO07 - SO 07 - Stavebná elektroinštalácia</v>
      </c>
      <c r="F87" s="212"/>
      <c r="G87" s="212"/>
      <c r="H87" s="212"/>
      <c r="I87" s="26"/>
      <c r="J87" s="26"/>
      <c r="K87" s="26"/>
      <c r="L87" s="39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47" s="2" customFormat="1" ht="6.95" hidden="1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39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47" s="2" customFormat="1" ht="12" hidden="1" customHeight="1">
      <c r="A89" s="26"/>
      <c r="B89" s="27"/>
      <c r="C89" s="23" t="s">
        <v>16</v>
      </c>
      <c r="D89" s="26"/>
      <c r="E89" s="26"/>
      <c r="F89" s="21" t="str">
        <f>F12</f>
        <v xml:space="preserve"> </v>
      </c>
      <c r="G89" s="26"/>
      <c r="H89" s="26"/>
      <c r="I89" s="23" t="s">
        <v>18</v>
      </c>
      <c r="J89" s="52" t="str">
        <f>IF(J12="","",J12)</f>
        <v/>
      </c>
      <c r="K89" s="26"/>
      <c r="L89" s="39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47" s="2" customFormat="1" ht="6.95" hidden="1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9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47" s="2" customFormat="1" ht="15.2" hidden="1" customHeight="1">
      <c r="A91" s="26"/>
      <c r="B91" s="27"/>
      <c r="C91" s="23" t="s">
        <v>19</v>
      </c>
      <c r="D91" s="26"/>
      <c r="E91" s="26"/>
      <c r="F91" s="21" t="str">
        <f>E15</f>
        <v xml:space="preserve"> Obec Huncovce </v>
      </c>
      <c r="G91" s="26"/>
      <c r="H91" s="26"/>
      <c r="I91" s="23" t="s">
        <v>23</v>
      </c>
      <c r="J91" s="24" t="str">
        <f>E21</f>
        <v xml:space="preserve"> Ing. Rastislav Hriňák </v>
      </c>
      <c r="K91" s="26"/>
      <c r="L91" s="39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47" s="2" customFormat="1" ht="15.2" hidden="1" customHeight="1">
      <c r="A92" s="26"/>
      <c r="B92" s="27"/>
      <c r="C92" s="23" t="s">
        <v>22</v>
      </c>
      <c r="D92" s="26"/>
      <c r="E92" s="26"/>
      <c r="F92" s="21" t="str">
        <f>IF(E18="","",E18)</f>
        <v xml:space="preserve"> </v>
      </c>
      <c r="G92" s="26"/>
      <c r="H92" s="26"/>
      <c r="I92" s="23" t="s">
        <v>25</v>
      </c>
      <c r="J92" s="24" t="str">
        <f>E24</f>
        <v xml:space="preserve">                                         </v>
      </c>
      <c r="K92" s="26"/>
      <c r="L92" s="39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47" s="2" customFormat="1" ht="10.35" hidden="1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39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47" s="2" customFormat="1" ht="29.25" hidden="1" customHeight="1">
      <c r="A94" s="26"/>
      <c r="B94" s="27"/>
      <c r="C94" s="106" t="s">
        <v>110</v>
      </c>
      <c r="D94" s="98"/>
      <c r="E94" s="98"/>
      <c r="F94" s="98"/>
      <c r="G94" s="98"/>
      <c r="H94" s="98"/>
      <c r="I94" s="98"/>
      <c r="J94" s="107" t="s">
        <v>111</v>
      </c>
      <c r="K94" s="98"/>
      <c r="L94" s="39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47" s="2" customFormat="1" ht="10.35" hidden="1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9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47" s="2" customFormat="1" ht="22.9" hidden="1" customHeight="1">
      <c r="A96" s="26"/>
      <c r="B96" s="27"/>
      <c r="C96" s="108" t="s">
        <v>112</v>
      </c>
      <c r="D96" s="26"/>
      <c r="E96" s="26"/>
      <c r="F96" s="26"/>
      <c r="G96" s="26"/>
      <c r="H96" s="26"/>
      <c r="I96" s="26"/>
      <c r="J96" s="68">
        <f>J119</f>
        <v>0</v>
      </c>
      <c r="K96" s="26"/>
      <c r="L96" s="39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U96" s="14" t="s">
        <v>113</v>
      </c>
    </row>
    <row r="97" spans="1:31" s="9" customFormat="1" ht="24.95" hidden="1" customHeight="1">
      <c r="B97" s="109"/>
      <c r="D97" s="110" t="s">
        <v>114</v>
      </c>
      <c r="E97" s="111"/>
      <c r="F97" s="111"/>
      <c r="G97" s="111"/>
      <c r="H97" s="111"/>
      <c r="I97" s="111"/>
      <c r="J97" s="112">
        <f>J120</f>
        <v>0</v>
      </c>
      <c r="L97" s="109"/>
    </row>
    <row r="98" spans="1:31" s="10" customFormat="1" ht="19.899999999999999" hidden="1" customHeight="1">
      <c r="B98" s="113"/>
      <c r="D98" s="114" t="s">
        <v>115</v>
      </c>
      <c r="E98" s="115"/>
      <c r="F98" s="115"/>
      <c r="G98" s="115"/>
      <c r="H98" s="115"/>
      <c r="I98" s="115"/>
      <c r="J98" s="116">
        <f>J121</f>
        <v>0</v>
      </c>
      <c r="L98" s="113"/>
    </row>
    <row r="99" spans="1:31" s="10" customFormat="1" ht="19.899999999999999" hidden="1" customHeight="1">
      <c r="B99" s="113"/>
      <c r="D99" s="114" t="s">
        <v>976</v>
      </c>
      <c r="E99" s="115"/>
      <c r="F99" s="115"/>
      <c r="G99" s="115"/>
      <c r="H99" s="115"/>
      <c r="I99" s="115"/>
      <c r="J99" s="116">
        <f>J124</f>
        <v>0</v>
      </c>
      <c r="L99" s="113"/>
    </row>
    <row r="100" spans="1:31" s="2" customFormat="1" ht="21.75" hidden="1" customHeight="1">
      <c r="A100" s="26"/>
      <c r="B100" s="27"/>
      <c r="C100" s="26"/>
      <c r="D100" s="26"/>
      <c r="E100" s="26"/>
      <c r="F100" s="26"/>
      <c r="G100" s="26"/>
      <c r="H100" s="26"/>
      <c r="I100" s="26"/>
      <c r="J100" s="26"/>
      <c r="K100" s="26"/>
      <c r="L100" s="39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</row>
    <row r="101" spans="1:31" s="2" customFormat="1" ht="6.95" hidden="1" customHeight="1">
      <c r="A101" s="26"/>
      <c r="B101" s="44"/>
      <c r="C101" s="45"/>
      <c r="D101" s="45"/>
      <c r="E101" s="45"/>
      <c r="F101" s="45"/>
      <c r="G101" s="45"/>
      <c r="H101" s="45"/>
      <c r="I101" s="45"/>
      <c r="J101" s="45"/>
      <c r="K101" s="45"/>
      <c r="L101" s="39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</row>
    <row r="102" spans="1:31" hidden="1"/>
    <row r="103" spans="1:31" hidden="1"/>
    <row r="104" spans="1:31" hidden="1"/>
    <row r="105" spans="1:31" s="2" customFormat="1" ht="6.95" customHeight="1">
      <c r="A105" s="26"/>
      <c r="B105" s="46"/>
      <c r="C105" s="47"/>
      <c r="D105" s="47"/>
      <c r="E105" s="47"/>
      <c r="F105" s="47"/>
      <c r="G105" s="47"/>
      <c r="H105" s="47"/>
      <c r="I105" s="47"/>
      <c r="J105" s="47"/>
      <c r="K105" s="47"/>
      <c r="L105" s="39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</row>
    <row r="106" spans="1:31" s="2" customFormat="1" ht="24.95" customHeight="1">
      <c r="A106" s="26"/>
      <c r="B106" s="27"/>
      <c r="C106" s="18" t="s">
        <v>117</v>
      </c>
      <c r="D106" s="26"/>
      <c r="E106" s="26"/>
      <c r="F106" s="26"/>
      <c r="G106" s="26"/>
      <c r="H106" s="26"/>
      <c r="I106" s="26"/>
      <c r="J106" s="26"/>
      <c r="K106" s="26"/>
      <c r="L106" s="39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</row>
    <row r="107" spans="1:31" s="2" customFormat="1" ht="6.95" customHeight="1">
      <c r="A107" s="26"/>
      <c r="B107" s="27"/>
      <c r="C107" s="26"/>
      <c r="D107" s="26"/>
      <c r="E107" s="26"/>
      <c r="F107" s="26"/>
      <c r="G107" s="26"/>
      <c r="H107" s="26"/>
      <c r="I107" s="26"/>
      <c r="J107" s="26"/>
      <c r="K107" s="26"/>
      <c r="L107" s="39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</row>
    <row r="108" spans="1:31" s="2" customFormat="1" ht="12" customHeight="1">
      <c r="A108" s="26"/>
      <c r="B108" s="27"/>
      <c r="C108" s="23" t="s">
        <v>12</v>
      </c>
      <c r="D108" s="26"/>
      <c r="E108" s="26"/>
      <c r="F108" s="26"/>
      <c r="G108" s="26"/>
      <c r="H108" s="26"/>
      <c r="I108" s="26"/>
      <c r="J108" s="26"/>
      <c r="K108" s="26"/>
      <c r="L108" s="39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</row>
    <row r="109" spans="1:31" s="2" customFormat="1" ht="16.5" customHeight="1">
      <c r="A109" s="26"/>
      <c r="B109" s="27"/>
      <c r="C109" s="26"/>
      <c r="D109" s="26"/>
      <c r="E109" s="210" t="str">
        <f>E7</f>
        <v>ČOV Huncove</v>
      </c>
      <c r="F109" s="211"/>
      <c r="G109" s="211"/>
      <c r="H109" s="211"/>
      <c r="I109" s="26"/>
      <c r="J109" s="26"/>
      <c r="K109" s="26"/>
      <c r="L109" s="39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</row>
    <row r="110" spans="1:31" s="2" customFormat="1" ht="12" customHeight="1">
      <c r="A110" s="26"/>
      <c r="B110" s="27"/>
      <c r="C110" s="23" t="s">
        <v>105</v>
      </c>
      <c r="D110" s="26"/>
      <c r="E110" s="26"/>
      <c r="F110" s="26"/>
      <c r="G110" s="26"/>
      <c r="H110" s="26"/>
      <c r="I110" s="26"/>
      <c r="J110" s="26"/>
      <c r="K110" s="26"/>
      <c r="L110" s="39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</row>
    <row r="111" spans="1:31" s="2" customFormat="1" ht="16.5" customHeight="1">
      <c r="A111" s="26"/>
      <c r="B111" s="27"/>
      <c r="C111" s="26"/>
      <c r="D111" s="26"/>
      <c r="E111" s="177" t="str">
        <f>E9</f>
        <v>SO07 - SO 07 - Stavebná elektroinštalácia</v>
      </c>
      <c r="F111" s="212"/>
      <c r="G111" s="212"/>
      <c r="H111" s="212"/>
      <c r="I111" s="26"/>
      <c r="J111" s="26"/>
      <c r="K111" s="26"/>
      <c r="L111" s="39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</row>
    <row r="112" spans="1:31" s="2" customFormat="1" ht="6.95" customHeight="1">
      <c r="A112" s="26"/>
      <c r="B112" s="27"/>
      <c r="C112" s="26"/>
      <c r="D112" s="26"/>
      <c r="E112" s="26"/>
      <c r="F112" s="26"/>
      <c r="G112" s="26"/>
      <c r="H112" s="26"/>
      <c r="I112" s="26"/>
      <c r="J112" s="26"/>
      <c r="K112" s="26"/>
      <c r="L112" s="39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65" s="2" customFormat="1" ht="12" customHeight="1">
      <c r="A113" s="26"/>
      <c r="B113" s="27"/>
      <c r="C113" s="23" t="s">
        <v>16</v>
      </c>
      <c r="D113" s="26"/>
      <c r="E113" s="26"/>
      <c r="F113" s="21" t="str">
        <f>F12</f>
        <v xml:space="preserve"> </v>
      </c>
      <c r="G113" s="26"/>
      <c r="H113" s="26"/>
      <c r="I113" s="23" t="s">
        <v>18</v>
      </c>
      <c r="J113" s="52" t="str">
        <f>IF(J12="","",J12)</f>
        <v/>
      </c>
      <c r="K113" s="26"/>
      <c r="L113" s="39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65" s="2" customFormat="1" ht="6.95" customHeight="1">
      <c r="A114" s="26"/>
      <c r="B114" s="27"/>
      <c r="C114" s="26"/>
      <c r="D114" s="26"/>
      <c r="E114" s="26"/>
      <c r="F114" s="26"/>
      <c r="G114" s="26"/>
      <c r="H114" s="26"/>
      <c r="I114" s="26"/>
      <c r="J114" s="26"/>
      <c r="K114" s="26"/>
      <c r="L114" s="39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65" s="2" customFormat="1" ht="15.2" customHeight="1">
      <c r="A115" s="26"/>
      <c r="B115" s="27"/>
      <c r="C115" s="23" t="s">
        <v>19</v>
      </c>
      <c r="D115" s="26"/>
      <c r="E115" s="26"/>
      <c r="F115" s="21" t="str">
        <f>E15</f>
        <v xml:space="preserve"> Obec Huncovce </v>
      </c>
      <c r="G115" s="26"/>
      <c r="H115" s="26"/>
      <c r="I115" s="23" t="s">
        <v>23</v>
      </c>
      <c r="J115" s="24" t="str">
        <f>E21</f>
        <v xml:space="preserve"> Ing. Rastislav Hriňák </v>
      </c>
      <c r="K115" s="26"/>
      <c r="L115" s="39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65" s="2" customFormat="1" ht="15.2" customHeight="1">
      <c r="A116" s="26"/>
      <c r="B116" s="27"/>
      <c r="C116" s="23" t="s">
        <v>22</v>
      </c>
      <c r="D116" s="26"/>
      <c r="E116" s="26"/>
      <c r="F116" s="21" t="str">
        <f>IF(E18="","",E18)</f>
        <v xml:space="preserve"> </v>
      </c>
      <c r="G116" s="26"/>
      <c r="H116" s="26"/>
      <c r="I116" s="23" t="s">
        <v>25</v>
      </c>
      <c r="J116" s="24" t="str">
        <f>E24</f>
        <v xml:space="preserve">                                         </v>
      </c>
      <c r="K116" s="26"/>
      <c r="L116" s="39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65" s="2" customFormat="1" ht="10.35" customHeight="1">
      <c r="A117" s="26"/>
      <c r="B117" s="27"/>
      <c r="C117" s="26"/>
      <c r="D117" s="26"/>
      <c r="E117" s="26"/>
      <c r="F117" s="26"/>
      <c r="G117" s="26"/>
      <c r="H117" s="26"/>
      <c r="I117" s="26"/>
      <c r="J117" s="26"/>
      <c r="K117" s="26"/>
      <c r="L117" s="39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65" s="11" customFormat="1" ht="29.25" customHeight="1">
      <c r="A118" s="117"/>
      <c r="B118" s="118"/>
      <c r="C118" s="119" t="s">
        <v>118</v>
      </c>
      <c r="D118" s="120" t="s">
        <v>52</v>
      </c>
      <c r="E118" s="120" t="s">
        <v>48</v>
      </c>
      <c r="F118" s="120" t="s">
        <v>49</v>
      </c>
      <c r="G118" s="120" t="s">
        <v>119</v>
      </c>
      <c r="H118" s="120" t="s">
        <v>120</v>
      </c>
      <c r="I118" s="120" t="s">
        <v>121</v>
      </c>
      <c r="J118" s="121" t="s">
        <v>111</v>
      </c>
      <c r="K118" s="122" t="s">
        <v>122</v>
      </c>
      <c r="L118" s="123"/>
      <c r="M118" s="59" t="s">
        <v>1</v>
      </c>
      <c r="N118" s="60" t="s">
        <v>31</v>
      </c>
      <c r="O118" s="60" t="s">
        <v>123</v>
      </c>
      <c r="P118" s="60" t="s">
        <v>124</v>
      </c>
      <c r="Q118" s="60" t="s">
        <v>125</v>
      </c>
      <c r="R118" s="60" t="s">
        <v>126</v>
      </c>
      <c r="S118" s="60" t="s">
        <v>127</v>
      </c>
      <c r="T118" s="61" t="s">
        <v>128</v>
      </c>
      <c r="U118" s="117"/>
      <c r="V118" s="117"/>
      <c r="W118" s="117"/>
      <c r="X118" s="117"/>
      <c r="Y118" s="117"/>
      <c r="Z118" s="117"/>
      <c r="AA118" s="117"/>
      <c r="AB118" s="117"/>
      <c r="AC118" s="117"/>
      <c r="AD118" s="117"/>
      <c r="AE118" s="117"/>
    </row>
    <row r="119" spans="1:65" s="2" customFormat="1" ht="22.9" customHeight="1">
      <c r="A119" s="26"/>
      <c r="B119" s="27"/>
      <c r="C119" s="66" t="s">
        <v>112</v>
      </c>
      <c r="D119" s="26"/>
      <c r="E119" s="26"/>
      <c r="F119" s="26"/>
      <c r="G119" s="26"/>
      <c r="H119" s="26"/>
      <c r="I119" s="26"/>
      <c r="J119" s="124">
        <f>BK119</f>
        <v>0</v>
      </c>
      <c r="K119" s="26"/>
      <c r="L119" s="27"/>
      <c r="M119" s="62"/>
      <c r="N119" s="53"/>
      <c r="O119" s="63"/>
      <c r="P119" s="125">
        <f>P120</f>
        <v>0</v>
      </c>
      <c r="Q119" s="63"/>
      <c r="R119" s="125">
        <f>R120</f>
        <v>0.01</v>
      </c>
      <c r="S119" s="63"/>
      <c r="T119" s="126">
        <f>T120</f>
        <v>0</v>
      </c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T119" s="14" t="s">
        <v>66</v>
      </c>
      <c r="AU119" s="14" t="s">
        <v>113</v>
      </c>
      <c r="BK119" s="127">
        <f>BK120</f>
        <v>0</v>
      </c>
    </row>
    <row r="120" spans="1:65" s="12" customFormat="1" ht="25.9" customHeight="1">
      <c r="B120" s="128"/>
      <c r="D120" s="129" t="s">
        <v>66</v>
      </c>
      <c r="E120" s="130" t="s">
        <v>129</v>
      </c>
      <c r="F120" s="130" t="s">
        <v>130</v>
      </c>
      <c r="J120" s="131">
        <f>BK120</f>
        <v>0</v>
      </c>
      <c r="L120" s="128"/>
      <c r="M120" s="132"/>
      <c r="N120" s="133"/>
      <c r="O120" s="133"/>
      <c r="P120" s="134">
        <f>P121+P124</f>
        <v>0</v>
      </c>
      <c r="Q120" s="133"/>
      <c r="R120" s="134">
        <f>R121+R124</f>
        <v>0.01</v>
      </c>
      <c r="S120" s="133"/>
      <c r="T120" s="135">
        <f>T121+T124</f>
        <v>0</v>
      </c>
      <c r="AR120" s="129" t="s">
        <v>74</v>
      </c>
      <c r="AT120" s="136" t="s">
        <v>66</v>
      </c>
      <c r="AU120" s="136" t="s">
        <v>67</v>
      </c>
      <c r="AY120" s="129" t="s">
        <v>131</v>
      </c>
      <c r="BK120" s="137">
        <f>BK121+BK124</f>
        <v>0</v>
      </c>
    </row>
    <row r="121" spans="1:65" s="12" customFormat="1" ht="22.9" customHeight="1">
      <c r="B121" s="128"/>
      <c r="D121" s="129" t="s">
        <v>66</v>
      </c>
      <c r="E121" s="138" t="s">
        <v>132</v>
      </c>
      <c r="F121" s="138" t="s">
        <v>133</v>
      </c>
      <c r="J121" s="139">
        <f>BK121</f>
        <v>0</v>
      </c>
      <c r="L121" s="128"/>
      <c r="M121" s="132"/>
      <c r="N121" s="133"/>
      <c r="O121" s="133"/>
      <c r="P121" s="134">
        <f>SUM(P122:P123)</f>
        <v>0</v>
      </c>
      <c r="Q121" s="133"/>
      <c r="R121" s="134">
        <f>SUM(R122:R123)</f>
        <v>0.01</v>
      </c>
      <c r="S121" s="133"/>
      <c r="T121" s="135">
        <f>SUM(T122:T123)</f>
        <v>0</v>
      </c>
      <c r="AR121" s="129" t="s">
        <v>74</v>
      </c>
      <c r="AT121" s="136" t="s">
        <v>66</v>
      </c>
      <c r="AU121" s="136" t="s">
        <v>74</v>
      </c>
      <c r="AY121" s="129" t="s">
        <v>131</v>
      </c>
      <c r="BK121" s="137">
        <f>SUM(BK122:BK123)</f>
        <v>0</v>
      </c>
    </row>
    <row r="122" spans="1:65" s="2" customFormat="1" ht="37.9" customHeight="1">
      <c r="A122" s="26"/>
      <c r="B122" s="140"/>
      <c r="C122" s="141" t="s">
        <v>74</v>
      </c>
      <c r="D122" s="141" t="s">
        <v>134</v>
      </c>
      <c r="E122" s="142" t="s">
        <v>977</v>
      </c>
      <c r="F122" s="143" t="s">
        <v>978</v>
      </c>
      <c r="G122" s="144" t="s">
        <v>137</v>
      </c>
      <c r="H122" s="145">
        <v>1</v>
      </c>
      <c r="I122" s="146"/>
      <c r="J122" s="146">
        <f>ROUND(I122*H122,2)</f>
        <v>0</v>
      </c>
      <c r="K122" s="147"/>
      <c r="L122" s="27"/>
      <c r="M122" s="148" t="s">
        <v>1</v>
      </c>
      <c r="N122" s="149" t="s">
        <v>33</v>
      </c>
      <c r="O122" s="150">
        <v>0</v>
      </c>
      <c r="P122" s="150">
        <f>O122*H122</f>
        <v>0</v>
      </c>
      <c r="Q122" s="150">
        <v>0</v>
      </c>
      <c r="R122" s="150">
        <f>Q122*H122</f>
        <v>0</v>
      </c>
      <c r="S122" s="150">
        <v>0</v>
      </c>
      <c r="T122" s="151">
        <f>S122*H122</f>
        <v>0</v>
      </c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R122" s="152" t="s">
        <v>138</v>
      </c>
      <c r="AT122" s="152" t="s">
        <v>134</v>
      </c>
      <c r="AU122" s="152" t="s">
        <v>77</v>
      </c>
      <c r="AY122" s="14" t="s">
        <v>131</v>
      </c>
      <c r="BE122" s="153">
        <f>IF(N122="základná",J122,0)</f>
        <v>0</v>
      </c>
      <c r="BF122" s="153">
        <f>IF(N122="znížená",J122,0)</f>
        <v>0</v>
      </c>
      <c r="BG122" s="153">
        <f>IF(N122="zákl. prenesená",J122,0)</f>
        <v>0</v>
      </c>
      <c r="BH122" s="153">
        <f>IF(N122="zníž. prenesená",J122,0)</f>
        <v>0</v>
      </c>
      <c r="BI122" s="153">
        <f>IF(N122="nulová",J122,0)</f>
        <v>0</v>
      </c>
      <c r="BJ122" s="14" t="s">
        <v>77</v>
      </c>
      <c r="BK122" s="153">
        <f>ROUND(I122*H122,2)</f>
        <v>0</v>
      </c>
      <c r="BL122" s="14" t="s">
        <v>138</v>
      </c>
      <c r="BM122" s="152" t="s">
        <v>77</v>
      </c>
    </row>
    <row r="123" spans="1:65" s="2" customFormat="1" ht="37.9" customHeight="1">
      <c r="A123" s="26"/>
      <c r="B123" s="140"/>
      <c r="C123" s="158" t="s">
        <v>77</v>
      </c>
      <c r="D123" s="158" t="s">
        <v>345</v>
      </c>
      <c r="E123" s="159" t="s">
        <v>979</v>
      </c>
      <c r="F123" s="160" t="s">
        <v>980</v>
      </c>
      <c r="G123" s="161" t="s">
        <v>137</v>
      </c>
      <c r="H123" s="162">
        <v>1</v>
      </c>
      <c r="I123" s="163"/>
      <c r="J123" s="163">
        <f>ROUND(I123*H123,2)</f>
        <v>0</v>
      </c>
      <c r="K123" s="164"/>
      <c r="L123" s="165"/>
      <c r="M123" s="166" t="s">
        <v>1</v>
      </c>
      <c r="N123" s="167" t="s">
        <v>33</v>
      </c>
      <c r="O123" s="150">
        <v>0</v>
      </c>
      <c r="P123" s="150">
        <f>O123*H123</f>
        <v>0</v>
      </c>
      <c r="Q123" s="150">
        <v>0.01</v>
      </c>
      <c r="R123" s="150">
        <f>Q123*H123</f>
        <v>0.01</v>
      </c>
      <c r="S123" s="150">
        <v>0</v>
      </c>
      <c r="T123" s="151">
        <f>S123*H123</f>
        <v>0</v>
      </c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R123" s="152" t="s">
        <v>169</v>
      </c>
      <c r="AT123" s="152" t="s">
        <v>345</v>
      </c>
      <c r="AU123" s="152" t="s">
        <v>77</v>
      </c>
      <c r="AY123" s="14" t="s">
        <v>131</v>
      </c>
      <c r="BE123" s="153">
        <f>IF(N123="základná",J123,0)</f>
        <v>0</v>
      </c>
      <c r="BF123" s="153">
        <f>IF(N123="znížená",J123,0)</f>
        <v>0</v>
      </c>
      <c r="BG123" s="153">
        <f>IF(N123="zákl. prenesená",J123,0)</f>
        <v>0</v>
      </c>
      <c r="BH123" s="153">
        <f>IF(N123="zníž. prenesená",J123,0)</f>
        <v>0</v>
      </c>
      <c r="BI123" s="153">
        <f>IF(N123="nulová",J123,0)</f>
        <v>0</v>
      </c>
      <c r="BJ123" s="14" t="s">
        <v>77</v>
      </c>
      <c r="BK123" s="153">
        <f>ROUND(I123*H123,2)</f>
        <v>0</v>
      </c>
      <c r="BL123" s="14" t="s">
        <v>138</v>
      </c>
      <c r="BM123" s="152" t="s">
        <v>138</v>
      </c>
    </row>
    <row r="124" spans="1:65" s="12" customFormat="1" ht="22.9" customHeight="1">
      <c r="B124" s="128"/>
      <c r="D124" s="129" t="s">
        <v>66</v>
      </c>
      <c r="E124" s="138" t="s">
        <v>981</v>
      </c>
      <c r="F124" s="138" t="s">
        <v>982</v>
      </c>
      <c r="J124" s="139">
        <f>BK124</f>
        <v>0</v>
      </c>
      <c r="L124" s="128"/>
      <c r="M124" s="132"/>
      <c r="N124" s="133"/>
      <c r="O124" s="133"/>
      <c r="P124" s="134">
        <f>P125</f>
        <v>0</v>
      </c>
      <c r="Q124" s="133"/>
      <c r="R124" s="134">
        <f>R125</f>
        <v>0</v>
      </c>
      <c r="S124" s="133"/>
      <c r="T124" s="135">
        <f>T125</f>
        <v>0</v>
      </c>
      <c r="AR124" s="129" t="s">
        <v>74</v>
      </c>
      <c r="AT124" s="136" t="s">
        <v>66</v>
      </c>
      <c r="AU124" s="136" t="s">
        <v>74</v>
      </c>
      <c r="AY124" s="129" t="s">
        <v>131</v>
      </c>
      <c r="BK124" s="137">
        <f>BK125</f>
        <v>0</v>
      </c>
    </row>
    <row r="125" spans="1:65" s="2" customFormat="1" ht="24.2" customHeight="1">
      <c r="A125" s="26"/>
      <c r="B125" s="140"/>
      <c r="C125" s="141" t="s">
        <v>143</v>
      </c>
      <c r="D125" s="141" t="s">
        <v>134</v>
      </c>
      <c r="E125" s="142" t="s">
        <v>983</v>
      </c>
      <c r="F125" s="143" t="s">
        <v>984</v>
      </c>
      <c r="G125" s="144" t="s">
        <v>137</v>
      </c>
      <c r="H125" s="145">
        <v>1</v>
      </c>
      <c r="I125" s="146">
        <f>'SO07aSO08a - stavená elek...'!J119+'SO07aSO08a - stavená elek...'!J120+'SO07aSO08a - stavená elek...'!J121</f>
        <v>0</v>
      </c>
      <c r="J125" s="146">
        <f>ROUND(I125*H125,2)</f>
        <v>0</v>
      </c>
      <c r="K125" s="147"/>
      <c r="L125" s="27"/>
      <c r="M125" s="154" t="s">
        <v>1</v>
      </c>
      <c r="N125" s="155" t="s">
        <v>33</v>
      </c>
      <c r="O125" s="156">
        <v>0</v>
      </c>
      <c r="P125" s="156">
        <f>O125*H125</f>
        <v>0</v>
      </c>
      <c r="Q125" s="156">
        <v>0</v>
      </c>
      <c r="R125" s="156">
        <f>Q125*H125</f>
        <v>0</v>
      </c>
      <c r="S125" s="156">
        <v>0</v>
      </c>
      <c r="T125" s="157">
        <f>S125*H125</f>
        <v>0</v>
      </c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R125" s="152" t="s">
        <v>138</v>
      </c>
      <c r="AT125" s="152" t="s">
        <v>134</v>
      </c>
      <c r="AU125" s="152" t="s">
        <v>77</v>
      </c>
      <c r="AY125" s="14" t="s">
        <v>131</v>
      </c>
      <c r="BE125" s="153">
        <f>IF(N125="základná",J125,0)</f>
        <v>0</v>
      </c>
      <c r="BF125" s="153">
        <f>IF(N125="znížená",J125,0)</f>
        <v>0</v>
      </c>
      <c r="BG125" s="153">
        <f>IF(N125="zákl. prenesená",J125,0)</f>
        <v>0</v>
      </c>
      <c r="BH125" s="153">
        <f>IF(N125="zníž. prenesená",J125,0)</f>
        <v>0</v>
      </c>
      <c r="BI125" s="153">
        <f>IF(N125="nulová",J125,0)</f>
        <v>0</v>
      </c>
      <c r="BJ125" s="14" t="s">
        <v>77</v>
      </c>
      <c r="BK125" s="153">
        <f>ROUND(I125*H125,2)</f>
        <v>0</v>
      </c>
      <c r="BL125" s="14" t="s">
        <v>138</v>
      </c>
      <c r="BM125" s="152" t="s">
        <v>146</v>
      </c>
    </row>
    <row r="126" spans="1:65" s="2" customFormat="1" ht="6.95" customHeight="1">
      <c r="A126" s="26"/>
      <c r="B126" s="44"/>
      <c r="C126" s="45"/>
      <c r="D126" s="45"/>
      <c r="E126" s="45"/>
      <c r="F126" s="45"/>
      <c r="G126" s="45"/>
      <c r="H126" s="45"/>
      <c r="I126" s="45"/>
      <c r="J126" s="45"/>
      <c r="K126" s="45"/>
      <c r="L126" s="27"/>
      <c r="M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</row>
  </sheetData>
  <autoFilter ref="C118:K125"/>
  <mergeCells count="8">
    <mergeCell ref="E109:H109"/>
    <mergeCell ref="E111:H111"/>
    <mergeCell ref="L2:V2"/>
    <mergeCell ref="E7:H7"/>
    <mergeCell ref="E9:H9"/>
    <mergeCell ref="E27:H27"/>
    <mergeCell ref="E85:H85"/>
    <mergeCell ref="E87:H87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BM124"/>
  <sheetViews>
    <sheetView showGridLines="0" topLeftCell="A45" zoomScale="130" zoomScaleNormal="130" workbookViewId="0">
      <selection activeCell="L57" sqref="L57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3" spans="1:31" s="2" customFormat="1" ht="6.95" hidden="1" customHeight="1">
      <c r="A3" s="26"/>
      <c r="B3" s="46"/>
      <c r="C3" s="47"/>
      <c r="D3" s="47"/>
      <c r="E3" s="47"/>
      <c r="F3" s="47"/>
      <c r="G3" s="47"/>
      <c r="H3" s="47"/>
      <c r="I3" s="47"/>
      <c r="J3" s="47"/>
      <c r="K3" s="47"/>
      <c r="L3" s="39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</row>
    <row r="4" spans="1:31" s="2" customFormat="1" ht="24.95" hidden="1" customHeight="1">
      <c r="A4" s="26"/>
      <c r="B4" s="27"/>
      <c r="C4" s="18" t="s">
        <v>109</v>
      </c>
      <c r="D4" s="26"/>
      <c r="E4" s="26"/>
      <c r="F4" s="26"/>
      <c r="G4" s="26"/>
      <c r="H4" s="26"/>
      <c r="I4" s="26"/>
      <c r="J4" s="26"/>
      <c r="K4" s="26"/>
      <c r="L4" s="39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</row>
    <row r="5" spans="1:31" s="2" customFormat="1" ht="6.95" hidden="1" customHeight="1">
      <c r="A5" s="26"/>
      <c r="B5" s="27"/>
      <c r="C5" s="26"/>
      <c r="D5" s="26"/>
      <c r="E5" s="26"/>
      <c r="F5" s="26"/>
      <c r="G5" s="26"/>
      <c r="H5" s="26"/>
      <c r="I5" s="26"/>
      <c r="J5" s="26"/>
      <c r="K5" s="26"/>
      <c r="L5" s="39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</row>
    <row r="6" spans="1:31" s="2" customFormat="1" ht="12" hidden="1" customHeight="1">
      <c r="A6" s="26"/>
      <c r="B6" s="27"/>
      <c r="C6" s="23" t="s">
        <v>12</v>
      </c>
      <c r="D6" s="26"/>
      <c r="E6" s="26"/>
      <c r="F6" s="26"/>
      <c r="G6" s="26"/>
      <c r="H6" s="26"/>
      <c r="I6" s="26"/>
      <c r="J6" s="26"/>
      <c r="K6" s="26"/>
      <c r="L6" s="39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</row>
    <row r="7" spans="1:31" s="2" customFormat="1" ht="16.5" hidden="1" customHeight="1">
      <c r="A7" s="26"/>
      <c r="B7" s="27"/>
      <c r="C7" s="26"/>
      <c r="D7" s="26"/>
      <c r="E7" s="210" t="e">
        <f>#REF!</f>
        <v>#REF!</v>
      </c>
      <c r="F7" s="211"/>
      <c r="G7" s="211"/>
      <c r="H7" s="211"/>
      <c r="I7" s="26"/>
      <c r="J7" s="26"/>
      <c r="K7" s="26"/>
      <c r="L7" s="39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</row>
    <row r="8" spans="1:31" s="1" customFormat="1" ht="12" hidden="1" customHeight="1">
      <c r="B8" s="17"/>
      <c r="C8" s="23" t="s">
        <v>105</v>
      </c>
      <c r="L8" s="17"/>
    </row>
    <row r="9" spans="1:31" s="2" customFormat="1" ht="16.5" hidden="1" customHeight="1">
      <c r="A9" s="26"/>
      <c r="B9" s="27"/>
      <c r="C9" s="26"/>
      <c r="D9" s="26"/>
      <c r="E9" s="210" t="s">
        <v>975</v>
      </c>
      <c r="F9" s="212"/>
      <c r="G9" s="212"/>
      <c r="H9" s="212"/>
      <c r="I9" s="26"/>
      <c r="J9" s="26"/>
      <c r="K9" s="26"/>
      <c r="L9" s="39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31" s="2" customFormat="1" ht="12" hidden="1" customHeight="1">
      <c r="A10" s="26"/>
      <c r="B10" s="27"/>
      <c r="C10" s="23" t="s">
        <v>147</v>
      </c>
      <c r="D10" s="26"/>
      <c r="E10" s="26"/>
      <c r="F10" s="26"/>
      <c r="G10" s="26"/>
      <c r="H10" s="26"/>
      <c r="I10" s="26"/>
      <c r="J10" s="26"/>
      <c r="K10" s="26"/>
      <c r="L10" s="39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31" s="2" customFormat="1" ht="30" hidden="1" customHeight="1">
      <c r="A11" s="26"/>
      <c r="B11" s="27"/>
      <c r="C11" s="26"/>
      <c r="D11" s="26"/>
      <c r="E11" s="177" t="e">
        <f>#REF!</f>
        <v>#REF!</v>
      </c>
      <c r="F11" s="212"/>
      <c r="G11" s="212"/>
      <c r="H11" s="212"/>
      <c r="I11" s="26"/>
      <c r="J11" s="26"/>
      <c r="K11" s="26"/>
      <c r="L11" s="39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31" s="2" customFormat="1" ht="6.95" hidden="1" customHeight="1">
      <c r="A12" s="26"/>
      <c r="B12" s="27"/>
      <c r="C12" s="26"/>
      <c r="D12" s="26"/>
      <c r="E12" s="26"/>
      <c r="F12" s="26"/>
      <c r="G12" s="26"/>
      <c r="H12" s="26"/>
      <c r="I12" s="26"/>
      <c r="J12" s="26"/>
      <c r="K12" s="26"/>
      <c r="L12" s="39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31" s="2" customFormat="1" ht="12" hidden="1" customHeight="1">
      <c r="A13" s="26"/>
      <c r="B13" s="27"/>
      <c r="C13" s="23" t="s">
        <v>16</v>
      </c>
      <c r="D13" s="26"/>
      <c r="E13" s="26"/>
      <c r="F13" s="21" t="e">
        <f>#REF!</f>
        <v>#REF!</v>
      </c>
      <c r="G13" s="26"/>
      <c r="H13" s="26"/>
      <c r="I13" s="23" t="s">
        <v>18</v>
      </c>
      <c r="J13" s="52" t="e">
        <f>IF(#REF!="","",#REF!)</f>
        <v>#REF!</v>
      </c>
      <c r="K13" s="26"/>
      <c r="L13" s="39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31" s="2" customFormat="1" ht="6.95" hidden="1" customHeight="1">
      <c r="A14" s="26"/>
      <c r="B14" s="27"/>
      <c r="C14" s="26"/>
      <c r="D14" s="26"/>
      <c r="E14" s="26"/>
      <c r="F14" s="26"/>
      <c r="G14" s="26"/>
      <c r="H14" s="26"/>
      <c r="I14" s="26"/>
      <c r="J14" s="26"/>
      <c r="K14" s="26"/>
      <c r="L14" s="39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31" s="2" customFormat="1" ht="15.2" hidden="1" customHeight="1">
      <c r="A15" s="26"/>
      <c r="B15" s="27"/>
      <c r="C15" s="23" t="s">
        <v>19</v>
      </c>
      <c r="D15" s="26"/>
      <c r="E15" s="26"/>
      <c r="F15" s="21" t="e">
        <f>#REF!</f>
        <v>#REF!</v>
      </c>
      <c r="G15" s="26"/>
      <c r="H15" s="26"/>
      <c r="I15" s="23" t="s">
        <v>23</v>
      </c>
      <c r="J15" s="24" t="e">
        <f>#REF!</f>
        <v>#REF!</v>
      </c>
      <c r="K15" s="26"/>
      <c r="L15" s="39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31" s="2" customFormat="1" ht="15.2" hidden="1" customHeight="1">
      <c r="A16" s="26"/>
      <c r="B16" s="27"/>
      <c r="C16" s="23" t="s">
        <v>22</v>
      </c>
      <c r="D16" s="26"/>
      <c r="E16" s="26"/>
      <c r="F16" s="21" t="e">
        <f>IF(#REF!="","",#REF!)</f>
        <v>#REF!</v>
      </c>
      <c r="G16" s="26"/>
      <c r="H16" s="26"/>
      <c r="I16" s="23" t="s">
        <v>25</v>
      </c>
      <c r="J16" s="24" t="e">
        <f>#REF!</f>
        <v>#REF!</v>
      </c>
      <c r="K16" s="26"/>
      <c r="L16" s="39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47" s="2" customFormat="1" ht="10.35" hidden="1" customHeight="1">
      <c r="A17" s="26"/>
      <c r="B17" s="27"/>
      <c r="C17" s="26"/>
      <c r="D17" s="26"/>
      <c r="E17" s="26"/>
      <c r="F17" s="26"/>
      <c r="G17" s="26"/>
      <c r="H17" s="26"/>
      <c r="I17" s="26"/>
      <c r="J17" s="26"/>
      <c r="K17" s="26"/>
      <c r="L17" s="39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47" s="2" customFormat="1" ht="29.25" hidden="1" customHeight="1">
      <c r="A18" s="26"/>
      <c r="B18" s="27"/>
      <c r="C18" s="106" t="s">
        <v>110</v>
      </c>
      <c r="D18" s="98"/>
      <c r="E18" s="98"/>
      <c r="F18" s="98"/>
      <c r="G18" s="98"/>
      <c r="H18" s="98"/>
      <c r="I18" s="98"/>
      <c r="J18" s="107" t="s">
        <v>111</v>
      </c>
      <c r="K18" s="98"/>
      <c r="L18" s="39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47" s="2" customFormat="1" ht="10.35" hidden="1" customHeight="1">
      <c r="A19" s="26"/>
      <c r="B19" s="27"/>
      <c r="C19" s="26"/>
      <c r="D19" s="26"/>
      <c r="E19" s="26"/>
      <c r="F19" s="26"/>
      <c r="G19" s="26"/>
      <c r="H19" s="26"/>
      <c r="I19" s="26"/>
      <c r="J19" s="26"/>
      <c r="K19" s="26"/>
      <c r="L19" s="39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47" s="2" customFormat="1" ht="22.9" hidden="1" customHeight="1">
      <c r="A20" s="26"/>
      <c r="B20" s="27"/>
      <c r="C20" s="108" t="s">
        <v>112</v>
      </c>
      <c r="D20" s="26"/>
      <c r="E20" s="26"/>
      <c r="F20" s="26"/>
      <c r="G20" s="26"/>
      <c r="H20" s="26"/>
      <c r="I20" s="26"/>
      <c r="J20" s="68">
        <f>J42</f>
        <v>0</v>
      </c>
      <c r="K20" s="26"/>
      <c r="L20" s="39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U20" s="14" t="s">
        <v>113</v>
      </c>
    </row>
    <row r="21" spans="1:47" s="2" customFormat="1" ht="21.75" hidden="1" customHeight="1">
      <c r="A21" s="26"/>
      <c r="B21" s="27"/>
      <c r="C21" s="26"/>
      <c r="D21" s="26"/>
      <c r="E21" s="26"/>
      <c r="F21" s="26"/>
      <c r="G21" s="26"/>
      <c r="H21" s="26"/>
      <c r="I21" s="26"/>
      <c r="J21" s="26"/>
      <c r="K21" s="26"/>
      <c r="L21" s="39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47" s="2" customFormat="1" ht="6.95" hidden="1" customHeight="1">
      <c r="A22" s="26"/>
      <c r="B22" s="44"/>
      <c r="C22" s="45"/>
      <c r="D22" s="45"/>
      <c r="E22" s="45"/>
      <c r="F22" s="45"/>
      <c r="G22" s="45"/>
      <c r="H22" s="45"/>
      <c r="I22" s="45"/>
      <c r="J22" s="45"/>
      <c r="K22" s="45"/>
      <c r="L22" s="39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47" hidden="1"/>
    <row r="24" spans="1:47" hidden="1"/>
    <row r="25" spans="1:47" hidden="1"/>
    <row r="26" spans="1:47" s="2" customFormat="1" ht="6.95" customHeight="1">
      <c r="A26" s="26"/>
      <c r="B26" s="46"/>
      <c r="C26" s="47"/>
      <c r="D26" s="47"/>
      <c r="E26" s="47"/>
      <c r="F26" s="47"/>
      <c r="G26" s="47"/>
      <c r="H26" s="47"/>
      <c r="I26" s="47"/>
      <c r="J26" s="47"/>
      <c r="K26" s="47"/>
      <c r="L26" s="39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47" s="2" customFormat="1" ht="24.95" customHeight="1">
      <c r="A27" s="26"/>
      <c r="B27" s="27"/>
      <c r="C27" s="18" t="s">
        <v>117</v>
      </c>
      <c r="D27" s="26"/>
      <c r="E27" s="26"/>
      <c r="F27" s="26"/>
      <c r="G27" s="26"/>
      <c r="H27" s="26"/>
      <c r="I27" s="26"/>
      <c r="J27" s="26"/>
      <c r="K27" s="26"/>
      <c r="L27" s="39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</row>
    <row r="28" spans="1:47" s="2" customFormat="1" ht="6.95" customHeight="1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39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47" s="2" customFormat="1" ht="12" customHeight="1">
      <c r="A29" s="26"/>
      <c r="B29" s="27"/>
      <c r="C29" s="23" t="s">
        <v>12</v>
      </c>
      <c r="D29" s="26"/>
      <c r="E29" s="26"/>
      <c r="F29" s="26"/>
      <c r="G29" s="26"/>
      <c r="H29" s="26"/>
      <c r="I29" s="26"/>
      <c r="J29" s="26"/>
      <c r="K29" s="26"/>
      <c r="L29" s="39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47" s="2" customFormat="1" ht="16.5" customHeight="1">
      <c r="A30" s="26"/>
      <c r="B30" s="27"/>
      <c r="C30" s="26"/>
      <c r="D30" s="26"/>
      <c r="E30" s="210" t="s">
        <v>1205</v>
      </c>
      <c r="F30" s="211"/>
      <c r="G30" s="211"/>
      <c r="H30" s="211"/>
      <c r="I30" s="26"/>
      <c r="J30" s="26"/>
      <c r="K30" s="26"/>
      <c r="L30" s="39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47" s="1" customFormat="1" ht="12" customHeight="1">
      <c r="B31" s="17"/>
      <c r="C31" s="23" t="s">
        <v>105</v>
      </c>
      <c r="L31" s="17"/>
    </row>
    <row r="32" spans="1:47" s="2" customFormat="1" ht="16.5" customHeight="1">
      <c r="A32" s="26"/>
      <c r="B32" s="27"/>
      <c r="C32" s="26"/>
      <c r="D32" s="26"/>
      <c r="E32" s="210" t="s">
        <v>975</v>
      </c>
      <c r="F32" s="212"/>
      <c r="G32" s="212"/>
      <c r="H32" s="212"/>
      <c r="I32" s="26"/>
      <c r="J32" s="26"/>
      <c r="K32" s="26"/>
      <c r="L32" s="39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65" s="2" customFormat="1" ht="12" customHeight="1">
      <c r="A33" s="26"/>
      <c r="B33" s="27"/>
      <c r="C33" s="23" t="s">
        <v>147</v>
      </c>
      <c r="D33" s="26"/>
      <c r="E33" s="26"/>
      <c r="F33" s="26"/>
      <c r="G33" s="26"/>
      <c r="H33" s="26"/>
      <c r="I33" s="26"/>
      <c r="J33" s="26"/>
      <c r="K33" s="26"/>
      <c r="L33" s="39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65" s="2" customFormat="1" ht="30" customHeight="1">
      <c r="A34" s="26"/>
      <c r="B34" s="27"/>
      <c r="C34" s="26"/>
      <c r="D34" s="26"/>
      <c r="E34" s="177" t="s">
        <v>1207</v>
      </c>
      <c r="F34" s="212"/>
      <c r="G34" s="212"/>
      <c r="H34" s="212"/>
      <c r="I34" s="26"/>
      <c r="J34" s="26"/>
      <c r="K34" s="26"/>
      <c r="L34" s="39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65" s="2" customFormat="1" ht="6.95" customHeight="1">
      <c r="A35" s="26"/>
      <c r="B35" s="27"/>
      <c r="C35" s="26"/>
      <c r="D35" s="26"/>
      <c r="E35" s="26"/>
      <c r="F35" s="26"/>
      <c r="G35" s="26"/>
      <c r="H35" s="26"/>
      <c r="I35" s="26"/>
      <c r="J35" s="26"/>
      <c r="K35" s="26"/>
      <c r="L35" s="39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65" s="2" customFormat="1" ht="12" customHeight="1">
      <c r="A36" s="26"/>
      <c r="B36" s="27"/>
      <c r="C36" s="23" t="s">
        <v>16</v>
      </c>
      <c r="D36" s="26"/>
      <c r="E36" s="26"/>
      <c r="F36" s="21"/>
      <c r="G36" s="26"/>
      <c r="H36" s="26"/>
      <c r="I36" s="23" t="s">
        <v>18</v>
      </c>
      <c r="J36" s="52"/>
      <c r="K36" s="26"/>
      <c r="L36" s="39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65" s="2" customFormat="1" ht="6.95" customHeight="1">
      <c r="A37" s="26"/>
      <c r="B37" s="27"/>
      <c r="C37" s="26"/>
      <c r="D37" s="26"/>
      <c r="E37" s="26"/>
      <c r="F37" s="26"/>
      <c r="G37" s="26"/>
      <c r="H37" s="26"/>
      <c r="I37" s="26"/>
      <c r="J37" s="26"/>
      <c r="K37" s="26"/>
      <c r="L37" s="39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65" s="2" customFormat="1" ht="15.2" customHeight="1">
      <c r="A38" s="26"/>
      <c r="B38" s="27"/>
      <c r="C38" s="23" t="s">
        <v>19</v>
      </c>
      <c r="D38" s="26"/>
      <c r="E38" s="26"/>
      <c r="F38" s="21"/>
      <c r="G38" s="26"/>
      <c r="H38" s="26"/>
      <c r="I38" s="23" t="s">
        <v>23</v>
      </c>
      <c r="J38" s="24"/>
      <c r="K38" s="26"/>
      <c r="L38" s="39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65" s="2" customFormat="1" ht="15.2" customHeight="1">
      <c r="A39" s="26"/>
      <c r="B39" s="27"/>
      <c r="C39" s="23" t="s">
        <v>22</v>
      </c>
      <c r="D39" s="26"/>
      <c r="E39" s="26"/>
      <c r="F39" s="21"/>
      <c r="G39" s="26"/>
      <c r="H39" s="26"/>
      <c r="I39" s="23" t="s">
        <v>25</v>
      </c>
      <c r="J39" s="24"/>
      <c r="K39" s="26"/>
      <c r="L39" s="39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65" s="2" customFormat="1" ht="10.35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9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65" s="11" customFormat="1" ht="29.25" customHeight="1">
      <c r="A41" s="117"/>
      <c r="B41" s="118"/>
      <c r="C41" s="119" t="s">
        <v>118</v>
      </c>
      <c r="D41" s="120" t="s">
        <v>52</v>
      </c>
      <c r="E41" s="120" t="s">
        <v>48</v>
      </c>
      <c r="F41" s="120" t="s">
        <v>49</v>
      </c>
      <c r="G41" s="120" t="s">
        <v>119</v>
      </c>
      <c r="H41" s="120" t="s">
        <v>120</v>
      </c>
      <c r="I41" s="120" t="s">
        <v>121</v>
      </c>
      <c r="J41" s="121" t="s">
        <v>111</v>
      </c>
      <c r="K41" s="122" t="s">
        <v>122</v>
      </c>
      <c r="L41" s="123"/>
      <c r="M41" s="59" t="s">
        <v>1</v>
      </c>
      <c r="N41" s="60" t="s">
        <v>31</v>
      </c>
      <c r="O41" s="60" t="s">
        <v>123</v>
      </c>
      <c r="P41" s="60" t="s">
        <v>124</v>
      </c>
      <c r="Q41" s="60" t="s">
        <v>125</v>
      </c>
      <c r="R41" s="60" t="s">
        <v>126</v>
      </c>
      <c r="S41" s="60" t="s">
        <v>127</v>
      </c>
      <c r="T41" s="61" t="s">
        <v>128</v>
      </c>
      <c r="U41" s="117"/>
      <c r="V41" s="117"/>
      <c r="W41" s="117"/>
      <c r="X41" s="117"/>
      <c r="Y41" s="117"/>
      <c r="Z41" s="117"/>
      <c r="AA41" s="117"/>
      <c r="AB41" s="117"/>
      <c r="AC41" s="117"/>
      <c r="AD41" s="117"/>
      <c r="AE41" s="117"/>
    </row>
    <row r="42" spans="1:65" s="2" customFormat="1" ht="22.9" customHeight="1">
      <c r="A42" s="26"/>
      <c r="B42" s="27"/>
      <c r="C42" s="66" t="s">
        <v>112</v>
      </c>
      <c r="D42" s="26"/>
      <c r="E42" s="26"/>
      <c r="F42" s="26"/>
      <c r="G42" s="26"/>
      <c r="H42" s="26"/>
      <c r="I42" s="26"/>
      <c r="J42" s="124">
        <f>BK42</f>
        <v>0</v>
      </c>
      <c r="K42" s="26"/>
      <c r="L42" s="27"/>
      <c r="M42" s="62"/>
      <c r="N42" s="53"/>
      <c r="O42" s="63"/>
      <c r="P42" s="125">
        <f>SUM(P43:P123)</f>
        <v>152.52349999999998</v>
      </c>
      <c r="Q42" s="63"/>
      <c r="R42" s="125">
        <f>SUM(R43:R123)</f>
        <v>0</v>
      </c>
      <c r="S42" s="63"/>
      <c r="T42" s="126">
        <f>SUM(T43:T123)</f>
        <v>0</v>
      </c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T42" s="14" t="s">
        <v>66</v>
      </c>
      <c r="AU42" s="14" t="s">
        <v>113</v>
      </c>
      <c r="BK42" s="127">
        <f>SUM(BK43:BK123)</f>
        <v>0</v>
      </c>
    </row>
    <row r="43" spans="1:65" s="2" customFormat="1" ht="16.5" customHeight="1">
      <c r="A43" s="26"/>
      <c r="B43" s="140"/>
      <c r="C43" s="141" t="s">
        <v>74</v>
      </c>
      <c r="D43" s="168" t="s">
        <v>134</v>
      </c>
      <c r="E43" s="142" t="s">
        <v>985</v>
      </c>
      <c r="F43" s="143" t="s">
        <v>986</v>
      </c>
      <c r="G43" s="144" t="s">
        <v>172</v>
      </c>
      <c r="H43" s="145">
        <v>139</v>
      </c>
      <c r="I43" s="146"/>
      <c r="J43" s="146">
        <f t="shared" ref="J43:J74" si="0">ROUND(I43*H43,2)</f>
        <v>0</v>
      </c>
      <c r="K43" s="147"/>
      <c r="L43" s="27"/>
      <c r="M43" s="148" t="s">
        <v>1</v>
      </c>
      <c r="N43" s="149" t="s">
        <v>33</v>
      </c>
      <c r="O43" s="150">
        <v>0.22800000000000001</v>
      </c>
      <c r="P43" s="150">
        <f t="shared" ref="P43:P74" si="1">O43*H43</f>
        <v>31.692</v>
      </c>
      <c r="Q43" s="150">
        <v>0</v>
      </c>
      <c r="R43" s="150">
        <f t="shared" ref="R43:R74" si="2">Q43*H43</f>
        <v>0</v>
      </c>
      <c r="S43" s="150">
        <v>0</v>
      </c>
      <c r="T43" s="151">
        <f t="shared" ref="T43:T74" si="3">S43*H43</f>
        <v>0</v>
      </c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R43" s="152" t="s">
        <v>138</v>
      </c>
      <c r="AT43" s="152" t="s">
        <v>134</v>
      </c>
      <c r="AU43" s="152" t="s">
        <v>67</v>
      </c>
      <c r="AY43" s="14" t="s">
        <v>131</v>
      </c>
      <c r="BE43" s="153">
        <f t="shared" ref="BE43:BE74" si="4">IF(N43="základná",J43,0)</f>
        <v>0</v>
      </c>
      <c r="BF43" s="153">
        <f t="shared" ref="BF43:BF74" si="5">IF(N43="znížená",J43,0)</f>
        <v>0</v>
      </c>
      <c r="BG43" s="153">
        <f t="shared" ref="BG43:BG74" si="6">IF(N43="zákl. prenesená",J43,0)</f>
        <v>0</v>
      </c>
      <c r="BH43" s="153">
        <f t="shared" ref="BH43:BH74" si="7">IF(N43="zníž. prenesená",J43,0)</f>
        <v>0</v>
      </c>
      <c r="BI43" s="153">
        <f t="shared" ref="BI43:BI74" si="8">IF(N43="nulová",J43,0)</f>
        <v>0</v>
      </c>
      <c r="BJ43" s="14" t="s">
        <v>77</v>
      </c>
      <c r="BK43" s="153">
        <f t="shared" ref="BK43:BK74" si="9">ROUND(I43*H43,2)</f>
        <v>0</v>
      </c>
      <c r="BL43" s="14" t="s">
        <v>138</v>
      </c>
      <c r="BM43" s="152" t="s">
        <v>77</v>
      </c>
    </row>
    <row r="44" spans="1:65" s="2" customFormat="1" ht="16.5" customHeight="1">
      <c r="A44" s="26"/>
      <c r="B44" s="140"/>
      <c r="C44" s="141" t="s">
        <v>77</v>
      </c>
      <c r="D44" s="168" t="s">
        <v>134</v>
      </c>
      <c r="E44" s="142" t="s">
        <v>987</v>
      </c>
      <c r="F44" s="143" t="s">
        <v>988</v>
      </c>
      <c r="G44" s="144" t="s">
        <v>172</v>
      </c>
      <c r="H44" s="145">
        <v>106</v>
      </c>
      <c r="I44" s="146"/>
      <c r="J44" s="146">
        <f t="shared" si="0"/>
        <v>0</v>
      </c>
      <c r="K44" s="147"/>
      <c r="L44" s="27"/>
      <c r="M44" s="148" t="s">
        <v>1</v>
      </c>
      <c r="N44" s="149" t="s">
        <v>33</v>
      </c>
      <c r="O44" s="150">
        <v>0.377</v>
      </c>
      <c r="P44" s="150">
        <f t="shared" si="1"/>
        <v>39.962000000000003</v>
      </c>
      <c r="Q44" s="150">
        <v>0</v>
      </c>
      <c r="R44" s="150">
        <f t="shared" si="2"/>
        <v>0</v>
      </c>
      <c r="S44" s="150">
        <v>0</v>
      </c>
      <c r="T44" s="151">
        <f t="shared" si="3"/>
        <v>0</v>
      </c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R44" s="152" t="s">
        <v>138</v>
      </c>
      <c r="AT44" s="152" t="s">
        <v>134</v>
      </c>
      <c r="AU44" s="152" t="s">
        <v>67</v>
      </c>
      <c r="AY44" s="14" t="s">
        <v>131</v>
      </c>
      <c r="BE44" s="153">
        <f t="shared" si="4"/>
        <v>0</v>
      </c>
      <c r="BF44" s="153">
        <f t="shared" si="5"/>
        <v>0</v>
      </c>
      <c r="BG44" s="153">
        <f t="shared" si="6"/>
        <v>0</v>
      </c>
      <c r="BH44" s="153">
        <f t="shared" si="7"/>
        <v>0</v>
      </c>
      <c r="BI44" s="153">
        <f t="shared" si="8"/>
        <v>0</v>
      </c>
      <c r="BJ44" s="14" t="s">
        <v>77</v>
      </c>
      <c r="BK44" s="153">
        <f t="shared" si="9"/>
        <v>0</v>
      </c>
      <c r="BL44" s="14" t="s">
        <v>138</v>
      </c>
      <c r="BM44" s="152" t="s">
        <v>138</v>
      </c>
    </row>
    <row r="45" spans="1:65" s="2" customFormat="1" ht="16.5" customHeight="1">
      <c r="A45" s="26"/>
      <c r="B45" s="140"/>
      <c r="C45" s="141" t="s">
        <v>143</v>
      </c>
      <c r="D45" s="168" t="s">
        <v>134</v>
      </c>
      <c r="E45" s="142" t="s">
        <v>989</v>
      </c>
      <c r="F45" s="143" t="s">
        <v>990</v>
      </c>
      <c r="G45" s="144" t="s">
        <v>172</v>
      </c>
      <c r="H45" s="145">
        <v>26</v>
      </c>
      <c r="I45" s="146"/>
      <c r="J45" s="146">
        <f t="shared" si="0"/>
        <v>0</v>
      </c>
      <c r="K45" s="147"/>
      <c r="L45" s="27"/>
      <c r="M45" s="148" t="s">
        <v>1</v>
      </c>
      <c r="N45" s="149" t="s">
        <v>33</v>
      </c>
      <c r="O45" s="150">
        <v>0.22800000000000001</v>
      </c>
      <c r="P45" s="150">
        <f t="shared" si="1"/>
        <v>5.9279999999999999</v>
      </c>
      <c r="Q45" s="150">
        <v>0</v>
      </c>
      <c r="R45" s="150">
        <f t="shared" si="2"/>
        <v>0</v>
      </c>
      <c r="S45" s="150">
        <v>0</v>
      </c>
      <c r="T45" s="151">
        <f t="shared" si="3"/>
        <v>0</v>
      </c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R45" s="152" t="s">
        <v>138</v>
      </c>
      <c r="AT45" s="152" t="s">
        <v>134</v>
      </c>
      <c r="AU45" s="152" t="s">
        <v>67</v>
      </c>
      <c r="AY45" s="14" t="s">
        <v>131</v>
      </c>
      <c r="BE45" s="153">
        <f t="shared" si="4"/>
        <v>0</v>
      </c>
      <c r="BF45" s="153">
        <f t="shared" si="5"/>
        <v>0</v>
      </c>
      <c r="BG45" s="153">
        <f t="shared" si="6"/>
        <v>0</v>
      </c>
      <c r="BH45" s="153">
        <f t="shared" si="7"/>
        <v>0</v>
      </c>
      <c r="BI45" s="153">
        <f t="shared" si="8"/>
        <v>0</v>
      </c>
      <c r="BJ45" s="14" t="s">
        <v>77</v>
      </c>
      <c r="BK45" s="153">
        <f t="shared" si="9"/>
        <v>0</v>
      </c>
      <c r="BL45" s="14" t="s">
        <v>138</v>
      </c>
      <c r="BM45" s="152" t="s">
        <v>146</v>
      </c>
    </row>
    <row r="46" spans="1:65" s="2" customFormat="1" ht="16.5" customHeight="1">
      <c r="A46" s="26"/>
      <c r="B46" s="140"/>
      <c r="C46" s="141" t="s">
        <v>138</v>
      </c>
      <c r="D46" s="168" t="s">
        <v>134</v>
      </c>
      <c r="E46" s="142" t="s">
        <v>991</v>
      </c>
      <c r="F46" s="143" t="s">
        <v>992</v>
      </c>
      <c r="G46" s="144" t="s">
        <v>167</v>
      </c>
      <c r="H46" s="145">
        <v>2</v>
      </c>
      <c r="I46" s="146"/>
      <c r="J46" s="146">
        <f t="shared" si="0"/>
        <v>0</v>
      </c>
      <c r="K46" s="147"/>
      <c r="L46" s="27"/>
      <c r="M46" s="148" t="s">
        <v>1</v>
      </c>
      <c r="N46" s="149" t="s">
        <v>33</v>
      </c>
      <c r="O46" s="150">
        <v>0</v>
      </c>
      <c r="P46" s="150">
        <f t="shared" si="1"/>
        <v>0</v>
      </c>
      <c r="Q46" s="150">
        <v>0</v>
      </c>
      <c r="R46" s="150">
        <f t="shared" si="2"/>
        <v>0</v>
      </c>
      <c r="S46" s="150">
        <v>0</v>
      </c>
      <c r="T46" s="151">
        <f t="shared" si="3"/>
        <v>0</v>
      </c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R46" s="152" t="s">
        <v>138</v>
      </c>
      <c r="AT46" s="152" t="s">
        <v>134</v>
      </c>
      <c r="AU46" s="152" t="s">
        <v>67</v>
      </c>
      <c r="AY46" s="14" t="s">
        <v>131</v>
      </c>
      <c r="BE46" s="153">
        <f t="shared" si="4"/>
        <v>0</v>
      </c>
      <c r="BF46" s="153">
        <f t="shared" si="5"/>
        <v>0</v>
      </c>
      <c r="BG46" s="153">
        <f t="shared" si="6"/>
        <v>0</v>
      </c>
      <c r="BH46" s="153">
        <f t="shared" si="7"/>
        <v>0</v>
      </c>
      <c r="BI46" s="153">
        <f t="shared" si="8"/>
        <v>0</v>
      </c>
      <c r="BJ46" s="14" t="s">
        <v>77</v>
      </c>
      <c r="BK46" s="153">
        <f t="shared" si="9"/>
        <v>0</v>
      </c>
      <c r="BL46" s="14" t="s">
        <v>138</v>
      </c>
      <c r="BM46" s="152" t="s">
        <v>169</v>
      </c>
    </row>
    <row r="47" spans="1:65" s="2" customFormat="1" ht="16.5" customHeight="1">
      <c r="A47" s="26"/>
      <c r="B47" s="140"/>
      <c r="C47" s="141" t="s">
        <v>353</v>
      </c>
      <c r="D47" s="168" t="s">
        <v>134</v>
      </c>
      <c r="E47" s="142" t="s">
        <v>993</v>
      </c>
      <c r="F47" s="143" t="s">
        <v>994</v>
      </c>
      <c r="G47" s="144" t="s">
        <v>167</v>
      </c>
      <c r="H47" s="145">
        <v>8</v>
      </c>
      <c r="I47" s="146"/>
      <c r="J47" s="146">
        <f t="shared" si="0"/>
        <v>0</v>
      </c>
      <c r="K47" s="147"/>
      <c r="L47" s="27"/>
      <c r="M47" s="148" t="s">
        <v>1</v>
      </c>
      <c r="N47" s="149" t="s">
        <v>33</v>
      </c>
      <c r="O47" s="150">
        <v>0.38700000000000001</v>
      </c>
      <c r="P47" s="150">
        <f t="shared" si="1"/>
        <v>3.0960000000000001</v>
      </c>
      <c r="Q47" s="150">
        <v>0</v>
      </c>
      <c r="R47" s="150">
        <f t="shared" si="2"/>
        <v>0</v>
      </c>
      <c r="S47" s="150">
        <v>0</v>
      </c>
      <c r="T47" s="151">
        <f t="shared" si="3"/>
        <v>0</v>
      </c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R47" s="152" t="s">
        <v>138</v>
      </c>
      <c r="AT47" s="152" t="s">
        <v>134</v>
      </c>
      <c r="AU47" s="152" t="s">
        <v>67</v>
      </c>
      <c r="AY47" s="14" t="s">
        <v>131</v>
      </c>
      <c r="BE47" s="153">
        <f t="shared" si="4"/>
        <v>0</v>
      </c>
      <c r="BF47" s="153">
        <f t="shared" si="5"/>
        <v>0</v>
      </c>
      <c r="BG47" s="153">
        <f t="shared" si="6"/>
        <v>0</v>
      </c>
      <c r="BH47" s="153">
        <f t="shared" si="7"/>
        <v>0</v>
      </c>
      <c r="BI47" s="153">
        <f t="shared" si="8"/>
        <v>0</v>
      </c>
      <c r="BJ47" s="14" t="s">
        <v>77</v>
      </c>
      <c r="BK47" s="153">
        <f t="shared" si="9"/>
        <v>0</v>
      </c>
      <c r="BL47" s="14" t="s">
        <v>138</v>
      </c>
      <c r="BM47" s="152" t="s">
        <v>173</v>
      </c>
    </row>
    <row r="48" spans="1:65" s="2" customFormat="1" ht="16.5" customHeight="1">
      <c r="A48" s="26"/>
      <c r="B48" s="140"/>
      <c r="C48" s="141" t="s">
        <v>146</v>
      </c>
      <c r="D48" s="168" t="s">
        <v>134</v>
      </c>
      <c r="E48" s="142" t="s">
        <v>995</v>
      </c>
      <c r="F48" s="143" t="s">
        <v>996</v>
      </c>
      <c r="G48" s="144" t="s">
        <v>167</v>
      </c>
      <c r="H48" s="145">
        <v>8</v>
      </c>
      <c r="I48" s="146"/>
      <c r="J48" s="146">
        <f t="shared" si="0"/>
        <v>0</v>
      </c>
      <c r="K48" s="147"/>
      <c r="L48" s="27"/>
      <c r="M48" s="148" t="s">
        <v>1</v>
      </c>
      <c r="N48" s="149" t="s">
        <v>33</v>
      </c>
      <c r="O48" s="150">
        <v>0.437</v>
      </c>
      <c r="P48" s="150">
        <f t="shared" si="1"/>
        <v>3.496</v>
      </c>
      <c r="Q48" s="150">
        <v>0</v>
      </c>
      <c r="R48" s="150">
        <f t="shared" si="2"/>
        <v>0</v>
      </c>
      <c r="S48" s="150">
        <v>0</v>
      </c>
      <c r="T48" s="151">
        <f t="shared" si="3"/>
        <v>0</v>
      </c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R48" s="152" t="s">
        <v>138</v>
      </c>
      <c r="AT48" s="152" t="s">
        <v>134</v>
      </c>
      <c r="AU48" s="152" t="s">
        <v>67</v>
      </c>
      <c r="AY48" s="14" t="s">
        <v>131</v>
      </c>
      <c r="BE48" s="153">
        <f t="shared" si="4"/>
        <v>0</v>
      </c>
      <c r="BF48" s="153">
        <f t="shared" si="5"/>
        <v>0</v>
      </c>
      <c r="BG48" s="153">
        <f t="shared" si="6"/>
        <v>0</v>
      </c>
      <c r="BH48" s="153">
        <f t="shared" si="7"/>
        <v>0</v>
      </c>
      <c r="BI48" s="153">
        <f t="shared" si="8"/>
        <v>0</v>
      </c>
      <c r="BJ48" s="14" t="s">
        <v>77</v>
      </c>
      <c r="BK48" s="153">
        <f t="shared" si="9"/>
        <v>0</v>
      </c>
      <c r="BL48" s="14" t="s">
        <v>138</v>
      </c>
      <c r="BM48" s="152" t="s">
        <v>176</v>
      </c>
    </row>
    <row r="49" spans="1:65" s="2" customFormat="1" ht="16.5" customHeight="1">
      <c r="A49" s="26"/>
      <c r="B49" s="140"/>
      <c r="C49" s="141" t="s">
        <v>357</v>
      </c>
      <c r="D49" s="168" t="s">
        <v>134</v>
      </c>
      <c r="E49" s="142" t="s">
        <v>997</v>
      </c>
      <c r="F49" s="143" t="s">
        <v>998</v>
      </c>
      <c r="G49" s="144" t="s">
        <v>167</v>
      </c>
      <c r="H49" s="145">
        <v>1</v>
      </c>
      <c r="I49" s="146"/>
      <c r="J49" s="146">
        <f t="shared" si="0"/>
        <v>0</v>
      </c>
      <c r="K49" s="147"/>
      <c r="L49" s="27"/>
      <c r="M49" s="148" t="s">
        <v>1</v>
      </c>
      <c r="N49" s="149" t="s">
        <v>33</v>
      </c>
      <c r="O49" s="150">
        <v>0.377</v>
      </c>
      <c r="P49" s="150">
        <f t="shared" si="1"/>
        <v>0.377</v>
      </c>
      <c r="Q49" s="150">
        <v>0</v>
      </c>
      <c r="R49" s="150">
        <f t="shared" si="2"/>
        <v>0</v>
      </c>
      <c r="S49" s="150">
        <v>0</v>
      </c>
      <c r="T49" s="151">
        <f t="shared" si="3"/>
        <v>0</v>
      </c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R49" s="152" t="s">
        <v>138</v>
      </c>
      <c r="AT49" s="152" t="s">
        <v>134</v>
      </c>
      <c r="AU49" s="152" t="s">
        <v>67</v>
      </c>
      <c r="AY49" s="14" t="s">
        <v>131</v>
      </c>
      <c r="BE49" s="153">
        <f t="shared" si="4"/>
        <v>0</v>
      </c>
      <c r="BF49" s="153">
        <f t="shared" si="5"/>
        <v>0</v>
      </c>
      <c r="BG49" s="153">
        <f t="shared" si="6"/>
        <v>0</v>
      </c>
      <c r="BH49" s="153">
        <f t="shared" si="7"/>
        <v>0</v>
      </c>
      <c r="BI49" s="153">
        <f t="shared" si="8"/>
        <v>0</v>
      </c>
      <c r="BJ49" s="14" t="s">
        <v>77</v>
      </c>
      <c r="BK49" s="153">
        <f t="shared" si="9"/>
        <v>0</v>
      </c>
      <c r="BL49" s="14" t="s">
        <v>138</v>
      </c>
      <c r="BM49" s="152" t="s">
        <v>179</v>
      </c>
    </row>
    <row r="50" spans="1:65" s="2" customFormat="1" ht="16.5" customHeight="1">
      <c r="A50" s="26"/>
      <c r="B50" s="140"/>
      <c r="C50" s="141" t="s">
        <v>169</v>
      </c>
      <c r="D50" s="168" t="s">
        <v>134</v>
      </c>
      <c r="E50" s="142" t="s">
        <v>999</v>
      </c>
      <c r="F50" s="143" t="s">
        <v>1000</v>
      </c>
      <c r="G50" s="144" t="s">
        <v>167</v>
      </c>
      <c r="H50" s="145">
        <v>7</v>
      </c>
      <c r="I50" s="146"/>
      <c r="J50" s="146">
        <f t="shared" si="0"/>
        <v>0</v>
      </c>
      <c r="K50" s="147"/>
      <c r="L50" s="27"/>
      <c r="M50" s="148" t="s">
        <v>1</v>
      </c>
      <c r="N50" s="149" t="s">
        <v>33</v>
      </c>
      <c r="O50" s="150">
        <v>0.38</v>
      </c>
      <c r="P50" s="150">
        <f t="shared" si="1"/>
        <v>2.66</v>
      </c>
      <c r="Q50" s="150">
        <v>0</v>
      </c>
      <c r="R50" s="150">
        <f t="shared" si="2"/>
        <v>0</v>
      </c>
      <c r="S50" s="150">
        <v>0</v>
      </c>
      <c r="T50" s="151">
        <f t="shared" si="3"/>
        <v>0</v>
      </c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R50" s="152" t="s">
        <v>138</v>
      </c>
      <c r="AT50" s="152" t="s">
        <v>134</v>
      </c>
      <c r="AU50" s="152" t="s">
        <v>67</v>
      </c>
      <c r="AY50" s="14" t="s">
        <v>131</v>
      </c>
      <c r="BE50" s="153">
        <f t="shared" si="4"/>
        <v>0</v>
      </c>
      <c r="BF50" s="153">
        <f t="shared" si="5"/>
        <v>0</v>
      </c>
      <c r="BG50" s="153">
        <f t="shared" si="6"/>
        <v>0</v>
      </c>
      <c r="BH50" s="153">
        <f t="shared" si="7"/>
        <v>0</v>
      </c>
      <c r="BI50" s="153">
        <f t="shared" si="8"/>
        <v>0</v>
      </c>
      <c r="BJ50" s="14" t="s">
        <v>77</v>
      </c>
      <c r="BK50" s="153">
        <f t="shared" si="9"/>
        <v>0</v>
      </c>
      <c r="BL50" s="14" t="s">
        <v>138</v>
      </c>
      <c r="BM50" s="152" t="s">
        <v>182</v>
      </c>
    </row>
    <row r="51" spans="1:65" s="2" customFormat="1" ht="16.5" customHeight="1">
      <c r="A51" s="26"/>
      <c r="B51" s="140"/>
      <c r="C51" s="141" t="s">
        <v>364</v>
      </c>
      <c r="D51" s="168" t="s">
        <v>134</v>
      </c>
      <c r="E51" s="142" t="s">
        <v>1001</v>
      </c>
      <c r="F51" s="143" t="s">
        <v>1002</v>
      </c>
      <c r="G51" s="144" t="s">
        <v>167</v>
      </c>
      <c r="H51" s="145">
        <v>2</v>
      </c>
      <c r="I51" s="146"/>
      <c r="J51" s="146">
        <f t="shared" si="0"/>
        <v>0</v>
      </c>
      <c r="K51" s="147"/>
      <c r="L51" s="27"/>
      <c r="M51" s="148" t="s">
        <v>1</v>
      </c>
      <c r="N51" s="149" t="s">
        <v>33</v>
      </c>
      <c r="O51" s="150">
        <v>0</v>
      </c>
      <c r="P51" s="150">
        <f t="shared" si="1"/>
        <v>0</v>
      </c>
      <c r="Q51" s="150">
        <v>0</v>
      </c>
      <c r="R51" s="150">
        <f t="shared" si="2"/>
        <v>0</v>
      </c>
      <c r="S51" s="150">
        <v>0</v>
      </c>
      <c r="T51" s="151">
        <f t="shared" si="3"/>
        <v>0</v>
      </c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R51" s="152" t="s">
        <v>138</v>
      </c>
      <c r="AT51" s="152" t="s">
        <v>134</v>
      </c>
      <c r="AU51" s="152" t="s">
        <v>67</v>
      </c>
      <c r="AY51" s="14" t="s">
        <v>131</v>
      </c>
      <c r="BE51" s="153">
        <f t="shared" si="4"/>
        <v>0</v>
      </c>
      <c r="BF51" s="153">
        <f t="shared" si="5"/>
        <v>0</v>
      </c>
      <c r="BG51" s="153">
        <f t="shared" si="6"/>
        <v>0</v>
      </c>
      <c r="BH51" s="153">
        <f t="shared" si="7"/>
        <v>0</v>
      </c>
      <c r="BI51" s="153">
        <f t="shared" si="8"/>
        <v>0</v>
      </c>
      <c r="BJ51" s="14" t="s">
        <v>77</v>
      </c>
      <c r="BK51" s="153">
        <f t="shared" si="9"/>
        <v>0</v>
      </c>
      <c r="BL51" s="14" t="s">
        <v>138</v>
      </c>
      <c r="BM51" s="152" t="s">
        <v>185</v>
      </c>
    </row>
    <row r="52" spans="1:65" s="2" customFormat="1" ht="16.5" customHeight="1">
      <c r="A52" s="26"/>
      <c r="B52" s="140"/>
      <c r="C52" s="141" t="s">
        <v>173</v>
      </c>
      <c r="D52" s="168" t="s">
        <v>134</v>
      </c>
      <c r="E52" s="142" t="s">
        <v>1003</v>
      </c>
      <c r="F52" s="143" t="s">
        <v>1004</v>
      </c>
      <c r="G52" s="144" t="s">
        <v>172</v>
      </c>
      <c r="H52" s="145">
        <v>7</v>
      </c>
      <c r="I52" s="146"/>
      <c r="J52" s="146">
        <f t="shared" si="0"/>
        <v>0</v>
      </c>
      <c r="K52" s="147"/>
      <c r="L52" s="27"/>
      <c r="M52" s="148" t="s">
        <v>1</v>
      </c>
      <c r="N52" s="149" t="s">
        <v>33</v>
      </c>
      <c r="O52" s="150">
        <v>0.19700000000000001</v>
      </c>
      <c r="P52" s="150">
        <f t="shared" si="1"/>
        <v>1.379</v>
      </c>
      <c r="Q52" s="150">
        <v>0</v>
      </c>
      <c r="R52" s="150">
        <f t="shared" si="2"/>
        <v>0</v>
      </c>
      <c r="S52" s="150">
        <v>0</v>
      </c>
      <c r="T52" s="151">
        <f t="shared" si="3"/>
        <v>0</v>
      </c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R52" s="152" t="s">
        <v>138</v>
      </c>
      <c r="AT52" s="152" t="s">
        <v>134</v>
      </c>
      <c r="AU52" s="152" t="s">
        <v>67</v>
      </c>
      <c r="AY52" s="14" t="s">
        <v>131</v>
      </c>
      <c r="BE52" s="153">
        <f t="shared" si="4"/>
        <v>0</v>
      </c>
      <c r="BF52" s="153">
        <f t="shared" si="5"/>
        <v>0</v>
      </c>
      <c r="BG52" s="153">
        <f t="shared" si="6"/>
        <v>0</v>
      </c>
      <c r="BH52" s="153">
        <f t="shared" si="7"/>
        <v>0</v>
      </c>
      <c r="BI52" s="153">
        <f t="shared" si="8"/>
        <v>0</v>
      </c>
      <c r="BJ52" s="14" t="s">
        <v>77</v>
      </c>
      <c r="BK52" s="153">
        <f t="shared" si="9"/>
        <v>0</v>
      </c>
      <c r="BL52" s="14" t="s">
        <v>138</v>
      </c>
      <c r="BM52" s="152" t="s">
        <v>7</v>
      </c>
    </row>
    <row r="53" spans="1:65" s="2" customFormat="1" ht="16.5" customHeight="1">
      <c r="A53" s="26"/>
      <c r="B53" s="140"/>
      <c r="C53" s="141" t="s">
        <v>369</v>
      </c>
      <c r="D53" s="168" t="s">
        <v>134</v>
      </c>
      <c r="E53" s="142" t="s">
        <v>1005</v>
      </c>
      <c r="F53" s="143" t="s">
        <v>1006</v>
      </c>
      <c r="G53" s="144" t="s">
        <v>172</v>
      </c>
      <c r="H53" s="145">
        <v>2</v>
      </c>
      <c r="I53" s="146"/>
      <c r="J53" s="146">
        <f t="shared" si="0"/>
        <v>0</v>
      </c>
      <c r="K53" s="147"/>
      <c r="L53" s="27"/>
      <c r="M53" s="148" t="s">
        <v>1</v>
      </c>
      <c r="N53" s="149" t="s">
        <v>33</v>
      </c>
      <c r="O53" s="150">
        <v>0.19700000000000001</v>
      </c>
      <c r="P53" s="150">
        <f t="shared" si="1"/>
        <v>0.39400000000000002</v>
      </c>
      <c r="Q53" s="150">
        <v>0</v>
      </c>
      <c r="R53" s="150">
        <f t="shared" si="2"/>
        <v>0</v>
      </c>
      <c r="S53" s="150">
        <v>0</v>
      </c>
      <c r="T53" s="151">
        <f t="shared" si="3"/>
        <v>0</v>
      </c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R53" s="152" t="s">
        <v>138</v>
      </c>
      <c r="AT53" s="152" t="s">
        <v>134</v>
      </c>
      <c r="AU53" s="152" t="s">
        <v>67</v>
      </c>
      <c r="AY53" s="14" t="s">
        <v>131</v>
      </c>
      <c r="BE53" s="153">
        <f t="shared" si="4"/>
        <v>0</v>
      </c>
      <c r="BF53" s="153">
        <f t="shared" si="5"/>
        <v>0</v>
      </c>
      <c r="BG53" s="153">
        <f t="shared" si="6"/>
        <v>0</v>
      </c>
      <c r="BH53" s="153">
        <f t="shared" si="7"/>
        <v>0</v>
      </c>
      <c r="BI53" s="153">
        <f t="shared" si="8"/>
        <v>0</v>
      </c>
      <c r="BJ53" s="14" t="s">
        <v>77</v>
      </c>
      <c r="BK53" s="153">
        <f t="shared" si="9"/>
        <v>0</v>
      </c>
      <c r="BL53" s="14" t="s">
        <v>138</v>
      </c>
      <c r="BM53" s="152" t="s">
        <v>190</v>
      </c>
    </row>
    <row r="54" spans="1:65" s="2" customFormat="1" ht="16.5" customHeight="1">
      <c r="A54" s="26"/>
      <c r="B54" s="140"/>
      <c r="C54" s="141" t="s">
        <v>176</v>
      </c>
      <c r="D54" s="168" t="s">
        <v>134</v>
      </c>
      <c r="E54" s="142" t="s">
        <v>1007</v>
      </c>
      <c r="F54" s="143" t="s">
        <v>1008</v>
      </c>
      <c r="G54" s="144" t="s">
        <v>167</v>
      </c>
      <c r="H54" s="145">
        <v>14</v>
      </c>
      <c r="I54" s="146"/>
      <c r="J54" s="146">
        <f t="shared" si="0"/>
        <v>0</v>
      </c>
      <c r="K54" s="147"/>
      <c r="L54" s="27"/>
      <c r="M54" s="148" t="s">
        <v>1</v>
      </c>
      <c r="N54" s="149" t="s">
        <v>33</v>
      </c>
      <c r="O54" s="150">
        <v>0</v>
      </c>
      <c r="P54" s="150">
        <f t="shared" si="1"/>
        <v>0</v>
      </c>
      <c r="Q54" s="150">
        <v>0</v>
      </c>
      <c r="R54" s="150">
        <f t="shared" si="2"/>
        <v>0</v>
      </c>
      <c r="S54" s="150">
        <v>0</v>
      </c>
      <c r="T54" s="151">
        <f t="shared" si="3"/>
        <v>0</v>
      </c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R54" s="152" t="s">
        <v>138</v>
      </c>
      <c r="AT54" s="152" t="s">
        <v>134</v>
      </c>
      <c r="AU54" s="152" t="s">
        <v>67</v>
      </c>
      <c r="AY54" s="14" t="s">
        <v>131</v>
      </c>
      <c r="BE54" s="153">
        <f t="shared" si="4"/>
        <v>0</v>
      </c>
      <c r="BF54" s="153">
        <f t="shared" si="5"/>
        <v>0</v>
      </c>
      <c r="BG54" s="153">
        <f t="shared" si="6"/>
        <v>0</v>
      </c>
      <c r="BH54" s="153">
        <f t="shared" si="7"/>
        <v>0</v>
      </c>
      <c r="BI54" s="153">
        <f t="shared" si="8"/>
        <v>0</v>
      </c>
      <c r="BJ54" s="14" t="s">
        <v>77</v>
      </c>
      <c r="BK54" s="153">
        <f t="shared" si="9"/>
        <v>0</v>
      </c>
      <c r="BL54" s="14" t="s">
        <v>138</v>
      </c>
      <c r="BM54" s="152" t="s">
        <v>193</v>
      </c>
    </row>
    <row r="55" spans="1:65" s="2" customFormat="1" ht="16.5" customHeight="1">
      <c r="A55" s="26"/>
      <c r="B55" s="140"/>
      <c r="C55" s="141" t="s">
        <v>374</v>
      </c>
      <c r="D55" s="168" t="s">
        <v>134</v>
      </c>
      <c r="E55" s="142" t="s">
        <v>1009</v>
      </c>
      <c r="F55" s="143" t="s">
        <v>1010</v>
      </c>
      <c r="G55" s="144" t="s">
        <v>172</v>
      </c>
      <c r="H55" s="145">
        <v>4</v>
      </c>
      <c r="I55" s="146"/>
      <c r="J55" s="146">
        <f t="shared" si="0"/>
        <v>0</v>
      </c>
      <c r="K55" s="147"/>
      <c r="L55" s="27"/>
      <c r="M55" s="148" t="s">
        <v>1</v>
      </c>
      <c r="N55" s="149" t="s">
        <v>33</v>
      </c>
      <c r="O55" s="150">
        <v>0</v>
      </c>
      <c r="P55" s="150">
        <f t="shared" si="1"/>
        <v>0</v>
      </c>
      <c r="Q55" s="150">
        <v>0</v>
      </c>
      <c r="R55" s="150">
        <f t="shared" si="2"/>
        <v>0</v>
      </c>
      <c r="S55" s="150">
        <v>0</v>
      </c>
      <c r="T55" s="151">
        <f t="shared" si="3"/>
        <v>0</v>
      </c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R55" s="152" t="s">
        <v>138</v>
      </c>
      <c r="AT55" s="152" t="s">
        <v>134</v>
      </c>
      <c r="AU55" s="152" t="s">
        <v>67</v>
      </c>
      <c r="AY55" s="14" t="s">
        <v>131</v>
      </c>
      <c r="BE55" s="153">
        <f t="shared" si="4"/>
        <v>0</v>
      </c>
      <c r="BF55" s="153">
        <f t="shared" si="5"/>
        <v>0</v>
      </c>
      <c r="BG55" s="153">
        <f t="shared" si="6"/>
        <v>0</v>
      </c>
      <c r="BH55" s="153">
        <f t="shared" si="7"/>
        <v>0</v>
      </c>
      <c r="BI55" s="153">
        <f t="shared" si="8"/>
        <v>0</v>
      </c>
      <c r="BJ55" s="14" t="s">
        <v>77</v>
      </c>
      <c r="BK55" s="153">
        <f t="shared" si="9"/>
        <v>0</v>
      </c>
      <c r="BL55" s="14" t="s">
        <v>138</v>
      </c>
      <c r="BM55" s="152" t="s">
        <v>196</v>
      </c>
    </row>
    <row r="56" spans="1:65" s="2" customFormat="1" ht="16.5" customHeight="1">
      <c r="A56" s="26"/>
      <c r="B56" s="140"/>
      <c r="C56" s="141" t="s">
        <v>179</v>
      </c>
      <c r="D56" s="168" t="s">
        <v>134</v>
      </c>
      <c r="E56" s="142" t="s">
        <v>1011</v>
      </c>
      <c r="F56" s="143" t="s">
        <v>1012</v>
      </c>
      <c r="G56" s="144" t="s">
        <v>167</v>
      </c>
      <c r="H56" s="145">
        <v>12</v>
      </c>
      <c r="I56" s="146"/>
      <c r="J56" s="146">
        <f t="shared" si="0"/>
        <v>0</v>
      </c>
      <c r="K56" s="147"/>
      <c r="L56" s="27"/>
      <c r="M56" s="148" t="s">
        <v>1</v>
      </c>
      <c r="N56" s="149" t="s">
        <v>33</v>
      </c>
      <c r="O56" s="150">
        <v>0.63500000000000001</v>
      </c>
      <c r="P56" s="150">
        <f t="shared" si="1"/>
        <v>7.62</v>
      </c>
      <c r="Q56" s="150">
        <v>0</v>
      </c>
      <c r="R56" s="150">
        <f t="shared" si="2"/>
        <v>0</v>
      </c>
      <c r="S56" s="150">
        <v>0</v>
      </c>
      <c r="T56" s="151">
        <f t="shared" si="3"/>
        <v>0</v>
      </c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R56" s="152" t="s">
        <v>138</v>
      </c>
      <c r="AT56" s="152" t="s">
        <v>134</v>
      </c>
      <c r="AU56" s="152" t="s">
        <v>67</v>
      </c>
      <c r="AY56" s="14" t="s">
        <v>131</v>
      </c>
      <c r="BE56" s="153">
        <f t="shared" si="4"/>
        <v>0</v>
      </c>
      <c r="BF56" s="153">
        <f t="shared" si="5"/>
        <v>0</v>
      </c>
      <c r="BG56" s="153">
        <f t="shared" si="6"/>
        <v>0</v>
      </c>
      <c r="BH56" s="153">
        <f t="shared" si="7"/>
        <v>0</v>
      </c>
      <c r="BI56" s="153">
        <f t="shared" si="8"/>
        <v>0</v>
      </c>
      <c r="BJ56" s="14" t="s">
        <v>77</v>
      </c>
      <c r="BK56" s="153">
        <f t="shared" si="9"/>
        <v>0</v>
      </c>
      <c r="BL56" s="14" t="s">
        <v>138</v>
      </c>
      <c r="BM56" s="152" t="s">
        <v>199</v>
      </c>
    </row>
    <row r="57" spans="1:65" s="2" customFormat="1" ht="16.5" customHeight="1">
      <c r="A57" s="26"/>
      <c r="B57" s="140"/>
      <c r="C57" s="141" t="s">
        <v>379</v>
      </c>
      <c r="D57" s="168" t="s">
        <v>134</v>
      </c>
      <c r="E57" s="142" t="s">
        <v>1013</v>
      </c>
      <c r="F57" s="143" t="s">
        <v>1014</v>
      </c>
      <c r="G57" s="144" t="s">
        <v>167</v>
      </c>
      <c r="H57" s="145">
        <v>100</v>
      </c>
      <c r="I57" s="146"/>
      <c r="J57" s="146">
        <f t="shared" si="0"/>
        <v>0</v>
      </c>
      <c r="K57" s="147"/>
      <c r="L57" s="27"/>
      <c r="M57" s="148" t="s">
        <v>1</v>
      </c>
      <c r="N57" s="149" t="s">
        <v>33</v>
      </c>
      <c r="O57" s="150">
        <v>0</v>
      </c>
      <c r="P57" s="150">
        <f t="shared" si="1"/>
        <v>0</v>
      </c>
      <c r="Q57" s="150">
        <v>0</v>
      </c>
      <c r="R57" s="150">
        <f t="shared" si="2"/>
        <v>0</v>
      </c>
      <c r="S57" s="150">
        <v>0</v>
      </c>
      <c r="T57" s="151">
        <f t="shared" si="3"/>
        <v>0</v>
      </c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R57" s="152" t="s">
        <v>138</v>
      </c>
      <c r="AT57" s="152" t="s">
        <v>134</v>
      </c>
      <c r="AU57" s="152" t="s">
        <v>67</v>
      </c>
      <c r="AY57" s="14" t="s">
        <v>131</v>
      </c>
      <c r="BE57" s="153">
        <f t="shared" si="4"/>
        <v>0</v>
      </c>
      <c r="BF57" s="153">
        <f t="shared" si="5"/>
        <v>0</v>
      </c>
      <c r="BG57" s="153">
        <f t="shared" si="6"/>
        <v>0</v>
      </c>
      <c r="BH57" s="153">
        <f t="shared" si="7"/>
        <v>0</v>
      </c>
      <c r="BI57" s="153">
        <f t="shared" si="8"/>
        <v>0</v>
      </c>
      <c r="BJ57" s="14" t="s">
        <v>77</v>
      </c>
      <c r="BK57" s="153">
        <f t="shared" si="9"/>
        <v>0</v>
      </c>
      <c r="BL57" s="14" t="s">
        <v>138</v>
      </c>
      <c r="BM57" s="152" t="s">
        <v>202</v>
      </c>
    </row>
    <row r="58" spans="1:65" s="2" customFormat="1" ht="16.5" customHeight="1">
      <c r="A58" s="26"/>
      <c r="B58" s="140"/>
      <c r="C58" s="141" t="s">
        <v>182</v>
      </c>
      <c r="D58" s="168" t="s">
        <v>134</v>
      </c>
      <c r="E58" s="142" t="s">
        <v>1015</v>
      </c>
      <c r="F58" s="143" t="s">
        <v>1016</v>
      </c>
      <c r="G58" s="144" t="s">
        <v>167</v>
      </c>
      <c r="H58" s="145">
        <v>1</v>
      </c>
      <c r="I58" s="146"/>
      <c r="J58" s="146">
        <f t="shared" si="0"/>
        <v>0</v>
      </c>
      <c r="K58" s="147"/>
      <c r="L58" s="27"/>
      <c r="M58" s="148" t="s">
        <v>1</v>
      </c>
      <c r="N58" s="149" t="s">
        <v>33</v>
      </c>
      <c r="O58" s="150">
        <v>0.5</v>
      </c>
      <c r="P58" s="150">
        <f t="shared" si="1"/>
        <v>0.5</v>
      </c>
      <c r="Q58" s="150">
        <v>0</v>
      </c>
      <c r="R58" s="150">
        <f t="shared" si="2"/>
        <v>0</v>
      </c>
      <c r="S58" s="150">
        <v>0</v>
      </c>
      <c r="T58" s="151">
        <f t="shared" si="3"/>
        <v>0</v>
      </c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R58" s="152" t="s">
        <v>138</v>
      </c>
      <c r="AT58" s="152" t="s">
        <v>134</v>
      </c>
      <c r="AU58" s="152" t="s">
        <v>67</v>
      </c>
      <c r="AY58" s="14" t="s">
        <v>131</v>
      </c>
      <c r="BE58" s="153">
        <f t="shared" si="4"/>
        <v>0</v>
      </c>
      <c r="BF58" s="153">
        <f t="shared" si="5"/>
        <v>0</v>
      </c>
      <c r="BG58" s="153">
        <f t="shared" si="6"/>
        <v>0</v>
      </c>
      <c r="BH58" s="153">
        <f t="shared" si="7"/>
        <v>0</v>
      </c>
      <c r="BI58" s="153">
        <f t="shared" si="8"/>
        <v>0</v>
      </c>
      <c r="BJ58" s="14" t="s">
        <v>77</v>
      </c>
      <c r="BK58" s="153">
        <f t="shared" si="9"/>
        <v>0</v>
      </c>
      <c r="BL58" s="14" t="s">
        <v>138</v>
      </c>
      <c r="BM58" s="152" t="s">
        <v>205</v>
      </c>
    </row>
    <row r="59" spans="1:65" s="2" customFormat="1" ht="16.5" customHeight="1">
      <c r="A59" s="26"/>
      <c r="B59" s="140"/>
      <c r="C59" s="141" t="s">
        <v>384</v>
      </c>
      <c r="D59" s="168" t="s">
        <v>134</v>
      </c>
      <c r="E59" s="142" t="s">
        <v>1017</v>
      </c>
      <c r="F59" s="143" t="s">
        <v>1018</v>
      </c>
      <c r="G59" s="144" t="s">
        <v>172</v>
      </c>
      <c r="H59" s="145">
        <v>30</v>
      </c>
      <c r="I59" s="146"/>
      <c r="J59" s="146">
        <f t="shared" si="0"/>
        <v>0</v>
      </c>
      <c r="K59" s="147"/>
      <c r="L59" s="27"/>
      <c r="M59" s="148" t="s">
        <v>1</v>
      </c>
      <c r="N59" s="149" t="s">
        <v>33</v>
      </c>
      <c r="O59" s="150">
        <v>0</v>
      </c>
      <c r="P59" s="150">
        <f t="shared" si="1"/>
        <v>0</v>
      </c>
      <c r="Q59" s="150">
        <v>0</v>
      </c>
      <c r="R59" s="150">
        <f t="shared" si="2"/>
        <v>0</v>
      </c>
      <c r="S59" s="150">
        <v>0</v>
      </c>
      <c r="T59" s="151">
        <f t="shared" si="3"/>
        <v>0</v>
      </c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R59" s="152" t="s">
        <v>138</v>
      </c>
      <c r="AT59" s="152" t="s">
        <v>134</v>
      </c>
      <c r="AU59" s="152" t="s">
        <v>67</v>
      </c>
      <c r="AY59" s="14" t="s">
        <v>131</v>
      </c>
      <c r="BE59" s="153">
        <f t="shared" si="4"/>
        <v>0</v>
      </c>
      <c r="BF59" s="153">
        <f t="shared" si="5"/>
        <v>0</v>
      </c>
      <c r="BG59" s="153">
        <f t="shared" si="6"/>
        <v>0</v>
      </c>
      <c r="BH59" s="153">
        <f t="shared" si="7"/>
        <v>0</v>
      </c>
      <c r="BI59" s="153">
        <f t="shared" si="8"/>
        <v>0</v>
      </c>
      <c r="BJ59" s="14" t="s">
        <v>77</v>
      </c>
      <c r="BK59" s="153">
        <f t="shared" si="9"/>
        <v>0</v>
      </c>
      <c r="BL59" s="14" t="s">
        <v>138</v>
      </c>
      <c r="BM59" s="152" t="s">
        <v>208</v>
      </c>
    </row>
    <row r="60" spans="1:65" s="2" customFormat="1" ht="16.5" customHeight="1">
      <c r="A60" s="26"/>
      <c r="B60" s="140"/>
      <c r="C60" s="141" t="s">
        <v>185</v>
      </c>
      <c r="D60" s="168" t="s">
        <v>134</v>
      </c>
      <c r="E60" s="142" t="s">
        <v>1019</v>
      </c>
      <c r="F60" s="143" t="s">
        <v>1020</v>
      </c>
      <c r="G60" s="144" t="s">
        <v>167</v>
      </c>
      <c r="H60" s="145">
        <v>2</v>
      </c>
      <c r="I60" s="146"/>
      <c r="J60" s="146">
        <f t="shared" si="0"/>
        <v>0</v>
      </c>
      <c r="K60" s="147"/>
      <c r="L60" s="27"/>
      <c r="M60" s="148" t="s">
        <v>1</v>
      </c>
      <c r="N60" s="149" t="s">
        <v>33</v>
      </c>
      <c r="O60" s="150">
        <v>0.124</v>
      </c>
      <c r="P60" s="150">
        <f t="shared" si="1"/>
        <v>0.248</v>
      </c>
      <c r="Q60" s="150">
        <v>0</v>
      </c>
      <c r="R60" s="150">
        <f t="shared" si="2"/>
        <v>0</v>
      </c>
      <c r="S60" s="150">
        <v>0</v>
      </c>
      <c r="T60" s="151">
        <f t="shared" si="3"/>
        <v>0</v>
      </c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R60" s="152" t="s">
        <v>138</v>
      </c>
      <c r="AT60" s="152" t="s">
        <v>134</v>
      </c>
      <c r="AU60" s="152" t="s">
        <v>67</v>
      </c>
      <c r="AY60" s="14" t="s">
        <v>131</v>
      </c>
      <c r="BE60" s="153">
        <f t="shared" si="4"/>
        <v>0</v>
      </c>
      <c r="BF60" s="153">
        <f t="shared" si="5"/>
        <v>0</v>
      </c>
      <c r="BG60" s="153">
        <f t="shared" si="6"/>
        <v>0</v>
      </c>
      <c r="BH60" s="153">
        <f t="shared" si="7"/>
        <v>0</v>
      </c>
      <c r="BI60" s="153">
        <f t="shared" si="8"/>
        <v>0</v>
      </c>
      <c r="BJ60" s="14" t="s">
        <v>77</v>
      </c>
      <c r="BK60" s="153">
        <f t="shared" si="9"/>
        <v>0</v>
      </c>
      <c r="BL60" s="14" t="s">
        <v>138</v>
      </c>
      <c r="BM60" s="152" t="s">
        <v>211</v>
      </c>
    </row>
    <row r="61" spans="1:65" s="2" customFormat="1" ht="16.5" customHeight="1">
      <c r="A61" s="26"/>
      <c r="B61" s="140"/>
      <c r="C61" s="141" t="s">
        <v>391</v>
      </c>
      <c r="D61" s="168" t="s">
        <v>134</v>
      </c>
      <c r="E61" s="142" t="s">
        <v>1021</v>
      </c>
      <c r="F61" s="143" t="s">
        <v>1022</v>
      </c>
      <c r="G61" s="144" t="s">
        <v>167</v>
      </c>
      <c r="H61" s="145">
        <v>2</v>
      </c>
      <c r="I61" s="146"/>
      <c r="J61" s="146">
        <f t="shared" si="0"/>
        <v>0</v>
      </c>
      <c r="K61" s="147"/>
      <c r="L61" s="27"/>
      <c r="M61" s="148" t="s">
        <v>1</v>
      </c>
      <c r="N61" s="149" t="s">
        <v>33</v>
      </c>
      <c r="O61" s="150">
        <v>0.35799999999999998</v>
      </c>
      <c r="P61" s="150">
        <f t="shared" si="1"/>
        <v>0.71599999999999997</v>
      </c>
      <c r="Q61" s="150">
        <v>0</v>
      </c>
      <c r="R61" s="150">
        <f t="shared" si="2"/>
        <v>0</v>
      </c>
      <c r="S61" s="150">
        <v>0</v>
      </c>
      <c r="T61" s="151">
        <f t="shared" si="3"/>
        <v>0</v>
      </c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R61" s="152" t="s">
        <v>138</v>
      </c>
      <c r="AT61" s="152" t="s">
        <v>134</v>
      </c>
      <c r="AU61" s="152" t="s">
        <v>67</v>
      </c>
      <c r="AY61" s="14" t="s">
        <v>131</v>
      </c>
      <c r="BE61" s="153">
        <f t="shared" si="4"/>
        <v>0</v>
      </c>
      <c r="BF61" s="153">
        <f t="shared" si="5"/>
        <v>0</v>
      </c>
      <c r="BG61" s="153">
        <f t="shared" si="6"/>
        <v>0</v>
      </c>
      <c r="BH61" s="153">
        <f t="shared" si="7"/>
        <v>0</v>
      </c>
      <c r="BI61" s="153">
        <f t="shared" si="8"/>
        <v>0</v>
      </c>
      <c r="BJ61" s="14" t="s">
        <v>77</v>
      </c>
      <c r="BK61" s="153">
        <f t="shared" si="9"/>
        <v>0</v>
      </c>
      <c r="BL61" s="14" t="s">
        <v>138</v>
      </c>
      <c r="BM61" s="152" t="s">
        <v>214</v>
      </c>
    </row>
    <row r="62" spans="1:65" s="2" customFormat="1" ht="21.75" customHeight="1">
      <c r="A62" s="26"/>
      <c r="B62" s="140"/>
      <c r="C62" s="141" t="s">
        <v>7</v>
      </c>
      <c r="D62" s="168" t="s">
        <v>134</v>
      </c>
      <c r="E62" s="142" t="s">
        <v>1023</v>
      </c>
      <c r="F62" s="143" t="s">
        <v>1024</v>
      </c>
      <c r="G62" s="144" t="s">
        <v>167</v>
      </c>
      <c r="H62" s="145">
        <v>14</v>
      </c>
      <c r="I62" s="146"/>
      <c r="J62" s="146">
        <f t="shared" si="0"/>
        <v>0</v>
      </c>
      <c r="K62" s="147"/>
      <c r="L62" s="27"/>
      <c r="M62" s="148" t="s">
        <v>1</v>
      </c>
      <c r="N62" s="149" t="s">
        <v>33</v>
      </c>
      <c r="O62" s="150">
        <v>0</v>
      </c>
      <c r="P62" s="150">
        <f t="shared" si="1"/>
        <v>0</v>
      </c>
      <c r="Q62" s="150">
        <v>0</v>
      </c>
      <c r="R62" s="150">
        <f t="shared" si="2"/>
        <v>0</v>
      </c>
      <c r="S62" s="150">
        <v>0</v>
      </c>
      <c r="T62" s="151">
        <f t="shared" si="3"/>
        <v>0</v>
      </c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R62" s="152" t="s">
        <v>138</v>
      </c>
      <c r="AT62" s="152" t="s">
        <v>134</v>
      </c>
      <c r="AU62" s="152" t="s">
        <v>67</v>
      </c>
      <c r="AY62" s="14" t="s">
        <v>131</v>
      </c>
      <c r="BE62" s="153">
        <f t="shared" si="4"/>
        <v>0</v>
      </c>
      <c r="BF62" s="153">
        <f t="shared" si="5"/>
        <v>0</v>
      </c>
      <c r="BG62" s="153">
        <f t="shared" si="6"/>
        <v>0</v>
      </c>
      <c r="BH62" s="153">
        <f t="shared" si="7"/>
        <v>0</v>
      </c>
      <c r="BI62" s="153">
        <f t="shared" si="8"/>
        <v>0</v>
      </c>
      <c r="BJ62" s="14" t="s">
        <v>77</v>
      </c>
      <c r="BK62" s="153">
        <f t="shared" si="9"/>
        <v>0</v>
      </c>
      <c r="BL62" s="14" t="s">
        <v>138</v>
      </c>
      <c r="BM62" s="152" t="s">
        <v>217</v>
      </c>
    </row>
    <row r="63" spans="1:65" s="2" customFormat="1" ht="16.5" customHeight="1">
      <c r="A63" s="26"/>
      <c r="B63" s="140"/>
      <c r="C63" s="141" t="s">
        <v>396</v>
      </c>
      <c r="D63" s="168" t="s">
        <v>134</v>
      </c>
      <c r="E63" s="142" t="s">
        <v>1025</v>
      </c>
      <c r="F63" s="143" t="s">
        <v>1026</v>
      </c>
      <c r="G63" s="144" t="s">
        <v>167</v>
      </c>
      <c r="H63" s="145">
        <v>2</v>
      </c>
      <c r="I63" s="146"/>
      <c r="J63" s="146">
        <f t="shared" si="0"/>
        <v>0</v>
      </c>
      <c r="K63" s="147"/>
      <c r="L63" s="27"/>
      <c r="M63" s="148" t="s">
        <v>1</v>
      </c>
      <c r="N63" s="149" t="s">
        <v>33</v>
      </c>
      <c r="O63" s="150">
        <v>0.46700000000000003</v>
      </c>
      <c r="P63" s="150">
        <f t="shared" si="1"/>
        <v>0.93400000000000005</v>
      </c>
      <c r="Q63" s="150">
        <v>0</v>
      </c>
      <c r="R63" s="150">
        <f t="shared" si="2"/>
        <v>0</v>
      </c>
      <c r="S63" s="150">
        <v>0</v>
      </c>
      <c r="T63" s="151">
        <f t="shared" si="3"/>
        <v>0</v>
      </c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R63" s="152" t="s">
        <v>138</v>
      </c>
      <c r="AT63" s="152" t="s">
        <v>134</v>
      </c>
      <c r="AU63" s="152" t="s">
        <v>67</v>
      </c>
      <c r="AY63" s="14" t="s">
        <v>131</v>
      </c>
      <c r="BE63" s="153">
        <f t="shared" si="4"/>
        <v>0</v>
      </c>
      <c r="BF63" s="153">
        <f t="shared" si="5"/>
        <v>0</v>
      </c>
      <c r="BG63" s="153">
        <f t="shared" si="6"/>
        <v>0</v>
      </c>
      <c r="BH63" s="153">
        <f t="shared" si="7"/>
        <v>0</v>
      </c>
      <c r="BI63" s="153">
        <f t="shared" si="8"/>
        <v>0</v>
      </c>
      <c r="BJ63" s="14" t="s">
        <v>77</v>
      </c>
      <c r="BK63" s="153">
        <f t="shared" si="9"/>
        <v>0</v>
      </c>
      <c r="BL63" s="14" t="s">
        <v>138</v>
      </c>
      <c r="BM63" s="152" t="s">
        <v>220</v>
      </c>
    </row>
    <row r="64" spans="1:65" s="2" customFormat="1" ht="21.75" customHeight="1">
      <c r="A64" s="26"/>
      <c r="B64" s="140"/>
      <c r="C64" s="141" t="s">
        <v>190</v>
      </c>
      <c r="D64" s="168" t="s">
        <v>134</v>
      </c>
      <c r="E64" s="142" t="s">
        <v>1027</v>
      </c>
      <c r="F64" s="143" t="s">
        <v>1028</v>
      </c>
      <c r="G64" s="144" t="s">
        <v>167</v>
      </c>
      <c r="H64" s="145">
        <v>4</v>
      </c>
      <c r="I64" s="146"/>
      <c r="J64" s="146">
        <f t="shared" si="0"/>
        <v>0</v>
      </c>
      <c r="K64" s="147"/>
      <c r="L64" s="27"/>
      <c r="M64" s="148" t="s">
        <v>1</v>
      </c>
      <c r="N64" s="149" t="s">
        <v>33</v>
      </c>
      <c r="O64" s="150">
        <v>0.32800000000000001</v>
      </c>
      <c r="P64" s="150">
        <f t="shared" si="1"/>
        <v>1.3120000000000001</v>
      </c>
      <c r="Q64" s="150">
        <v>0</v>
      </c>
      <c r="R64" s="150">
        <f t="shared" si="2"/>
        <v>0</v>
      </c>
      <c r="S64" s="150">
        <v>0</v>
      </c>
      <c r="T64" s="151">
        <f t="shared" si="3"/>
        <v>0</v>
      </c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R64" s="152" t="s">
        <v>138</v>
      </c>
      <c r="AT64" s="152" t="s">
        <v>134</v>
      </c>
      <c r="AU64" s="152" t="s">
        <v>67</v>
      </c>
      <c r="AY64" s="14" t="s">
        <v>131</v>
      </c>
      <c r="BE64" s="153">
        <f t="shared" si="4"/>
        <v>0</v>
      </c>
      <c r="BF64" s="153">
        <f t="shared" si="5"/>
        <v>0</v>
      </c>
      <c r="BG64" s="153">
        <f t="shared" si="6"/>
        <v>0</v>
      </c>
      <c r="BH64" s="153">
        <f t="shared" si="7"/>
        <v>0</v>
      </c>
      <c r="BI64" s="153">
        <f t="shared" si="8"/>
        <v>0</v>
      </c>
      <c r="BJ64" s="14" t="s">
        <v>77</v>
      </c>
      <c r="BK64" s="153">
        <f t="shared" si="9"/>
        <v>0</v>
      </c>
      <c r="BL64" s="14" t="s">
        <v>138</v>
      </c>
      <c r="BM64" s="152" t="s">
        <v>223</v>
      </c>
    </row>
    <row r="65" spans="1:65" s="2" customFormat="1" ht="16.5" customHeight="1">
      <c r="A65" s="26"/>
      <c r="B65" s="140"/>
      <c r="C65" s="141" t="s">
        <v>400</v>
      </c>
      <c r="D65" s="168" t="s">
        <v>134</v>
      </c>
      <c r="E65" s="142" t="s">
        <v>1029</v>
      </c>
      <c r="F65" s="143" t="s">
        <v>1030</v>
      </c>
      <c r="G65" s="144" t="s">
        <v>167</v>
      </c>
      <c r="H65" s="145">
        <v>2</v>
      </c>
      <c r="I65" s="146"/>
      <c r="J65" s="146">
        <f t="shared" si="0"/>
        <v>0</v>
      </c>
      <c r="K65" s="147"/>
      <c r="L65" s="27"/>
      <c r="M65" s="148" t="s">
        <v>1</v>
      </c>
      <c r="N65" s="149" t="s">
        <v>33</v>
      </c>
      <c r="O65" s="150">
        <v>3.25</v>
      </c>
      <c r="P65" s="150">
        <f t="shared" si="1"/>
        <v>6.5</v>
      </c>
      <c r="Q65" s="150">
        <v>0</v>
      </c>
      <c r="R65" s="150">
        <f t="shared" si="2"/>
        <v>0</v>
      </c>
      <c r="S65" s="150">
        <v>0</v>
      </c>
      <c r="T65" s="151">
        <f t="shared" si="3"/>
        <v>0</v>
      </c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R65" s="152" t="s">
        <v>138</v>
      </c>
      <c r="AT65" s="152" t="s">
        <v>134</v>
      </c>
      <c r="AU65" s="152" t="s">
        <v>67</v>
      </c>
      <c r="AY65" s="14" t="s">
        <v>131</v>
      </c>
      <c r="BE65" s="153">
        <f t="shared" si="4"/>
        <v>0</v>
      </c>
      <c r="BF65" s="153">
        <f t="shared" si="5"/>
        <v>0</v>
      </c>
      <c r="BG65" s="153">
        <f t="shared" si="6"/>
        <v>0</v>
      </c>
      <c r="BH65" s="153">
        <f t="shared" si="7"/>
        <v>0</v>
      </c>
      <c r="BI65" s="153">
        <f t="shared" si="8"/>
        <v>0</v>
      </c>
      <c r="BJ65" s="14" t="s">
        <v>77</v>
      </c>
      <c r="BK65" s="153">
        <f t="shared" si="9"/>
        <v>0</v>
      </c>
      <c r="BL65" s="14" t="s">
        <v>138</v>
      </c>
      <c r="BM65" s="152" t="s">
        <v>226</v>
      </c>
    </row>
    <row r="66" spans="1:65" s="2" customFormat="1" ht="16.5" customHeight="1">
      <c r="A66" s="26"/>
      <c r="B66" s="140"/>
      <c r="C66" s="141" t="s">
        <v>193</v>
      </c>
      <c r="D66" s="168" t="s">
        <v>134</v>
      </c>
      <c r="E66" s="142" t="s">
        <v>1031</v>
      </c>
      <c r="F66" s="143" t="s">
        <v>1032</v>
      </c>
      <c r="G66" s="144" t="s">
        <v>172</v>
      </c>
      <c r="H66" s="145">
        <v>12</v>
      </c>
      <c r="I66" s="146"/>
      <c r="J66" s="146">
        <f t="shared" si="0"/>
        <v>0</v>
      </c>
      <c r="K66" s="147"/>
      <c r="L66" s="27"/>
      <c r="M66" s="148" t="s">
        <v>1</v>
      </c>
      <c r="N66" s="149" t="s">
        <v>33</v>
      </c>
      <c r="O66" s="150">
        <v>0.25</v>
      </c>
      <c r="P66" s="150">
        <f t="shared" si="1"/>
        <v>3</v>
      </c>
      <c r="Q66" s="150">
        <v>0</v>
      </c>
      <c r="R66" s="150">
        <f t="shared" si="2"/>
        <v>0</v>
      </c>
      <c r="S66" s="150">
        <v>0</v>
      </c>
      <c r="T66" s="151">
        <f t="shared" si="3"/>
        <v>0</v>
      </c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R66" s="152" t="s">
        <v>138</v>
      </c>
      <c r="AT66" s="152" t="s">
        <v>134</v>
      </c>
      <c r="AU66" s="152" t="s">
        <v>67</v>
      </c>
      <c r="AY66" s="14" t="s">
        <v>131</v>
      </c>
      <c r="BE66" s="153">
        <f t="shared" si="4"/>
        <v>0</v>
      </c>
      <c r="BF66" s="153">
        <f t="shared" si="5"/>
        <v>0</v>
      </c>
      <c r="BG66" s="153">
        <f t="shared" si="6"/>
        <v>0</v>
      </c>
      <c r="BH66" s="153">
        <f t="shared" si="7"/>
        <v>0</v>
      </c>
      <c r="BI66" s="153">
        <f t="shared" si="8"/>
        <v>0</v>
      </c>
      <c r="BJ66" s="14" t="s">
        <v>77</v>
      </c>
      <c r="BK66" s="153">
        <f t="shared" si="9"/>
        <v>0</v>
      </c>
      <c r="BL66" s="14" t="s">
        <v>138</v>
      </c>
      <c r="BM66" s="152" t="s">
        <v>227</v>
      </c>
    </row>
    <row r="67" spans="1:65" s="2" customFormat="1" ht="16.5" customHeight="1">
      <c r="A67" s="26"/>
      <c r="B67" s="140"/>
      <c r="C67" s="141" t="s">
        <v>404</v>
      </c>
      <c r="D67" s="168" t="s">
        <v>134</v>
      </c>
      <c r="E67" s="142" t="s">
        <v>1033</v>
      </c>
      <c r="F67" s="143" t="s">
        <v>1034</v>
      </c>
      <c r="G67" s="144" t="s">
        <v>172</v>
      </c>
      <c r="H67" s="145">
        <v>74</v>
      </c>
      <c r="I67" s="146"/>
      <c r="J67" s="146">
        <f t="shared" si="0"/>
        <v>0</v>
      </c>
      <c r="K67" s="147"/>
      <c r="L67" s="27"/>
      <c r="M67" s="148" t="s">
        <v>1</v>
      </c>
      <c r="N67" s="149" t="s">
        <v>33</v>
      </c>
      <c r="O67" s="150">
        <v>8.5000000000000006E-2</v>
      </c>
      <c r="P67" s="150">
        <f t="shared" si="1"/>
        <v>6.29</v>
      </c>
      <c r="Q67" s="150">
        <v>0</v>
      </c>
      <c r="R67" s="150">
        <f t="shared" si="2"/>
        <v>0</v>
      </c>
      <c r="S67" s="150">
        <v>0</v>
      </c>
      <c r="T67" s="151">
        <f t="shared" si="3"/>
        <v>0</v>
      </c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R67" s="152" t="s">
        <v>138</v>
      </c>
      <c r="AT67" s="152" t="s">
        <v>134</v>
      </c>
      <c r="AU67" s="152" t="s">
        <v>67</v>
      </c>
      <c r="AY67" s="14" t="s">
        <v>131</v>
      </c>
      <c r="BE67" s="153">
        <f t="shared" si="4"/>
        <v>0</v>
      </c>
      <c r="BF67" s="153">
        <f t="shared" si="5"/>
        <v>0</v>
      </c>
      <c r="BG67" s="153">
        <f t="shared" si="6"/>
        <v>0</v>
      </c>
      <c r="BH67" s="153">
        <f t="shared" si="7"/>
        <v>0</v>
      </c>
      <c r="BI67" s="153">
        <f t="shared" si="8"/>
        <v>0</v>
      </c>
      <c r="BJ67" s="14" t="s">
        <v>77</v>
      </c>
      <c r="BK67" s="153">
        <f t="shared" si="9"/>
        <v>0</v>
      </c>
      <c r="BL67" s="14" t="s">
        <v>138</v>
      </c>
      <c r="BM67" s="152" t="s">
        <v>229</v>
      </c>
    </row>
    <row r="68" spans="1:65" s="2" customFormat="1" ht="21.75" customHeight="1">
      <c r="A68" s="26"/>
      <c r="B68" s="140"/>
      <c r="C68" s="141" t="s">
        <v>196</v>
      </c>
      <c r="D68" s="168" t="s">
        <v>134</v>
      </c>
      <c r="E68" s="142" t="s">
        <v>1035</v>
      </c>
      <c r="F68" s="213" t="s">
        <v>1242</v>
      </c>
      <c r="G68" s="144" t="s">
        <v>172</v>
      </c>
      <c r="H68" s="145">
        <v>75</v>
      </c>
      <c r="I68" s="146"/>
      <c r="J68" s="146">
        <f t="shared" si="0"/>
        <v>0</v>
      </c>
      <c r="K68" s="147"/>
      <c r="L68" s="27"/>
      <c r="M68" s="148" t="s">
        <v>1</v>
      </c>
      <c r="N68" s="149" t="s">
        <v>33</v>
      </c>
      <c r="O68" s="150">
        <v>0</v>
      </c>
      <c r="P68" s="150">
        <f t="shared" si="1"/>
        <v>0</v>
      </c>
      <c r="Q68" s="150">
        <v>0</v>
      </c>
      <c r="R68" s="150">
        <f t="shared" si="2"/>
        <v>0</v>
      </c>
      <c r="S68" s="150">
        <v>0</v>
      </c>
      <c r="T68" s="151">
        <f t="shared" si="3"/>
        <v>0</v>
      </c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R68" s="152" t="s">
        <v>138</v>
      </c>
      <c r="AT68" s="152" t="s">
        <v>134</v>
      </c>
      <c r="AU68" s="152" t="s">
        <v>67</v>
      </c>
      <c r="AY68" s="14" t="s">
        <v>131</v>
      </c>
      <c r="BE68" s="153">
        <f t="shared" si="4"/>
        <v>0</v>
      </c>
      <c r="BF68" s="153">
        <f t="shared" si="5"/>
        <v>0</v>
      </c>
      <c r="BG68" s="153">
        <f t="shared" si="6"/>
        <v>0</v>
      </c>
      <c r="BH68" s="153">
        <f t="shared" si="7"/>
        <v>0</v>
      </c>
      <c r="BI68" s="153">
        <f t="shared" si="8"/>
        <v>0</v>
      </c>
      <c r="BJ68" s="14" t="s">
        <v>77</v>
      </c>
      <c r="BK68" s="153">
        <f t="shared" si="9"/>
        <v>0</v>
      </c>
      <c r="BL68" s="14" t="s">
        <v>138</v>
      </c>
      <c r="BM68" s="152" t="s">
        <v>231</v>
      </c>
    </row>
    <row r="69" spans="1:65" s="2" customFormat="1" ht="16.5" customHeight="1">
      <c r="A69" s="26"/>
      <c r="B69" s="140"/>
      <c r="C69" s="141" t="s">
        <v>407</v>
      </c>
      <c r="D69" s="168" t="s">
        <v>134</v>
      </c>
      <c r="E69" s="142" t="s">
        <v>1036</v>
      </c>
      <c r="F69" s="143" t="s">
        <v>1037</v>
      </c>
      <c r="G69" s="144" t="s">
        <v>167</v>
      </c>
      <c r="H69" s="145">
        <v>2</v>
      </c>
      <c r="I69" s="146"/>
      <c r="J69" s="146">
        <f t="shared" si="0"/>
        <v>0</v>
      </c>
      <c r="K69" s="147"/>
      <c r="L69" s="27"/>
      <c r="M69" s="148" t="s">
        <v>1</v>
      </c>
      <c r="N69" s="149" t="s">
        <v>33</v>
      </c>
      <c r="O69" s="150">
        <v>0</v>
      </c>
      <c r="P69" s="150">
        <f t="shared" si="1"/>
        <v>0</v>
      </c>
      <c r="Q69" s="150">
        <v>0</v>
      </c>
      <c r="R69" s="150">
        <f t="shared" si="2"/>
        <v>0</v>
      </c>
      <c r="S69" s="150">
        <v>0</v>
      </c>
      <c r="T69" s="151">
        <f t="shared" si="3"/>
        <v>0</v>
      </c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R69" s="152" t="s">
        <v>138</v>
      </c>
      <c r="AT69" s="152" t="s">
        <v>134</v>
      </c>
      <c r="AU69" s="152" t="s">
        <v>67</v>
      </c>
      <c r="AY69" s="14" t="s">
        <v>131</v>
      </c>
      <c r="BE69" s="153">
        <f t="shared" si="4"/>
        <v>0</v>
      </c>
      <c r="BF69" s="153">
        <f t="shared" si="5"/>
        <v>0</v>
      </c>
      <c r="BG69" s="153">
        <f t="shared" si="6"/>
        <v>0</v>
      </c>
      <c r="BH69" s="153">
        <f t="shared" si="7"/>
        <v>0</v>
      </c>
      <c r="BI69" s="153">
        <f t="shared" si="8"/>
        <v>0</v>
      </c>
      <c r="BJ69" s="14" t="s">
        <v>77</v>
      </c>
      <c r="BK69" s="153">
        <f t="shared" si="9"/>
        <v>0</v>
      </c>
      <c r="BL69" s="14" t="s">
        <v>138</v>
      </c>
      <c r="BM69" s="152" t="s">
        <v>232</v>
      </c>
    </row>
    <row r="70" spans="1:65" s="2" customFormat="1" ht="16.5" customHeight="1">
      <c r="A70" s="26"/>
      <c r="B70" s="140"/>
      <c r="C70" s="141" t="s">
        <v>199</v>
      </c>
      <c r="D70" s="168" t="s">
        <v>134</v>
      </c>
      <c r="E70" s="142" t="s">
        <v>1038</v>
      </c>
      <c r="F70" s="143" t="s">
        <v>1039</v>
      </c>
      <c r="G70" s="144" t="s">
        <v>167</v>
      </c>
      <c r="H70" s="145">
        <v>31</v>
      </c>
      <c r="I70" s="146"/>
      <c r="J70" s="146">
        <f t="shared" si="0"/>
        <v>0</v>
      </c>
      <c r="K70" s="147"/>
      <c r="L70" s="27"/>
      <c r="M70" s="148" t="s">
        <v>1</v>
      </c>
      <c r="N70" s="149" t="s">
        <v>33</v>
      </c>
      <c r="O70" s="150">
        <v>0</v>
      </c>
      <c r="P70" s="150">
        <f t="shared" si="1"/>
        <v>0</v>
      </c>
      <c r="Q70" s="150">
        <v>0</v>
      </c>
      <c r="R70" s="150">
        <f t="shared" si="2"/>
        <v>0</v>
      </c>
      <c r="S70" s="150">
        <v>0</v>
      </c>
      <c r="T70" s="151">
        <f t="shared" si="3"/>
        <v>0</v>
      </c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R70" s="152" t="s">
        <v>138</v>
      </c>
      <c r="AT70" s="152" t="s">
        <v>134</v>
      </c>
      <c r="AU70" s="152" t="s">
        <v>67</v>
      </c>
      <c r="AY70" s="14" t="s">
        <v>131</v>
      </c>
      <c r="BE70" s="153">
        <f t="shared" si="4"/>
        <v>0</v>
      </c>
      <c r="BF70" s="153">
        <f t="shared" si="5"/>
        <v>0</v>
      </c>
      <c r="BG70" s="153">
        <f t="shared" si="6"/>
        <v>0</v>
      </c>
      <c r="BH70" s="153">
        <f t="shared" si="7"/>
        <v>0</v>
      </c>
      <c r="BI70" s="153">
        <f t="shared" si="8"/>
        <v>0</v>
      </c>
      <c r="BJ70" s="14" t="s">
        <v>77</v>
      </c>
      <c r="BK70" s="153">
        <f t="shared" si="9"/>
        <v>0</v>
      </c>
      <c r="BL70" s="14" t="s">
        <v>138</v>
      </c>
      <c r="BM70" s="152" t="s">
        <v>235</v>
      </c>
    </row>
    <row r="71" spans="1:65" s="2" customFormat="1" ht="16.5" customHeight="1">
      <c r="A71" s="26"/>
      <c r="B71" s="140"/>
      <c r="C71" s="141" t="s">
        <v>412</v>
      </c>
      <c r="D71" s="168" t="s">
        <v>134</v>
      </c>
      <c r="E71" s="142" t="s">
        <v>1040</v>
      </c>
      <c r="F71" s="143" t="s">
        <v>1041</v>
      </c>
      <c r="G71" s="144" t="s">
        <v>167</v>
      </c>
      <c r="H71" s="145">
        <v>12</v>
      </c>
      <c r="I71" s="146"/>
      <c r="J71" s="146">
        <f t="shared" si="0"/>
        <v>0</v>
      </c>
      <c r="K71" s="147"/>
      <c r="L71" s="27"/>
      <c r="M71" s="148" t="s">
        <v>1</v>
      </c>
      <c r="N71" s="149" t="s">
        <v>33</v>
      </c>
      <c r="O71" s="150">
        <v>0</v>
      </c>
      <c r="P71" s="150">
        <f t="shared" si="1"/>
        <v>0</v>
      </c>
      <c r="Q71" s="150">
        <v>0</v>
      </c>
      <c r="R71" s="150">
        <f t="shared" si="2"/>
        <v>0</v>
      </c>
      <c r="S71" s="150">
        <v>0</v>
      </c>
      <c r="T71" s="151">
        <f t="shared" si="3"/>
        <v>0</v>
      </c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R71" s="152" t="s">
        <v>138</v>
      </c>
      <c r="AT71" s="152" t="s">
        <v>134</v>
      </c>
      <c r="AU71" s="152" t="s">
        <v>67</v>
      </c>
      <c r="AY71" s="14" t="s">
        <v>131</v>
      </c>
      <c r="BE71" s="153">
        <f t="shared" si="4"/>
        <v>0</v>
      </c>
      <c r="BF71" s="153">
        <f t="shared" si="5"/>
        <v>0</v>
      </c>
      <c r="BG71" s="153">
        <f t="shared" si="6"/>
        <v>0</v>
      </c>
      <c r="BH71" s="153">
        <f t="shared" si="7"/>
        <v>0</v>
      </c>
      <c r="BI71" s="153">
        <f t="shared" si="8"/>
        <v>0</v>
      </c>
      <c r="BJ71" s="14" t="s">
        <v>77</v>
      </c>
      <c r="BK71" s="153">
        <f t="shared" si="9"/>
        <v>0</v>
      </c>
      <c r="BL71" s="14" t="s">
        <v>138</v>
      </c>
      <c r="BM71" s="152" t="s">
        <v>238</v>
      </c>
    </row>
    <row r="72" spans="1:65" s="2" customFormat="1" ht="16.5" customHeight="1">
      <c r="A72" s="26"/>
      <c r="B72" s="140"/>
      <c r="C72" s="141" t="s">
        <v>202</v>
      </c>
      <c r="D72" s="168" t="s">
        <v>134</v>
      </c>
      <c r="E72" s="142" t="s">
        <v>1042</v>
      </c>
      <c r="F72" s="143" t="s">
        <v>1043</v>
      </c>
      <c r="G72" s="144" t="s">
        <v>167</v>
      </c>
      <c r="H72" s="145">
        <v>4</v>
      </c>
      <c r="I72" s="146"/>
      <c r="J72" s="146">
        <f t="shared" si="0"/>
        <v>0</v>
      </c>
      <c r="K72" s="147"/>
      <c r="L72" s="27"/>
      <c r="M72" s="148" t="s">
        <v>1</v>
      </c>
      <c r="N72" s="149" t="s">
        <v>33</v>
      </c>
      <c r="O72" s="150">
        <v>0</v>
      </c>
      <c r="P72" s="150">
        <f t="shared" si="1"/>
        <v>0</v>
      </c>
      <c r="Q72" s="150">
        <v>0</v>
      </c>
      <c r="R72" s="150">
        <f t="shared" si="2"/>
        <v>0</v>
      </c>
      <c r="S72" s="150">
        <v>0</v>
      </c>
      <c r="T72" s="151">
        <f t="shared" si="3"/>
        <v>0</v>
      </c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R72" s="152" t="s">
        <v>138</v>
      </c>
      <c r="AT72" s="152" t="s">
        <v>134</v>
      </c>
      <c r="AU72" s="152" t="s">
        <v>67</v>
      </c>
      <c r="AY72" s="14" t="s">
        <v>131</v>
      </c>
      <c r="BE72" s="153">
        <f t="shared" si="4"/>
        <v>0</v>
      </c>
      <c r="BF72" s="153">
        <f t="shared" si="5"/>
        <v>0</v>
      </c>
      <c r="BG72" s="153">
        <f t="shared" si="6"/>
        <v>0</v>
      </c>
      <c r="BH72" s="153">
        <f t="shared" si="7"/>
        <v>0</v>
      </c>
      <c r="BI72" s="153">
        <f t="shared" si="8"/>
        <v>0</v>
      </c>
      <c r="BJ72" s="14" t="s">
        <v>77</v>
      </c>
      <c r="BK72" s="153">
        <f t="shared" si="9"/>
        <v>0</v>
      </c>
      <c r="BL72" s="14" t="s">
        <v>138</v>
      </c>
      <c r="BM72" s="152" t="s">
        <v>241</v>
      </c>
    </row>
    <row r="73" spans="1:65" s="2" customFormat="1" ht="16.5" customHeight="1">
      <c r="A73" s="26"/>
      <c r="B73" s="140"/>
      <c r="C73" s="141" t="s">
        <v>417</v>
      </c>
      <c r="D73" s="168" t="s">
        <v>134</v>
      </c>
      <c r="E73" s="142" t="s">
        <v>1044</v>
      </c>
      <c r="F73" s="143" t="s">
        <v>1045</v>
      </c>
      <c r="G73" s="144" t="s">
        <v>167</v>
      </c>
      <c r="H73" s="145">
        <v>4</v>
      </c>
      <c r="I73" s="146"/>
      <c r="J73" s="146">
        <f t="shared" si="0"/>
        <v>0</v>
      </c>
      <c r="K73" s="147"/>
      <c r="L73" s="27"/>
      <c r="M73" s="148" t="s">
        <v>1</v>
      </c>
      <c r="N73" s="149" t="s">
        <v>33</v>
      </c>
      <c r="O73" s="150">
        <v>0.11700000000000001</v>
      </c>
      <c r="P73" s="150">
        <f t="shared" si="1"/>
        <v>0.46800000000000003</v>
      </c>
      <c r="Q73" s="150">
        <v>0</v>
      </c>
      <c r="R73" s="150">
        <f t="shared" si="2"/>
        <v>0</v>
      </c>
      <c r="S73" s="150">
        <v>0</v>
      </c>
      <c r="T73" s="151">
        <f t="shared" si="3"/>
        <v>0</v>
      </c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R73" s="152" t="s">
        <v>138</v>
      </c>
      <c r="AT73" s="152" t="s">
        <v>134</v>
      </c>
      <c r="AU73" s="152" t="s">
        <v>67</v>
      </c>
      <c r="AY73" s="14" t="s">
        <v>131</v>
      </c>
      <c r="BE73" s="153">
        <f t="shared" si="4"/>
        <v>0</v>
      </c>
      <c r="BF73" s="153">
        <f t="shared" si="5"/>
        <v>0</v>
      </c>
      <c r="BG73" s="153">
        <f t="shared" si="6"/>
        <v>0</v>
      </c>
      <c r="BH73" s="153">
        <f t="shared" si="7"/>
        <v>0</v>
      </c>
      <c r="BI73" s="153">
        <f t="shared" si="8"/>
        <v>0</v>
      </c>
      <c r="BJ73" s="14" t="s">
        <v>77</v>
      </c>
      <c r="BK73" s="153">
        <f t="shared" si="9"/>
        <v>0</v>
      </c>
      <c r="BL73" s="14" t="s">
        <v>138</v>
      </c>
      <c r="BM73" s="152" t="s">
        <v>244</v>
      </c>
    </row>
    <row r="74" spans="1:65" s="2" customFormat="1" ht="16.5" customHeight="1">
      <c r="A74" s="26"/>
      <c r="B74" s="140"/>
      <c r="C74" s="141" t="s">
        <v>205</v>
      </c>
      <c r="D74" s="168" t="s">
        <v>134</v>
      </c>
      <c r="E74" s="142" t="s">
        <v>1046</v>
      </c>
      <c r="F74" s="143" t="s">
        <v>1047</v>
      </c>
      <c r="G74" s="144" t="s">
        <v>1048</v>
      </c>
      <c r="H74" s="145">
        <v>1</v>
      </c>
      <c r="I74" s="146"/>
      <c r="J74" s="146">
        <f t="shared" si="0"/>
        <v>0</v>
      </c>
      <c r="K74" s="147"/>
      <c r="L74" s="27"/>
      <c r="M74" s="148" t="s">
        <v>1</v>
      </c>
      <c r="N74" s="149" t="s">
        <v>33</v>
      </c>
      <c r="O74" s="150">
        <v>0</v>
      </c>
      <c r="P74" s="150">
        <f t="shared" si="1"/>
        <v>0</v>
      </c>
      <c r="Q74" s="150">
        <v>0</v>
      </c>
      <c r="R74" s="150">
        <f t="shared" si="2"/>
        <v>0</v>
      </c>
      <c r="S74" s="150">
        <v>0</v>
      </c>
      <c r="T74" s="151">
        <f t="shared" si="3"/>
        <v>0</v>
      </c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R74" s="152" t="s">
        <v>138</v>
      </c>
      <c r="AT74" s="152" t="s">
        <v>134</v>
      </c>
      <c r="AU74" s="152" t="s">
        <v>67</v>
      </c>
      <c r="AY74" s="14" t="s">
        <v>131</v>
      </c>
      <c r="BE74" s="153">
        <f t="shared" si="4"/>
        <v>0</v>
      </c>
      <c r="BF74" s="153">
        <f t="shared" si="5"/>
        <v>0</v>
      </c>
      <c r="BG74" s="153">
        <f t="shared" si="6"/>
        <v>0</v>
      </c>
      <c r="BH74" s="153">
        <f t="shared" si="7"/>
        <v>0</v>
      </c>
      <c r="BI74" s="153">
        <f t="shared" si="8"/>
        <v>0</v>
      </c>
      <c r="BJ74" s="14" t="s">
        <v>77</v>
      </c>
      <c r="BK74" s="153">
        <f t="shared" si="9"/>
        <v>0</v>
      </c>
      <c r="BL74" s="14" t="s">
        <v>138</v>
      </c>
      <c r="BM74" s="152" t="s">
        <v>247</v>
      </c>
    </row>
    <row r="75" spans="1:65" s="2" customFormat="1" ht="16.5" customHeight="1">
      <c r="A75" s="26"/>
      <c r="B75" s="140"/>
      <c r="C75" s="158" t="s">
        <v>74</v>
      </c>
      <c r="D75" s="170" t="s">
        <v>345</v>
      </c>
      <c r="E75" s="159" t="s">
        <v>1049</v>
      </c>
      <c r="F75" s="160" t="s">
        <v>1050</v>
      </c>
      <c r="G75" s="161" t="s">
        <v>172</v>
      </c>
      <c r="H75" s="162">
        <v>94</v>
      </c>
      <c r="I75" s="163"/>
      <c r="J75" s="163">
        <f t="shared" ref="J75:J106" si="10">ROUND(I75*H75,2)</f>
        <v>0</v>
      </c>
      <c r="K75" s="164"/>
      <c r="L75" s="165"/>
      <c r="M75" s="166" t="s">
        <v>1</v>
      </c>
      <c r="N75" s="167" t="s">
        <v>33</v>
      </c>
      <c r="O75" s="150">
        <v>0</v>
      </c>
      <c r="P75" s="150">
        <f t="shared" ref="P75:P106" si="11">O75*H75</f>
        <v>0</v>
      </c>
      <c r="Q75" s="150">
        <v>0</v>
      </c>
      <c r="R75" s="150">
        <f t="shared" ref="R75:R106" si="12">Q75*H75</f>
        <v>0</v>
      </c>
      <c r="S75" s="150">
        <v>0</v>
      </c>
      <c r="T75" s="151">
        <f t="shared" ref="T75:T106" si="13">S75*H75</f>
        <v>0</v>
      </c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R75" s="152" t="s">
        <v>169</v>
      </c>
      <c r="AT75" s="152" t="s">
        <v>345</v>
      </c>
      <c r="AU75" s="152" t="s">
        <v>67</v>
      </c>
      <c r="AY75" s="14" t="s">
        <v>131</v>
      </c>
      <c r="BE75" s="153">
        <f t="shared" ref="BE75:BE106" si="14">IF(N75="základná",J75,0)</f>
        <v>0</v>
      </c>
      <c r="BF75" s="153">
        <f t="shared" ref="BF75:BF106" si="15">IF(N75="znížená",J75,0)</f>
        <v>0</v>
      </c>
      <c r="BG75" s="153">
        <f t="shared" ref="BG75:BG106" si="16">IF(N75="zákl. prenesená",J75,0)</f>
        <v>0</v>
      </c>
      <c r="BH75" s="153">
        <f t="shared" ref="BH75:BH106" si="17">IF(N75="zníž. prenesená",J75,0)</f>
        <v>0</v>
      </c>
      <c r="BI75" s="153">
        <f t="shared" ref="BI75:BI106" si="18">IF(N75="nulová",J75,0)</f>
        <v>0</v>
      </c>
      <c r="BJ75" s="14" t="s">
        <v>77</v>
      </c>
      <c r="BK75" s="153">
        <f t="shared" ref="BK75:BK106" si="19">ROUND(I75*H75,2)</f>
        <v>0</v>
      </c>
      <c r="BL75" s="14" t="s">
        <v>138</v>
      </c>
      <c r="BM75" s="152" t="s">
        <v>250</v>
      </c>
    </row>
    <row r="76" spans="1:65" s="2" customFormat="1" ht="16.5" customHeight="1">
      <c r="A76" s="26"/>
      <c r="B76" s="140"/>
      <c r="C76" s="158" t="s">
        <v>77</v>
      </c>
      <c r="D76" s="170" t="s">
        <v>345</v>
      </c>
      <c r="E76" s="159" t="s">
        <v>1051</v>
      </c>
      <c r="F76" s="160" t="s">
        <v>1052</v>
      </c>
      <c r="G76" s="161" t="s">
        <v>172</v>
      </c>
      <c r="H76" s="162">
        <v>45</v>
      </c>
      <c r="I76" s="163"/>
      <c r="J76" s="163">
        <f t="shared" si="10"/>
        <v>0</v>
      </c>
      <c r="K76" s="164"/>
      <c r="L76" s="165"/>
      <c r="M76" s="166" t="s">
        <v>1</v>
      </c>
      <c r="N76" s="167" t="s">
        <v>33</v>
      </c>
      <c r="O76" s="150">
        <v>0</v>
      </c>
      <c r="P76" s="150">
        <f t="shared" si="11"/>
        <v>0</v>
      </c>
      <c r="Q76" s="150">
        <v>0</v>
      </c>
      <c r="R76" s="150">
        <f t="shared" si="12"/>
        <v>0</v>
      </c>
      <c r="S76" s="150">
        <v>0</v>
      </c>
      <c r="T76" s="151">
        <f t="shared" si="13"/>
        <v>0</v>
      </c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R76" s="152" t="s">
        <v>169</v>
      </c>
      <c r="AT76" s="152" t="s">
        <v>345</v>
      </c>
      <c r="AU76" s="152" t="s">
        <v>67</v>
      </c>
      <c r="AY76" s="14" t="s">
        <v>131</v>
      </c>
      <c r="BE76" s="153">
        <f t="shared" si="14"/>
        <v>0</v>
      </c>
      <c r="BF76" s="153">
        <f t="shared" si="15"/>
        <v>0</v>
      </c>
      <c r="BG76" s="153">
        <f t="shared" si="16"/>
        <v>0</v>
      </c>
      <c r="BH76" s="153">
        <f t="shared" si="17"/>
        <v>0</v>
      </c>
      <c r="BI76" s="153">
        <f t="shared" si="18"/>
        <v>0</v>
      </c>
      <c r="BJ76" s="14" t="s">
        <v>77</v>
      </c>
      <c r="BK76" s="153">
        <f t="shared" si="19"/>
        <v>0</v>
      </c>
      <c r="BL76" s="14" t="s">
        <v>138</v>
      </c>
      <c r="BM76" s="152" t="s">
        <v>253</v>
      </c>
    </row>
    <row r="77" spans="1:65" s="2" customFormat="1" ht="16.5" customHeight="1">
      <c r="A77" s="26"/>
      <c r="B77" s="140"/>
      <c r="C77" s="158" t="s">
        <v>143</v>
      </c>
      <c r="D77" s="170" t="s">
        <v>345</v>
      </c>
      <c r="E77" s="159" t="s">
        <v>1053</v>
      </c>
      <c r="F77" s="160" t="s">
        <v>1054</v>
      </c>
      <c r="G77" s="161" t="s">
        <v>172</v>
      </c>
      <c r="H77" s="162">
        <v>106</v>
      </c>
      <c r="I77" s="163"/>
      <c r="J77" s="163">
        <f t="shared" si="10"/>
        <v>0</v>
      </c>
      <c r="K77" s="164"/>
      <c r="L77" s="165"/>
      <c r="M77" s="166" t="s">
        <v>1</v>
      </c>
      <c r="N77" s="167" t="s">
        <v>33</v>
      </c>
      <c r="O77" s="150">
        <v>0</v>
      </c>
      <c r="P77" s="150">
        <f t="shared" si="11"/>
        <v>0</v>
      </c>
      <c r="Q77" s="150">
        <v>0</v>
      </c>
      <c r="R77" s="150">
        <f t="shared" si="12"/>
        <v>0</v>
      </c>
      <c r="S77" s="150">
        <v>0</v>
      </c>
      <c r="T77" s="151">
        <f t="shared" si="13"/>
        <v>0</v>
      </c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R77" s="152" t="s">
        <v>169</v>
      </c>
      <c r="AT77" s="152" t="s">
        <v>345</v>
      </c>
      <c r="AU77" s="152" t="s">
        <v>67</v>
      </c>
      <c r="AY77" s="14" t="s">
        <v>131</v>
      </c>
      <c r="BE77" s="153">
        <f t="shared" si="14"/>
        <v>0</v>
      </c>
      <c r="BF77" s="153">
        <f t="shared" si="15"/>
        <v>0</v>
      </c>
      <c r="BG77" s="153">
        <f t="shared" si="16"/>
        <v>0</v>
      </c>
      <c r="BH77" s="153">
        <f t="shared" si="17"/>
        <v>0</v>
      </c>
      <c r="BI77" s="153">
        <f t="shared" si="18"/>
        <v>0</v>
      </c>
      <c r="BJ77" s="14" t="s">
        <v>77</v>
      </c>
      <c r="BK77" s="153">
        <f t="shared" si="19"/>
        <v>0</v>
      </c>
      <c r="BL77" s="14" t="s">
        <v>138</v>
      </c>
      <c r="BM77" s="152" t="s">
        <v>256</v>
      </c>
    </row>
    <row r="78" spans="1:65" s="2" customFormat="1" ht="16.5" customHeight="1">
      <c r="A78" s="26"/>
      <c r="B78" s="140"/>
      <c r="C78" s="158" t="s">
        <v>138</v>
      </c>
      <c r="D78" s="170" t="s">
        <v>345</v>
      </c>
      <c r="E78" s="159" t="s">
        <v>1055</v>
      </c>
      <c r="F78" s="160" t="s">
        <v>1056</v>
      </c>
      <c r="G78" s="161" t="s">
        <v>172</v>
      </c>
      <c r="H78" s="162">
        <v>26</v>
      </c>
      <c r="I78" s="163"/>
      <c r="J78" s="163">
        <f t="shared" si="10"/>
        <v>0</v>
      </c>
      <c r="K78" s="164"/>
      <c r="L78" s="165"/>
      <c r="M78" s="166" t="s">
        <v>1</v>
      </c>
      <c r="N78" s="167" t="s">
        <v>33</v>
      </c>
      <c r="O78" s="150">
        <v>0</v>
      </c>
      <c r="P78" s="150">
        <f t="shared" si="11"/>
        <v>0</v>
      </c>
      <c r="Q78" s="150">
        <v>0</v>
      </c>
      <c r="R78" s="150">
        <f t="shared" si="12"/>
        <v>0</v>
      </c>
      <c r="S78" s="150">
        <v>0</v>
      </c>
      <c r="T78" s="151">
        <f t="shared" si="13"/>
        <v>0</v>
      </c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R78" s="152" t="s">
        <v>169</v>
      </c>
      <c r="AT78" s="152" t="s">
        <v>345</v>
      </c>
      <c r="AU78" s="152" t="s">
        <v>67</v>
      </c>
      <c r="AY78" s="14" t="s">
        <v>131</v>
      </c>
      <c r="BE78" s="153">
        <f t="shared" si="14"/>
        <v>0</v>
      </c>
      <c r="BF78" s="153">
        <f t="shared" si="15"/>
        <v>0</v>
      </c>
      <c r="BG78" s="153">
        <f t="shared" si="16"/>
        <v>0</v>
      </c>
      <c r="BH78" s="153">
        <f t="shared" si="17"/>
        <v>0</v>
      </c>
      <c r="BI78" s="153">
        <f t="shared" si="18"/>
        <v>0</v>
      </c>
      <c r="BJ78" s="14" t="s">
        <v>77</v>
      </c>
      <c r="BK78" s="153">
        <f t="shared" si="19"/>
        <v>0</v>
      </c>
      <c r="BL78" s="14" t="s">
        <v>138</v>
      </c>
      <c r="BM78" s="152" t="s">
        <v>258</v>
      </c>
    </row>
    <row r="79" spans="1:65" s="2" customFormat="1" ht="16.5" customHeight="1">
      <c r="A79" s="26"/>
      <c r="B79" s="140"/>
      <c r="C79" s="158" t="s">
        <v>353</v>
      </c>
      <c r="D79" s="170" t="s">
        <v>345</v>
      </c>
      <c r="E79" s="159" t="s">
        <v>1057</v>
      </c>
      <c r="F79" s="160" t="s">
        <v>1058</v>
      </c>
      <c r="G79" s="161" t="s">
        <v>167</v>
      </c>
      <c r="H79" s="162">
        <v>2</v>
      </c>
      <c r="I79" s="163"/>
      <c r="J79" s="163">
        <f t="shared" si="10"/>
        <v>0</v>
      </c>
      <c r="K79" s="164"/>
      <c r="L79" s="165"/>
      <c r="M79" s="166" t="s">
        <v>1</v>
      </c>
      <c r="N79" s="167" t="s">
        <v>33</v>
      </c>
      <c r="O79" s="150">
        <v>0</v>
      </c>
      <c r="P79" s="150">
        <f t="shared" si="11"/>
        <v>0</v>
      </c>
      <c r="Q79" s="150">
        <v>0</v>
      </c>
      <c r="R79" s="150">
        <f t="shared" si="12"/>
        <v>0</v>
      </c>
      <c r="S79" s="150">
        <v>0</v>
      </c>
      <c r="T79" s="151">
        <f t="shared" si="13"/>
        <v>0</v>
      </c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R79" s="152" t="s">
        <v>169</v>
      </c>
      <c r="AT79" s="152" t="s">
        <v>345</v>
      </c>
      <c r="AU79" s="152" t="s">
        <v>67</v>
      </c>
      <c r="AY79" s="14" t="s">
        <v>131</v>
      </c>
      <c r="BE79" s="153">
        <f t="shared" si="14"/>
        <v>0</v>
      </c>
      <c r="BF79" s="153">
        <f t="shared" si="15"/>
        <v>0</v>
      </c>
      <c r="BG79" s="153">
        <f t="shared" si="16"/>
        <v>0</v>
      </c>
      <c r="BH79" s="153">
        <f t="shared" si="17"/>
        <v>0</v>
      </c>
      <c r="BI79" s="153">
        <f t="shared" si="18"/>
        <v>0</v>
      </c>
      <c r="BJ79" s="14" t="s">
        <v>77</v>
      </c>
      <c r="BK79" s="153">
        <f t="shared" si="19"/>
        <v>0</v>
      </c>
      <c r="BL79" s="14" t="s">
        <v>138</v>
      </c>
      <c r="BM79" s="152" t="s">
        <v>260</v>
      </c>
    </row>
    <row r="80" spans="1:65" s="2" customFormat="1" ht="16.5" customHeight="1">
      <c r="A80" s="26"/>
      <c r="B80" s="140"/>
      <c r="C80" s="158" t="s">
        <v>146</v>
      </c>
      <c r="D80" s="170" t="s">
        <v>345</v>
      </c>
      <c r="E80" s="159" t="s">
        <v>1059</v>
      </c>
      <c r="F80" s="160" t="s">
        <v>1060</v>
      </c>
      <c r="G80" s="161" t="s">
        <v>167</v>
      </c>
      <c r="H80" s="162">
        <v>8</v>
      </c>
      <c r="I80" s="163"/>
      <c r="J80" s="163">
        <f t="shared" si="10"/>
        <v>0</v>
      </c>
      <c r="K80" s="164"/>
      <c r="L80" s="165"/>
      <c r="M80" s="166" t="s">
        <v>1</v>
      </c>
      <c r="N80" s="167" t="s">
        <v>33</v>
      </c>
      <c r="O80" s="150">
        <v>0</v>
      </c>
      <c r="P80" s="150">
        <f t="shared" si="11"/>
        <v>0</v>
      </c>
      <c r="Q80" s="150">
        <v>0</v>
      </c>
      <c r="R80" s="150">
        <f t="shared" si="12"/>
        <v>0</v>
      </c>
      <c r="S80" s="150">
        <v>0</v>
      </c>
      <c r="T80" s="151">
        <f t="shared" si="13"/>
        <v>0</v>
      </c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R80" s="152" t="s">
        <v>169</v>
      </c>
      <c r="AT80" s="152" t="s">
        <v>345</v>
      </c>
      <c r="AU80" s="152" t="s">
        <v>67</v>
      </c>
      <c r="AY80" s="14" t="s">
        <v>131</v>
      </c>
      <c r="BE80" s="153">
        <f t="shared" si="14"/>
        <v>0</v>
      </c>
      <c r="BF80" s="153">
        <f t="shared" si="15"/>
        <v>0</v>
      </c>
      <c r="BG80" s="153">
        <f t="shared" si="16"/>
        <v>0</v>
      </c>
      <c r="BH80" s="153">
        <f t="shared" si="17"/>
        <v>0</v>
      </c>
      <c r="BI80" s="153">
        <f t="shared" si="18"/>
        <v>0</v>
      </c>
      <c r="BJ80" s="14" t="s">
        <v>77</v>
      </c>
      <c r="BK80" s="153">
        <f t="shared" si="19"/>
        <v>0</v>
      </c>
      <c r="BL80" s="14" t="s">
        <v>138</v>
      </c>
      <c r="BM80" s="152" t="s">
        <v>262</v>
      </c>
    </row>
    <row r="81" spans="1:65" s="2" customFormat="1" ht="16.5" customHeight="1">
      <c r="A81" s="26"/>
      <c r="B81" s="140"/>
      <c r="C81" s="158" t="s">
        <v>357</v>
      </c>
      <c r="D81" s="170" t="s">
        <v>345</v>
      </c>
      <c r="E81" s="159" t="s">
        <v>1061</v>
      </c>
      <c r="F81" s="160" t="s">
        <v>1062</v>
      </c>
      <c r="G81" s="161" t="s">
        <v>167</v>
      </c>
      <c r="H81" s="162">
        <v>8</v>
      </c>
      <c r="I81" s="163"/>
      <c r="J81" s="163">
        <f t="shared" si="10"/>
        <v>0</v>
      </c>
      <c r="K81" s="164"/>
      <c r="L81" s="165"/>
      <c r="M81" s="166" t="s">
        <v>1</v>
      </c>
      <c r="N81" s="167" t="s">
        <v>33</v>
      </c>
      <c r="O81" s="150">
        <v>0</v>
      </c>
      <c r="P81" s="150">
        <f t="shared" si="11"/>
        <v>0</v>
      </c>
      <c r="Q81" s="150">
        <v>0</v>
      </c>
      <c r="R81" s="150">
        <f t="shared" si="12"/>
        <v>0</v>
      </c>
      <c r="S81" s="150">
        <v>0</v>
      </c>
      <c r="T81" s="151">
        <f t="shared" si="13"/>
        <v>0</v>
      </c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R81" s="152" t="s">
        <v>169</v>
      </c>
      <c r="AT81" s="152" t="s">
        <v>345</v>
      </c>
      <c r="AU81" s="152" t="s">
        <v>67</v>
      </c>
      <c r="AY81" s="14" t="s">
        <v>131</v>
      </c>
      <c r="BE81" s="153">
        <f t="shared" si="14"/>
        <v>0</v>
      </c>
      <c r="BF81" s="153">
        <f t="shared" si="15"/>
        <v>0</v>
      </c>
      <c r="BG81" s="153">
        <f t="shared" si="16"/>
        <v>0</v>
      </c>
      <c r="BH81" s="153">
        <f t="shared" si="17"/>
        <v>0</v>
      </c>
      <c r="BI81" s="153">
        <f t="shared" si="18"/>
        <v>0</v>
      </c>
      <c r="BJ81" s="14" t="s">
        <v>77</v>
      </c>
      <c r="BK81" s="153">
        <f t="shared" si="19"/>
        <v>0</v>
      </c>
      <c r="BL81" s="14" t="s">
        <v>138</v>
      </c>
      <c r="BM81" s="152" t="s">
        <v>265</v>
      </c>
    </row>
    <row r="82" spans="1:65" s="2" customFormat="1" ht="16.5" customHeight="1">
      <c r="A82" s="26"/>
      <c r="B82" s="140"/>
      <c r="C82" s="158" t="s">
        <v>169</v>
      </c>
      <c r="D82" s="170" t="s">
        <v>345</v>
      </c>
      <c r="E82" s="159" t="s">
        <v>1063</v>
      </c>
      <c r="F82" s="160" t="s">
        <v>1064</v>
      </c>
      <c r="G82" s="161" t="s">
        <v>167</v>
      </c>
      <c r="H82" s="162">
        <v>1</v>
      </c>
      <c r="I82" s="163"/>
      <c r="J82" s="163">
        <f t="shared" si="10"/>
        <v>0</v>
      </c>
      <c r="K82" s="164"/>
      <c r="L82" s="165"/>
      <c r="M82" s="166" t="s">
        <v>1</v>
      </c>
      <c r="N82" s="167" t="s">
        <v>33</v>
      </c>
      <c r="O82" s="150">
        <v>0</v>
      </c>
      <c r="P82" s="150">
        <f t="shared" si="11"/>
        <v>0</v>
      </c>
      <c r="Q82" s="150">
        <v>0</v>
      </c>
      <c r="R82" s="150">
        <f t="shared" si="12"/>
        <v>0</v>
      </c>
      <c r="S82" s="150">
        <v>0</v>
      </c>
      <c r="T82" s="151">
        <f t="shared" si="13"/>
        <v>0</v>
      </c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R82" s="152" t="s">
        <v>169</v>
      </c>
      <c r="AT82" s="152" t="s">
        <v>345</v>
      </c>
      <c r="AU82" s="152" t="s">
        <v>67</v>
      </c>
      <c r="AY82" s="14" t="s">
        <v>131</v>
      </c>
      <c r="BE82" s="153">
        <f t="shared" si="14"/>
        <v>0</v>
      </c>
      <c r="BF82" s="153">
        <f t="shared" si="15"/>
        <v>0</v>
      </c>
      <c r="BG82" s="153">
        <f t="shared" si="16"/>
        <v>0</v>
      </c>
      <c r="BH82" s="153">
        <f t="shared" si="17"/>
        <v>0</v>
      </c>
      <c r="BI82" s="153">
        <f t="shared" si="18"/>
        <v>0</v>
      </c>
      <c r="BJ82" s="14" t="s">
        <v>77</v>
      </c>
      <c r="BK82" s="153">
        <f t="shared" si="19"/>
        <v>0</v>
      </c>
      <c r="BL82" s="14" t="s">
        <v>138</v>
      </c>
      <c r="BM82" s="152" t="s">
        <v>268</v>
      </c>
    </row>
    <row r="83" spans="1:65" s="2" customFormat="1" ht="16.5" customHeight="1">
      <c r="A83" s="26"/>
      <c r="B83" s="140"/>
      <c r="C83" s="158" t="s">
        <v>364</v>
      </c>
      <c r="D83" s="170" t="s">
        <v>345</v>
      </c>
      <c r="E83" s="159" t="s">
        <v>1065</v>
      </c>
      <c r="F83" s="160" t="s">
        <v>1244</v>
      </c>
      <c r="G83" s="161" t="s">
        <v>167</v>
      </c>
      <c r="H83" s="162">
        <v>7</v>
      </c>
      <c r="I83" s="163"/>
      <c r="J83" s="163">
        <f t="shared" si="10"/>
        <v>0</v>
      </c>
      <c r="K83" s="164"/>
      <c r="L83" s="165"/>
      <c r="M83" s="166" t="s">
        <v>1</v>
      </c>
      <c r="N83" s="167" t="s">
        <v>33</v>
      </c>
      <c r="O83" s="150">
        <v>0</v>
      </c>
      <c r="P83" s="150">
        <f t="shared" si="11"/>
        <v>0</v>
      </c>
      <c r="Q83" s="150">
        <v>0</v>
      </c>
      <c r="R83" s="150">
        <f t="shared" si="12"/>
        <v>0</v>
      </c>
      <c r="S83" s="150">
        <v>0</v>
      </c>
      <c r="T83" s="151">
        <f t="shared" si="13"/>
        <v>0</v>
      </c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R83" s="152" t="s">
        <v>169</v>
      </c>
      <c r="AT83" s="152" t="s">
        <v>345</v>
      </c>
      <c r="AU83" s="152" t="s">
        <v>67</v>
      </c>
      <c r="AY83" s="14" t="s">
        <v>131</v>
      </c>
      <c r="BE83" s="153">
        <f t="shared" si="14"/>
        <v>0</v>
      </c>
      <c r="BF83" s="153">
        <f t="shared" si="15"/>
        <v>0</v>
      </c>
      <c r="BG83" s="153">
        <f t="shared" si="16"/>
        <v>0</v>
      </c>
      <c r="BH83" s="153">
        <f t="shared" si="17"/>
        <v>0</v>
      </c>
      <c r="BI83" s="153">
        <f t="shared" si="18"/>
        <v>0</v>
      </c>
      <c r="BJ83" s="14" t="s">
        <v>77</v>
      </c>
      <c r="BK83" s="153">
        <f t="shared" si="19"/>
        <v>0</v>
      </c>
      <c r="BL83" s="14" t="s">
        <v>138</v>
      </c>
      <c r="BM83" s="152" t="s">
        <v>270</v>
      </c>
    </row>
    <row r="84" spans="1:65" s="2" customFormat="1" ht="16.5" customHeight="1">
      <c r="A84" s="26"/>
      <c r="B84" s="140"/>
      <c r="C84" s="158" t="s">
        <v>173</v>
      </c>
      <c r="D84" s="170" t="s">
        <v>345</v>
      </c>
      <c r="E84" s="159" t="s">
        <v>1066</v>
      </c>
      <c r="F84" s="214" t="s">
        <v>1243</v>
      </c>
      <c r="G84" s="161" t="s">
        <v>167</v>
      </c>
      <c r="H84" s="162">
        <v>2</v>
      </c>
      <c r="I84" s="163"/>
      <c r="J84" s="163">
        <f t="shared" si="10"/>
        <v>0</v>
      </c>
      <c r="K84" s="164"/>
      <c r="L84" s="165"/>
      <c r="M84" s="166" t="s">
        <v>1</v>
      </c>
      <c r="N84" s="167" t="s">
        <v>33</v>
      </c>
      <c r="O84" s="150">
        <v>0</v>
      </c>
      <c r="P84" s="150">
        <f t="shared" si="11"/>
        <v>0</v>
      </c>
      <c r="Q84" s="150">
        <v>0</v>
      </c>
      <c r="R84" s="150">
        <f t="shared" si="12"/>
        <v>0</v>
      </c>
      <c r="S84" s="150">
        <v>0</v>
      </c>
      <c r="T84" s="151">
        <f t="shared" si="13"/>
        <v>0</v>
      </c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R84" s="152" t="s">
        <v>169</v>
      </c>
      <c r="AT84" s="152" t="s">
        <v>345</v>
      </c>
      <c r="AU84" s="152" t="s">
        <v>67</v>
      </c>
      <c r="AY84" s="14" t="s">
        <v>131</v>
      </c>
      <c r="BE84" s="153">
        <f t="shared" si="14"/>
        <v>0</v>
      </c>
      <c r="BF84" s="153">
        <f t="shared" si="15"/>
        <v>0</v>
      </c>
      <c r="BG84" s="153">
        <f t="shared" si="16"/>
        <v>0</v>
      </c>
      <c r="BH84" s="153">
        <f t="shared" si="17"/>
        <v>0</v>
      </c>
      <c r="BI84" s="153">
        <f t="shared" si="18"/>
        <v>0</v>
      </c>
      <c r="BJ84" s="14" t="s">
        <v>77</v>
      </c>
      <c r="BK84" s="153">
        <f t="shared" si="19"/>
        <v>0</v>
      </c>
      <c r="BL84" s="14" t="s">
        <v>138</v>
      </c>
      <c r="BM84" s="152" t="s">
        <v>272</v>
      </c>
    </row>
    <row r="85" spans="1:65" s="2" customFormat="1" ht="16.5" customHeight="1">
      <c r="A85" s="26"/>
      <c r="B85" s="140"/>
      <c r="C85" s="158" t="s">
        <v>369</v>
      </c>
      <c r="D85" s="170" t="s">
        <v>345</v>
      </c>
      <c r="E85" s="159" t="s">
        <v>1067</v>
      </c>
      <c r="F85" s="160" t="s">
        <v>1068</v>
      </c>
      <c r="G85" s="161" t="s">
        <v>167</v>
      </c>
      <c r="H85" s="162">
        <v>2</v>
      </c>
      <c r="I85" s="163"/>
      <c r="J85" s="163">
        <f t="shared" si="10"/>
        <v>0</v>
      </c>
      <c r="K85" s="164"/>
      <c r="L85" s="165"/>
      <c r="M85" s="166" t="s">
        <v>1</v>
      </c>
      <c r="N85" s="167" t="s">
        <v>33</v>
      </c>
      <c r="O85" s="150">
        <v>0</v>
      </c>
      <c r="P85" s="150">
        <f t="shared" si="11"/>
        <v>0</v>
      </c>
      <c r="Q85" s="150">
        <v>0</v>
      </c>
      <c r="R85" s="150">
        <f t="shared" si="12"/>
        <v>0</v>
      </c>
      <c r="S85" s="150">
        <v>0</v>
      </c>
      <c r="T85" s="151">
        <f t="shared" si="13"/>
        <v>0</v>
      </c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R85" s="152" t="s">
        <v>169</v>
      </c>
      <c r="AT85" s="152" t="s">
        <v>345</v>
      </c>
      <c r="AU85" s="152" t="s">
        <v>67</v>
      </c>
      <c r="AY85" s="14" t="s">
        <v>131</v>
      </c>
      <c r="BE85" s="153">
        <f t="shared" si="14"/>
        <v>0</v>
      </c>
      <c r="BF85" s="153">
        <f t="shared" si="15"/>
        <v>0</v>
      </c>
      <c r="BG85" s="153">
        <f t="shared" si="16"/>
        <v>0</v>
      </c>
      <c r="BH85" s="153">
        <f t="shared" si="17"/>
        <v>0</v>
      </c>
      <c r="BI85" s="153">
        <f t="shared" si="18"/>
        <v>0</v>
      </c>
      <c r="BJ85" s="14" t="s">
        <v>77</v>
      </c>
      <c r="BK85" s="153">
        <f t="shared" si="19"/>
        <v>0</v>
      </c>
      <c r="BL85" s="14" t="s">
        <v>138</v>
      </c>
      <c r="BM85" s="152" t="s">
        <v>274</v>
      </c>
    </row>
    <row r="86" spans="1:65" s="2" customFormat="1" ht="16.5" customHeight="1">
      <c r="A86" s="26"/>
      <c r="B86" s="140"/>
      <c r="C86" s="158" t="s">
        <v>176</v>
      </c>
      <c r="D86" s="170" t="s">
        <v>345</v>
      </c>
      <c r="E86" s="159" t="s">
        <v>1069</v>
      </c>
      <c r="F86" s="160" t="s">
        <v>1070</v>
      </c>
      <c r="G86" s="161" t="s">
        <v>172</v>
      </c>
      <c r="H86" s="162">
        <v>7</v>
      </c>
      <c r="I86" s="163"/>
      <c r="J86" s="163">
        <f t="shared" si="10"/>
        <v>0</v>
      </c>
      <c r="K86" s="164"/>
      <c r="L86" s="165"/>
      <c r="M86" s="166" t="s">
        <v>1</v>
      </c>
      <c r="N86" s="167" t="s">
        <v>33</v>
      </c>
      <c r="O86" s="150">
        <v>0</v>
      </c>
      <c r="P86" s="150">
        <f t="shared" si="11"/>
        <v>0</v>
      </c>
      <c r="Q86" s="150">
        <v>0</v>
      </c>
      <c r="R86" s="150">
        <f t="shared" si="12"/>
        <v>0</v>
      </c>
      <c r="S86" s="150">
        <v>0</v>
      </c>
      <c r="T86" s="151">
        <f t="shared" si="13"/>
        <v>0</v>
      </c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R86" s="152" t="s">
        <v>169</v>
      </c>
      <c r="AT86" s="152" t="s">
        <v>345</v>
      </c>
      <c r="AU86" s="152" t="s">
        <v>67</v>
      </c>
      <c r="AY86" s="14" t="s">
        <v>131</v>
      </c>
      <c r="BE86" s="153">
        <f t="shared" si="14"/>
        <v>0</v>
      </c>
      <c r="BF86" s="153">
        <f t="shared" si="15"/>
        <v>0</v>
      </c>
      <c r="BG86" s="153">
        <f t="shared" si="16"/>
        <v>0</v>
      </c>
      <c r="BH86" s="153">
        <f t="shared" si="17"/>
        <v>0</v>
      </c>
      <c r="BI86" s="153">
        <f t="shared" si="18"/>
        <v>0</v>
      </c>
      <c r="BJ86" s="14" t="s">
        <v>77</v>
      </c>
      <c r="BK86" s="153">
        <f t="shared" si="19"/>
        <v>0</v>
      </c>
      <c r="BL86" s="14" t="s">
        <v>138</v>
      </c>
      <c r="BM86" s="152" t="s">
        <v>277</v>
      </c>
    </row>
    <row r="87" spans="1:65" s="2" customFormat="1" ht="16.5" customHeight="1">
      <c r="A87" s="26"/>
      <c r="B87" s="140"/>
      <c r="C87" s="158" t="s">
        <v>374</v>
      </c>
      <c r="D87" s="170" t="s">
        <v>345</v>
      </c>
      <c r="E87" s="159" t="s">
        <v>1071</v>
      </c>
      <c r="F87" s="160" t="s">
        <v>1072</v>
      </c>
      <c r="G87" s="161" t="s">
        <v>172</v>
      </c>
      <c r="H87" s="162">
        <v>2</v>
      </c>
      <c r="I87" s="163"/>
      <c r="J87" s="163">
        <f t="shared" si="10"/>
        <v>0</v>
      </c>
      <c r="K87" s="164"/>
      <c r="L87" s="165"/>
      <c r="M87" s="166" t="s">
        <v>1</v>
      </c>
      <c r="N87" s="167" t="s">
        <v>33</v>
      </c>
      <c r="O87" s="150">
        <v>0</v>
      </c>
      <c r="P87" s="150">
        <f t="shared" si="11"/>
        <v>0</v>
      </c>
      <c r="Q87" s="150">
        <v>0</v>
      </c>
      <c r="R87" s="150">
        <f t="shared" si="12"/>
        <v>0</v>
      </c>
      <c r="S87" s="150">
        <v>0</v>
      </c>
      <c r="T87" s="151">
        <f t="shared" si="13"/>
        <v>0</v>
      </c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R87" s="152" t="s">
        <v>169</v>
      </c>
      <c r="AT87" s="152" t="s">
        <v>345</v>
      </c>
      <c r="AU87" s="152" t="s">
        <v>67</v>
      </c>
      <c r="AY87" s="14" t="s">
        <v>131</v>
      </c>
      <c r="BE87" s="153">
        <f t="shared" si="14"/>
        <v>0</v>
      </c>
      <c r="BF87" s="153">
        <f t="shared" si="15"/>
        <v>0</v>
      </c>
      <c r="BG87" s="153">
        <f t="shared" si="16"/>
        <v>0</v>
      </c>
      <c r="BH87" s="153">
        <f t="shared" si="17"/>
        <v>0</v>
      </c>
      <c r="BI87" s="153">
        <f t="shared" si="18"/>
        <v>0</v>
      </c>
      <c r="BJ87" s="14" t="s">
        <v>77</v>
      </c>
      <c r="BK87" s="153">
        <f t="shared" si="19"/>
        <v>0</v>
      </c>
      <c r="BL87" s="14" t="s">
        <v>138</v>
      </c>
      <c r="BM87" s="152" t="s">
        <v>279</v>
      </c>
    </row>
    <row r="88" spans="1:65" s="2" customFormat="1" ht="16.5" customHeight="1">
      <c r="A88" s="26"/>
      <c r="B88" s="140"/>
      <c r="C88" s="158" t="s">
        <v>179</v>
      </c>
      <c r="D88" s="170" t="s">
        <v>345</v>
      </c>
      <c r="E88" s="159" t="s">
        <v>1073</v>
      </c>
      <c r="F88" s="160" t="s">
        <v>1074</v>
      </c>
      <c r="G88" s="161" t="s">
        <v>167</v>
      </c>
      <c r="H88" s="162">
        <v>14</v>
      </c>
      <c r="I88" s="163"/>
      <c r="J88" s="163">
        <f t="shared" si="10"/>
        <v>0</v>
      </c>
      <c r="K88" s="164"/>
      <c r="L88" s="165"/>
      <c r="M88" s="166" t="s">
        <v>1</v>
      </c>
      <c r="N88" s="167" t="s">
        <v>33</v>
      </c>
      <c r="O88" s="150">
        <v>0</v>
      </c>
      <c r="P88" s="150">
        <f t="shared" si="11"/>
        <v>0</v>
      </c>
      <c r="Q88" s="150">
        <v>0</v>
      </c>
      <c r="R88" s="150">
        <f t="shared" si="12"/>
        <v>0</v>
      </c>
      <c r="S88" s="150">
        <v>0</v>
      </c>
      <c r="T88" s="151">
        <f t="shared" si="13"/>
        <v>0</v>
      </c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R88" s="152" t="s">
        <v>169</v>
      </c>
      <c r="AT88" s="152" t="s">
        <v>345</v>
      </c>
      <c r="AU88" s="152" t="s">
        <v>67</v>
      </c>
      <c r="AY88" s="14" t="s">
        <v>131</v>
      </c>
      <c r="BE88" s="153">
        <f t="shared" si="14"/>
        <v>0</v>
      </c>
      <c r="BF88" s="153">
        <f t="shared" si="15"/>
        <v>0</v>
      </c>
      <c r="BG88" s="153">
        <f t="shared" si="16"/>
        <v>0</v>
      </c>
      <c r="BH88" s="153">
        <f t="shared" si="17"/>
        <v>0</v>
      </c>
      <c r="BI88" s="153">
        <f t="shared" si="18"/>
        <v>0</v>
      </c>
      <c r="BJ88" s="14" t="s">
        <v>77</v>
      </c>
      <c r="BK88" s="153">
        <f t="shared" si="19"/>
        <v>0</v>
      </c>
      <c r="BL88" s="14" t="s">
        <v>138</v>
      </c>
      <c r="BM88" s="152" t="s">
        <v>282</v>
      </c>
    </row>
    <row r="89" spans="1:65" s="2" customFormat="1" ht="16.5" customHeight="1">
      <c r="A89" s="26"/>
      <c r="B89" s="140"/>
      <c r="C89" s="158" t="s">
        <v>379</v>
      </c>
      <c r="D89" s="170" t="s">
        <v>345</v>
      </c>
      <c r="E89" s="159" t="s">
        <v>1075</v>
      </c>
      <c r="F89" s="160" t="s">
        <v>1076</v>
      </c>
      <c r="G89" s="161" t="s">
        <v>167</v>
      </c>
      <c r="H89" s="162">
        <v>14</v>
      </c>
      <c r="I89" s="163"/>
      <c r="J89" s="163">
        <f t="shared" si="10"/>
        <v>0</v>
      </c>
      <c r="K89" s="164"/>
      <c r="L89" s="165"/>
      <c r="M89" s="166" t="s">
        <v>1</v>
      </c>
      <c r="N89" s="167" t="s">
        <v>33</v>
      </c>
      <c r="O89" s="150">
        <v>0</v>
      </c>
      <c r="P89" s="150">
        <f t="shared" si="11"/>
        <v>0</v>
      </c>
      <c r="Q89" s="150">
        <v>0</v>
      </c>
      <c r="R89" s="150">
        <f t="shared" si="12"/>
        <v>0</v>
      </c>
      <c r="S89" s="150">
        <v>0</v>
      </c>
      <c r="T89" s="151">
        <f t="shared" si="13"/>
        <v>0</v>
      </c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R89" s="152" t="s">
        <v>169</v>
      </c>
      <c r="AT89" s="152" t="s">
        <v>345</v>
      </c>
      <c r="AU89" s="152" t="s">
        <v>67</v>
      </c>
      <c r="AY89" s="14" t="s">
        <v>131</v>
      </c>
      <c r="BE89" s="153">
        <f t="shared" si="14"/>
        <v>0</v>
      </c>
      <c r="BF89" s="153">
        <f t="shared" si="15"/>
        <v>0</v>
      </c>
      <c r="BG89" s="153">
        <f t="shared" si="16"/>
        <v>0</v>
      </c>
      <c r="BH89" s="153">
        <f t="shared" si="17"/>
        <v>0</v>
      </c>
      <c r="BI89" s="153">
        <f t="shared" si="18"/>
        <v>0</v>
      </c>
      <c r="BJ89" s="14" t="s">
        <v>77</v>
      </c>
      <c r="BK89" s="153">
        <f t="shared" si="19"/>
        <v>0</v>
      </c>
      <c r="BL89" s="14" t="s">
        <v>138</v>
      </c>
      <c r="BM89" s="152" t="s">
        <v>285</v>
      </c>
    </row>
    <row r="90" spans="1:65" s="2" customFormat="1" ht="16.5" customHeight="1">
      <c r="A90" s="26"/>
      <c r="B90" s="140"/>
      <c r="C90" s="158" t="s">
        <v>182</v>
      </c>
      <c r="D90" s="170" t="s">
        <v>345</v>
      </c>
      <c r="E90" s="159" t="s">
        <v>1077</v>
      </c>
      <c r="F90" s="160" t="s">
        <v>1078</v>
      </c>
      <c r="G90" s="161" t="s">
        <v>167</v>
      </c>
      <c r="H90" s="162">
        <v>14</v>
      </c>
      <c r="I90" s="163"/>
      <c r="J90" s="163">
        <f t="shared" si="10"/>
        <v>0</v>
      </c>
      <c r="K90" s="164"/>
      <c r="L90" s="165"/>
      <c r="M90" s="166" t="s">
        <v>1</v>
      </c>
      <c r="N90" s="167" t="s">
        <v>33</v>
      </c>
      <c r="O90" s="150">
        <v>0</v>
      </c>
      <c r="P90" s="150">
        <f t="shared" si="11"/>
        <v>0</v>
      </c>
      <c r="Q90" s="150">
        <v>0</v>
      </c>
      <c r="R90" s="150">
        <f t="shared" si="12"/>
        <v>0</v>
      </c>
      <c r="S90" s="150">
        <v>0</v>
      </c>
      <c r="T90" s="151">
        <f t="shared" si="13"/>
        <v>0</v>
      </c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R90" s="152" t="s">
        <v>169</v>
      </c>
      <c r="AT90" s="152" t="s">
        <v>345</v>
      </c>
      <c r="AU90" s="152" t="s">
        <v>67</v>
      </c>
      <c r="AY90" s="14" t="s">
        <v>131</v>
      </c>
      <c r="BE90" s="153">
        <f t="shared" si="14"/>
        <v>0</v>
      </c>
      <c r="BF90" s="153">
        <f t="shared" si="15"/>
        <v>0</v>
      </c>
      <c r="BG90" s="153">
        <f t="shared" si="16"/>
        <v>0</v>
      </c>
      <c r="BH90" s="153">
        <f t="shared" si="17"/>
        <v>0</v>
      </c>
      <c r="BI90" s="153">
        <f t="shared" si="18"/>
        <v>0</v>
      </c>
      <c r="BJ90" s="14" t="s">
        <v>77</v>
      </c>
      <c r="BK90" s="153">
        <f t="shared" si="19"/>
        <v>0</v>
      </c>
      <c r="BL90" s="14" t="s">
        <v>138</v>
      </c>
      <c r="BM90" s="152" t="s">
        <v>287</v>
      </c>
    </row>
    <row r="91" spans="1:65" s="2" customFormat="1" ht="16.5" customHeight="1">
      <c r="A91" s="26"/>
      <c r="B91" s="140"/>
      <c r="C91" s="158" t="s">
        <v>384</v>
      </c>
      <c r="D91" s="170" t="s">
        <v>345</v>
      </c>
      <c r="E91" s="159" t="s">
        <v>1079</v>
      </c>
      <c r="F91" s="160" t="s">
        <v>1080</v>
      </c>
      <c r="G91" s="161" t="s">
        <v>167</v>
      </c>
      <c r="H91" s="162">
        <v>14</v>
      </c>
      <c r="I91" s="163"/>
      <c r="J91" s="163">
        <f t="shared" si="10"/>
        <v>0</v>
      </c>
      <c r="K91" s="164"/>
      <c r="L91" s="165"/>
      <c r="M91" s="166" t="s">
        <v>1</v>
      </c>
      <c r="N91" s="167" t="s">
        <v>33</v>
      </c>
      <c r="O91" s="150">
        <v>0</v>
      </c>
      <c r="P91" s="150">
        <f t="shared" si="11"/>
        <v>0</v>
      </c>
      <c r="Q91" s="150">
        <v>0</v>
      </c>
      <c r="R91" s="150">
        <f t="shared" si="12"/>
        <v>0</v>
      </c>
      <c r="S91" s="150">
        <v>0</v>
      </c>
      <c r="T91" s="151">
        <f t="shared" si="13"/>
        <v>0</v>
      </c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R91" s="152" t="s">
        <v>169</v>
      </c>
      <c r="AT91" s="152" t="s">
        <v>345</v>
      </c>
      <c r="AU91" s="152" t="s">
        <v>67</v>
      </c>
      <c r="AY91" s="14" t="s">
        <v>131</v>
      </c>
      <c r="BE91" s="153">
        <f t="shared" si="14"/>
        <v>0</v>
      </c>
      <c r="BF91" s="153">
        <f t="shared" si="15"/>
        <v>0</v>
      </c>
      <c r="BG91" s="153">
        <f t="shared" si="16"/>
        <v>0</v>
      </c>
      <c r="BH91" s="153">
        <f t="shared" si="17"/>
        <v>0</v>
      </c>
      <c r="BI91" s="153">
        <f t="shared" si="18"/>
        <v>0</v>
      </c>
      <c r="BJ91" s="14" t="s">
        <v>77</v>
      </c>
      <c r="BK91" s="153">
        <f t="shared" si="19"/>
        <v>0</v>
      </c>
      <c r="BL91" s="14" t="s">
        <v>138</v>
      </c>
      <c r="BM91" s="152" t="s">
        <v>289</v>
      </c>
    </row>
    <row r="92" spans="1:65" s="2" customFormat="1" ht="16.5" customHeight="1">
      <c r="A92" s="26"/>
      <c r="B92" s="140"/>
      <c r="C92" s="158" t="s">
        <v>185</v>
      </c>
      <c r="D92" s="170" t="s">
        <v>345</v>
      </c>
      <c r="E92" s="159" t="s">
        <v>1081</v>
      </c>
      <c r="F92" s="160" t="s">
        <v>1082</v>
      </c>
      <c r="G92" s="161" t="s">
        <v>1083</v>
      </c>
      <c r="H92" s="162">
        <v>1</v>
      </c>
      <c r="I92" s="163"/>
      <c r="J92" s="163">
        <f t="shared" si="10"/>
        <v>0</v>
      </c>
      <c r="K92" s="164"/>
      <c r="L92" s="165"/>
      <c r="M92" s="166" t="s">
        <v>1</v>
      </c>
      <c r="N92" s="167" t="s">
        <v>33</v>
      </c>
      <c r="O92" s="150">
        <v>0</v>
      </c>
      <c r="P92" s="150">
        <f t="shared" si="11"/>
        <v>0</v>
      </c>
      <c r="Q92" s="150">
        <v>0</v>
      </c>
      <c r="R92" s="150">
        <f t="shared" si="12"/>
        <v>0</v>
      </c>
      <c r="S92" s="150">
        <v>0</v>
      </c>
      <c r="T92" s="151">
        <f t="shared" si="13"/>
        <v>0</v>
      </c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R92" s="152" t="s">
        <v>169</v>
      </c>
      <c r="AT92" s="152" t="s">
        <v>345</v>
      </c>
      <c r="AU92" s="152" t="s">
        <v>67</v>
      </c>
      <c r="AY92" s="14" t="s">
        <v>131</v>
      </c>
      <c r="BE92" s="153">
        <f t="shared" si="14"/>
        <v>0</v>
      </c>
      <c r="BF92" s="153">
        <f t="shared" si="15"/>
        <v>0</v>
      </c>
      <c r="BG92" s="153">
        <f t="shared" si="16"/>
        <v>0</v>
      </c>
      <c r="BH92" s="153">
        <f t="shared" si="17"/>
        <v>0</v>
      </c>
      <c r="BI92" s="153">
        <f t="shared" si="18"/>
        <v>0</v>
      </c>
      <c r="BJ92" s="14" t="s">
        <v>77</v>
      </c>
      <c r="BK92" s="153">
        <f t="shared" si="19"/>
        <v>0</v>
      </c>
      <c r="BL92" s="14" t="s">
        <v>138</v>
      </c>
      <c r="BM92" s="152" t="s">
        <v>290</v>
      </c>
    </row>
    <row r="93" spans="1:65" s="2" customFormat="1" ht="16.5" customHeight="1">
      <c r="A93" s="26"/>
      <c r="B93" s="140"/>
      <c r="C93" s="158" t="s">
        <v>391</v>
      </c>
      <c r="D93" s="170" t="s">
        <v>345</v>
      </c>
      <c r="E93" s="159" t="s">
        <v>1084</v>
      </c>
      <c r="F93" s="160" t="s">
        <v>1085</v>
      </c>
      <c r="G93" s="161" t="s">
        <v>172</v>
      </c>
      <c r="H93" s="162">
        <v>4</v>
      </c>
      <c r="I93" s="163"/>
      <c r="J93" s="163">
        <f t="shared" si="10"/>
        <v>0</v>
      </c>
      <c r="K93" s="164"/>
      <c r="L93" s="165"/>
      <c r="M93" s="166" t="s">
        <v>1</v>
      </c>
      <c r="N93" s="167" t="s">
        <v>33</v>
      </c>
      <c r="O93" s="150">
        <v>0</v>
      </c>
      <c r="P93" s="150">
        <f t="shared" si="11"/>
        <v>0</v>
      </c>
      <c r="Q93" s="150">
        <v>0</v>
      </c>
      <c r="R93" s="150">
        <f t="shared" si="12"/>
        <v>0</v>
      </c>
      <c r="S93" s="150">
        <v>0</v>
      </c>
      <c r="T93" s="151">
        <f t="shared" si="13"/>
        <v>0</v>
      </c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R93" s="152" t="s">
        <v>169</v>
      </c>
      <c r="AT93" s="152" t="s">
        <v>345</v>
      </c>
      <c r="AU93" s="152" t="s">
        <v>67</v>
      </c>
      <c r="AY93" s="14" t="s">
        <v>131</v>
      </c>
      <c r="BE93" s="153">
        <f t="shared" si="14"/>
        <v>0</v>
      </c>
      <c r="BF93" s="153">
        <f t="shared" si="15"/>
        <v>0</v>
      </c>
      <c r="BG93" s="153">
        <f t="shared" si="16"/>
        <v>0</v>
      </c>
      <c r="BH93" s="153">
        <f t="shared" si="17"/>
        <v>0</v>
      </c>
      <c r="BI93" s="153">
        <f t="shared" si="18"/>
        <v>0</v>
      </c>
      <c r="BJ93" s="14" t="s">
        <v>77</v>
      </c>
      <c r="BK93" s="153">
        <f t="shared" si="19"/>
        <v>0</v>
      </c>
      <c r="BL93" s="14" t="s">
        <v>138</v>
      </c>
      <c r="BM93" s="152" t="s">
        <v>293</v>
      </c>
    </row>
    <row r="94" spans="1:65" s="2" customFormat="1" ht="16.5" customHeight="1">
      <c r="A94" s="26"/>
      <c r="B94" s="140"/>
      <c r="C94" s="158" t="s">
        <v>7</v>
      </c>
      <c r="D94" s="170" t="s">
        <v>345</v>
      </c>
      <c r="E94" s="159" t="s">
        <v>1086</v>
      </c>
      <c r="F94" s="160" t="s">
        <v>1087</v>
      </c>
      <c r="G94" s="161" t="s">
        <v>167</v>
      </c>
      <c r="H94" s="162">
        <v>12</v>
      </c>
      <c r="I94" s="163"/>
      <c r="J94" s="163">
        <f t="shared" si="10"/>
        <v>0</v>
      </c>
      <c r="K94" s="164"/>
      <c r="L94" s="165"/>
      <c r="M94" s="166" t="s">
        <v>1</v>
      </c>
      <c r="N94" s="167" t="s">
        <v>33</v>
      </c>
      <c r="O94" s="150">
        <v>0</v>
      </c>
      <c r="P94" s="150">
        <f t="shared" si="11"/>
        <v>0</v>
      </c>
      <c r="Q94" s="150">
        <v>0</v>
      </c>
      <c r="R94" s="150">
        <f t="shared" si="12"/>
        <v>0</v>
      </c>
      <c r="S94" s="150">
        <v>0</v>
      </c>
      <c r="T94" s="151">
        <f t="shared" si="13"/>
        <v>0</v>
      </c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R94" s="152" t="s">
        <v>169</v>
      </c>
      <c r="AT94" s="152" t="s">
        <v>345</v>
      </c>
      <c r="AU94" s="152" t="s">
        <v>67</v>
      </c>
      <c r="AY94" s="14" t="s">
        <v>131</v>
      </c>
      <c r="BE94" s="153">
        <f t="shared" si="14"/>
        <v>0</v>
      </c>
      <c r="BF94" s="153">
        <f t="shared" si="15"/>
        <v>0</v>
      </c>
      <c r="BG94" s="153">
        <f t="shared" si="16"/>
        <v>0</v>
      </c>
      <c r="BH94" s="153">
        <f t="shared" si="17"/>
        <v>0</v>
      </c>
      <c r="BI94" s="153">
        <f t="shared" si="18"/>
        <v>0</v>
      </c>
      <c r="BJ94" s="14" t="s">
        <v>77</v>
      </c>
      <c r="BK94" s="153">
        <f t="shared" si="19"/>
        <v>0</v>
      </c>
      <c r="BL94" s="14" t="s">
        <v>138</v>
      </c>
      <c r="BM94" s="152" t="s">
        <v>296</v>
      </c>
    </row>
    <row r="95" spans="1:65" s="2" customFormat="1" ht="16.5" customHeight="1">
      <c r="A95" s="26"/>
      <c r="B95" s="140"/>
      <c r="C95" s="158" t="s">
        <v>396</v>
      </c>
      <c r="D95" s="170" t="s">
        <v>345</v>
      </c>
      <c r="E95" s="159" t="s">
        <v>1088</v>
      </c>
      <c r="F95" s="160" t="s">
        <v>1089</v>
      </c>
      <c r="G95" s="161" t="s">
        <v>167</v>
      </c>
      <c r="H95" s="162">
        <v>100</v>
      </c>
      <c r="I95" s="163"/>
      <c r="J95" s="163">
        <f t="shared" si="10"/>
        <v>0</v>
      </c>
      <c r="K95" s="164"/>
      <c r="L95" s="165"/>
      <c r="M95" s="166" t="s">
        <v>1</v>
      </c>
      <c r="N95" s="167" t="s">
        <v>33</v>
      </c>
      <c r="O95" s="150">
        <v>0</v>
      </c>
      <c r="P95" s="150">
        <f t="shared" si="11"/>
        <v>0</v>
      </c>
      <c r="Q95" s="150">
        <v>0</v>
      </c>
      <c r="R95" s="150">
        <f t="shared" si="12"/>
        <v>0</v>
      </c>
      <c r="S95" s="150">
        <v>0</v>
      </c>
      <c r="T95" s="151">
        <f t="shared" si="13"/>
        <v>0</v>
      </c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R95" s="152" t="s">
        <v>169</v>
      </c>
      <c r="AT95" s="152" t="s">
        <v>345</v>
      </c>
      <c r="AU95" s="152" t="s">
        <v>67</v>
      </c>
      <c r="AY95" s="14" t="s">
        <v>131</v>
      </c>
      <c r="BE95" s="153">
        <f t="shared" si="14"/>
        <v>0</v>
      </c>
      <c r="BF95" s="153">
        <f t="shared" si="15"/>
        <v>0</v>
      </c>
      <c r="BG95" s="153">
        <f t="shared" si="16"/>
        <v>0</v>
      </c>
      <c r="BH95" s="153">
        <f t="shared" si="17"/>
        <v>0</v>
      </c>
      <c r="BI95" s="153">
        <f t="shared" si="18"/>
        <v>0</v>
      </c>
      <c r="BJ95" s="14" t="s">
        <v>77</v>
      </c>
      <c r="BK95" s="153">
        <f t="shared" si="19"/>
        <v>0</v>
      </c>
      <c r="BL95" s="14" t="s">
        <v>138</v>
      </c>
      <c r="BM95" s="152" t="s">
        <v>298</v>
      </c>
    </row>
    <row r="96" spans="1:65" s="2" customFormat="1" ht="16.5" customHeight="1">
      <c r="A96" s="26"/>
      <c r="B96" s="140"/>
      <c r="C96" s="158" t="s">
        <v>190</v>
      </c>
      <c r="D96" s="170" t="s">
        <v>345</v>
      </c>
      <c r="E96" s="159" t="s">
        <v>1090</v>
      </c>
      <c r="F96" s="160" t="s">
        <v>1091</v>
      </c>
      <c r="G96" s="161" t="s">
        <v>167</v>
      </c>
      <c r="H96" s="162">
        <v>1</v>
      </c>
      <c r="I96" s="163"/>
      <c r="J96" s="163">
        <f t="shared" si="10"/>
        <v>0</v>
      </c>
      <c r="K96" s="164"/>
      <c r="L96" s="165"/>
      <c r="M96" s="166" t="s">
        <v>1</v>
      </c>
      <c r="N96" s="167" t="s">
        <v>33</v>
      </c>
      <c r="O96" s="150">
        <v>0</v>
      </c>
      <c r="P96" s="150">
        <f t="shared" si="11"/>
        <v>0</v>
      </c>
      <c r="Q96" s="150">
        <v>0</v>
      </c>
      <c r="R96" s="150">
        <f t="shared" si="12"/>
        <v>0</v>
      </c>
      <c r="S96" s="150">
        <v>0</v>
      </c>
      <c r="T96" s="151">
        <f t="shared" si="13"/>
        <v>0</v>
      </c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R96" s="152" t="s">
        <v>169</v>
      </c>
      <c r="AT96" s="152" t="s">
        <v>345</v>
      </c>
      <c r="AU96" s="152" t="s">
        <v>67</v>
      </c>
      <c r="AY96" s="14" t="s">
        <v>131</v>
      </c>
      <c r="BE96" s="153">
        <f t="shared" si="14"/>
        <v>0</v>
      </c>
      <c r="BF96" s="153">
        <f t="shared" si="15"/>
        <v>0</v>
      </c>
      <c r="BG96" s="153">
        <f t="shared" si="16"/>
        <v>0</v>
      </c>
      <c r="BH96" s="153">
        <f t="shared" si="17"/>
        <v>0</v>
      </c>
      <c r="BI96" s="153">
        <f t="shared" si="18"/>
        <v>0</v>
      </c>
      <c r="BJ96" s="14" t="s">
        <v>77</v>
      </c>
      <c r="BK96" s="153">
        <f t="shared" si="19"/>
        <v>0</v>
      </c>
      <c r="BL96" s="14" t="s">
        <v>138</v>
      </c>
      <c r="BM96" s="152" t="s">
        <v>301</v>
      </c>
    </row>
    <row r="97" spans="1:65" s="2" customFormat="1" ht="16.5" customHeight="1">
      <c r="A97" s="26"/>
      <c r="B97" s="140"/>
      <c r="C97" s="158" t="s">
        <v>400</v>
      </c>
      <c r="D97" s="170" t="s">
        <v>345</v>
      </c>
      <c r="E97" s="159" t="s">
        <v>1092</v>
      </c>
      <c r="F97" s="160" t="s">
        <v>1093</v>
      </c>
      <c r="G97" s="161" t="s">
        <v>172</v>
      </c>
      <c r="H97" s="162">
        <v>30</v>
      </c>
      <c r="I97" s="163"/>
      <c r="J97" s="163">
        <f t="shared" si="10"/>
        <v>0</v>
      </c>
      <c r="K97" s="164"/>
      <c r="L97" s="165"/>
      <c r="M97" s="166" t="s">
        <v>1</v>
      </c>
      <c r="N97" s="167" t="s">
        <v>33</v>
      </c>
      <c r="O97" s="150">
        <v>0</v>
      </c>
      <c r="P97" s="150">
        <f t="shared" si="11"/>
        <v>0</v>
      </c>
      <c r="Q97" s="150">
        <v>0</v>
      </c>
      <c r="R97" s="150">
        <f t="shared" si="12"/>
        <v>0</v>
      </c>
      <c r="S97" s="150">
        <v>0</v>
      </c>
      <c r="T97" s="151">
        <f t="shared" si="13"/>
        <v>0</v>
      </c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R97" s="152" t="s">
        <v>169</v>
      </c>
      <c r="AT97" s="152" t="s">
        <v>345</v>
      </c>
      <c r="AU97" s="152" t="s">
        <v>67</v>
      </c>
      <c r="AY97" s="14" t="s">
        <v>131</v>
      </c>
      <c r="BE97" s="153">
        <f t="shared" si="14"/>
        <v>0</v>
      </c>
      <c r="BF97" s="153">
        <f t="shared" si="15"/>
        <v>0</v>
      </c>
      <c r="BG97" s="153">
        <f t="shared" si="16"/>
        <v>0</v>
      </c>
      <c r="BH97" s="153">
        <f t="shared" si="17"/>
        <v>0</v>
      </c>
      <c r="BI97" s="153">
        <f t="shared" si="18"/>
        <v>0</v>
      </c>
      <c r="BJ97" s="14" t="s">
        <v>77</v>
      </c>
      <c r="BK97" s="153">
        <f t="shared" si="19"/>
        <v>0</v>
      </c>
      <c r="BL97" s="14" t="s">
        <v>138</v>
      </c>
      <c r="BM97" s="152" t="s">
        <v>306</v>
      </c>
    </row>
    <row r="98" spans="1:65" s="2" customFormat="1" ht="16.5" customHeight="1">
      <c r="A98" s="26"/>
      <c r="B98" s="140"/>
      <c r="C98" s="158" t="s">
        <v>193</v>
      </c>
      <c r="D98" s="170" t="s">
        <v>345</v>
      </c>
      <c r="E98" s="159" t="s">
        <v>1094</v>
      </c>
      <c r="F98" s="160" t="s">
        <v>1095</v>
      </c>
      <c r="G98" s="161" t="s">
        <v>167</v>
      </c>
      <c r="H98" s="162">
        <v>36</v>
      </c>
      <c r="I98" s="163"/>
      <c r="J98" s="163">
        <f t="shared" si="10"/>
        <v>0</v>
      </c>
      <c r="K98" s="164"/>
      <c r="L98" s="165"/>
      <c r="M98" s="166" t="s">
        <v>1</v>
      </c>
      <c r="N98" s="167" t="s">
        <v>33</v>
      </c>
      <c r="O98" s="150">
        <v>0</v>
      </c>
      <c r="P98" s="150">
        <f t="shared" si="11"/>
        <v>0</v>
      </c>
      <c r="Q98" s="150">
        <v>0</v>
      </c>
      <c r="R98" s="150">
        <f t="shared" si="12"/>
        <v>0</v>
      </c>
      <c r="S98" s="150">
        <v>0</v>
      </c>
      <c r="T98" s="151">
        <f t="shared" si="13"/>
        <v>0</v>
      </c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R98" s="152" t="s">
        <v>169</v>
      </c>
      <c r="AT98" s="152" t="s">
        <v>345</v>
      </c>
      <c r="AU98" s="152" t="s">
        <v>67</v>
      </c>
      <c r="AY98" s="14" t="s">
        <v>131</v>
      </c>
      <c r="BE98" s="153">
        <f t="shared" si="14"/>
        <v>0</v>
      </c>
      <c r="BF98" s="153">
        <f t="shared" si="15"/>
        <v>0</v>
      </c>
      <c r="BG98" s="153">
        <f t="shared" si="16"/>
        <v>0</v>
      </c>
      <c r="BH98" s="153">
        <f t="shared" si="17"/>
        <v>0</v>
      </c>
      <c r="BI98" s="153">
        <f t="shared" si="18"/>
        <v>0</v>
      </c>
      <c r="BJ98" s="14" t="s">
        <v>77</v>
      </c>
      <c r="BK98" s="153">
        <f t="shared" si="19"/>
        <v>0</v>
      </c>
      <c r="BL98" s="14" t="s">
        <v>138</v>
      </c>
      <c r="BM98" s="152" t="s">
        <v>310</v>
      </c>
    </row>
    <row r="99" spans="1:65" s="2" customFormat="1" ht="16.5" customHeight="1">
      <c r="A99" s="26"/>
      <c r="B99" s="140"/>
      <c r="C99" s="158" t="s">
        <v>404</v>
      </c>
      <c r="D99" s="170" t="s">
        <v>345</v>
      </c>
      <c r="E99" s="159" t="s">
        <v>1096</v>
      </c>
      <c r="F99" s="160" t="s">
        <v>1097</v>
      </c>
      <c r="G99" s="161" t="s">
        <v>167</v>
      </c>
      <c r="H99" s="162">
        <v>2</v>
      </c>
      <c r="I99" s="163"/>
      <c r="J99" s="163">
        <f t="shared" si="10"/>
        <v>0</v>
      </c>
      <c r="K99" s="164"/>
      <c r="L99" s="165"/>
      <c r="M99" s="166" t="s">
        <v>1</v>
      </c>
      <c r="N99" s="167" t="s">
        <v>33</v>
      </c>
      <c r="O99" s="150">
        <v>0</v>
      </c>
      <c r="P99" s="150">
        <f t="shared" si="11"/>
        <v>0</v>
      </c>
      <c r="Q99" s="150">
        <v>0</v>
      </c>
      <c r="R99" s="150">
        <f t="shared" si="12"/>
        <v>0</v>
      </c>
      <c r="S99" s="150">
        <v>0</v>
      </c>
      <c r="T99" s="151">
        <f t="shared" si="13"/>
        <v>0</v>
      </c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R99" s="152" t="s">
        <v>169</v>
      </c>
      <c r="AT99" s="152" t="s">
        <v>345</v>
      </c>
      <c r="AU99" s="152" t="s">
        <v>67</v>
      </c>
      <c r="AY99" s="14" t="s">
        <v>131</v>
      </c>
      <c r="BE99" s="153">
        <f t="shared" si="14"/>
        <v>0</v>
      </c>
      <c r="BF99" s="153">
        <f t="shared" si="15"/>
        <v>0</v>
      </c>
      <c r="BG99" s="153">
        <f t="shared" si="16"/>
        <v>0</v>
      </c>
      <c r="BH99" s="153">
        <f t="shared" si="17"/>
        <v>0</v>
      </c>
      <c r="BI99" s="153">
        <f t="shared" si="18"/>
        <v>0</v>
      </c>
      <c r="BJ99" s="14" t="s">
        <v>77</v>
      </c>
      <c r="BK99" s="153">
        <f t="shared" si="19"/>
        <v>0</v>
      </c>
      <c r="BL99" s="14" t="s">
        <v>138</v>
      </c>
      <c r="BM99" s="152" t="s">
        <v>313</v>
      </c>
    </row>
    <row r="100" spans="1:65" s="2" customFormat="1" ht="16.5" customHeight="1">
      <c r="A100" s="26"/>
      <c r="B100" s="140"/>
      <c r="C100" s="158" t="s">
        <v>404</v>
      </c>
      <c r="D100" s="170" t="s">
        <v>345</v>
      </c>
      <c r="E100" s="159" t="s">
        <v>1098</v>
      </c>
      <c r="F100" s="160" t="s">
        <v>1099</v>
      </c>
      <c r="G100" s="161" t="s">
        <v>881</v>
      </c>
      <c r="H100" s="162">
        <v>10</v>
      </c>
      <c r="I100" s="163"/>
      <c r="J100" s="163">
        <f t="shared" si="10"/>
        <v>0</v>
      </c>
      <c r="K100" s="164"/>
      <c r="L100" s="165"/>
      <c r="M100" s="166" t="s">
        <v>1</v>
      </c>
      <c r="N100" s="167" t="s">
        <v>33</v>
      </c>
      <c r="O100" s="150">
        <v>0</v>
      </c>
      <c r="P100" s="150">
        <f t="shared" si="11"/>
        <v>0</v>
      </c>
      <c r="Q100" s="150">
        <v>0</v>
      </c>
      <c r="R100" s="150">
        <f t="shared" si="12"/>
        <v>0</v>
      </c>
      <c r="S100" s="150">
        <v>0</v>
      </c>
      <c r="T100" s="151">
        <f t="shared" si="13"/>
        <v>0</v>
      </c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R100" s="152" t="s">
        <v>169</v>
      </c>
      <c r="AT100" s="152" t="s">
        <v>345</v>
      </c>
      <c r="AU100" s="152" t="s">
        <v>67</v>
      </c>
      <c r="AY100" s="14" t="s">
        <v>131</v>
      </c>
      <c r="BE100" s="153">
        <f t="shared" si="14"/>
        <v>0</v>
      </c>
      <c r="BF100" s="153">
        <f t="shared" si="15"/>
        <v>0</v>
      </c>
      <c r="BG100" s="153">
        <f t="shared" si="16"/>
        <v>0</v>
      </c>
      <c r="BH100" s="153">
        <f t="shared" si="17"/>
        <v>0</v>
      </c>
      <c r="BI100" s="153">
        <f t="shared" si="18"/>
        <v>0</v>
      </c>
      <c r="BJ100" s="14" t="s">
        <v>77</v>
      </c>
      <c r="BK100" s="153">
        <f t="shared" si="19"/>
        <v>0</v>
      </c>
      <c r="BL100" s="14" t="s">
        <v>138</v>
      </c>
      <c r="BM100" s="152" t="s">
        <v>317</v>
      </c>
    </row>
    <row r="101" spans="1:65" s="2" customFormat="1" ht="16.5" customHeight="1">
      <c r="A101" s="26"/>
      <c r="B101" s="140"/>
      <c r="C101" s="158" t="s">
        <v>196</v>
      </c>
      <c r="D101" s="170" t="s">
        <v>345</v>
      </c>
      <c r="E101" s="159" t="s">
        <v>1100</v>
      </c>
      <c r="F101" s="160" t="s">
        <v>1101</v>
      </c>
      <c r="G101" s="161" t="s">
        <v>167</v>
      </c>
      <c r="H101" s="162">
        <v>19</v>
      </c>
      <c r="I101" s="163"/>
      <c r="J101" s="163">
        <f t="shared" si="10"/>
        <v>0</v>
      </c>
      <c r="K101" s="164"/>
      <c r="L101" s="165"/>
      <c r="M101" s="166" t="s">
        <v>1</v>
      </c>
      <c r="N101" s="167" t="s">
        <v>33</v>
      </c>
      <c r="O101" s="150">
        <v>0</v>
      </c>
      <c r="P101" s="150">
        <f t="shared" si="11"/>
        <v>0</v>
      </c>
      <c r="Q101" s="150">
        <v>0</v>
      </c>
      <c r="R101" s="150">
        <f t="shared" si="12"/>
        <v>0</v>
      </c>
      <c r="S101" s="150">
        <v>0</v>
      </c>
      <c r="T101" s="151">
        <f t="shared" si="13"/>
        <v>0</v>
      </c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R101" s="152" t="s">
        <v>169</v>
      </c>
      <c r="AT101" s="152" t="s">
        <v>345</v>
      </c>
      <c r="AU101" s="152" t="s">
        <v>67</v>
      </c>
      <c r="AY101" s="14" t="s">
        <v>131</v>
      </c>
      <c r="BE101" s="153">
        <f t="shared" si="14"/>
        <v>0</v>
      </c>
      <c r="BF101" s="153">
        <f t="shared" si="15"/>
        <v>0</v>
      </c>
      <c r="BG101" s="153">
        <f t="shared" si="16"/>
        <v>0</v>
      </c>
      <c r="BH101" s="153">
        <f t="shared" si="17"/>
        <v>0</v>
      </c>
      <c r="BI101" s="153">
        <f t="shared" si="18"/>
        <v>0</v>
      </c>
      <c r="BJ101" s="14" t="s">
        <v>77</v>
      </c>
      <c r="BK101" s="153">
        <f t="shared" si="19"/>
        <v>0</v>
      </c>
      <c r="BL101" s="14" t="s">
        <v>138</v>
      </c>
      <c r="BM101" s="152" t="s">
        <v>319</v>
      </c>
    </row>
    <row r="102" spans="1:65" s="2" customFormat="1" ht="16.5" customHeight="1">
      <c r="A102" s="26"/>
      <c r="B102" s="140"/>
      <c r="C102" s="158" t="s">
        <v>196</v>
      </c>
      <c r="D102" s="170" t="s">
        <v>345</v>
      </c>
      <c r="E102" s="159" t="s">
        <v>1102</v>
      </c>
      <c r="F102" s="160" t="s">
        <v>1103</v>
      </c>
      <c r="G102" s="161" t="s">
        <v>167</v>
      </c>
      <c r="H102" s="162">
        <v>4</v>
      </c>
      <c r="I102" s="163"/>
      <c r="J102" s="163">
        <f t="shared" si="10"/>
        <v>0</v>
      </c>
      <c r="K102" s="164"/>
      <c r="L102" s="165"/>
      <c r="M102" s="166" t="s">
        <v>1</v>
      </c>
      <c r="N102" s="167" t="s">
        <v>33</v>
      </c>
      <c r="O102" s="150">
        <v>0</v>
      </c>
      <c r="P102" s="150">
        <f t="shared" si="11"/>
        <v>0</v>
      </c>
      <c r="Q102" s="150">
        <v>0</v>
      </c>
      <c r="R102" s="150">
        <f t="shared" si="12"/>
        <v>0</v>
      </c>
      <c r="S102" s="150">
        <v>0</v>
      </c>
      <c r="T102" s="151">
        <f t="shared" si="13"/>
        <v>0</v>
      </c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R102" s="152" t="s">
        <v>169</v>
      </c>
      <c r="AT102" s="152" t="s">
        <v>345</v>
      </c>
      <c r="AU102" s="152" t="s">
        <v>67</v>
      </c>
      <c r="AY102" s="14" t="s">
        <v>131</v>
      </c>
      <c r="BE102" s="153">
        <f t="shared" si="14"/>
        <v>0</v>
      </c>
      <c r="BF102" s="153">
        <f t="shared" si="15"/>
        <v>0</v>
      </c>
      <c r="BG102" s="153">
        <f t="shared" si="16"/>
        <v>0</v>
      </c>
      <c r="BH102" s="153">
        <f t="shared" si="17"/>
        <v>0</v>
      </c>
      <c r="BI102" s="153">
        <f t="shared" si="18"/>
        <v>0</v>
      </c>
      <c r="BJ102" s="14" t="s">
        <v>77</v>
      </c>
      <c r="BK102" s="153">
        <f t="shared" si="19"/>
        <v>0</v>
      </c>
      <c r="BL102" s="14" t="s">
        <v>138</v>
      </c>
      <c r="BM102" s="152" t="s">
        <v>498</v>
      </c>
    </row>
    <row r="103" spans="1:65" s="2" customFormat="1" ht="16.5" customHeight="1">
      <c r="A103" s="26"/>
      <c r="B103" s="140"/>
      <c r="C103" s="158" t="s">
        <v>407</v>
      </c>
      <c r="D103" s="170" t="s">
        <v>345</v>
      </c>
      <c r="E103" s="159" t="s">
        <v>1104</v>
      </c>
      <c r="F103" s="160" t="s">
        <v>1105</v>
      </c>
      <c r="G103" s="161" t="s">
        <v>167</v>
      </c>
      <c r="H103" s="162">
        <v>4</v>
      </c>
      <c r="I103" s="163"/>
      <c r="J103" s="163">
        <f t="shared" si="10"/>
        <v>0</v>
      </c>
      <c r="K103" s="164"/>
      <c r="L103" s="165"/>
      <c r="M103" s="166" t="s">
        <v>1</v>
      </c>
      <c r="N103" s="167" t="s">
        <v>33</v>
      </c>
      <c r="O103" s="150">
        <v>0</v>
      </c>
      <c r="P103" s="150">
        <f t="shared" si="11"/>
        <v>0</v>
      </c>
      <c r="Q103" s="150">
        <v>0</v>
      </c>
      <c r="R103" s="150">
        <f t="shared" si="12"/>
        <v>0</v>
      </c>
      <c r="S103" s="150">
        <v>0</v>
      </c>
      <c r="T103" s="151">
        <f t="shared" si="13"/>
        <v>0</v>
      </c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R103" s="152" t="s">
        <v>169</v>
      </c>
      <c r="AT103" s="152" t="s">
        <v>345</v>
      </c>
      <c r="AU103" s="152" t="s">
        <v>67</v>
      </c>
      <c r="AY103" s="14" t="s">
        <v>131</v>
      </c>
      <c r="BE103" s="153">
        <f t="shared" si="14"/>
        <v>0</v>
      </c>
      <c r="BF103" s="153">
        <f t="shared" si="15"/>
        <v>0</v>
      </c>
      <c r="BG103" s="153">
        <f t="shared" si="16"/>
        <v>0</v>
      </c>
      <c r="BH103" s="153">
        <f t="shared" si="17"/>
        <v>0</v>
      </c>
      <c r="BI103" s="153">
        <f t="shared" si="18"/>
        <v>0</v>
      </c>
      <c r="BJ103" s="14" t="s">
        <v>77</v>
      </c>
      <c r="BK103" s="153">
        <f t="shared" si="19"/>
        <v>0</v>
      </c>
      <c r="BL103" s="14" t="s">
        <v>138</v>
      </c>
      <c r="BM103" s="152" t="s">
        <v>502</v>
      </c>
    </row>
    <row r="104" spans="1:65" s="2" customFormat="1" ht="16.5" customHeight="1">
      <c r="A104" s="26"/>
      <c r="B104" s="140"/>
      <c r="C104" s="158" t="s">
        <v>407</v>
      </c>
      <c r="D104" s="170" t="s">
        <v>345</v>
      </c>
      <c r="E104" s="159" t="s">
        <v>1106</v>
      </c>
      <c r="F104" s="160" t="s">
        <v>1107</v>
      </c>
      <c r="G104" s="161" t="s">
        <v>881</v>
      </c>
      <c r="H104" s="162">
        <v>8</v>
      </c>
      <c r="I104" s="163"/>
      <c r="J104" s="163">
        <f t="shared" si="10"/>
        <v>0</v>
      </c>
      <c r="K104" s="164"/>
      <c r="L104" s="165"/>
      <c r="M104" s="166" t="s">
        <v>1</v>
      </c>
      <c r="N104" s="167" t="s">
        <v>33</v>
      </c>
      <c r="O104" s="150">
        <v>0</v>
      </c>
      <c r="P104" s="150">
        <f t="shared" si="11"/>
        <v>0</v>
      </c>
      <c r="Q104" s="150">
        <v>0</v>
      </c>
      <c r="R104" s="150">
        <f t="shared" si="12"/>
        <v>0</v>
      </c>
      <c r="S104" s="150">
        <v>0</v>
      </c>
      <c r="T104" s="151">
        <f t="shared" si="13"/>
        <v>0</v>
      </c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R104" s="152" t="s">
        <v>169</v>
      </c>
      <c r="AT104" s="152" t="s">
        <v>345</v>
      </c>
      <c r="AU104" s="152" t="s">
        <v>67</v>
      </c>
      <c r="AY104" s="14" t="s">
        <v>131</v>
      </c>
      <c r="BE104" s="153">
        <f t="shared" si="14"/>
        <v>0</v>
      </c>
      <c r="BF104" s="153">
        <f t="shared" si="15"/>
        <v>0</v>
      </c>
      <c r="BG104" s="153">
        <f t="shared" si="16"/>
        <v>0</v>
      </c>
      <c r="BH104" s="153">
        <f t="shared" si="17"/>
        <v>0</v>
      </c>
      <c r="BI104" s="153">
        <f t="shared" si="18"/>
        <v>0</v>
      </c>
      <c r="BJ104" s="14" t="s">
        <v>77</v>
      </c>
      <c r="BK104" s="153">
        <f t="shared" si="19"/>
        <v>0</v>
      </c>
      <c r="BL104" s="14" t="s">
        <v>138</v>
      </c>
      <c r="BM104" s="152" t="s">
        <v>505</v>
      </c>
    </row>
    <row r="105" spans="1:65" s="2" customFormat="1" ht="16.5" customHeight="1">
      <c r="A105" s="26"/>
      <c r="B105" s="140"/>
      <c r="C105" s="158" t="s">
        <v>199</v>
      </c>
      <c r="D105" s="170" t="s">
        <v>345</v>
      </c>
      <c r="E105" s="159" t="s">
        <v>1108</v>
      </c>
      <c r="F105" s="160" t="s">
        <v>1109</v>
      </c>
      <c r="G105" s="161" t="s">
        <v>881</v>
      </c>
      <c r="H105" s="162">
        <v>74</v>
      </c>
      <c r="I105" s="163"/>
      <c r="J105" s="163">
        <f t="shared" si="10"/>
        <v>0</v>
      </c>
      <c r="K105" s="164"/>
      <c r="L105" s="165"/>
      <c r="M105" s="166" t="s">
        <v>1</v>
      </c>
      <c r="N105" s="167" t="s">
        <v>33</v>
      </c>
      <c r="O105" s="150">
        <v>0</v>
      </c>
      <c r="P105" s="150">
        <f t="shared" si="11"/>
        <v>0</v>
      </c>
      <c r="Q105" s="150">
        <v>0</v>
      </c>
      <c r="R105" s="150">
        <f t="shared" si="12"/>
        <v>0</v>
      </c>
      <c r="S105" s="150">
        <v>0</v>
      </c>
      <c r="T105" s="151">
        <f t="shared" si="13"/>
        <v>0</v>
      </c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R105" s="152" t="s">
        <v>169</v>
      </c>
      <c r="AT105" s="152" t="s">
        <v>345</v>
      </c>
      <c r="AU105" s="152" t="s">
        <v>67</v>
      </c>
      <c r="AY105" s="14" t="s">
        <v>131</v>
      </c>
      <c r="BE105" s="153">
        <f t="shared" si="14"/>
        <v>0</v>
      </c>
      <c r="BF105" s="153">
        <f t="shared" si="15"/>
        <v>0</v>
      </c>
      <c r="BG105" s="153">
        <f t="shared" si="16"/>
        <v>0</v>
      </c>
      <c r="BH105" s="153">
        <f t="shared" si="17"/>
        <v>0</v>
      </c>
      <c r="BI105" s="153">
        <f t="shared" si="18"/>
        <v>0</v>
      </c>
      <c r="BJ105" s="14" t="s">
        <v>77</v>
      </c>
      <c r="BK105" s="153">
        <f t="shared" si="19"/>
        <v>0</v>
      </c>
      <c r="BL105" s="14" t="s">
        <v>138</v>
      </c>
      <c r="BM105" s="152" t="s">
        <v>509</v>
      </c>
    </row>
    <row r="106" spans="1:65" s="2" customFormat="1" ht="16.5" customHeight="1">
      <c r="A106" s="26"/>
      <c r="B106" s="140"/>
      <c r="C106" s="158" t="s">
        <v>199</v>
      </c>
      <c r="D106" s="170" t="s">
        <v>345</v>
      </c>
      <c r="E106" s="159" t="s">
        <v>1110</v>
      </c>
      <c r="F106" s="160" t="s">
        <v>1111</v>
      </c>
      <c r="G106" s="161" t="s">
        <v>167</v>
      </c>
      <c r="H106" s="162">
        <v>4</v>
      </c>
      <c r="I106" s="163"/>
      <c r="J106" s="163">
        <f t="shared" si="10"/>
        <v>0</v>
      </c>
      <c r="K106" s="164"/>
      <c r="L106" s="165"/>
      <c r="M106" s="166" t="s">
        <v>1</v>
      </c>
      <c r="N106" s="167" t="s">
        <v>33</v>
      </c>
      <c r="O106" s="150">
        <v>0</v>
      </c>
      <c r="P106" s="150">
        <f t="shared" si="11"/>
        <v>0</v>
      </c>
      <c r="Q106" s="150">
        <v>0</v>
      </c>
      <c r="R106" s="150">
        <f t="shared" si="12"/>
        <v>0</v>
      </c>
      <c r="S106" s="150">
        <v>0</v>
      </c>
      <c r="T106" s="151">
        <f t="shared" si="13"/>
        <v>0</v>
      </c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R106" s="152" t="s">
        <v>169</v>
      </c>
      <c r="AT106" s="152" t="s">
        <v>345</v>
      </c>
      <c r="AU106" s="152" t="s">
        <v>67</v>
      </c>
      <c r="AY106" s="14" t="s">
        <v>131</v>
      </c>
      <c r="BE106" s="153">
        <f t="shared" si="14"/>
        <v>0</v>
      </c>
      <c r="BF106" s="153">
        <f t="shared" si="15"/>
        <v>0</v>
      </c>
      <c r="BG106" s="153">
        <f t="shared" si="16"/>
        <v>0</v>
      </c>
      <c r="BH106" s="153">
        <f t="shared" si="17"/>
        <v>0</v>
      </c>
      <c r="BI106" s="153">
        <f t="shared" si="18"/>
        <v>0</v>
      </c>
      <c r="BJ106" s="14" t="s">
        <v>77</v>
      </c>
      <c r="BK106" s="153">
        <f t="shared" si="19"/>
        <v>0</v>
      </c>
      <c r="BL106" s="14" t="s">
        <v>138</v>
      </c>
      <c r="BM106" s="152" t="s">
        <v>512</v>
      </c>
    </row>
    <row r="107" spans="1:65" s="2" customFormat="1" ht="16.5" customHeight="1">
      <c r="A107" s="26"/>
      <c r="B107" s="140"/>
      <c r="C107" s="158" t="s">
        <v>412</v>
      </c>
      <c r="D107" s="170" t="s">
        <v>345</v>
      </c>
      <c r="E107" s="159" t="s">
        <v>1112</v>
      </c>
      <c r="F107" s="160" t="s">
        <v>1113</v>
      </c>
      <c r="G107" s="161" t="s">
        <v>167</v>
      </c>
      <c r="H107" s="162">
        <v>2</v>
      </c>
      <c r="I107" s="163"/>
      <c r="J107" s="163">
        <f t="shared" ref="J107:J123" si="20">ROUND(I107*H107,2)</f>
        <v>0</v>
      </c>
      <c r="K107" s="164"/>
      <c r="L107" s="165"/>
      <c r="M107" s="166" t="s">
        <v>1</v>
      </c>
      <c r="N107" s="167" t="s">
        <v>33</v>
      </c>
      <c r="O107" s="150">
        <v>0</v>
      </c>
      <c r="P107" s="150">
        <f t="shared" ref="P107:P123" si="21">O107*H107</f>
        <v>0</v>
      </c>
      <c r="Q107" s="150">
        <v>0</v>
      </c>
      <c r="R107" s="150">
        <f t="shared" ref="R107:R123" si="22">Q107*H107</f>
        <v>0</v>
      </c>
      <c r="S107" s="150">
        <v>0</v>
      </c>
      <c r="T107" s="151">
        <f t="shared" ref="T107:T123" si="23">S107*H107</f>
        <v>0</v>
      </c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R107" s="152" t="s">
        <v>169</v>
      </c>
      <c r="AT107" s="152" t="s">
        <v>345</v>
      </c>
      <c r="AU107" s="152" t="s">
        <v>67</v>
      </c>
      <c r="AY107" s="14" t="s">
        <v>131</v>
      </c>
      <c r="BE107" s="153">
        <f t="shared" ref="BE107:BE123" si="24">IF(N107="základná",J107,0)</f>
        <v>0</v>
      </c>
      <c r="BF107" s="153">
        <f t="shared" ref="BF107:BF123" si="25">IF(N107="znížená",J107,0)</f>
        <v>0</v>
      </c>
      <c r="BG107" s="153">
        <f t="shared" ref="BG107:BG123" si="26">IF(N107="zákl. prenesená",J107,0)</f>
        <v>0</v>
      </c>
      <c r="BH107" s="153">
        <f t="shared" ref="BH107:BH123" si="27">IF(N107="zníž. prenesená",J107,0)</f>
        <v>0</v>
      </c>
      <c r="BI107" s="153">
        <f t="shared" ref="BI107:BI123" si="28">IF(N107="nulová",J107,0)</f>
        <v>0</v>
      </c>
      <c r="BJ107" s="14" t="s">
        <v>77</v>
      </c>
      <c r="BK107" s="153">
        <f t="shared" ref="BK107:BK123" si="29">ROUND(I107*H107,2)</f>
        <v>0</v>
      </c>
      <c r="BL107" s="14" t="s">
        <v>138</v>
      </c>
      <c r="BM107" s="152" t="s">
        <v>516</v>
      </c>
    </row>
    <row r="108" spans="1:65" s="2" customFormat="1" ht="16.5" customHeight="1">
      <c r="A108" s="26"/>
      <c r="B108" s="140"/>
      <c r="C108" s="158" t="s">
        <v>412</v>
      </c>
      <c r="D108" s="170" t="s">
        <v>345</v>
      </c>
      <c r="E108" s="159" t="s">
        <v>1114</v>
      </c>
      <c r="F108" s="160" t="s">
        <v>1115</v>
      </c>
      <c r="G108" s="161" t="s">
        <v>167</v>
      </c>
      <c r="H108" s="162">
        <v>2</v>
      </c>
      <c r="I108" s="163"/>
      <c r="J108" s="163">
        <f t="shared" si="20"/>
        <v>0</v>
      </c>
      <c r="K108" s="164"/>
      <c r="L108" s="165"/>
      <c r="M108" s="166" t="s">
        <v>1</v>
      </c>
      <c r="N108" s="167" t="s">
        <v>33</v>
      </c>
      <c r="O108" s="150">
        <v>0</v>
      </c>
      <c r="P108" s="150">
        <f t="shared" si="21"/>
        <v>0</v>
      </c>
      <c r="Q108" s="150">
        <v>0</v>
      </c>
      <c r="R108" s="150">
        <f t="shared" si="22"/>
        <v>0</v>
      </c>
      <c r="S108" s="150">
        <v>0</v>
      </c>
      <c r="T108" s="151">
        <f t="shared" si="23"/>
        <v>0</v>
      </c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R108" s="152" t="s">
        <v>169</v>
      </c>
      <c r="AT108" s="152" t="s">
        <v>345</v>
      </c>
      <c r="AU108" s="152" t="s">
        <v>67</v>
      </c>
      <c r="AY108" s="14" t="s">
        <v>131</v>
      </c>
      <c r="BE108" s="153">
        <f t="shared" si="24"/>
        <v>0</v>
      </c>
      <c r="BF108" s="153">
        <f t="shared" si="25"/>
        <v>0</v>
      </c>
      <c r="BG108" s="153">
        <f t="shared" si="26"/>
        <v>0</v>
      </c>
      <c r="BH108" s="153">
        <f t="shared" si="27"/>
        <v>0</v>
      </c>
      <c r="BI108" s="153">
        <f t="shared" si="28"/>
        <v>0</v>
      </c>
      <c r="BJ108" s="14" t="s">
        <v>77</v>
      </c>
      <c r="BK108" s="153">
        <f t="shared" si="29"/>
        <v>0</v>
      </c>
      <c r="BL108" s="14" t="s">
        <v>138</v>
      </c>
      <c r="BM108" s="152" t="s">
        <v>519</v>
      </c>
    </row>
    <row r="109" spans="1:65" s="2" customFormat="1" ht="16.5" customHeight="1">
      <c r="A109" s="26"/>
      <c r="B109" s="140"/>
      <c r="C109" s="158" t="s">
        <v>202</v>
      </c>
      <c r="D109" s="170" t="s">
        <v>345</v>
      </c>
      <c r="E109" s="159" t="s">
        <v>1116</v>
      </c>
      <c r="F109" s="160" t="s">
        <v>1117</v>
      </c>
      <c r="G109" s="161" t="s">
        <v>167</v>
      </c>
      <c r="H109" s="162">
        <v>12</v>
      </c>
      <c r="I109" s="163"/>
      <c r="J109" s="163">
        <f t="shared" si="20"/>
        <v>0</v>
      </c>
      <c r="K109" s="164"/>
      <c r="L109" s="165"/>
      <c r="M109" s="166" t="s">
        <v>1</v>
      </c>
      <c r="N109" s="167" t="s">
        <v>33</v>
      </c>
      <c r="O109" s="150">
        <v>0</v>
      </c>
      <c r="P109" s="150">
        <f t="shared" si="21"/>
        <v>0</v>
      </c>
      <c r="Q109" s="150">
        <v>0</v>
      </c>
      <c r="R109" s="150">
        <f t="shared" si="22"/>
        <v>0</v>
      </c>
      <c r="S109" s="150">
        <v>0</v>
      </c>
      <c r="T109" s="151">
        <f t="shared" si="23"/>
        <v>0</v>
      </c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R109" s="152" t="s">
        <v>169</v>
      </c>
      <c r="AT109" s="152" t="s">
        <v>345</v>
      </c>
      <c r="AU109" s="152" t="s">
        <v>67</v>
      </c>
      <c r="AY109" s="14" t="s">
        <v>131</v>
      </c>
      <c r="BE109" s="153">
        <f t="shared" si="24"/>
        <v>0</v>
      </c>
      <c r="BF109" s="153">
        <f t="shared" si="25"/>
        <v>0</v>
      </c>
      <c r="BG109" s="153">
        <f t="shared" si="26"/>
        <v>0</v>
      </c>
      <c r="BH109" s="153">
        <f t="shared" si="27"/>
        <v>0</v>
      </c>
      <c r="BI109" s="153">
        <f t="shared" si="28"/>
        <v>0</v>
      </c>
      <c r="BJ109" s="14" t="s">
        <v>77</v>
      </c>
      <c r="BK109" s="153">
        <f t="shared" si="29"/>
        <v>0</v>
      </c>
      <c r="BL109" s="14" t="s">
        <v>138</v>
      </c>
      <c r="BM109" s="152" t="s">
        <v>523</v>
      </c>
    </row>
    <row r="110" spans="1:65" s="2" customFormat="1" ht="16.5" customHeight="1">
      <c r="A110" s="26"/>
      <c r="B110" s="140"/>
      <c r="C110" s="158" t="s">
        <v>202</v>
      </c>
      <c r="D110" s="170" t="s">
        <v>345</v>
      </c>
      <c r="E110" s="159" t="s">
        <v>1118</v>
      </c>
      <c r="F110" s="160" t="s">
        <v>1119</v>
      </c>
      <c r="G110" s="161" t="s">
        <v>167</v>
      </c>
      <c r="H110" s="162">
        <v>2</v>
      </c>
      <c r="I110" s="163"/>
      <c r="J110" s="163">
        <f t="shared" si="20"/>
        <v>0</v>
      </c>
      <c r="K110" s="164"/>
      <c r="L110" s="165"/>
      <c r="M110" s="166" t="s">
        <v>1</v>
      </c>
      <c r="N110" s="167" t="s">
        <v>33</v>
      </c>
      <c r="O110" s="150">
        <v>0</v>
      </c>
      <c r="P110" s="150">
        <f t="shared" si="21"/>
        <v>0</v>
      </c>
      <c r="Q110" s="150">
        <v>0</v>
      </c>
      <c r="R110" s="150">
        <f t="shared" si="22"/>
        <v>0</v>
      </c>
      <c r="S110" s="150">
        <v>0</v>
      </c>
      <c r="T110" s="151">
        <f t="shared" si="23"/>
        <v>0</v>
      </c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R110" s="152" t="s">
        <v>169</v>
      </c>
      <c r="AT110" s="152" t="s">
        <v>345</v>
      </c>
      <c r="AU110" s="152" t="s">
        <v>67</v>
      </c>
      <c r="AY110" s="14" t="s">
        <v>131</v>
      </c>
      <c r="BE110" s="153">
        <f t="shared" si="24"/>
        <v>0</v>
      </c>
      <c r="BF110" s="153">
        <f t="shared" si="25"/>
        <v>0</v>
      </c>
      <c r="BG110" s="153">
        <f t="shared" si="26"/>
        <v>0</v>
      </c>
      <c r="BH110" s="153">
        <f t="shared" si="27"/>
        <v>0</v>
      </c>
      <c r="BI110" s="153">
        <f t="shared" si="28"/>
        <v>0</v>
      </c>
      <c r="BJ110" s="14" t="s">
        <v>77</v>
      </c>
      <c r="BK110" s="153">
        <f t="shared" si="29"/>
        <v>0</v>
      </c>
      <c r="BL110" s="14" t="s">
        <v>138</v>
      </c>
      <c r="BM110" s="152" t="s">
        <v>525</v>
      </c>
    </row>
    <row r="111" spans="1:65" s="2" customFormat="1" ht="16.5" customHeight="1">
      <c r="A111" s="26"/>
      <c r="B111" s="140"/>
      <c r="C111" s="158" t="s">
        <v>417</v>
      </c>
      <c r="D111" s="170" t="s">
        <v>345</v>
      </c>
      <c r="E111" s="159" t="s">
        <v>1120</v>
      </c>
      <c r="F111" s="160" t="s">
        <v>1121</v>
      </c>
      <c r="G111" s="161" t="s">
        <v>167</v>
      </c>
      <c r="H111" s="162">
        <v>2</v>
      </c>
      <c r="I111" s="163"/>
      <c r="J111" s="163">
        <f t="shared" si="20"/>
        <v>0</v>
      </c>
      <c r="K111" s="164"/>
      <c r="L111" s="165"/>
      <c r="M111" s="166" t="s">
        <v>1</v>
      </c>
      <c r="N111" s="167" t="s">
        <v>33</v>
      </c>
      <c r="O111" s="150">
        <v>0</v>
      </c>
      <c r="P111" s="150">
        <f t="shared" si="21"/>
        <v>0</v>
      </c>
      <c r="Q111" s="150">
        <v>0</v>
      </c>
      <c r="R111" s="150">
        <f t="shared" si="22"/>
        <v>0</v>
      </c>
      <c r="S111" s="150">
        <v>0</v>
      </c>
      <c r="T111" s="151">
        <f t="shared" si="23"/>
        <v>0</v>
      </c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R111" s="152" t="s">
        <v>169</v>
      </c>
      <c r="AT111" s="152" t="s">
        <v>345</v>
      </c>
      <c r="AU111" s="152" t="s">
        <v>67</v>
      </c>
      <c r="AY111" s="14" t="s">
        <v>131</v>
      </c>
      <c r="BE111" s="153">
        <f t="shared" si="24"/>
        <v>0</v>
      </c>
      <c r="BF111" s="153">
        <f t="shared" si="25"/>
        <v>0</v>
      </c>
      <c r="BG111" s="153">
        <f t="shared" si="26"/>
        <v>0</v>
      </c>
      <c r="BH111" s="153">
        <f t="shared" si="27"/>
        <v>0</v>
      </c>
      <c r="BI111" s="153">
        <f t="shared" si="28"/>
        <v>0</v>
      </c>
      <c r="BJ111" s="14" t="s">
        <v>77</v>
      </c>
      <c r="BK111" s="153">
        <f t="shared" si="29"/>
        <v>0</v>
      </c>
      <c r="BL111" s="14" t="s">
        <v>138</v>
      </c>
      <c r="BM111" s="152" t="s">
        <v>529</v>
      </c>
    </row>
    <row r="112" spans="1:65" s="2" customFormat="1" ht="16.5" customHeight="1">
      <c r="A112" s="26"/>
      <c r="B112" s="140"/>
      <c r="C112" s="158" t="s">
        <v>417</v>
      </c>
      <c r="D112" s="170" t="s">
        <v>345</v>
      </c>
      <c r="E112" s="159" t="s">
        <v>1122</v>
      </c>
      <c r="F112" s="160" t="s">
        <v>1123</v>
      </c>
      <c r="G112" s="161" t="s">
        <v>172</v>
      </c>
      <c r="H112" s="162">
        <v>9</v>
      </c>
      <c r="I112" s="163"/>
      <c r="J112" s="163">
        <f t="shared" si="20"/>
        <v>0</v>
      </c>
      <c r="K112" s="164"/>
      <c r="L112" s="165"/>
      <c r="M112" s="166" t="s">
        <v>1</v>
      </c>
      <c r="N112" s="167" t="s">
        <v>33</v>
      </c>
      <c r="O112" s="150">
        <v>0</v>
      </c>
      <c r="P112" s="150">
        <f t="shared" si="21"/>
        <v>0</v>
      </c>
      <c r="Q112" s="150">
        <v>0</v>
      </c>
      <c r="R112" s="150">
        <f t="shared" si="22"/>
        <v>0</v>
      </c>
      <c r="S112" s="150">
        <v>0</v>
      </c>
      <c r="T112" s="151">
        <f t="shared" si="23"/>
        <v>0</v>
      </c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R112" s="152" t="s">
        <v>169</v>
      </c>
      <c r="AT112" s="152" t="s">
        <v>345</v>
      </c>
      <c r="AU112" s="152" t="s">
        <v>67</v>
      </c>
      <c r="AY112" s="14" t="s">
        <v>131</v>
      </c>
      <c r="BE112" s="153">
        <f t="shared" si="24"/>
        <v>0</v>
      </c>
      <c r="BF112" s="153">
        <f t="shared" si="25"/>
        <v>0</v>
      </c>
      <c r="BG112" s="153">
        <f t="shared" si="26"/>
        <v>0</v>
      </c>
      <c r="BH112" s="153">
        <f t="shared" si="27"/>
        <v>0</v>
      </c>
      <c r="BI112" s="153">
        <f t="shared" si="28"/>
        <v>0</v>
      </c>
      <c r="BJ112" s="14" t="s">
        <v>77</v>
      </c>
      <c r="BK112" s="153">
        <f t="shared" si="29"/>
        <v>0</v>
      </c>
      <c r="BL112" s="14" t="s">
        <v>138</v>
      </c>
      <c r="BM112" s="152" t="s">
        <v>534</v>
      </c>
    </row>
    <row r="113" spans="1:65" s="2" customFormat="1" ht="16.5" customHeight="1">
      <c r="A113" s="26"/>
      <c r="B113" s="140"/>
      <c r="C113" s="158" t="s">
        <v>205</v>
      </c>
      <c r="D113" s="170" t="s">
        <v>345</v>
      </c>
      <c r="E113" s="159" t="s">
        <v>1124</v>
      </c>
      <c r="F113" s="160" t="s">
        <v>1125</v>
      </c>
      <c r="G113" s="161" t="s">
        <v>1048</v>
      </c>
      <c r="H113" s="162">
        <v>1</v>
      </c>
      <c r="I113" s="163"/>
      <c r="J113" s="163">
        <f t="shared" si="20"/>
        <v>0</v>
      </c>
      <c r="K113" s="164"/>
      <c r="L113" s="165"/>
      <c r="M113" s="166" t="s">
        <v>1</v>
      </c>
      <c r="N113" s="167" t="s">
        <v>33</v>
      </c>
      <c r="O113" s="150">
        <v>0</v>
      </c>
      <c r="P113" s="150">
        <f t="shared" si="21"/>
        <v>0</v>
      </c>
      <c r="Q113" s="150">
        <v>0</v>
      </c>
      <c r="R113" s="150">
        <f t="shared" si="22"/>
        <v>0</v>
      </c>
      <c r="S113" s="150">
        <v>0</v>
      </c>
      <c r="T113" s="151">
        <f t="shared" si="23"/>
        <v>0</v>
      </c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R113" s="152" t="s">
        <v>169</v>
      </c>
      <c r="AT113" s="152" t="s">
        <v>345</v>
      </c>
      <c r="AU113" s="152" t="s">
        <v>67</v>
      </c>
      <c r="AY113" s="14" t="s">
        <v>131</v>
      </c>
      <c r="BE113" s="153">
        <f t="shared" si="24"/>
        <v>0</v>
      </c>
      <c r="BF113" s="153">
        <f t="shared" si="25"/>
        <v>0</v>
      </c>
      <c r="BG113" s="153">
        <f t="shared" si="26"/>
        <v>0</v>
      </c>
      <c r="BH113" s="153">
        <f t="shared" si="27"/>
        <v>0</v>
      </c>
      <c r="BI113" s="153">
        <f t="shared" si="28"/>
        <v>0</v>
      </c>
      <c r="BJ113" s="14" t="s">
        <v>77</v>
      </c>
      <c r="BK113" s="153">
        <f t="shared" si="29"/>
        <v>0</v>
      </c>
      <c r="BL113" s="14" t="s">
        <v>138</v>
      </c>
      <c r="BM113" s="152" t="s">
        <v>538</v>
      </c>
    </row>
    <row r="114" spans="1:65" s="2" customFormat="1" ht="16.5" customHeight="1">
      <c r="A114" s="26"/>
      <c r="B114" s="140"/>
      <c r="C114" s="158" t="s">
        <v>205</v>
      </c>
      <c r="D114" s="170" t="s">
        <v>345</v>
      </c>
      <c r="E114" s="159" t="s">
        <v>1126</v>
      </c>
      <c r="F114" s="160" t="s">
        <v>1127</v>
      </c>
      <c r="G114" s="161" t="s">
        <v>167</v>
      </c>
      <c r="H114" s="162">
        <v>12</v>
      </c>
      <c r="I114" s="163"/>
      <c r="J114" s="163">
        <f t="shared" si="20"/>
        <v>0</v>
      </c>
      <c r="K114" s="164"/>
      <c r="L114" s="165"/>
      <c r="M114" s="166" t="s">
        <v>1</v>
      </c>
      <c r="N114" s="167" t="s">
        <v>33</v>
      </c>
      <c r="O114" s="150">
        <v>0</v>
      </c>
      <c r="P114" s="150">
        <f t="shared" si="21"/>
        <v>0</v>
      </c>
      <c r="Q114" s="150">
        <v>0</v>
      </c>
      <c r="R114" s="150">
        <f t="shared" si="22"/>
        <v>0</v>
      </c>
      <c r="S114" s="150">
        <v>0</v>
      </c>
      <c r="T114" s="151">
        <f t="shared" si="23"/>
        <v>0</v>
      </c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R114" s="152" t="s">
        <v>169</v>
      </c>
      <c r="AT114" s="152" t="s">
        <v>345</v>
      </c>
      <c r="AU114" s="152" t="s">
        <v>67</v>
      </c>
      <c r="AY114" s="14" t="s">
        <v>131</v>
      </c>
      <c r="BE114" s="153">
        <f t="shared" si="24"/>
        <v>0</v>
      </c>
      <c r="BF114" s="153">
        <f t="shared" si="25"/>
        <v>0</v>
      </c>
      <c r="BG114" s="153">
        <f t="shared" si="26"/>
        <v>0</v>
      </c>
      <c r="BH114" s="153">
        <f t="shared" si="27"/>
        <v>0</v>
      </c>
      <c r="BI114" s="153">
        <f t="shared" si="28"/>
        <v>0</v>
      </c>
      <c r="BJ114" s="14" t="s">
        <v>77</v>
      </c>
      <c r="BK114" s="153">
        <f t="shared" si="29"/>
        <v>0</v>
      </c>
      <c r="BL114" s="14" t="s">
        <v>138</v>
      </c>
      <c r="BM114" s="152" t="s">
        <v>541</v>
      </c>
    </row>
    <row r="115" spans="1:65" s="2" customFormat="1" ht="16.5" customHeight="1">
      <c r="A115" s="26"/>
      <c r="B115" s="140"/>
      <c r="C115" s="158" t="s">
        <v>423</v>
      </c>
      <c r="D115" s="170" t="s">
        <v>345</v>
      </c>
      <c r="E115" s="159" t="s">
        <v>1128</v>
      </c>
      <c r="F115" s="160" t="s">
        <v>1129</v>
      </c>
      <c r="G115" s="161" t="s">
        <v>167</v>
      </c>
      <c r="H115" s="162">
        <v>4</v>
      </c>
      <c r="I115" s="163"/>
      <c r="J115" s="163">
        <f t="shared" si="20"/>
        <v>0</v>
      </c>
      <c r="K115" s="164"/>
      <c r="L115" s="165"/>
      <c r="M115" s="166" t="s">
        <v>1</v>
      </c>
      <c r="N115" s="167" t="s">
        <v>33</v>
      </c>
      <c r="O115" s="150">
        <v>0</v>
      </c>
      <c r="P115" s="150">
        <f t="shared" si="21"/>
        <v>0</v>
      </c>
      <c r="Q115" s="150">
        <v>0</v>
      </c>
      <c r="R115" s="150">
        <f t="shared" si="22"/>
        <v>0</v>
      </c>
      <c r="S115" s="150">
        <v>0</v>
      </c>
      <c r="T115" s="151">
        <f t="shared" si="23"/>
        <v>0</v>
      </c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R115" s="152" t="s">
        <v>169</v>
      </c>
      <c r="AT115" s="152" t="s">
        <v>345</v>
      </c>
      <c r="AU115" s="152" t="s">
        <v>67</v>
      </c>
      <c r="AY115" s="14" t="s">
        <v>131</v>
      </c>
      <c r="BE115" s="153">
        <f t="shared" si="24"/>
        <v>0</v>
      </c>
      <c r="BF115" s="153">
        <f t="shared" si="25"/>
        <v>0</v>
      </c>
      <c r="BG115" s="153">
        <f t="shared" si="26"/>
        <v>0</v>
      </c>
      <c r="BH115" s="153">
        <f t="shared" si="27"/>
        <v>0</v>
      </c>
      <c r="BI115" s="153">
        <f t="shared" si="28"/>
        <v>0</v>
      </c>
      <c r="BJ115" s="14" t="s">
        <v>77</v>
      </c>
      <c r="BK115" s="153">
        <f t="shared" si="29"/>
        <v>0</v>
      </c>
      <c r="BL115" s="14" t="s">
        <v>138</v>
      </c>
      <c r="BM115" s="152" t="s">
        <v>545</v>
      </c>
    </row>
    <row r="116" spans="1:65" s="2" customFormat="1" ht="16.5" customHeight="1">
      <c r="A116" s="26"/>
      <c r="B116" s="140"/>
      <c r="C116" s="158" t="s">
        <v>208</v>
      </c>
      <c r="D116" s="170" t="s">
        <v>345</v>
      </c>
      <c r="E116" s="159" t="s">
        <v>1130</v>
      </c>
      <c r="F116" s="160" t="s">
        <v>1131</v>
      </c>
      <c r="G116" s="161" t="s">
        <v>167</v>
      </c>
      <c r="H116" s="162">
        <v>8</v>
      </c>
      <c r="I116" s="163"/>
      <c r="J116" s="163">
        <f t="shared" si="20"/>
        <v>0</v>
      </c>
      <c r="K116" s="164"/>
      <c r="L116" s="165"/>
      <c r="M116" s="166" t="s">
        <v>1</v>
      </c>
      <c r="N116" s="167" t="s">
        <v>33</v>
      </c>
      <c r="O116" s="150">
        <v>0</v>
      </c>
      <c r="P116" s="150">
        <f t="shared" si="21"/>
        <v>0</v>
      </c>
      <c r="Q116" s="150">
        <v>0</v>
      </c>
      <c r="R116" s="150">
        <f t="shared" si="22"/>
        <v>0</v>
      </c>
      <c r="S116" s="150">
        <v>0</v>
      </c>
      <c r="T116" s="151">
        <f t="shared" si="23"/>
        <v>0</v>
      </c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R116" s="152" t="s">
        <v>169</v>
      </c>
      <c r="AT116" s="152" t="s">
        <v>345</v>
      </c>
      <c r="AU116" s="152" t="s">
        <v>67</v>
      </c>
      <c r="AY116" s="14" t="s">
        <v>131</v>
      </c>
      <c r="BE116" s="153">
        <f t="shared" si="24"/>
        <v>0</v>
      </c>
      <c r="BF116" s="153">
        <f t="shared" si="25"/>
        <v>0</v>
      </c>
      <c r="BG116" s="153">
        <f t="shared" si="26"/>
        <v>0</v>
      </c>
      <c r="BH116" s="153">
        <f t="shared" si="27"/>
        <v>0</v>
      </c>
      <c r="BI116" s="153">
        <f t="shared" si="28"/>
        <v>0</v>
      </c>
      <c r="BJ116" s="14" t="s">
        <v>77</v>
      </c>
      <c r="BK116" s="153">
        <f t="shared" si="29"/>
        <v>0</v>
      </c>
      <c r="BL116" s="14" t="s">
        <v>138</v>
      </c>
      <c r="BM116" s="152" t="s">
        <v>548</v>
      </c>
    </row>
    <row r="117" spans="1:65" s="2" customFormat="1" ht="16.5" customHeight="1">
      <c r="A117" s="26"/>
      <c r="B117" s="140"/>
      <c r="C117" s="141" t="s">
        <v>74</v>
      </c>
      <c r="D117" s="168" t="s">
        <v>134</v>
      </c>
      <c r="E117" s="142" t="s">
        <v>1132</v>
      </c>
      <c r="F117" s="143" t="s">
        <v>1133</v>
      </c>
      <c r="G117" s="144" t="s">
        <v>167</v>
      </c>
      <c r="H117" s="145">
        <v>1</v>
      </c>
      <c r="I117" s="146"/>
      <c r="J117" s="146">
        <f t="shared" si="20"/>
        <v>0</v>
      </c>
      <c r="K117" s="147"/>
      <c r="L117" s="27"/>
      <c r="M117" s="148" t="s">
        <v>1</v>
      </c>
      <c r="N117" s="149" t="s">
        <v>33</v>
      </c>
      <c r="O117" s="150">
        <v>0</v>
      </c>
      <c r="P117" s="150">
        <f t="shared" si="21"/>
        <v>0</v>
      </c>
      <c r="Q117" s="150">
        <v>0</v>
      </c>
      <c r="R117" s="150">
        <f t="shared" si="22"/>
        <v>0</v>
      </c>
      <c r="S117" s="150">
        <v>0</v>
      </c>
      <c r="T117" s="151">
        <f t="shared" si="23"/>
        <v>0</v>
      </c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R117" s="152" t="s">
        <v>138</v>
      </c>
      <c r="AT117" s="152" t="s">
        <v>134</v>
      </c>
      <c r="AU117" s="152" t="s">
        <v>67</v>
      </c>
      <c r="AY117" s="14" t="s">
        <v>131</v>
      </c>
      <c r="BE117" s="153">
        <f t="shared" si="24"/>
        <v>0</v>
      </c>
      <c r="BF117" s="153">
        <f t="shared" si="25"/>
        <v>0</v>
      </c>
      <c r="BG117" s="153">
        <f t="shared" si="26"/>
        <v>0</v>
      </c>
      <c r="BH117" s="153">
        <f t="shared" si="27"/>
        <v>0</v>
      </c>
      <c r="BI117" s="153">
        <f t="shared" si="28"/>
        <v>0</v>
      </c>
      <c r="BJ117" s="14" t="s">
        <v>77</v>
      </c>
      <c r="BK117" s="153">
        <f t="shared" si="29"/>
        <v>0</v>
      </c>
      <c r="BL117" s="14" t="s">
        <v>138</v>
      </c>
      <c r="BM117" s="152" t="s">
        <v>552</v>
      </c>
    </row>
    <row r="118" spans="1:65" s="2" customFormat="1" ht="16.5" customHeight="1">
      <c r="A118" s="26"/>
      <c r="B118" s="140"/>
      <c r="C118" s="141" t="s">
        <v>77</v>
      </c>
      <c r="D118" s="168" t="s">
        <v>134</v>
      </c>
      <c r="E118" s="142" t="s">
        <v>1134</v>
      </c>
      <c r="F118" s="143" t="s">
        <v>1135</v>
      </c>
      <c r="G118" s="144" t="s">
        <v>167</v>
      </c>
      <c r="H118" s="145">
        <v>1</v>
      </c>
      <c r="I118" s="146"/>
      <c r="J118" s="146">
        <f t="shared" si="20"/>
        <v>0</v>
      </c>
      <c r="K118" s="147"/>
      <c r="L118" s="27"/>
      <c r="M118" s="148" t="s">
        <v>1</v>
      </c>
      <c r="N118" s="149" t="s">
        <v>33</v>
      </c>
      <c r="O118" s="150">
        <v>0</v>
      </c>
      <c r="P118" s="150">
        <f t="shared" si="21"/>
        <v>0</v>
      </c>
      <c r="Q118" s="150">
        <v>0</v>
      </c>
      <c r="R118" s="150">
        <f t="shared" si="22"/>
        <v>0</v>
      </c>
      <c r="S118" s="150">
        <v>0</v>
      </c>
      <c r="T118" s="151">
        <f t="shared" si="23"/>
        <v>0</v>
      </c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R118" s="152" t="s">
        <v>138</v>
      </c>
      <c r="AT118" s="152" t="s">
        <v>134</v>
      </c>
      <c r="AU118" s="152" t="s">
        <v>67</v>
      </c>
      <c r="AY118" s="14" t="s">
        <v>131</v>
      </c>
      <c r="BE118" s="153">
        <f t="shared" si="24"/>
        <v>0</v>
      </c>
      <c r="BF118" s="153">
        <f t="shared" si="25"/>
        <v>0</v>
      </c>
      <c r="BG118" s="153">
        <f t="shared" si="26"/>
        <v>0</v>
      </c>
      <c r="BH118" s="153">
        <f t="shared" si="27"/>
        <v>0</v>
      </c>
      <c r="BI118" s="153">
        <f t="shared" si="28"/>
        <v>0</v>
      </c>
      <c r="BJ118" s="14" t="s">
        <v>77</v>
      </c>
      <c r="BK118" s="153">
        <f t="shared" si="29"/>
        <v>0</v>
      </c>
      <c r="BL118" s="14" t="s">
        <v>138</v>
      </c>
      <c r="BM118" s="152" t="s">
        <v>555</v>
      </c>
    </row>
    <row r="119" spans="1:65" s="2" customFormat="1" ht="16.5" customHeight="1">
      <c r="A119" s="26"/>
      <c r="B119" s="140"/>
      <c r="C119" s="141" t="s">
        <v>74</v>
      </c>
      <c r="D119" s="168" t="s">
        <v>134</v>
      </c>
      <c r="E119" s="142" t="s">
        <v>983</v>
      </c>
      <c r="F119" s="143" t="s">
        <v>1136</v>
      </c>
      <c r="G119" s="144" t="s">
        <v>172</v>
      </c>
      <c r="H119" s="145">
        <v>70</v>
      </c>
      <c r="I119" s="146"/>
      <c r="J119" s="146">
        <f t="shared" si="20"/>
        <v>0</v>
      </c>
      <c r="K119" s="147"/>
      <c r="L119" s="27"/>
      <c r="M119" s="148" t="s">
        <v>1</v>
      </c>
      <c r="N119" s="149" t="s">
        <v>33</v>
      </c>
      <c r="O119" s="150">
        <v>0.3276</v>
      </c>
      <c r="P119" s="150">
        <f t="shared" si="21"/>
        <v>22.931999999999999</v>
      </c>
      <c r="Q119" s="150">
        <v>0</v>
      </c>
      <c r="R119" s="150">
        <f t="shared" si="22"/>
        <v>0</v>
      </c>
      <c r="S119" s="150">
        <v>0</v>
      </c>
      <c r="T119" s="151">
        <f t="shared" si="23"/>
        <v>0</v>
      </c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R119" s="152" t="s">
        <v>138</v>
      </c>
      <c r="AT119" s="152" t="s">
        <v>134</v>
      </c>
      <c r="AU119" s="152" t="s">
        <v>67</v>
      </c>
      <c r="AY119" s="14" t="s">
        <v>131</v>
      </c>
      <c r="BE119" s="153">
        <f t="shared" si="24"/>
        <v>0</v>
      </c>
      <c r="BF119" s="153">
        <f t="shared" si="25"/>
        <v>0</v>
      </c>
      <c r="BG119" s="153">
        <f t="shared" si="26"/>
        <v>0</v>
      </c>
      <c r="BH119" s="153">
        <f t="shared" si="27"/>
        <v>0</v>
      </c>
      <c r="BI119" s="153">
        <f t="shared" si="28"/>
        <v>0</v>
      </c>
      <c r="BJ119" s="14" t="s">
        <v>77</v>
      </c>
      <c r="BK119" s="153">
        <f t="shared" si="29"/>
        <v>0</v>
      </c>
      <c r="BL119" s="14" t="s">
        <v>138</v>
      </c>
      <c r="BM119" s="152" t="s">
        <v>559</v>
      </c>
    </row>
    <row r="120" spans="1:65" s="2" customFormat="1" ht="16.5" customHeight="1">
      <c r="A120" s="26"/>
      <c r="B120" s="140"/>
      <c r="C120" s="141" t="s">
        <v>77</v>
      </c>
      <c r="D120" s="168" t="s">
        <v>134</v>
      </c>
      <c r="E120" s="142" t="s">
        <v>1137</v>
      </c>
      <c r="F120" s="143" t="s">
        <v>1138</v>
      </c>
      <c r="G120" s="144" t="s">
        <v>172</v>
      </c>
      <c r="H120" s="145">
        <v>70</v>
      </c>
      <c r="I120" s="146"/>
      <c r="J120" s="146">
        <f t="shared" si="20"/>
        <v>0</v>
      </c>
      <c r="K120" s="147"/>
      <c r="L120" s="27"/>
      <c r="M120" s="148" t="s">
        <v>1</v>
      </c>
      <c r="N120" s="149" t="s">
        <v>33</v>
      </c>
      <c r="O120" s="150">
        <v>0.13389999999999999</v>
      </c>
      <c r="P120" s="150">
        <f t="shared" si="21"/>
        <v>9.3729999999999993</v>
      </c>
      <c r="Q120" s="150">
        <v>0</v>
      </c>
      <c r="R120" s="150">
        <f t="shared" si="22"/>
        <v>0</v>
      </c>
      <c r="S120" s="150">
        <v>0</v>
      </c>
      <c r="T120" s="151">
        <f t="shared" si="23"/>
        <v>0</v>
      </c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R120" s="152" t="s">
        <v>138</v>
      </c>
      <c r="AT120" s="152" t="s">
        <v>134</v>
      </c>
      <c r="AU120" s="152" t="s">
        <v>67</v>
      </c>
      <c r="AY120" s="14" t="s">
        <v>131</v>
      </c>
      <c r="BE120" s="153">
        <f t="shared" si="24"/>
        <v>0</v>
      </c>
      <c r="BF120" s="153">
        <f t="shared" si="25"/>
        <v>0</v>
      </c>
      <c r="BG120" s="153">
        <f t="shared" si="26"/>
        <v>0</v>
      </c>
      <c r="BH120" s="153">
        <f t="shared" si="27"/>
        <v>0</v>
      </c>
      <c r="BI120" s="153">
        <f t="shared" si="28"/>
        <v>0</v>
      </c>
      <c r="BJ120" s="14" t="s">
        <v>77</v>
      </c>
      <c r="BK120" s="153">
        <f t="shared" si="29"/>
        <v>0</v>
      </c>
      <c r="BL120" s="14" t="s">
        <v>138</v>
      </c>
      <c r="BM120" s="152" t="s">
        <v>563</v>
      </c>
    </row>
    <row r="121" spans="1:65" s="2" customFormat="1" ht="16.5" customHeight="1">
      <c r="A121" s="26"/>
      <c r="B121" s="140"/>
      <c r="C121" s="141" t="s">
        <v>143</v>
      </c>
      <c r="D121" s="168" t="s">
        <v>134</v>
      </c>
      <c r="E121" s="142" t="s">
        <v>1139</v>
      </c>
      <c r="F121" s="143" t="s">
        <v>1140</v>
      </c>
      <c r="G121" s="144" t="s">
        <v>344</v>
      </c>
      <c r="H121" s="145">
        <v>25.5</v>
      </c>
      <c r="I121" s="146"/>
      <c r="J121" s="146">
        <f t="shared" si="20"/>
        <v>0</v>
      </c>
      <c r="K121" s="147"/>
      <c r="L121" s="27"/>
      <c r="M121" s="148" t="s">
        <v>1</v>
      </c>
      <c r="N121" s="149" t="s">
        <v>33</v>
      </c>
      <c r="O121" s="150">
        <v>0.14299999999999999</v>
      </c>
      <c r="P121" s="150">
        <f t="shared" si="21"/>
        <v>3.6464999999999996</v>
      </c>
      <c r="Q121" s="150">
        <v>0</v>
      </c>
      <c r="R121" s="150">
        <f t="shared" si="22"/>
        <v>0</v>
      </c>
      <c r="S121" s="150">
        <v>0</v>
      </c>
      <c r="T121" s="151">
        <f t="shared" si="23"/>
        <v>0</v>
      </c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R121" s="152" t="s">
        <v>138</v>
      </c>
      <c r="AT121" s="152" t="s">
        <v>134</v>
      </c>
      <c r="AU121" s="152" t="s">
        <v>67</v>
      </c>
      <c r="AY121" s="14" t="s">
        <v>131</v>
      </c>
      <c r="BE121" s="153">
        <f t="shared" si="24"/>
        <v>0</v>
      </c>
      <c r="BF121" s="153">
        <f t="shared" si="25"/>
        <v>0</v>
      </c>
      <c r="BG121" s="153">
        <f t="shared" si="26"/>
        <v>0</v>
      </c>
      <c r="BH121" s="153">
        <f t="shared" si="27"/>
        <v>0</v>
      </c>
      <c r="BI121" s="153">
        <f t="shared" si="28"/>
        <v>0</v>
      </c>
      <c r="BJ121" s="14" t="s">
        <v>77</v>
      </c>
      <c r="BK121" s="153">
        <f t="shared" si="29"/>
        <v>0</v>
      </c>
      <c r="BL121" s="14" t="s">
        <v>138</v>
      </c>
      <c r="BM121" s="152" t="s">
        <v>567</v>
      </c>
    </row>
    <row r="122" spans="1:65" s="2" customFormat="1" ht="16.5" customHeight="1">
      <c r="A122" s="26"/>
      <c r="B122" s="140"/>
      <c r="C122" s="141" t="s">
        <v>74</v>
      </c>
      <c r="D122" s="168" t="s">
        <v>134</v>
      </c>
      <c r="E122" s="142" t="s">
        <v>1141</v>
      </c>
      <c r="F122" s="143" t="s">
        <v>1142</v>
      </c>
      <c r="G122" s="144" t="s">
        <v>1048</v>
      </c>
      <c r="H122" s="145">
        <v>1</v>
      </c>
      <c r="I122" s="146"/>
      <c r="J122" s="146">
        <f t="shared" si="20"/>
        <v>0</v>
      </c>
      <c r="K122" s="147"/>
      <c r="L122" s="27"/>
      <c r="M122" s="148" t="s">
        <v>1</v>
      </c>
      <c r="N122" s="149" t="s">
        <v>33</v>
      </c>
      <c r="O122" s="150">
        <v>0</v>
      </c>
      <c r="P122" s="150">
        <f t="shared" si="21"/>
        <v>0</v>
      </c>
      <c r="Q122" s="150">
        <v>0</v>
      </c>
      <c r="R122" s="150">
        <f t="shared" si="22"/>
        <v>0</v>
      </c>
      <c r="S122" s="150">
        <v>0</v>
      </c>
      <c r="T122" s="151">
        <f t="shared" si="23"/>
        <v>0</v>
      </c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R122" s="152" t="s">
        <v>138</v>
      </c>
      <c r="AT122" s="152" t="s">
        <v>134</v>
      </c>
      <c r="AU122" s="152" t="s">
        <v>67</v>
      </c>
      <c r="AY122" s="14" t="s">
        <v>131</v>
      </c>
      <c r="BE122" s="153">
        <f t="shared" si="24"/>
        <v>0</v>
      </c>
      <c r="BF122" s="153">
        <f t="shared" si="25"/>
        <v>0</v>
      </c>
      <c r="BG122" s="153">
        <f t="shared" si="26"/>
        <v>0</v>
      </c>
      <c r="BH122" s="153">
        <f t="shared" si="27"/>
        <v>0</v>
      </c>
      <c r="BI122" s="153">
        <f t="shared" si="28"/>
        <v>0</v>
      </c>
      <c r="BJ122" s="14" t="s">
        <v>77</v>
      </c>
      <c r="BK122" s="153">
        <f t="shared" si="29"/>
        <v>0</v>
      </c>
      <c r="BL122" s="14" t="s">
        <v>138</v>
      </c>
      <c r="BM122" s="152" t="s">
        <v>572</v>
      </c>
    </row>
    <row r="123" spans="1:65" s="2" customFormat="1" ht="16.5" customHeight="1">
      <c r="A123" s="26"/>
      <c r="B123" s="140"/>
      <c r="C123" s="141" t="s">
        <v>77</v>
      </c>
      <c r="D123" s="168" t="s">
        <v>134</v>
      </c>
      <c r="E123" s="142" t="s">
        <v>1143</v>
      </c>
      <c r="F123" s="143" t="s">
        <v>1144</v>
      </c>
      <c r="G123" s="144" t="s">
        <v>1048</v>
      </c>
      <c r="H123" s="145">
        <v>1</v>
      </c>
      <c r="I123" s="146"/>
      <c r="J123" s="146">
        <f t="shared" si="20"/>
        <v>0</v>
      </c>
      <c r="K123" s="147"/>
      <c r="L123" s="27"/>
      <c r="M123" s="154" t="s">
        <v>1</v>
      </c>
      <c r="N123" s="155" t="s">
        <v>33</v>
      </c>
      <c r="O123" s="156">
        <v>0</v>
      </c>
      <c r="P123" s="156">
        <f t="shared" si="21"/>
        <v>0</v>
      </c>
      <c r="Q123" s="156">
        <v>0</v>
      </c>
      <c r="R123" s="156">
        <f t="shared" si="22"/>
        <v>0</v>
      </c>
      <c r="S123" s="156">
        <v>0</v>
      </c>
      <c r="T123" s="157">
        <f t="shared" si="23"/>
        <v>0</v>
      </c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R123" s="152" t="s">
        <v>138</v>
      </c>
      <c r="AT123" s="152" t="s">
        <v>134</v>
      </c>
      <c r="AU123" s="152" t="s">
        <v>67</v>
      </c>
      <c r="AY123" s="14" t="s">
        <v>131</v>
      </c>
      <c r="BE123" s="153">
        <f t="shared" si="24"/>
        <v>0</v>
      </c>
      <c r="BF123" s="153">
        <f t="shared" si="25"/>
        <v>0</v>
      </c>
      <c r="BG123" s="153">
        <f t="shared" si="26"/>
        <v>0</v>
      </c>
      <c r="BH123" s="153">
        <f t="shared" si="27"/>
        <v>0</v>
      </c>
      <c r="BI123" s="153">
        <f t="shared" si="28"/>
        <v>0</v>
      </c>
      <c r="BJ123" s="14" t="s">
        <v>77</v>
      </c>
      <c r="BK123" s="153">
        <f t="shared" si="29"/>
        <v>0</v>
      </c>
      <c r="BL123" s="14" t="s">
        <v>138</v>
      </c>
      <c r="BM123" s="152" t="s">
        <v>576</v>
      </c>
    </row>
    <row r="124" spans="1:65" s="2" customFormat="1" ht="6.95" customHeight="1">
      <c r="A124" s="26"/>
      <c r="B124" s="44"/>
      <c r="C124" s="45"/>
      <c r="D124" s="45"/>
      <c r="E124" s="45"/>
      <c r="F124" s="45"/>
      <c r="G124" s="45"/>
      <c r="H124" s="45"/>
      <c r="I124" s="45"/>
      <c r="J124" s="45"/>
      <c r="K124" s="45"/>
      <c r="L124" s="27"/>
      <c r="M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</row>
  </sheetData>
  <autoFilter ref="C41:K123"/>
  <mergeCells count="6">
    <mergeCell ref="E34:H34"/>
    <mergeCell ref="E7:H7"/>
    <mergeCell ref="E9:H9"/>
    <mergeCell ref="E11:H11"/>
    <mergeCell ref="E30:H30"/>
    <mergeCell ref="E32:H32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24"/>
  <sheetViews>
    <sheetView showGridLines="0" topLeftCell="A110" workbookViewId="0">
      <selection activeCell="I136" sqref="I136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86"/>
    </row>
    <row r="2" spans="1:46" s="1" customFormat="1" ht="36.950000000000003" customHeight="1">
      <c r="L2" s="198" t="s">
        <v>5</v>
      </c>
      <c r="M2" s="191"/>
      <c r="N2" s="191"/>
      <c r="O2" s="191"/>
      <c r="P2" s="191"/>
      <c r="Q2" s="191"/>
      <c r="R2" s="191"/>
      <c r="S2" s="191"/>
      <c r="T2" s="191"/>
      <c r="U2" s="191"/>
      <c r="V2" s="191"/>
      <c r="AT2" s="14" t="s">
        <v>103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67</v>
      </c>
    </row>
    <row r="4" spans="1:46" s="1" customFormat="1" ht="24.95" customHeight="1">
      <c r="B4" s="17"/>
      <c r="D4" s="18" t="s">
        <v>104</v>
      </c>
      <c r="L4" s="17"/>
      <c r="M4" s="87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3" t="s">
        <v>12</v>
      </c>
      <c r="L6" s="17"/>
    </row>
    <row r="7" spans="1:46" s="1" customFormat="1" ht="16.5" customHeight="1">
      <c r="B7" s="17"/>
      <c r="E7" s="210" t="str">
        <f>'Rekapitulácia stavby'!K6</f>
        <v>ČOV Huncove</v>
      </c>
      <c r="F7" s="211"/>
      <c r="G7" s="211"/>
      <c r="H7" s="211"/>
      <c r="L7" s="17"/>
    </row>
    <row r="8" spans="1:46" s="2" customFormat="1" ht="12" customHeight="1">
      <c r="A8" s="26"/>
      <c r="B8" s="27"/>
      <c r="C8" s="26"/>
      <c r="D8" s="23" t="s">
        <v>105</v>
      </c>
      <c r="E8" s="26"/>
      <c r="F8" s="26"/>
      <c r="G8" s="26"/>
      <c r="H8" s="26"/>
      <c r="I8" s="26"/>
      <c r="J8" s="26"/>
      <c r="K8" s="26"/>
      <c r="L8" s="39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46" s="2" customFormat="1" ht="16.5" customHeight="1">
      <c r="A9" s="26"/>
      <c r="B9" s="27"/>
      <c r="C9" s="26"/>
      <c r="D9" s="26"/>
      <c r="E9" s="177" t="s">
        <v>1145</v>
      </c>
      <c r="F9" s="212"/>
      <c r="G9" s="212"/>
      <c r="H9" s="212"/>
      <c r="I9" s="26"/>
      <c r="J9" s="26"/>
      <c r="K9" s="26"/>
      <c r="L9" s="39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>
      <c r="A10" s="26"/>
      <c r="B10" s="27"/>
      <c r="C10" s="26"/>
      <c r="D10" s="26"/>
      <c r="E10" s="26"/>
      <c r="F10" s="26"/>
      <c r="G10" s="26"/>
      <c r="H10" s="26"/>
      <c r="I10" s="26"/>
      <c r="J10" s="26"/>
      <c r="K10" s="26"/>
      <c r="L10" s="39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2" customHeight="1">
      <c r="A11" s="26"/>
      <c r="B11" s="27"/>
      <c r="C11" s="26"/>
      <c r="D11" s="23" t="s">
        <v>14</v>
      </c>
      <c r="E11" s="26"/>
      <c r="F11" s="21" t="s">
        <v>17</v>
      </c>
      <c r="G11" s="26"/>
      <c r="H11" s="26"/>
      <c r="I11" s="23" t="s">
        <v>15</v>
      </c>
      <c r="J11" s="21" t="s">
        <v>1</v>
      </c>
      <c r="K11" s="26"/>
      <c r="L11" s="39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t="12" customHeight="1">
      <c r="A12" s="26"/>
      <c r="B12" s="27"/>
      <c r="C12" s="26"/>
      <c r="D12" s="23" t="s">
        <v>16</v>
      </c>
      <c r="E12" s="26"/>
      <c r="F12" s="21" t="s">
        <v>17</v>
      </c>
      <c r="G12" s="26"/>
      <c r="H12" s="26"/>
      <c r="I12" s="23" t="s">
        <v>18</v>
      </c>
      <c r="J12" s="52"/>
      <c r="K12" s="26"/>
      <c r="L12" s="39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0.9" customHeight="1">
      <c r="A13" s="26"/>
      <c r="B13" s="27"/>
      <c r="C13" s="26"/>
      <c r="D13" s="26"/>
      <c r="E13" s="26"/>
      <c r="F13" s="26"/>
      <c r="G13" s="26"/>
      <c r="H13" s="26"/>
      <c r="I13" s="26"/>
      <c r="J13" s="26"/>
      <c r="K13" s="26"/>
      <c r="L13" s="39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customHeight="1">
      <c r="A14" s="26"/>
      <c r="B14" s="27"/>
      <c r="C14" s="26"/>
      <c r="D14" s="23" t="s">
        <v>19</v>
      </c>
      <c r="E14" s="26"/>
      <c r="F14" s="26"/>
      <c r="G14" s="26"/>
      <c r="H14" s="26"/>
      <c r="I14" s="23" t="s">
        <v>20</v>
      </c>
      <c r="J14" s="21" t="s">
        <v>1</v>
      </c>
      <c r="K14" s="26"/>
      <c r="L14" s="39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8" customHeight="1">
      <c r="A15" s="26"/>
      <c r="B15" s="27"/>
      <c r="C15" s="26"/>
      <c r="D15" s="26"/>
      <c r="E15" s="21" t="s">
        <v>107</v>
      </c>
      <c r="F15" s="26"/>
      <c r="G15" s="26"/>
      <c r="H15" s="26"/>
      <c r="I15" s="23" t="s">
        <v>21</v>
      </c>
      <c r="J15" s="21" t="s">
        <v>1</v>
      </c>
      <c r="K15" s="26"/>
      <c r="L15" s="39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6.95" customHeight="1">
      <c r="A16" s="26"/>
      <c r="B16" s="27"/>
      <c r="C16" s="26"/>
      <c r="D16" s="26"/>
      <c r="E16" s="26"/>
      <c r="F16" s="26"/>
      <c r="G16" s="26"/>
      <c r="H16" s="26"/>
      <c r="I16" s="26"/>
      <c r="J16" s="26"/>
      <c r="K16" s="26"/>
      <c r="L16" s="39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2" customHeight="1">
      <c r="A17" s="26"/>
      <c r="B17" s="27"/>
      <c r="C17" s="26"/>
      <c r="D17" s="23" t="s">
        <v>22</v>
      </c>
      <c r="E17" s="26"/>
      <c r="F17" s="26"/>
      <c r="G17" s="26"/>
      <c r="H17" s="26"/>
      <c r="I17" s="23" t="s">
        <v>20</v>
      </c>
      <c r="J17" s="21" t="s">
        <v>1</v>
      </c>
      <c r="K17" s="26"/>
      <c r="L17" s="39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8" customHeight="1">
      <c r="A18" s="26"/>
      <c r="B18" s="27"/>
      <c r="C18" s="26"/>
      <c r="D18" s="26"/>
      <c r="E18" s="21" t="s">
        <v>17</v>
      </c>
      <c r="F18" s="26"/>
      <c r="G18" s="26"/>
      <c r="H18" s="26"/>
      <c r="I18" s="23" t="s">
        <v>21</v>
      </c>
      <c r="J18" s="21" t="s">
        <v>1</v>
      </c>
      <c r="K18" s="26"/>
      <c r="L18" s="39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6.95" customHeight="1">
      <c r="A19" s="26"/>
      <c r="B19" s="27"/>
      <c r="C19" s="26"/>
      <c r="D19" s="26"/>
      <c r="E19" s="26"/>
      <c r="F19" s="26"/>
      <c r="G19" s="26"/>
      <c r="H19" s="26"/>
      <c r="I19" s="26"/>
      <c r="J19" s="26"/>
      <c r="K19" s="26"/>
      <c r="L19" s="39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2" customHeight="1">
      <c r="A20" s="26"/>
      <c r="B20" s="27"/>
      <c r="C20" s="26"/>
      <c r="D20" s="23" t="s">
        <v>23</v>
      </c>
      <c r="E20" s="26"/>
      <c r="F20" s="26"/>
      <c r="G20" s="26"/>
      <c r="H20" s="26"/>
      <c r="I20" s="23" t="s">
        <v>20</v>
      </c>
      <c r="J20" s="21" t="s">
        <v>1</v>
      </c>
      <c r="K20" s="26"/>
      <c r="L20" s="39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8" customHeight="1">
      <c r="A21" s="26"/>
      <c r="B21" s="27"/>
      <c r="C21" s="26"/>
      <c r="D21" s="26"/>
      <c r="E21" s="21" t="s">
        <v>108</v>
      </c>
      <c r="F21" s="26"/>
      <c r="G21" s="26"/>
      <c r="H21" s="26"/>
      <c r="I21" s="23" t="s">
        <v>21</v>
      </c>
      <c r="J21" s="21" t="s">
        <v>1</v>
      </c>
      <c r="K21" s="26"/>
      <c r="L21" s="39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6.95" customHeight="1">
      <c r="A22" s="26"/>
      <c r="B22" s="27"/>
      <c r="C22" s="26"/>
      <c r="D22" s="26"/>
      <c r="E22" s="26"/>
      <c r="F22" s="26"/>
      <c r="G22" s="26"/>
      <c r="H22" s="26"/>
      <c r="I22" s="26"/>
      <c r="J22" s="26"/>
      <c r="K22" s="26"/>
      <c r="L22" s="39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2" customHeight="1">
      <c r="A23" s="26"/>
      <c r="B23" s="27"/>
      <c r="C23" s="26"/>
      <c r="D23" s="23" t="s">
        <v>25</v>
      </c>
      <c r="E23" s="26"/>
      <c r="F23" s="26"/>
      <c r="G23" s="26"/>
      <c r="H23" s="26"/>
      <c r="I23" s="23" t="s">
        <v>20</v>
      </c>
      <c r="J23" s="21" t="s">
        <v>1</v>
      </c>
      <c r="K23" s="26"/>
      <c r="L23" s="39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8" customHeight="1">
      <c r="A24" s="26"/>
      <c r="B24" s="27"/>
      <c r="C24" s="26"/>
      <c r="D24" s="26"/>
      <c r="E24" s="21" t="s">
        <v>830</v>
      </c>
      <c r="F24" s="26"/>
      <c r="G24" s="26"/>
      <c r="H24" s="26"/>
      <c r="I24" s="23" t="s">
        <v>21</v>
      </c>
      <c r="J24" s="21" t="s">
        <v>1</v>
      </c>
      <c r="K24" s="26"/>
      <c r="L24" s="39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6.95" customHeight="1">
      <c r="A25" s="26"/>
      <c r="B25" s="27"/>
      <c r="C25" s="26"/>
      <c r="D25" s="26"/>
      <c r="E25" s="26"/>
      <c r="F25" s="26"/>
      <c r="G25" s="26"/>
      <c r="H25" s="26"/>
      <c r="I25" s="26"/>
      <c r="J25" s="26"/>
      <c r="K25" s="26"/>
      <c r="L25" s="39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2" customHeight="1">
      <c r="A26" s="26"/>
      <c r="B26" s="27"/>
      <c r="C26" s="26"/>
      <c r="D26" s="23" t="s">
        <v>26</v>
      </c>
      <c r="E26" s="26"/>
      <c r="F26" s="26"/>
      <c r="G26" s="26"/>
      <c r="H26" s="26"/>
      <c r="I26" s="26"/>
      <c r="J26" s="26"/>
      <c r="K26" s="26"/>
      <c r="L26" s="39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8" customFormat="1" ht="16.5" customHeight="1">
      <c r="A27" s="88"/>
      <c r="B27" s="89"/>
      <c r="C27" s="88"/>
      <c r="D27" s="88"/>
      <c r="E27" s="193" t="s">
        <v>1</v>
      </c>
      <c r="F27" s="193"/>
      <c r="G27" s="193"/>
      <c r="H27" s="193"/>
      <c r="I27" s="88"/>
      <c r="J27" s="88"/>
      <c r="K27" s="88"/>
      <c r="L27" s="90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</row>
    <row r="28" spans="1:31" s="2" customFormat="1" ht="6.95" customHeight="1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39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6.95" customHeight="1">
      <c r="A29" s="26"/>
      <c r="B29" s="27"/>
      <c r="C29" s="26"/>
      <c r="D29" s="63"/>
      <c r="E29" s="63"/>
      <c r="F29" s="63"/>
      <c r="G29" s="63"/>
      <c r="H29" s="63"/>
      <c r="I29" s="63"/>
      <c r="J29" s="63"/>
      <c r="K29" s="63"/>
      <c r="L29" s="39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25.35" customHeight="1">
      <c r="A30" s="26"/>
      <c r="B30" s="27"/>
      <c r="C30" s="26"/>
      <c r="D30" s="91" t="s">
        <v>27</v>
      </c>
      <c r="E30" s="26"/>
      <c r="F30" s="26"/>
      <c r="G30" s="26"/>
      <c r="H30" s="26"/>
      <c r="I30" s="26"/>
      <c r="J30" s="68">
        <f>ROUND(J118, 2)</f>
        <v>0</v>
      </c>
      <c r="K30" s="26"/>
      <c r="L30" s="39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5" customHeight="1">
      <c r="A31" s="26"/>
      <c r="B31" s="27"/>
      <c r="C31" s="26"/>
      <c r="D31" s="63"/>
      <c r="E31" s="63"/>
      <c r="F31" s="63"/>
      <c r="G31" s="63"/>
      <c r="H31" s="63"/>
      <c r="I31" s="63"/>
      <c r="J31" s="63"/>
      <c r="K31" s="63"/>
      <c r="L31" s="39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14.45" customHeight="1">
      <c r="A32" s="26"/>
      <c r="B32" s="27"/>
      <c r="C32" s="26"/>
      <c r="D32" s="26"/>
      <c r="E32" s="26"/>
      <c r="F32" s="30" t="s">
        <v>29</v>
      </c>
      <c r="G32" s="26"/>
      <c r="H32" s="26"/>
      <c r="I32" s="30" t="s">
        <v>28</v>
      </c>
      <c r="J32" s="30" t="s">
        <v>30</v>
      </c>
      <c r="K32" s="26"/>
      <c r="L32" s="39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14.45" customHeight="1">
      <c r="A33" s="26"/>
      <c r="B33" s="27"/>
      <c r="C33" s="26"/>
      <c r="D33" s="92" t="s">
        <v>31</v>
      </c>
      <c r="E33" s="32" t="s">
        <v>32</v>
      </c>
      <c r="F33" s="93">
        <f>ROUND((SUM(BE118:BE123)),  2)</f>
        <v>0</v>
      </c>
      <c r="G33" s="94"/>
      <c r="H33" s="94"/>
      <c r="I33" s="95">
        <v>0.2</v>
      </c>
      <c r="J33" s="93">
        <f>ROUND(((SUM(BE118:BE123))*I33),  2)</f>
        <v>0</v>
      </c>
      <c r="K33" s="26"/>
      <c r="L33" s="39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5" customHeight="1">
      <c r="A34" s="26"/>
      <c r="B34" s="27"/>
      <c r="C34" s="26"/>
      <c r="D34" s="26"/>
      <c r="E34" s="32" t="s">
        <v>33</v>
      </c>
      <c r="F34" s="93">
        <f>ROUND((SUM(BF118:BF123)),  2)</f>
        <v>0</v>
      </c>
      <c r="G34" s="94"/>
      <c r="H34" s="94"/>
      <c r="I34" s="95">
        <v>0.2</v>
      </c>
      <c r="J34" s="93">
        <f>ROUND(((SUM(BF118:BF123))*I34),  2)</f>
        <v>0</v>
      </c>
      <c r="K34" s="26"/>
      <c r="L34" s="39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5" hidden="1" customHeight="1">
      <c r="A35" s="26"/>
      <c r="B35" s="27"/>
      <c r="C35" s="26"/>
      <c r="D35" s="26"/>
      <c r="E35" s="23" t="s">
        <v>34</v>
      </c>
      <c r="F35" s="96">
        <f>ROUND((SUM(BG118:BG123)),  2)</f>
        <v>0</v>
      </c>
      <c r="G35" s="26"/>
      <c r="H35" s="26"/>
      <c r="I35" s="97">
        <v>0.2</v>
      </c>
      <c r="J35" s="96">
        <f>0</f>
        <v>0</v>
      </c>
      <c r="K35" s="26"/>
      <c r="L35" s="39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5" hidden="1" customHeight="1">
      <c r="A36" s="26"/>
      <c r="B36" s="27"/>
      <c r="C36" s="26"/>
      <c r="D36" s="26"/>
      <c r="E36" s="23" t="s">
        <v>35</v>
      </c>
      <c r="F36" s="96">
        <f>ROUND((SUM(BH118:BH123)),  2)</f>
        <v>0</v>
      </c>
      <c r="G36" s="26"/>
      <c r="H36" s="26"/>
      <c r="I36" s="97">
        <v>0.2</v>
      </c>
      <c r="J36" s="96">
        <f>0</f>
        <v>0</v>
      </c>
      <c r="K36" s="26"/>
      <c r="L36" s="39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5" hidden="1" customHeight="1">
      <c r="A37" s="26"/>
      <c r="B37" s="27"/>
      <c r="C37" s="26"/>
      <c r="D37" s="26"/>
      <c r="E37" s="32" t="s">
        <v>36</v>
      </c>
      <c r="F37" s="93">
        <f>ROUND((SUM(BI118:BI123)),  2)</f>
        <v>0</v>
      </c>
      <c r="G37" s="94"/>
      <c r="H37" s="94"/>
      <c r="I37" s="95">
        <v>0</v>
      </c>
      <c r="J37" s="93">
        <f>0</f>
        <v>0</v>
      </c>
      <c r="K37" s="26"/>
      <c r="L37" s="39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6.95" customHeight="1">
      <c r="A38" s="26"/>
      <c r="B38" s="27"/>
      <c r="C38" s="26"/>
      <c r="D38" s="26"/>
      <c r="E38" s="26"/>
      <c r="F38" s="26"/>
      <c r="G38" s="26"/>
      <c r="H38" s="26"/>
      <c r="I38" s="26"/>
      <c r="J38" s="26"/>
      <c r="K38" s="26"/>
      <c r="L38" s="39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25.35" customHeight="1">
      <c r="A39" s="26"/>
      <c r="B39" s="27"/>
      <c r="C39" s="98"/>
      <c r="D39" s="99" t="s">
        <v>37</v>
      </c>
      <c r="E39" s="57"/>
      <c r="F39" s="57"/>
      <c r="G39" s="100" t="s">
        <v>38</v>
      </c>
      <c r="H39" s="101" t="s">
        <v>39</v>
      </c>
      <c r="I39" s="57"/>
      <c r="J39" s="102">
        <f>SUM(J30:J37)</f>
        <v>0</v>
      </c>
      <c r="K39" s="103"/>
      <c r="L39" s="39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14.45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9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39"/>
      <c r="D50" s="40" t="s">
        <v>40</v>
      </c>
      <c r="E50" s="41"/>
      <c r="F50" s="41"/>
      <c r="G50" s="40" t="s">
        <v>41</v>
      </c>
      <c r="H50" s="41"/>
      <c r="I50" s="41"/>
      <c r="J50" s="41"/>
      <c r="K50" s="41"/>
      <c r="L50" s="39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6"/>
      <c r="B61" s="27"/>
      <c r="C61" s="26"/>
      <c r="D61" s="42" t="s">
        <v>42</v>
      </c>
      <c r="E61" s="29"/>
      <c r="F61" s="104" t="s">
        <v>43</v>
      </c>
      <c r="G61" s="42" t="s">
        <v>42</v>
      </c>
      <c r="H61" s="29"/>
      <c r="I61" s="29"/>
      <c r="J61" s="105" t="s">
        <v>43</v>
      </c>
      <c r="K61" s="29"/>
      <c r="L61" s="39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6"/>
      <c r="B65" s="27"/>
      <c r="C65" s="26"/>
      <c r="D65" s="40" t="s">
        <v>44</v>
      </c>
      <c r="E65" s="43"/>
      <c r="F65" s="43"/>
      <c r="G65" s="40" t="s">
        <v>45</v>
      </c>
      <c r="H65" s="43"/>
      <c r="I65" s="43"/>
      <c r="J65" s="43"/>
      <c r="K65" s="43"/>
      <c r="L65" s="39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6"/>
      <c r="B76" s="27"/>
      <c r="C76" s="26"/>
      <c r="D76" s="42" t="s">
        <v>42</v>
      </c>
      <c r="E76" s="29"/>
      <c r="F76" s="104" t="s">
        <v>43</v>
      </c>
      <c r="G76" s="42" t="s">
        <v>42</v>
      </c>
      <c r="H76" s="29"/>
      <c r="I76" s="29"/>
      <c r="J76" s="105" t="s">
        <v>43</v>
      </c>
      <c r="K76" s="29"/>
      <c r="L76" s="39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customHeight="1">
      <c r="A77" s="26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47" s="2" customFormat="1" ht="6.95" hidden="1" customHeight="1">
      <c r="A81" s="26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47" s="2" customFormat="1" ht="24.95" hidden="1" customHeight="1">
      <c r="A82" s="26"/>
      <c r="B82" s="27"/>
      <c r="C82" s="18" t="s">
        <v>109</v>
      </c>
      <c r="D82" s="26"/>
      <c r="E82" s="26"/>
      <c r="F82" s="26"/>
      <c r="G82" s="26"/>
      <c r="H82" s="26"/>
      <c r="I82" s="26"/>
      <c r="J82" s="26"/>
      <c r="K82" s="26"/>
      <c r="L82" s="39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47" s="2" customFormat="1" ht="6.95" hidden="1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9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47" s="2" customFormat="1" ht="12" hidden="1" customHeight="1">
      <c r="A84" s="26"/>
      <c r="B84" s="27"/>
      <c r="C84" s="23" t="s">
        <v>12</v>
      </c>
      <c r="D84" s="26"/>
      <c r="E84" s="26"/>
      <c r="F84" s="26"/>
      <c r="G84" s="26"/>
      <c r="H84" s="26"/>
      <c r="I84" s="26"/>
      <c r="J84" s="26"/>
      <c r="K84" s="26"/>
      <c r="L84" s="39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47" s="2" customFormat="1" ht="16.5" hidden="1" customHeight="1">
      <c r="A85" s="26"/>
      <c r="B85" s="27"/>
      <c r="C85" s="26"/>
      <c r="D85" s="26"/>
      <c r="E85" s="210" t="str">
        <f>E7</f>
        <v>ČOV Huncove</v>
      </c>
      <c r="F85" s="211"/>
      <c r="G85" s="211"/>
      <c r="H85" s="211"/>
      <c r="I85" s="26"/>
      <c r="J85" s="26"/>
      <c r="K85" s="26"/>
      <c r="L85" s="39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47" s="2" customFormat="1" ht="12" hidden="1" customHeight="1">
      <c r="A86" s="26"/>
      <c r="B86" s="27"/>
      <c r="C86" s="23" t="s">
        <v>105</v>
      </c>
      <c r="D86" s="26"/>
      <c r="E86" s="26"/>
      <c r="F86" s="26"/>
      <c r="G86" s="26"/>
      <c r="H86" s="26"/>
      <c r="I86" s="26"/>
      <c r="J86" s="26"/>
      <c r="K86" s="26"/>
      <c r="L86" s="39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47" s="2" customFormat="1" ht="16.5" hidden="1" customHeight="1">
      <c r="A87" s="26"/>
      <c r="B87" s="27"/>
      <c r="C87" s="26"/>
      <c r="D87" s="26"/>
      <c r="E87" s="177" t="str">
        <f>E9</f>
        <v>SO08 - SO 08 - Prekládka NN prípojky</v>
      </c>
      <c r="F87" s="212"/>
      <c r="G87" s="212"/>
      <c r="H87" s="212"/>
      <c r="I87" s="26"/>
      <c r="J87" s="26"/>
      <c r="K87" s="26"/>
      <c r="L87" s="39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47" s="2" customFormat="1" ht="6.95" hidden="1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39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47" s="2" customFormat="1" ht="12" hidden="1" customHeight="1">
      <c r="A89" s="26"/>
      <c r="B89" s="27"/>
      <c r="C89" s="23" t="s">
        <v>16</v>
      </c>
      <c r="D89" s="26"/>
      <c r="E89" s="26"/>
      <c r="F89" s="21" t="str">
        <f>F12</f>
        <v xml:space="preserve"> </v>
      </c>
      <c r="G89" s="26"/>
      <c r="H89" s="26"/>
      <c r="I89" s="23" t="s">
        <v>18</v>
      </c>
      <c r="J89" s="52" t="str">
        <f>IF(J12="","",J12)</f>
        <v/>
      </c>
      <c r="K89" s="26"/>
      <c r="L89" s="39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47" s="2" customFormat="1" ht="6.95" hidden="1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9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47" s="2" customFormat="1" ht="15.2" hidden="1" customHeight="1">
      <c r="A91" s="26"/>
      <c r="B91" s="27"/>
      <c r="C91" s="23" t="s">
        <v>19</v>
      </c>
      <c r="D91" s="26"/>
      <c r="E91" s="26"/>
      <c r="F91" s="21" t="str">
        <f>E15</f>
        <v xml:space="preserve"> Obec Huncovce </v>
      </c>
      <c r="G91" s="26"/>
      <c r="H91" s="26"/>
      <c r="I91" s="23" t="s">
        <v>23</v>
      </c>
      <c r="J91" s="24" t="str">
        <f>E21</f>
        <v xml:space="preserve"> Ing. Rastislav Hriňák </v>
      </c>
      <c r="K91" s="26"/>
      <c r="L91" s="39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47" s="2" customFormat="1" ht="15.2" hidden="1" customHeight="1">
      <c r="A92" s="26"/>
      <c r="B92" s="27"/>
      <c r="C92" s="23" t="s">
        <v>22</v>
      </c>
      <c r="D92" s="26"/>
      <c r="E92" s="26"/>
      <c r="F92" s="21" t="str">
        <f>IF(E18="","",E18)</f>
        <v xml:space="preserve"> </v>
      </c>
      <c r="G92" s="26"/>
      <c r="H92" s="26"/>
      <c r="I92" s="23" t="s">
        <v>25</v>
      </c>
      <c r="J92" s="24" t="str">
        <f>E24</f>
        <v xml:space="preserve">                                         </v>
      </c>
      <c r="K92" s="26"/>
      <c r="L92" s="39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47" s="2" customFormat="1" ht="10.35" hidden="1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39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47" s="2" customFormat="1" ht="29.25" hidden="1" customHeight="1">
      <c r="A94" s="26"/>
      <c r="B94" s="27"/>
      <c r="C94" s="106" t="s">
        <v>110</v>
      </c>
      <c r="D94" s="98"/>
      <c r="E94" s="98"/>
      <c r="F94" s="98"/>
      <c r="G94" s="98"/>
      <c r="H94" s="98"/>
      <c r="I94" s="98"/>
      <c r="J94" s="107" t="s">
        <v>111</v>
      </c>
      <c r="K94" s="98"/>
      <c r="L94" s="39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47" s="2" customFormat="1" ht="10.35" hidden="1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9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47" s="2" customFormat="1" ht="22.9" hidden="1" customHeight="1">
      <c r="A96" s="26"/>
      <c r="B96" s="27"/>
      <c r="C96" s="108" t="s">
        <v>112</v>
      </c>
      <c r="D96" s="26"/>
      <c r="E96" s="26"/>
      <c r="F96" s="26"/>
      <c r="G96" s="26"/>
      <c r="H96" s="26"/>
      <c r="I96" s="26"/>
      <c r="J96" s="68">
        <f>J118</f>
        <v>0</v>
      </c>
      <c r="K96" s="26"/>
      <c r="L96" s="39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U96" s="14" t="s">
        <v>113</v>
      </c>
    </row>
    <row r="97" spans="1:31" s="9" customFormat="1" ht="24.95" hidden="1" customHeight="1">
      <c r="B97" s="109"/>
      <c r="D97" s="110" t="s">
        <v>114</v>
      </c>
      <c r="E97" s="111"/>
      <c r="F97" s="111"/>
      <c r="G97" s="111"/>
      <c r="H97" s="111"/>
      <c r="I97" s="111"/>
      <c r="J97" s="112">
        <f>J119</f>
        <v>0</v>
      </c>
      <c r="L97" s="109"/>
    </row>
    <row r="98" spans="1:31" s="10" customFormat="1" ht="19.899999999999999" hidden="1" customHeight="1">
      <c r="B98" s="113"/>
      <c r="D98" s="114" t="s">
        <v>115</v>
      </c>
      <c r="E98" s="115"/>
      <c r="F98" s="115"/>
      <c r="G98" s="115"/>
      <c r="H98" s="115"/>
      <c r="I98" s="115"/>
      <c r="J98" s="116">
        <f>J120</f>
        <v>0</v>
      </c>
      <c r="L98" s="113"/>
    </row>
    <row r="99" spans="1:31" s="2" customFormat="1" ht="21.75" hidden="1" customHeight="1">
      <c r="A99" s="26"/>
      <c r="B99" s="27"/>
      <c r="C99" s="26"/>
      <c r="D99" s="26"/>
      <c r="E99" s="26"/>
      <c r="F99" s="26"/>
      <c r="G99" s="26"/>
      <c r="H99" s="26"/>
      <c r="I99" s="26"/>
      <c r="J99" s="26"/>
      <c r="K99" s="26"/>
      <c r="L99" s="39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</row>
    <row r="100" spans="1:31" s="2" customFormat="1" ht="6.95" hidden="1" customHeight="1">
      <c r="A100" s="26"/>
      <c r="B100" s="44"/>
      <c r="C100" s="45"/>
      <c r="D100" s="45"/>
      <c r="E100" s="45"/>
      <c r="F100" s="45"/>
      <c r="G100" s="45"/>
      <c r="H100" s="45"/>
      <c r="I100" s="45"/>
      <c r="J100" s="45"/>
      <c r="K100" s="45"/>
      <c r="L100" s="39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</row>
    <row r="101" spans="1:31" hidden="1"/>
    <row r="102" spans="1:31" hidden="1"/>
    <row r="103" spans="1:31" hidden="1"/>
    <row r="104" spans="1:31" s="2" customFormat="1" ht="6.95" customHeight="1">
      <c r="A104" s="26"/>
      <c r="B104" s="46"/>
      <c r="C104" s="47"/>
      <c r="D104" s="47"/>
      <c r="E104" s="47"/>
      <c r="F104" s="47"/>
      <c r="G104" s="47"/>
      <c r="H104" s="47"/>
      <c r="I104" s="47"/>
      <c r="J104" s="47"/>
      <c r="K104" s="47"/>
      <c r="L104" s="39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</row>
    <row r="105" spans="1:31" s="2" customFormat="1" ht="24.95" customHeight="1">
      <c r="A105" s="26"/>
      <c r="B105" s="27"/>
      <c r="C105" s="18" t="s">
        <v>117</v>
      </c>
      <c r="D105" s="26"/>
      <c r="E105" s="26"/>
      <c r="F105" s="26"/>
      <c r="G105" s="26"/>
      <c r="H105" s="26"/>
      <c r="I105" s="26"/>
      <c r="J105" s="26"/>
      <c r="K105" s="26"/>
      <c r="L105" s="39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</row>
    <row r="106" spans="1:31" s="2" customFormat="1" ht="6.95" customHeight="1">
      <c r="A106" s="26"/>
      <c r="B106" s="27"/>
      <c r="C106" s="26"/>
      <c r="D106" s="26"/>
      <c r="E106" s="26"/>
      <c r="F106" s="26"/>
      <c r="G106" s="26"/>
      <c r="H106" s="26"/>
      <c r="I106" s="26"/>
      <c r="J106" s="26"/>
      <c r="K106" s="26"/>
      <c r="L106" s="39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</row>
    <row r="107" spans="1:31" s="2" customFormat="1" ht="12" customHeight="1">
      <c r="A107" s="26"/>
      <c r="B107" s="27"/>
      <c r="C107" s="23" t="s">
        <v>12</v>
      </c>
      <c r="D107" s="26"/>
      <c r="E107" s="26"/>
      <c r="F107" s="26"/>
      <c r="G107" s="26"/>
      <c r="H107" s="26"/>
      <c r="I107" s="26"/>
      <c r="J107" s="26"/>
      <c r="K107" s="26"/>
      <c r="L107" s="39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</row>
    <row r="108" spans="1:31" s="2" customFormat="1" ht="16.5" customHeight="1">
      <c r="A108" s="26"/>
      <c r="B108" s="27"/>
      <c r="C108" s="26"/>
      <c r="D108" s="26"/>
      <c r="E108" s="210" t="str">
        <f>E7</f>
        <v>ČOV Huncove</v>
      </c>
      <c r="F108" s="211"/>
      <c r="G108" s="211"/>
      <c r="H108" s="211"/>
      <c r="I108" s="26"/>
      <c r="J108" s="26"/>
      <c r="K108" s="26"/>
      <c r="L108" s="39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</row>
    <row r="109" spans="1:31" s="2" customFormat="1" ht="12" customHeight="1">
      <c r="A109" s="26"/>
      <c r="B109" s="27"/>
      <c r="C109" s="23" t="s">
        <v>105</v>
      </c>
      <c r="D109" s="26"/>
      <c r="E109" s="26"/>
      <c r="F109" s="26"/>
      <c r="G109" s="26"/>
      <c r="H109" s="26"/>
      <c r="I109" s="26"/>
      <c r="J109" s="26"/>
      <c r="K109" s="26"/>
      <c r="L109" s="39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</row>
    <row r="110" spans="1:31" s="2" customFormat="1" ht="16.5" customHeight="1">
      <c r="A110" s="26"/>
      <c r="B110" s="27"/>
      <c r="C110" s="26"/>
      <c r="D110" s="26"/>
      <c r="E110" s="177" t="str">
        <f>E9</f>
        <v>SO08 - SO 08 - Prekládka NN prípojky</v>
      </c>
      <c r="F110" s="212"/>
      <c r="G110" s="212"/>
      <c r="H110" s="212"/>
      <c r="I110" s="26"/>
      <c r="J110" s="26"/>
      <c r="K110" s="26"/>
      <c r="L110" s="39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</row>
    <row r="111" spans="1:31" s="2" customFormat="1" ht="6.95" customHeight="1">
      <c r="A111" s="26"/>
      <c r="B111" s="27"/>
      <c r="C111" s="26"/>
      <c r="D111" s="26"/>
      <c r="E111" s="26"/>
      <c r="F111" s="26"/>
      <c r="G111" s="26"/>
      <c r="H111" s="26"/>
      <c r="I111" s="26"/>
      <c r="J111" s="26"/>
      <c r="K111" s="26"/>
      <c r="L111" s="39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</row>
    <row r="112" spans="1:31" s="2" customFormat="1" ht="12" customHeight="1">
      <c r="A112" s="26"/>
      <c r="B112" s="27"/>
      <c r="C112" s="23" t="s">
        <v>16</v>
      </c>
      <c r="D112" s="26"/>
      <c r="E112" s="26"/>
      <c r="F112" s="21" t="str">
        <f>F12</f>
        <v xml:space="preserve"> </v>
      </c>
      <c r="G112" s="26"/>
      <c r="H112" s="26"/>
      <c r="I112" s="23" t="s">
        <v>18</v>
      </c>
      <c r="J112" s="52"/>
      <c r="K112" s="26"/>
      <c r="L112" s="39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65" s="2" customFormat="1" ht="6.95" customHeight="1">
      <c r="A113" s="26"/>
      <c r="B113" s="27"/>
      <c r="C113" s="26"/>
      <c r="D113" s="26"/>
      <c r="E113" s="26"/>
      <c r="F113" s="26"/>
      <c r="G113" s="26"/>
      <c r="H113" s="26"/>
      <c r="I113" s="26"/>
      <c r="J113" s="26"/>
      <c r="K113" s="26"/>
      <c r="L113" s="39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65" s="2" customFormat="1" ht="15.2" customHeight="1">
      <c r="A114" s="26"/>
      <c r="B114" s="27"/>
      <c r="C114" s="23" t="s">
        <v>19</v>
      </c>
      <c r="D114" s="26"/>
      <c r="E114" s="26"/>
      <c r="F114" s="21" t="str">
        <f>E15</f>
        <v xml:space="preserve"> Obec Huncovce </v>
      </c>
      <c r="G114" s="26"/>
      <c r="H114" s="26"/>
      <c r="I114" s="23" t="s">
        <v>23</v>
      </c>
      <c r="J114" s="24" t="str">
        <f>E21</f>
        <v xml:space="preserve"> Ing. Rastislav Hriňák </v>
      </c>
      <c r="K114" s="26"/>
      <c r="L114" s="39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65" s="2" customFormat="1" ht="15.2" customHeight="1">
      <c r="A115" s="26"/>
      <c r="B115" s="27"/>
      <c r="C115" s="23" t="s">
        <v>22</v>
      </c>
      <c r="D115" s="26"/>
      <c r="E115" s="26"/>
      <c r="F115" s="21" t="str">
        <f>IF(E18="","",E18)</f>
        <v xml:space="preserve"> </v>
      </c>
      <c r="G115" s="26"/>
      <c r="H115" s="26"/>
      <c r="I115" s="23" t="s">
        <v>25</v>
      </c>
      <c r="J115" s="24" t="str">
        <f>E24</f>
        <v xml:space="preserve">                                         </v>
      </c>
      <c r="K115" s="26"/>
      <c r="L115" s="39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65" s="2" customFormat="1" ht="10.35" customHeight="1">
      <c r="A116" s="26"/>
      <c r="B116" s="27"/>
      <c r="C116" s="26"/>
      <c r="D116" s="26"/>
      <c r="E116" s="26"/>
      <c r="F116" s="26"/>
      <c r="G116" s="26"/>
      <c r="H116" s="26"/>
      <c r="I116" s="26"/>
      <c r="J116" s="26"/>
      <c r="K116" s="26"/>
      <c r="L116" s="39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65" s="11" customFormat="1" ht="29.25" customHeight="1">
      <c r="A117" s="117"/>
      <c r="B117" s="118"/>
      <c r="C117" s="119" t="s">
        <v>118</v>
      </c>
      <c r="D117" s="120" t="s">
        <v>52</v>
      </c>
      <c r="E117" s="120" t="s">
        <v>48</v>
      </c>
      <c r="F117" s="120" t="s">
        <v>49</v>
      </c>
      <c r="G117" s="120" t="s">
        <v>119</v>
      </c>
      <c r="H117" s="120" t="s">
        <v>120</v>
      </c>
      <c r="I117" s="120" t="s">
        <v>121</v>
      </c>
      <c r="J117" s="121" t="s">
        <v>111</v>
      </c>
      <c r="K117" s="122" t="s">
        <v>122</v>
      </c>
      <c r="L117" s="123"/>
      <c r="M117" s="59" t="s">
        <v>1</v>
      </c>
      <c r="N117" s="60" t="s">
        <v>31</v>
      </c>
      <c r="O117" s="60" t="s">
        <v>123</v>
      </c>
      <c r="P117" s="60" t="s">
        <v>124</v>
      </c>
      <c r="Q117" s="60" t="s">
        <v>125</v>
      </c>
      <c r="R117" s="60" t="s">
        <v>126</v>
      </c>
      <c r="S117" s="60" t="s">
        <v>127</v>
      </c>
      <c r="T117" s="61" t="s">
        <v>128</v>
      </c>
      <c r="U117" s="117"/>
      <c r="V117" s="117"/>
      <c r="W117" s="117"/>
      <c r="X117" s="117"/>
      <c r="Y117" s="117"/>
      <c r="Z117" s="117"/>
      <c r="AA117" s="117"/>
      <c r="AB117" s="117"/>
      <c r="AC117" s="117"/>
      <c r="AD117" s="117"/>
      <c r="AE117" s="117"/>
    </row>
    <row r="118" spans="1:65" s="2" customFormat="1" ht="22.9" customHeight="1">
      <c r="A118" s="26"/>
      <c r="B118" s="27"/>
      <c r="C118" s="66" t="s">
        <v>112</v>
      </c>
      <c r="D118" s="26"/>
      <c r="E118" s="26"/>
      <c r="F118" s="26"/>
      <c r="G118" s="26"/>
      <c r="H118" s="26"/>
      <c r="I118" s="26"/>
      <c r="J118" s="124">
        <f>BK118</f>
        <v>0</v>
      </c>
      <c r="K118" s="26"/>
      <c r="L118" s="27"/>
      <c r="M118" s="62"/>
      <c r="N118" s="53"/>
      <c r="O118" s="63"/>
      <c r="P118" s="125">
        <f>P119</f>
        <v>0</v>
      </c>
      <c r="Q118" s="63"/>
      <c r="R118" s="125">
        <f>R119</f>
        <v>0</v>
      </c>
      <c r="S118" s="63"/>
      <c r="T118" s="126">
        <f>T119</f>
        <v>0</v>
      </c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T118" s="14" t="s">
        <v>66</v>
      </c>
      <c r="AU118" s="14" t="s">
        <v>113</v>
      </c>
      <c r="BK118" s="127">
        <f>BK119</f>
        <v>0</v>
      </c>
    </row>
    <row r="119" spans="1:65" s="12" customFormat="1" ht="25.9" customHeight="1">
      <c r="B119" s="128"/>
      <c r="D119" s="129" t="s">
        <v>66</v>
      </c>
      <c r="E119" s="130" t="s">
        <v>129</v>
      </c>
      <c r="F119" s="130" t="s">
        <v>130</v>
      </c>
      <c r="J119" s="131">
        <f>BK119</f>
        <v>0</v>
      </c>
      <c r="L119" s="128"/>
      <c r="M119" s="132"/>
      <c r="N119" s="133"/>
      <c r="O119" s="133"/>
      <c r="P119" s="134">
        <f>P120</f>
        <v>0</v>
      </c>
      <c r="Q119" s="133"/>
      <c r="R119" s="134">
        <f>R120</f>
        <v>0</v>
      </c>
      <c r="S119" s="133"/>
      <c r="T119" s="135">
        <f>T120</f>
        <v>0</v>
      </c>
      <c r="AR119" s="129" t="s">
        <v>74</v>
      </c>
      <c r="AT119" s="136" t="s">
        <v>66</v>
      </c>
      <c r="AU119" s="136" t="s">
        <v>67</v>
      </c>
      <c r="AY119" s="129" t="s">
        <v>131</v>
      </c>
      <c r="BK119" s="137">
        <f>BK120</f>
        <v>0</v>
      </c>
    </row>
    <row r="120" spans="1:65" s="12" customFormat="1" ht="22.9" customHeight="1">
      <c r="B120" s="128"/>
      <c r="D120" s="129" t="s">
        <v>66</v>
      </c>
      <c r="E120" s="138" t="s">
        <v>132</v>
      </c>
      <c r="F120" s="138" t="s">
        <v>133</v>
      </c>
      <c r="J120" s="139">
        <f>BK120</f>
        <v>0</v>
      </c>
      <c r="L120" s="128"/>
      <c r="M120" s="132"/>
      <c r="N120" s="133"/>
      <c r="O120" s="133"/>
      <c r="P120" s="134">
        <f>SUM(P121:P123)</f>
        <v>0</v>
      </c>
      <c r="Q120" s="133"/>
      <c r="R120" s="134">
        <f>SUM(R121:R123)</f>
        <v>0</v>
      </c>
      <c r="S120" s="133"/>
      <c r="T120" s="135">
        <f>SUM(T121:T123)</f>
        <v>0</v>
      </c>
      <c r="AR120" s="129" t="s">
        <v>74</v>
      </c>
      <c r="AT120" s="136" t="s">
        <v>66</v>
      </c>
      <c r="AU120" s="136" t="s">
        <v>74</v>
      </c>
      <c r="AY120" s="129" t="s">
        <v>131</v>
      </c>
      <c r="BK120" s="137">
        <f>SUM(BK121:BK123)</f>
        <v>0</v>
      </c>
    </row>
    <row r="121" spans="1:65" s="2" customFormat="1" ht="24.2" customHeight="1">
      <c r="A121" s="26"/>
      <c r="B121" s="140"/>
      <c r="C121" s="141" t="s">
        <v>74</v>
      </c>
      <c r="D121" s="141" t="s">
        <v>134</v>
      </c>
      <c r="E121" s="142" t="s">
        <v>1146</v>
      </c>
      <c r="F121" s="143" t="s">
        <v>1147</v>
      </c>
      <c r="G121" s="144" t="s">
        <v>137</v>
      </c>
      <c r="H121" s="145">
        <v>1</v>
      </c>
      <c r="I121" s="146">
        <f>'SO08 - SO 08 NN dielči'!J42</f>
        <v>0</v>
      </c>
      <c r="J121" s="146">
        <f>ROUND(I121*H121,2)</f>
        <v>0</v>
      </c>
      <c r="K121" s="147"/>
      <c r="L121" s="27"/>
      <c r="M121" s="148" t="s">
        <v>1</v>
      </c>
      <c r="N121" s="149" t="s">
        <v>33</v>
      </c>
      <c r="O121" s="150">
        <v>0</v>
      </c>
      <c r="P121" s="150">
        <f>O121*H121</f>
        <v>0</v>
      </c>
      <c r="Q121" s="150">
        <v>0</v>
      </c>
      <c r="R121" s="150">
        <f>Q121*H121</f>
        <v>0</v>
      </c>
      <c r="S121" s="150">
        <v>0</v>
      </c>
      <c r="T121" s="151">
        <f>S121*H121</f>
        <v>0</v>
      </c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R121" s="152" t="s">
        <v>138</v>
      </c>
      <c r="AT121" s="152" t="s">
        <v>134</v>
      </c>
      <c r="AU121" s="152" t="s">
        <v>77</v>
      </c>
      <c r="AY121" s="14" t="s">
        <v>131</v>
      </c>
      <c r="BE121" s="153">
        <f>IF(N121="základná",J121,0)</f>
        <v>0</v>
      </c>
      <c r="BF121" s="153">
        <f>IF(N121="znížená",J121,0)</f>
        <v>0</v>
      </c>
      <c r="BG121" s="153">
        <f>IF(N121="zákl. prenesená",J121,0)</f>
        <v>0</v>
      </c>
      <c r="BH121" s="153">
        <f>IF(N121="zníž. prenesená",J121,0)</f>
        <v>0</v>
      </c>
      <c r="BI121" s="153">
        <f>IF(N121="nulová",J121,0)</f>
        <v>0</v>
      </c>
      <c r="BJ121" s="14" t="s">
        <v>77</v>
      </c>
      <c r="BK121" s="153">
        <f>ROUND(I121*H121,2)</f>
        <v>0</v>
      </c>
      <c r="BL121" s="14" t="s">
        <v>138</v>
      </c>
      <c r="BM121" s="152" t="s">
        <v>77</v>
      </c>
    </row>
    <row r="122" spans="1:65" s="2" customFormat="1" ht="16.5" customHeight="1">
      <c r="A122" s="26"/>
      <c r="B122" s="140"/>
      <c r="C122" s="141" t="s">
        <v>77</v>
      </c>
      <c r="D122" s="141" t="s">
        <v>134</v>
      </c>
      <c r="E122" s="142" t="s">
        <v>1148</v>
      </c>
      <c r="F122" s="143" t="s">
        <v>1149</v>
      </c>
      <c r="G122" s="144" t="s">
        <v>137</v>
      </c>
      <c r="H122" s="145">
        <v>1</v>
      </c>
      <c r="I122" s="146">
        <f>'SO07aSO08a - stavená elek...'!J122</f>
        <v>0</v>
      </c>
      <c r="J122" s="146">
        <f>ROUND(I122*H122,2)</f>
        <v>0</v>
      </c>
      <c r="K122" s="147"/>
      <c r="L122" s="27"/>
      <c r="M122" s="148" t="s">
        <v>1</v>
      </c>
      <c r="N122" s="149" t="s">
        <v>33</v>
      </c>
      <c r="O122" s="150">
        <v>0</v>
      </c>
      <c r="P122" s="150">
        <f>O122*H122</f>
        <v>0</v>
      </c>
      <c r="Q122" s="150">
        <v>0</v>
      </c>
      <c r="R122" s="150">
        <f>Q122*H122</f>
        <v>0</v>
      </c>
      <c r="S122" s="150">
        <v>0</v>
      </c>
      <c r="T122" s="151">
        <f>S122*H122</f>
        <v>0</v>
      </c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R122" s="152" t="s">
        <v>138</v>
      </c>
      <c r="AT122" s="152" t="s">
        <v>134</v>
      </c>
      <c r="AU122" s="152" t="s">
        <v>77</v>
      </c>
      <c r="AY122" s="14" t="s">
        <v>131</v>
      </c>
      <c r="BE122" s="153">
        <f>IF(N122="základná",J122,0)</f>
        <v>0</v>
      </c>
      <c r="BF122" s="153">
        <f>IF(N122="znížená",J122,0)</f>
        <v>0</v>
      </c>
      <c r="BG122" s="153">
        <f>IF(N122="zákl. prenesená",J122,0)</f>
        <v>0</v>
      </c>
      <c r="BH122" s="153">
        <f>IF(N122="zníž. prenesená",J122,0)</f>
        <v>0</v>
      </c>
      <c r="BI122" s="153">
        <f>IF(N122="nulová",J122,0)</f>
        <v>0</v>
      </c>
      <c r="BJ122" s="14" t="s">
        <v>77</v>
      </c>
      <c r="BK122" s="153">
        <f>ROUND(I122*H122,2)</f>
        <v>0</v>
      </c>
      <c r="BL122" s="14" t="s">
        <v>138</v>
      </c>
      <c r="BM122" s="152" t="s">
        <v>138</v>
      </c>
    </row>
    <row r="123" spans="1:65" s="2" customFormat="1" ht="16.5" customHeight="1">
      <c r="A123" s="26"/>
      <c r="B123" s="140"/>
      <c r="C123" s="141" t="s">
        <v>143</v>
      </c>
      <c r="D123" s="141" t="s">
        <v>134</v>
      </c>
      <c r="E123" s="142" t="s">
        <v>1150</v>
      </c>
      <c r="F123" s="143" t="s">
        <v>1144</v>
      </c>
      <c r="G123" s="144" t="s">
        <v>137</v>
      </c>
      <c r="H123" s="145">
        <v>1</v>
      </c>
      <c r="I123" s="146">
        <f>'SO07aSO08a - stavená elek...'!J123</f>
        <v>0</v>
      </c>
      <c r="J123" s="146">
        <f>ROUND(I123*H123,2)</f>
        <v>0</v>
      </c>
      <c r="K123" s="147"/>
      <c r="L123" s="27"/>
      <c r="M123" s="154" t="s">
        <v>1</v>
      </c>
      <c r="N123" s="155" t="s">
        <v>33</v>
      </c>
      <c r="O123" s="156">
        <v>0</v>
      </c>
      <c r="P123" s="156">
        <f>O123*H123</f>
        <v>0</v>
      </c>
      <c r="Q123" s="156">
        <v>0</v>
      </c>
      <c r="R123" s="156">
        <f>Q123*H123</f>
        <v>0</v>
      </c>
      <c r="S123" s="156">
        <v>0</v>
      </c>
      <c r="T123" s="157">
        <f>S123*H123</f>
        <v>0</v>
      </c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R123" s="152" t="s">
        <v>138</v>
      </c>
      <c r="AT123" s="152" t="s">
        <v>134</v>
      </c>
      <c r="AU123" s="152" t="s">
        <v>77</v>
      </c>
      <c r="AY123" s="14" t="s">
        <v>131</v>
      </c>
      <c r="BE123" s="153">
        <f>IF(N123="základná",J123,0)</f>
        <v>0</v>
      </c>
      <c r="BF123" s="153">
        <f>IF(N123="znížená",J123,0)</f>
        <v>0</v>
      </c>
      <c r="BG123" s="153">
        <f>IF(N123="zákl. prenesená",J123,0)</f>
        <v>0</v>
      </c>
      <c r="BH123" s="153">
        <f>IF(N123="zníž. prenesená",J123,0)</f>
        <v>0</v>
      </c>
      <c r="BI123" s="153">
        <f>IF(N123="nulová",J123,0)</f>
        <v>0</v>
      </c>
      <c r="BJ123" s="14" t="s">
        <v>77</v>
      </c>
      <c r="BK123" s="153">
        <f>ROUND(I123*H123,2)</f>
        <v>0</v>
      </c>
      <c r="BL123" s="14" t="s">
        <v>138</v>
      </c>
      <c r="BM123" s="152" t="s">
        <v>146</v>
      </c>
    </row>
    <row r="124" spans="1:65" s="2" customFormat="1" ht="6.95" customHeight="1">
      <c r="A124" s="26"/>
      <c r="B124" s="44"/>
      <c r="C124" s="45"/>
      <c r="D124" s="45"/>
      <c r="E124" s="45"/>
      <c r="F124" s="45"/>
      <c r="G124" s="45"/>
      <c r="H124" s="45"/>
      <c r="I124" s="45"/>
      <c r="J124" s="45"/>
      <c r="K124" s="45"/>
      <c r="L124" s="27"/>
      <c r="M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</row>
  </sheetData>
  <autoFilter ref="C117:K123"/>
  <mergeCells count="8">
    <mergeCell ref="E108:H108"/>
    <mergeCell ref="E110:H110"/>
    <mergeCell ref="L2:V2"/>
    <mergeCell ref="E7:H7"/>
    <mergeCell ref="E9:H9"/>
    <mergeCell ref="E27:H27"/>
    <mergeCell ref="E85:H85"/>
    <mergeCell ref="E87:H87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BM72"/>
  <sheetViews>
    <sheetView showGridLines="0" tabSelected="1" topLeftCell="A32" workbookViewId="0">
      <selection activeCell="W65" sqref="W65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3" spans="1:31" s="2" customFormat="1" ht="6.95" hidden="1" customHeight="1">
      <c r="A3" s="26"/>
      <c r="B3" s="46"/>
      <c r="C3" s="47"/>
      <c r="D3" s="47"/>
      <c r="E3" s="47"/>
      <c r="F3" s="47"/>
      <c r="G3" s="47"/>
      <c r="H3" s="47"/>
      <c r="I3" s="47"/>
      <c r="J3" s="47"/>
      <c r="K3" s="47"/>
      <c r="L3" s="39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</row>
    <row r="4" spans="1:31" s="2" customFormat="1" ht="24.95" hidden="1" customHeight="1">
      <c r="A4" s="26"/>
      <c r="B4" s="27"/>
      <c r="C4" s="18" t="s">
        <v>109</v>
      </c>
      <c r="D4" s="26"/>
      <c r="E4" s="26"/>
      <c r="F4" s="26"/>
      <c r="G4" s="26"/>
      <c r="H4" s="26"/>
      <c r="I4" s="26"/>
      <c r="J4" s="26"/>
      <c r="K4" s="26"/>
      <c r="L4" s="39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</row>
    <row r="5" spans="1:31" s="2" customFormat="1" ht="6.95" hidden="1" customHeight="1">
      <c r="A5" s="26"/>
      <c r="B5" s="27"/>
      <c r="C5" s="26"/>
      <c r="D5" s="26"/>
      <c r="E5" s="26"/>
      <c r="F5" s="26"/>
      <c r="G5" s="26"/>
      <c r="H5" s="26"/>
      <c r="I5" s="26"/>
      <c r="J5" s="26"/>
      <c r="K5" s="26"/>
      <c r="L5" s="39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</row>
    <row r="6" spans="1:31" s="2" customFormat="1" ht="12" hidden="1" customHeight="1">
      <c r="A6" s="26"/>
      <c r="B6" s="27"/>
      <c r="C6" s="23" t="s">
        <v>12</v>
      </c>
      <c r="D6" s="26"/>
      <c r="E6" s="26"/>
      <c r="F6" s="26"/>
      <c r="G6" s="26"/>
      <c r="H6" s="26"/>
      <c r="I6" s="26"/>
      <c r="J6" s="26"/>
      <c r="K6" s="26"/>
      <c r="L6" s="39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</row>
    <row r="7" spans="1:31" s="2" customFormat="1" ht="16.5" hidden="1" customHeight="1">
      <c r="A7" s="26"/>
      <c r="B7" s="27"/>
      <c r="C7" s="26"/>
      <c r="D7" s="26"/>
      <c r="E7" s="210" t="e">
        <f>#REF!</f>
        <v>#REF!</v>
      </c>
      <c r="F7" s="211"/>
      <c r="G7" s="211"/>
      <c r="H7" s="211"/>
      <c r="I7" s="26"/>
      <c r="J7" s="26"/>
      <c r="K7" s="26"/>
      <c r="L7" s="39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</row>
    <row r="8" spans="1:31" s="1" customFormat="1" ht="12" hidden="1" customHeight="1">
      <c r="B8" s="17"/>
      <c r="C8" s="23" t="s">
        <v>105</v>
      </c>
      <c r="L8" s="17"/>
    </row>
    <row r="9" spans="1:31" s="2" customFormat="1" ht="16.5" hidden="1" customHeight="1">
      <c r="A9" s="26"/>
      <c r="B9" s="27"/>
      <c r="C9" s="26"/>
      <c r="D9" s="26"/>
      <c r="E9" s="210" t="s">
        <v>1145</v>
      </c>
      <c r="F9" s="212"/>
      <c r="G9" s="212"/>
      <c r="H9" s="212"/>
      <c r="I9" s="26"/>
      <c r="J9" s="26"/>
      <c r="K9" s="26"/>
      <c r="L9" s="39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31" s="2" customFormat="1" ht="12" hidden="1" customHeight="1">
      <c r="A10" s="26"/>
      <c r="B10" s="27"/>
      <c r="C10" s="23" t="s">
        <v>147</v>
      </c>
      <c r="D10" s="26"/>
      <c r="E10" s="26"/>
      <c r="F10" s="26"/>
      <c r="G10" s="26"/>
      <c r="H10" s="26"/>
      <c r="I10" s="26"/>
      <c r="J10" s="26"/>
      <c r="K10" s="26"/>
      <c r="L10" s="39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31" s="2" customFormat="1" ht="16.5" hidden="1" customHeight="1">
      <c r="A11" s="26"/>
      <c r="B11" s="27"/>
      <c r="C11" s="26"/>
      <c r="D11" s="26"/>
      <c r="E11" s="177" t="e">
        <f>#REF!</f>
        <v>#REF!</v>
      </c>
      <c r="F11" s="212"/>
      <c r="G11" s="212"/>
      <c r="H11" s="212"/>
      <c r="I11" s="26"/>
      <c r="J11" s="26"/>
      <c r="K11" s="26"/>
      <c r="L11" s="39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31" s="2" customFormat="1" ht="6.95" hidden="1" customHeight="1">
      <c r="A12" s="26"/>
      <c r="B12" s="27"/>
      <c r="C12" s="26"/>
      <c r="D12" s="26"/>
      <c r="E12" s="26"/>
      <c r="F12" s="26"/>
      <c r="G12" s="26"/>
      <c r="H12" s="26"/>
      <c r="I12" s="26"/>
      <c r="J12" s="26"/>
      <c r="K12" s="26"/>
      <c r="L12" s="39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31" s="2" customFormat="1" ht="12" hidden="1" customHeight="1">
      <c r="A13" s="26"/>
      <c r="B13" s="27"/>
      <c r="C13" s="23" t="s">
        <v>16</v>
      </c>
      <c r="D13" s="26"/>
      <c r="E13" s="26"/>
      <c r="F13" s="21" t="e">
        <f>#REF!</f>
        <v>#REF!</v>
      </c>
      <c r="G13" s="26"/>
      <c r="H13" s="26"/>
      <c r="I13" s="23" t="s">
        <v>18</v>
      </c>
      <c r="J13" s="52" t="e">
        <f>IF(#REF!="","",#REF!)</f>
        <v>#REF!</v>
      </c>
      <c r="K13" s="26"/>
      <c r="L13" s="39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31" s="2" customFormat="1" ht="6.95" hidden="1" customHeight="1">
      <c r="A14" s="26"/>
      <c r="B14" s="27"/>
      <c r="C14" s="26"/>
      <c r="D14" s="26"/>
      <c r="E14" s="26"/>
      <c r="F14" s="26"/>
      <c r="G14" s="26"/>
      <c r="H14" s="26"/>
      <c r="I14" s="26"/>
      <c r="J14" s="26"/>
      <c r="K14" s="26"/>
      <c r="L14" s="39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31" s="2" customFormat="1" ht="15.2" hidden="1" customHeight="1">
      <c r="A15" s="26"/>
      <c r="B15" s="27"/>
      <c r="C15" s="23" t="s">
        <v>19</v>
      </c>
      <c r="D15" s="26"/>
      <c r="E15" s="26"/>
      <c r="F15" s="21" t="e">
        <f>#REF!</f>
        <v>#REF!</v>
      </c>
      <c r="G15" s="26"/>
      <c r="H15" s="26"/>
      <c r="I15" s="23" t="s">
        <v>23</v>
      </c>
      <c r="J15" s="24" t="e">
        <f>#REF!</f>
        <v>#REF!</v>
      </c>
      <c r="K15" s="26"/>
      <c r="L15" s="39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31" s="2" customFormat="1" ht="15.2" hidden="1" customHeight="1">
      <c r="A16" s="26"/>
      <c r="B16" s="27"/>
      <c r="C16" s="23" t="s">
        <v>22</v>
      </c>
      <c r="D16" s="26"/>
      <c r="E16" s="26"/>
      <c r="F16" s="21" t="e">
        <f>IF(#REF!="","",#REF!)</f>
        <v>#REF!</v>
      </c>
      <c r="G16" s="26"/>
      <c r="H16" s="26"/>
      <c r="I16" s="23" t="s">
        <v>25</v>
      </c>
      <c r="J16" s="24" t="e">
        <f>#REF!</f>
        <v>#REF!</v>
      </c>
      <c r="K16" s="26"/>
      <c r="L16" s="39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47" s="2" customFormat="1" ht="10.35" hidden="1" customHeight="1">
      <c r="A17" s="26"/>
      <c r="B17" s="27"/>
      <c r="C17" s="26"/>
      <c r="D17" s="26"/>
      <c r="E17" s="26"/>
      <c r="F17" s="26"/>
      <c r="G17" s="26"/>
      <c r="H17" s="26"/>
      <c r="I17" s="26"/>
      <c r="J17" s="26"/>
      <c r="K17" s="26"/>
      <c r="L17" s="39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47" s="2" customFormat="1" ht="29.25" hidden="1" customHeight="1">
      <c r="A18" s="26"/>
      <c r="B18" s="27"/>
      <c r="C18" s="106" t="s">
        <v>110</v>
      </c>
      <c r="D18" s="98"/>
      <c r="E18" s="98"/>
      <c r="F18" s="98"/>
      <c r="G18" s="98"/>
      <c r="H18" s="98"/>
      <c r="I18" s="98"/>
      <c r="J18" s="107" t="s">
        <v>111</v>
      </c>
      <c r="K18" s="98"/>
      <c r="L18" s="39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47" s="2" customFormat="1" ht="10.35" hidden="1" customHeight="1">
      <c r="A19" s="26"/>
      <c r="B19" s="27"/>
      <c r="C19" s="26"/>
      <c r="D19" s="26"/>
      <c r="E19" s="26"/>
      <c r="F19" s="26"/>
      <c r="G19" s="26"/>
      <c r="H19" s="26"/>
      <c r="I19" s="26"/>
      <c r="J19" s="26"/>
      <c r="K19" s="26"/>
      <c r="L19" s="39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47" s="2" customFormat="1" ht="22.9" hidden="1" customHeight="1">
      <c r="A20" s="26"/>
      <c r="B20" s="27"/>
      <c r="C20" s="108" t="s">
        <v>112</v>
      </c>
      <c r="D20" s="26"/>
      <c r="E20" s="26"/>
      <c r="F20" s="26"/>
      <c r="G20" s="26"/>
      <c r="H20" s="26"/>
      <c r="I20" s="26"/>
      <c r="J20" s="68">
        <f>J42</f>
        <v>0</v>
      </c>
      <c r="K20" s="26"/>
      <c r="L20" s="39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U20" s="14" t="s">
        <v>113</v>
      </c>
    </row>
    <row r="21" spans="1:47" s="2" customFormat="1" ht="21.75" hidden="1" customHeight="1">
      <c r="A21" s="26"/>
      <c r="B21" s="27"/>
      <c r="C21" s="26"/>
      <c r="D21" s="26"/>
      <c r="E21" s="26"/>
      <c r="F21" s="26"/>
      <c r="G21" s="26"/>
      <c r="H21" s="26"/>
      <c r="I21" s="26"/>
      <c r="J21" s="26"/>
      <c r="K21" s="26"/>
      <c r="L21" s="39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47" s="2" customFormat="1" ht="6.95" hidden="1" customHeight="1">
      <c r="A22" s="26"/>
      <c r="B22" s="44"/>
      <c r="C22" s="45"/>
      <c r="D22" s="45"/>
      <c r="E22" s="45"/>
      <c r="F22" s="45"/>
      <c r="G22" s="45"/>
      <c r="H22" s="45"/>
      <c r="I22" s="45"/>
      <c r="J22" s="45"/>
      <c r="K22" s="45"/>
      <c r="L22" s="39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47" hidden="1"/>
    <row r="24" spans="1:47" hidden="1"/>
    <row r="25" spans="1:47" hidden="1"/>
    <row r="26" spans="1:47" s="2" customFormat="1" ht="6.95" customHeight="1">
      <c r="A26" s="26"/>
      <c r="B26" s="46"/>
      <c r="C26" s="47"/>
      <c r="D26" s="47"/>
      <c r="E26" s="47"/>
      <c r="F26" s="47"/>
      <c r="G26" s="47"/>
      <c r="H26" s="47"/>
      <c r="I26" s="47"/>
      <c r="J26" s="47"/>
      <c r="K26" s="47"/>
      <c r="L26" s="39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47" s="2" customFormat="1" ht="24.95" customHeight="1">
      <c r="A27" s="26"/>
      <c r="B27" s="27"/>
      <c r="C27" s="18" t="s">
        <v>117</v>
      </c>
      <c r="D27" s="26"/>
      <c r="E27" s="26"/>
      <c r="F27" s="26"/>
      <c r="G27" s="26"/>
      <c r="H27" s="26"/>
      <c r="I27" s="26"/>
      <c r="J27" s="26"/>
      <c r="K27" s="26"/>
      <c r="L27" s="39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</row>
    <row r="28" spans="1:47" s="2" customFormat="1" ht="6.95" customHeight="1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39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47" s="2" customFormat="1" ht="12" customHeight="1">
      <c r="A29" s="26"/>
      <c r="B29" s="27"/>
      <c r="C29" s="23" t="s">
        <v>12</v>
      </c>
      <c r="D29" s="26"/>
      <c r="E29" s="26"/>
      <c r="F29" s="26"/>
      <c r="G29" s="26"/>
      <c r="H29" s="26"/>
      <c r="I29" s="26"/>
      <c r="J29" s="26"/>
      <c r="K29" s="26"/>
      <c r="L29" s="39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47" s="2" customFormat="1" ht="16.5" customHeight="1">
      <c r="A30" s="26"/>
      <c r="B30" s="27"/>
      <c r="C30" s="26"/>
      <c r="D30" s="26"/>
      <c r="E30" s="210" t="s">
        <v>1205</v>
      </c>
      <c r="F30" s="211"/>
      <c r="G30" s="211"/>
      <c r="H30" s="211"/>
      <c r="I30" s="26"/>
      <c r="J30" s="26"/>
      <c r="K30" s="26"/>
      <c r="L30" s="39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47" s="1" customFormat="1" ht="12" customHeight="1">
      <c r="B31" s="17"/>
      <c r="C31" s="23" t="s">
        <v>105</v>
      </c>
      <c r="L31" s="17"/>
    </row>
    <row r="32" spans="1:47" s="2" customFormat="1" ht="16.5" customHeight="1">
      <c r="A32" s="26"/>
      <c r="B32" s="27"/>
      <c r="C32" s="26"/>
      <c r="D32" s="26"/>
      <c r="E32" s="210" t="s">
        <v>1145</v>
      </c>
      <c r="F32" s="212"/>
      <c r="G32" s="212"/>
      <c r="H32" s="212"/>
      <c r="I32" s="26"/>
      <c r="J32" s="26"/>
      <c r="K32" s="26"/>
      <c r="L32" s="39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65" s="2" customFormat="1" ht="12" customHeight="1">
      <c r="A33" s="26"/>
      <c r="B33" s="27"/>
      <c r="C33" s="23" t="s">
        <v>147</v>
      </c>
      <c r="D33" s="26"/>
      <c r="E33" s="26"/>
      <c r="F33" s="26"/>
      <c r="G33" s="26"/>
      <c r="H33" s="26"/>
      <c r="I33" s="26"/>
      <c r="J33" s="26"/>
      <c r="K33" s="26"/>
      <c r="L33" s="39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65" s="2" customFormat="1" ht="16.5" customHeight="1">
      <c r="A34" s="26"/>
      <c r="B34" s="27"/>
      <c r="C34" s="26"/>
      <c r="D34" s="26"/>
      <c r="E34" s="177" t="s">
        <v>1151</v>
      </c>
      <c r="F34" s="212"/>
      <c r="G34" s="212"/>
      <c r="H34" s="212"/>
      <c r="I34" s="26"/>
      <c r="J34" s="26"/>
      <c r="K34" s="26"/>
      <c r="L34" s="39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65" s="2" customFormat="1" ht="6.95" customHeight="1">
      <c r="A35" s="26"/>
      <c r="B35" s="27"/>
      <c r="C35" s="26"/>
      <c r="D35" s="26"/>
      <c r="E35" s="26"/>
      <c r="F35" s="26"/>
      <c r="G35" s="26"/>
      <c r="H35" s="26"/>
      <c r="I35" s="26"/>
      <c r="J35" s="26"/>
      <c r="K35" s="26"/>
      <c r="L35" s="39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65" s="2" customFormat="1" ht="12" customHeight="1">
      <c r="A36" s="26"/>
      <c r="B36" s="27"/>
      <c r="C36" s="23" t="s">
        <v>16</v>
      </c>
      <c r="D36" s="26"/>
      <c r="E36" s="26"/>
      <c r="F36" s="21"/>
      <c r="G36" s="26"/>
      <c r="H36" s="26"/>
      <c r="I36" s="23" t="s">
        <v>18</v>
      </c>
      <c r="J36" s="52"/>
      <c r="K36" s="26"/>
      <c r="L36" s="39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65" s="2" customFormat="1" ht="6.95" customHeight="1">
      <c r="A37" s="26"/>
      <c r="B37" s="27"/>
      <c r="C37" s="26"/>
      <c r="D37" s="26"/>
      <c r="E37" s="26"/>
      <c r="F37" s="26"/>
      <c r="G37" s="26"/>
      <c r="H37" s="26"/>
      <c r="I37" s="26"/>
      <c r="J37" s="26"/>
      <c r="K37" s="26"/>
      <c r="L37" s="39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65" s="2" customFormat="1" ht="15.2" customHeight="1">
      <c r="A38" s="26"/>
      <c r="B38" s="27"/>
      <c r="C38" s="23" t="s">
        <v>19</v>
      </c>
      <c r="D38" s="26"/>
      <c r="E38" s="26"/>
      <c r="F38" s="21"/>
      <c r="G38" s="26"/>
      <c r="H38" s="26"/>
      <c r="I38" s="23" t="s">
        <v>23</v>
      </c>
      <c r="J38" s="24"/>
      <c r="K38" s="26"/>
      <c r="L38" s="39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65" s="2" customFormat="1" ht="15.2" customHeight="1">
      <c r="A39" s="26"/>
      <c r="B39" s="27"/>
      <c r="C39" s="23" t="s">
        <v>22</v>
      </c>
      <c r="D39" s="26"/>
      <c r="E39" s="26"/>
      <c r="F39" s="21"/>
      <c r="G39" s="26"/>
      <c r="H39" s="26"/>
      <c r="I39" s="23" t="s">
        <v>25</v>
      </c>
      <c r="J39" s="24"/>
      <c r="K39" s="26"/>
      <c r="L39" s="39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65" s="2" customFormat="1" ht="10.35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9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65" s="11" customFormat="1" ht="29.25" customHeight="1">
      <c r="A41" s="117"/>
      <c r="B41" s="118"/>
      <c r="C41" s="119" t="s">
        <v>118</v>
      </c>
      <c r="D41" s="120" t="s">
        <v>52</v>
      </c>
      <c r="E41" s="120" t="s">
        <v>48</v>
      </c>
      <c r="F41" s="120" t="s">
        <v>49</v>
      </c>
      <c r="G41" s="120" t="s">
        <v>119</v>
      </c>
      <c r="H41" s="120" t="s">
        <v>120</v>
      </c>
      <c r="I41" s="120" t="s">
        <v>121</v>
      </c>
      <c r="J41" s="121" t="s">
        <v>111</v>
      </c>
      <c r="K41" s="122" t="s">
        <v>122</v>
      </c>
      <c r="L41" s="123"/>
      <c r="M41" s="59" t="s">
        <v>1</v>
      </c>
      <c r="N41" s="60" t="s">
        <v>31</v>
      </c>
      <c r="O41" s="60" t="s">
        <v>123</v>
      </c>
      <c r="P41" s="60" t="s">
        <v>124</v>
      </c>
      <c r="Q41" s="60" t="s">
        <v>125</v>
      </c>
      <c r="R41" s="60" t="s">
        <v>126</v>
      </c>
      <c r="S41" s="60" t="s">
        <v>127</v>
      </c>
      <c r="T41" s="61" t="s">
        <v>128</v>
      </c>
      <c r="U41" s="117"/>
      <c r="V41" s="117"/>
      <c r="W41" s="117"/>
      <c r="X41" s="117"/>
      <c r="Y41" s="117"/>
      <c r="Z41" s="117"/>
      <c r="AA41" s="117"/>
      <c r="AB41" s="117"/>
      <c r="AC41" s="117"/>
      <c r="AD41" s="117"/>
      <c r="AE41" s="117"/>
    </row>
    <row r="42" spans="1:65" s="2" customFormat="1" ht="22.9" customHeight="1">
      <c r="A42" s="26"/>
      <c r="B42" s="27"/>
      <c r="C42" s="66" t="s">
        <v>112</v>
      </c>
      <c r="D42" s="26"/>
      <c r="E42" s="26"/>
      <c r="F42" s="26"/>
      <c r="G42" s="26"/>
      <c r="H42" s="26"/>
      <c r="I42" s="26"/>
      <c r="J42" s="124">
        <f>BK42</f>
        <v>0</v>
      </c>
      <c r="K42" s="26"/>
      <c r="L42" s="27"/>
      <c r="M42" s="62"/>
      <c r="N42" s="53"/>
      <c r="O42" s="63"/>
      <c r="P42" s="125">
        <f>SUM(P43:P71)</f>
        <v>35.554600000000001</v>
      </c>
      <c r="Q42" s="63"/>
      <c r="R42" s="125">
        <f>SUM(R43:R71)</f>
        <v>0</v>
      </c>
      <c r="S42" s="63"/>
      <c r="T42" s="126">
        <f>SUM(T43:T71)</f>
        <v>0</v>
      </c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T42" s="14" t="s">
        <v>66</v>
      </c>
      <c r="AU42" s="14" t="s">
        <v>113</v>
      </c>
      <c r="BK42" s="127">
        <f>SUM(BK43:BK71)</f>
        <v>0</v>
      </c>
    </row>
    <row r="43" spans="1:65" s="2" customFormat="1" ht="16.5" customHeight="1">
      <c r="A43" s="26"/>
      <c r="B43" s="140"/>
      <c r="C43" s="141" t="s">
        <v>74</v>
      </c>
      <c r="D43" s="141" t="s">
        <v>134</v>
      </c>
      <c r="E43" s="142" t="s">
        <v>1152</v>
      </c>
      <c r="F43" s="143" t="s">
        <v>1153</v>
      </c>
      <c r="G43" s="144" t="s">
        <v>167</v>
      </c>
      <c r="H43" s="145">
        <v>9</v>
      </c>
      <c r="I43" s="146"/>
      <c r="J43" s="146">
        <f t="shared" ref="J43:J71" si="0">ROUND(I43*H43,2)</f>
        <v>0</v>
      </c>
      <c r="K43" s="147"/>
      <c r="L43" s="27"/>
      <c r="M43" s="148" t="s">
        <v>1</v>
      </c>
      <c r="N43" s="149" t="s">
        <v>33</v>
      </c>
      <c r="O43" s="150">
        <v>0.126</v>
      </c>
      <c r="P43" s="150">
        <f t="shared" ref="P43:P71" si="1">O43*H43</f>
        <v>1.1339999999999999</v>
      </c>
      <c r="Q43" s="150">
        <v>0</v>
      </c>
      <c r="R43" s="150">
        <f t="shared" ref="R43:R71" si="2">Q43*H43</f>
        <v>0</v>
      </c>
      <c r="S43" s="150">
        <v>0</v>
      </c>
      <c r="T43" s="151">
        <f t="shared" ref="T43:T71" si="3">S43*H43</f>
        <v>0</v>
      </c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R43" s="152" t="s">
        <v>138</v>
      </c>
      <c r="AT43" s="152" t="s">
        <v>134</v>
      </c>
      <c r="AU43" s="152" t="s">
        <v>67</v>
      </c>
      <c r="AY43" s="14" t="s">
        <v>131</v>
      </c>
      <c r="BE43" s="153">
        <f t="shared" ref="BE43:BE71" si="4">IF(N43="základná",J43,0)</f>
        <v>0</v>
      </c>
      <c r="BF43" s="153">
        <f t="shared" ref="BF43:BF71" si="5">IF(N43="znížená",J43,0)</f>
        <v>0</v>
      </c>
      <c r="BG43" s="153">
        <f t="shared" ref="BG43:BG71" si="6">IF(N43="zákl. prenesená",J43,0)</f>
        <v>0</v>
      </c>
      <c r="BH43" s="153">
        <f t="shared" ref="BH43:BH71" si="7">IF(N43="zníž. prenesená",J43,0)</f>
        <v>0</v>
      </c>
      <c r="BI43" s="153">
        <f t="shared" ref="BI43:BI71" si="8">IF(N43="nulová",J43,0)</f>
        <v>0</v>
      </c>
      <c r="BJ43" s="14" t="s">
        <v>77</v>
      </c>
      <c r="BK43" s="153">
        <f t="shared" ref="BK43:BK71" si="9">ROUND(I43*H43,2)</f>
        <v>0</v>
      </c>
      <c r="BL43" s="14" t="s">
        <v>138</v>
      </c>
      <c r="BM43" s="152" t="s">
        <v>77</v>
      </c>
    </row>
    <row r="44" spans="1:65" s="2" customFormat="1" ht="16.5" customHeight="1">
      <c r="A44" s="26"/>
      <c r="B44" s="140"/>
      <c r="C44" s="141" t="s">
        <v>77</v>
      </c>
      <c r="D44" s="141" t="s">
        <v>134</v>
      </c>
      <c r="E44" s="142" t="s">
        <v>1154</v>
      </c>
      <c r="F44" s="143" t="s">
        <v>1155</v>
      </c>
      <c r="G44" s="144" t="s">
        <v>167</v>
      </c>
      <c r="H44" s="145">
        <v>1</v>
      </c>
      <c r="I44" s="146"/>
      <c r="J44" s="146">
        <f t="shared" si="0"/>
        <v>0</v>
      </c>
      <c r="K44" s="147"/>
      <c r="L44" s="27"/>
      <c r="M44" s="148" t="s">
        <v>1</v>
      </c>
      <c r="N44" s="149" t="s">
        <v>33</v>
      </c>
      <c r="O44" s="150">
        <v>0</v>
      </c>
      <c r="P44" s="150">
        <f t="shared" si="1"/>
        <v>0</v>
      </c>
      <c r="Q44" s="150">
        <v>0</v>
      </c>
      <c r="R44" s="150">
        <f t="shared" si="2"/>
        <v>0</v>
      </c>
      <c r="S44" s="150">
        <v>0</v>
      </c>
      <c r="T44" s="151">
        <f t="shared" si="3"/>
        <v>0</v>
      </c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R44" s="152" t="s">
        <v>138</v>
      </c>
      <c r="AT44" s="152" t="s">
        <v>134</v>
      </c>
      <c r="AU44" s="152" t="s">
        <v>67</v>
      </c>
      <c r="AY44" s="14" t="s">
        <v>131</v>
      </c>
      <c r="BE44" s="153">
        <f t="shared" si="4"/>
        <v>0</v>
      </c>
      <c r="BF44" s="153">
        <f t="shared" si="5"/>
        <v>0</v>
      </c>
      <c r="BG44" s="153">
        <f t="shared" si="6"/>
        <v>0</v>
      </c>
      <c r="BH44" s="153">
        <f t="shared" si="7"/>
        <v>0</v>
      </c>
      <c r="BI44" s="153">
        <f t="shared" si="8"/>
        <v>0</v>
      </c>
      <c r="BJ44" s="14" t="s">
        <v>77</v>
      </c>
      <c r="BK44" s="153">
        <f t="shared" si="9"/>
        <v>0</v>
      </c>
      <c r="BL44" s="14" t="s">
        <v>138</v>
      </c>
      <c r="BM44" s="152" t="s">
        <v>138</v>
      </c>
    </row>
    <row r="45" spans="1:65" s="2" customFormat="1" ht="16.5" customHeight="1">
      <c r="A45" s="26"/>
      <c r="B45" s="140"/>
      <c r="C45" s="141" t="s">
        <v>143</v>
      </c>
      <c r="D45" s="141" t="s">
        <v>134</v>
      </c>
      <c r="E45" s="142" t="s">
        <v>1156</v>
      </c>
      <c r="F45" s="143" t="s">
        <v>1157</v>
      </c>
      <c r="G45" s="144" t="s">
        <v>167</v>
      </c>
      <c r="H45" s="145">
        <v>1</v>
      </c>
      <c r="I45" s="146"/>
      <c r="J45" s="146">
        <f t="shared" si="0"/>
        <v>0</v>
      </c>
      <c r="K45" s="147"/>
      <c r="L45" s="27"/>
      <c r="M45" s="148" t="s">
        <v>1</v>
      </c>
      <c r="N45" s="149" t="s">
        <v>33</v>
      </c>
      <c r="O45" s="150">
        <v>0</v>
      </c>
      <c r="P45" s="150">
        <f t="shared" si="1"/>
        <v>0</v>
      </c>
      <c r="Q45" s="150">
        <v>0</v>
      </c>
      <c r="R45" s="150">
        <f t="shared" si="2"/>
        <v>0</v>
      </c>
      <c r="S45" s="150">
        <v>0</v>
      </c>
      <c r="T45" s="151">
        <f t="shared" si="3"/>
        <v>0</v>
      </c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R45" s="152" t="s">
        <v>138</v>
      </c>
      <c r="AT45" s="152" t="s">
        <v>134</v>
      </c>
      <c r="AU45" s="152" t="s">
        <v>67</v>
      </c>
      <c r="AY45" s="14" t="s">
        <v>131</v>
      </c>
      <c r="BE45" s="153">
        <f t="shared" si="4"/>
        <v>0</v>
      </c>
      <c r="BF45" s="153">
        <f t="shared" si="5"/>
        <v>0</v>
      </c>
      <c r="BG45" s="153">
        <f t="shared" si="6"/>
        <v>0</v>
      </c>
      <c r="BH45" s="153">
        <f t="shared" si="7"/>
        <v>0</v>
      </c>
      <c r="BI45" s="153">
        <f t="shared" si="8"/>
        <v>0</v>
      </c>
      <c r="BJ45" s="14" t="s">
        <v>77</v>
      </c>
      <c r="BK45" s="153">
        <f t="shared" si="9"/>
        <v>0</v>
      </c>
      <c r="BL45" s="14" t="s">
        <v>138</v>
      </c>
      <c r="BM45" s="152" t="s">
        <v>146</v>
      </c>
    </row>
    <row r="46" spans="1:65" s="2" customFormat="1" ht="16.5" customHeight="1">
      <c r="A46" s="26"/>
      <c r="B46" s="140"/>
      <c r="C46" s="141" t="s">
        <v>138</v>
      </c>
      <c r="D46" s="141" t="s">
        <v>134</v>
      </c>
      <c r="E46" s="142" t="s">
        <v>1158</v>
      </c>
      <c r="F46" s="143" t="s">
        <v>1159</v>
      </c>
      <c r="G46" s="144" t="s">
        <v>167</v>
      </c>
      <c r="H46" s="145">
        <v>9</v>
      </c>
      <c r="I46" s="146"/>
      <c r="J46" s="146">
        <f t="shared" si="0"/>
        <v>0</v>
      </c>
      <c r="K46" s="147"/>
      <c r="L46" s="27"/>
      <c r="M46" s="148" t="s">
        <v>1</v>
      </c>
      <c r="N46" s="149" t="s">
        <v>33</v>
      </c>
      <c r="O46" s="150">
        <v>0</v>
      </c>
      <c r="P46" s="150">
        <f t="shared" si="1"/>
        <v>0</v>
      </c>
      <c r="Q46" s="150">
        <v>0</v>
      </c>
      <c r="R46" s="150">
        <f t="shared" si="2"/>
        <v>0</v>
      </c>
      <c r="S46" s="150">
        <v>0</v>
      </c>
      <c r="T46" s="151">
        <f t="shared" si="3"/>
        <v>0</v>
      </c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R46" s="152" t="s">
        <v>138</v>
      </c>
      <c r="AT46" s="152" t="s">
        <v>134</v>
      </c>
      <c r="AU46" s="152" t="s">
        <v>67</v>
      </c>
      <c r="AY46" s="14" t="s">
        <v>131</v>
      </c>
      <c r="BE46" s="153">
        <f t="shared" si="4"/>
        <v>0</v>
      </c>
      <c r="BF46" s="153">
        <f t="shared" si="5"/>
        <v>0</v>
      </c>
      <c r="BG46" s="153">
        <f t="shared" si="6"/>
        <v>0</v>
      </c>
      <c r="BH46" s="153">
        <f t="shared" si="7"/>
        <v>0</v>
      </c>
      <c r="BI46" s="153">
        <f t="shared" si="8"/>
        <v>0</v>
      </c>
      <c r="BJ46" s="14" t="s">
        <v>77</v>
      </c>
      <c r="BK46" s="153">
        <f t="shared" si="9"/>
        <v>0</v>
      </c>
      <c r="BL46" s="14" t="s">
        <v>138</v>
      </c>
      <c r="BM46" s="152" t="s">
        <v>169</v>
      </c>
    </row>
    <row r="47" spans="1:65" s="2" customFormat="1" ht="16.5" customHeight="1">
      <c r="A47" s="26"/>
      <c r="B47" s="140"/>
      <c r="C47" s="141" t="s">
        <v>353</v>
      </c>
      <c r="D47" s="141" t="s">
        <v>134</v>
      </c>
      <c r="E47" s="142" t="s">
        <v>1025</v>
      </c>
      <c r="F47" s="143" t="s">
        <v>1026</v>
      </c>
      <c r="G47" s="144" t="s">
        <v>167</v>
      </c>
      <c r="H47" s="145">
        <v>2</v>
      </c>
      <c r="I47" s="146"/>
      <c r="J47" s="146">
        <f t="shared" si="0"/>
        <v>0</v>
      </c>
      <c r="K47" s="147"/>
      <c r="L47" s="27"/>
      <c r="M47" s="148" t="s">
        <v>1</v>
      </c>
      <c r="N47" s="149" t="s">
        <v>33</v>
      </c>
      <c r="O47" s="150">
        <v>0.46700000000000003</v>
      </c>
      <c r="P47" s="150">
        <f t="shared" si="1"/>
        <v>0.93400000000000005</v>
      </c>
      <c r="Q47" s="150">
        <v>0</v>
      </c>
      <c r="R47" s="150">
        <f t="shared" si="2"/>
        <v>0</v>
      </c>
      <c r="S47" s="150">
        <v>0</v>
      </c>
      <c r="T47" s="151">
        <f t="shared" si="3"/>
        <v>0</v>
      </c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R47" s="152" t="s">
        <v>138</v>
      </c>
      <c r="AT47" s="152" t="s">
        <v>134</v>
      </c>
      <c r="AU47" s="152" t="s">
        <v>67</v>
      </c>
      <c r="AY47" s="14" t="s">
        <v>131</v>
      </c>
      <c r="BE47" s="153">
        <f t="shared" si="4"/>
        <v>0</v>
      </c>
      <c r="BF47" s="153">
        <f t="shared" si="5"/>
        <v>0</v>
      </c>
      <c r="BG47" s="153">
        <f t="shared" si="6"/>
        <v>0</v>
      </c>
      <c r="BH47" s="153">
        <f t="shared" si="7"/>
        <v>0</v>
      </c>
      <c r="BI47" s="153">
        <f t="shared" si="8"/>
        <v>0</v>
      </c>
      <c r="BJ47" s="14" t="s">
        <v>77</v>
      </c>
      <c r="BK47" s="153">
        <f t="shared" si="9"/>
        <v>0</v>
      </c>
      <c r="BL47" s="14" t="s">
        <v>138</v>
      </c>
      <c r="BM47" s="152" t="s">
        <v>173</v>
      </c>
    </row>
    <row r="48" spans="1:65" s="2" customFormat="1" ht="21.75" customHeight="1">
      <c r="A48" s="26"/>
      <c r="B48" s="140"/>
      <c r="C48" s="141" t="s">
        <v>146</v>
      </c>
      <c r="D48" s="141" t="s">
        <v>134</v>
      </c>
      <c r="E48" s="142" t="s">
        <v>1160</v>
      </c>
      <c r="F48" s="143" t="s">
        <v>1161</v>
      </c>
      <c r="G48" s="144" t="s">
        <v>167</v>
      </c>
      <c r="H48" s="145">
        <v>2</v>
      </c>
      <c r="I48" s="146"/>
      <c r="J48" s="146">
        <f t="shared" si="0"/>
        <v>0</v>
      </c>
      <c r="K48" s="147"/>
      <c r="L48" s="27"/>
      <c r="M48" s="148" t="s">
        <v>1</v>
      </c>
      <c r="N48" s="149" t="s">
        <v>33</v>
      </c>
      <c r="O48" s="150">
        <v>0</v>
      </c>
      <c r="P48" s="150">
        <f t="shared" si="1"/>
        <v>0</v>
      </c>
      <c r="Q48" s="150">
        <v>0</v>
      </c>
      <c r="R48" s="150">
        <f t="shared" si="2"/>
        <v>0</v>
      </c>
      <c r="S48" s="150">
        <v>0</v>
      </c>
      <c r="T48" s="151">
        <f t="shared" si="3"/>
        <v>0</v>
      </c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R48" s="152" t="s">
        <v>138</v>
      </c>
      <c r="AT48" s="152" t="s">
        <v>134</v>
      </c>
      <c r="AU48" s="152" t="s">
        <v>67</v>
      </c>
      <c r="AY48" s="14" t="s">
        <v>131</v>
      </c>
      <c r="BE48" s="153">
        <f t="shared" si="4"/>
        <v>0</v>
      </c>
      <c r="BF48" s="153">
        <f t="shared" si="5"/>
        <v>0</v>
      </c>
      <c r="BG48" s="153">
        <f t="shared" si="6"/>
        <v>0</v>
      </c>
      <c r="BH48" s="153">
        <f t="shared" si="7"/>
        <v>0</v>
      </c>
      <c r="BI48" s="153">
        <f t="shared" si="8"/>
        <v>0</v>
      </c>
      <c r="BJ48" s="14" t="s">
        <v>77</v>
      </c>
      <c r="BK48" s="153">
        <f t="shared" si="9"/>
        <v>0</v>
      </c>
      <c r="BL48" s="14" t="s">
        <v>138</v>
      </c>
      <c r="BM48" s="152" t="s">
        <v>176</v>
      </c>
    </row>
    <row r="49" spans="1:65" s="2" customFormat="1" ht="16.5" customHeight="1">
      <c r="A49" s="26"/>
      <c r="B49" s="140"/>
      <c r="C49" s="141" t="s">
        <v>357</v>
      </c>
      <c r="D49" s="141" t="s">
        <v>134</v>
      </c>
      <c r="E49" s="142" t="s">
        <v>1162</v>
      </c>
      <c r="F49" s="143" t="s">
        <v>1163</v>
      </c>
      <c r="G49" s="144" t="s">
        <v>167</v>
      </c>
      <c r="H49" s="145">
        <v>1</v>
      </c>
      <c r="I49" s="146"/>
      <c r="J49" s="146">
        <f t="shared" si="0"/>
        <v>0</v>
      </c>
      <c r="K49" s="147"/>
      <c r="L49" s="27"/>
      <c r="M49" s="148" t="s">
        <v>1</v>
      </c>
      <c r="N49" s="149" t="s">
        <v>33</v>
      </c>
      <c r="O49" s="150">
        <v>0</v>
      </c>
      <c r="P49" s="150">
        <f t="shared" si="1"/>
        <v>0</v>
      </c>
      <c r="Q49" s="150">
        <v>0</v>
      </c>
      <c r="R49" s="150">
        <f t="shared" si="2"/>
        <v>0</v>
      </c>
      <c r="S49" s="150">
        <v>0</v>
      </c>
      <c r="T49" s="151">
        <f t="shared" si="3"/>
        <v>0</v>
      </c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R49" s="152" t="s">
        <v>138</v>
      </c>
      <c r="AT49" s="152" t="s">
        <v>134</v>
      </c>
      <c r="AU49" s="152" t="s">
        <v>67</v>
      </c>
      <c r="AY49" s="14" t="s">
        <v>131</v>
      </c>
      <c r="BE49" s="153">
        <f t="shared" si="4"/>
        <v>0</v>
      </c>
      <c r="BF49" s="153">
        <f t="shared" si="5"/>
        <v>0</v>
      </c>
      <c r="BG49" s="153">
        <f t="shared" si="6"/>
        <v>0</v>
      </c>
      <c r="BH49" s="153">
        <f t="shared" si="7"/>
        <v>0</v>
      </c>
      <c r="BI49" s="153">
        <f t="shared" si="8"/>
        <v>0</v>
      </c>
      <c r="BJ49" s="14" t="s">
        <v>77</v>
      </c>
      <c r="BK49" s="153">
        <f t="shared" si="9"/>
        <v>0</v>
      </c>
      <c r="BL49" s="14" t="s">
        <v>138</v>
      </c>
      <c r="BM49" s="152" t="s">
        <v>179</v>
      </c>
    </row>
    <row r="50" spans="1:65" s="2" customFormat="1" ht="16.5" customHeight="1">
      <c r="A50" s="26"/>
      <c r="B50" s="140"/>
      <c r="C50" s="141" t="s">
        <v>169</v>
      </c>
      <c r="D50" s="141" t="s">
        <v>134</v>
      </c>
      <c r="E50" s="142" t="s">
        <v>1164</v>
      </c>
      <c r="F50" s="143" t="s">
        <v>1165</v>
      </c>
      <c r="G50" s="144" t="s">
        <v>167</v>
      </c>
      <c r="H50" s="145">
        <v>1</v>
      </c>
      <c r="I50" s="146"/>
      <c r="J50" s="146">
        <f t="shared" si="0"/>
        <v>0</v>
      </c>
      <c r="K50" s="147"/>
      <c r="L50" s="27"/>
      <c r="M50" s="148" t="s">
        <v>1</v>
      </c>
      <c r="N50" s="149" t="s">
        <v>33</v>
      </c>
      <c r="O50" s="150">
        <v>0</v>
      </c>
      <c r="P50" s="150">
        <f t="shared" si="1"/>
        <v>0</v>
      </c>
      <c r="Q50" s="150">
        <v>0</v>
      </c>
      <c r="R50" s="150">
        <f t="shared" si="2"/>
        <v>0</v>
      </c>
      <c r="S50" s="150">
        <v>0</v>
      </c>
      <c r="T50" s="151">
        <f t="shared" si="3"/>
        <v>0</v>
      </c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R50" s="152" t="s">
        <v>138</v>
      </c>
      <c r="AT50" s="152" t="s">
        <v>134</v>
      </c>
      <c r="AU50" s="152" t="s">
        <v>67</v>
      </c>
      <c r="AY50" s="14" t="s">
        <v>131</v>
      </c>
      <c r="BE50" s="153">
        <f t="shared" si="4"/>
        <v>0</v>
      </c>
      <c r="BF50" s="153">
        <f t="shared" si="5"/>
        <v>0</v>
      </c>
      <c r="BG50" s="153">
        <f t="shared" si="6"/>
        <v>0</v>
      </c>
      <c r="BH50" s="153">
        <f t="shared" si="7"/>
        <v>0</v>
      </c>
      <c r="BI50" s="153">
        <f t="shared" si="8"/>
        <v>0</v>
      </c>
      <c r="BJ50" s="14" t="s">
        <v>77</v>
      </c>
      <c r="BK50" s="153">
        <f t="shared" si="9"/>
        <v>0</v>
      </c>
      <c r="BL50" s="14" t="s">
        <v>138</v>
      </c>
      <c r="BM50" s="152" t="s">
        <v>182</v>
      </c>
    </row>
    <row r="51" spans="1:65" s="2" customFormat="1" ht="16.5" customHeight="1">
      <c r="A51" s="26"/>
      <c r="B51" s="140"/>
      <c r="C51" s="141" t="s">
        <v>364</v>
      </c>
      <c r="D51" s="141" t="s">
        <v>134</v>
      </c>
      <c r="E51" s="142" t="s">
        <v>1166</v>
      </c>
      <c r="F51" s="143" t="s">
        <v>1167</v>
      </c>
      <c r="G51" s="144" t="s">
        <v>167</v>
      </c>
      <c r="H51" s="145">
        <v>1</v>
      </c>
      <c r="I51" s="146"/>
      <c r="J51" s="146">
        <f t="shared" si="0"/>
        <v>0</v>
      </c>
      <c r="K51" s="147"/>
      <c r="L51" s="27"/>
      <c r="M51" s="148" t="s">
        <v>1</v>
      </c>
      <c r="N51" s="149" t="s">
        <v>33</v>
      </c>
      <c r="O51" s="150">
        <v>0</v>
      </c>
      <c r="P51" s="150">
        <f t="shared" si="1"/>
        <v>0</v>
      </c>
      <c r="Q51" s="150">
        <v>0</v>
      </c>
      <c r="R51" s="150">
        <f t="shared" si="2"/>
        <v>0</v>
      </c>
      <c r="S51" s="150">
        <v>0</v>
      </c>
      <c r="T51" s="151">
        <f t="shared" si="3"/>
        <v>0</v>
      </c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R51" s="152" t="s">
        <v>138</v>
      </c>
      <c r="AT51" s="152" t="s">
        <v>134</v>
      </c>
      <c r="AU51" s="152" t="s">
        <v>67</v>
      </c>
      <c r="AY51" s="14" t="s">
        <v>131</v>
      </c>
      <c r="BE51" s="153">
        <f t="shared" si="4"/>
        <v>0</v>
      </c>
      <c r="BF51" s="153">
        <f t="shared" si="5"/>
        <v>0</v>
      </c>
      <c r="BG51" s="153">
        <f t="shared" si="6"/>
        <v>0</v>
      </c>
      <c r="BH51" s="153">
        <f t="shared" si="7"/>
        <v>0</v>
      </c>
      <c r="BI51" s="153">
        <f t="shared" si="8"/>
        <v>0</v>
      </c>
      <c r="BJ51" s="14" t="s">
        <v>77</v>
      </c>
      <c r="BK51" s="153">
        <f t="shared" si="9"/>
        <v>0</v>
      </c>
      <c r="BL51" s="14" t="s">
        <v>138</v>
      </c>
      <c r="BM51" s="152" t="s">
        <v>185</v>
      </c>
    </row>
    <row r="52" spans="1:65" s="2" customFormat="1" ht="16.5" customHeight="1">
      <c r="A52" s="26"/>
      <c r="B52" s="140"/>
      <c r="C52" s="141" t="s">
        <v>173</v>
      </c>
      <c r="D52" s="141" t="s">
        <v>134</v>
      </c>
      <c r="E52" s="142" t="s">
        <v>1168</v>
      </c>
      <c r="F52" s="143" t="s">
        <v>1169</v>
      </c>
      <c r="G52" s="144" t="s">
        <v>172</v>
      </c>
      <c r="H52" s="145">
        <v>34</v>
      </c>
      <c r="I52" s="146"/>
      <c r="J52" s="146">
        <f t="shared" si="0"/>
        <v>0</v>
      </c>
      <c r="K52" s="147"/>
      <c r="L52" s="27"/>
      <c r="M52" s="148" t="s">
        <v>1</v>
      </c>
      <c r="N52" s="149" t="s">
        <v>33</v>
      </c>
      <c r="O52" s="150">
        <v>5.8000000000000003E-2</v>
      </c>
      <c r="P52" s="150">
        <f t="shared" si="1"/>
        <v>1.9720000000000002</v>
      </c>
      <c r="Q52" s="150">
        <v>0</v>
      </c>
      <c r="R52" s="150">
        <f t="shared" si="2"/>
        <v>0</v>
      </c>
      <c r="S52" s="150">
        <v>0</v>
      </c>
      <c r="T52" s="151">
        <f t="shared" si="3"/>
        <v>0</v>
      </c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R52" s="152" t="s">
        <v>138</v>
      </c>
      <c r="AT52" s="152" t="s">
        <v>134</v>
      </c>
      <c r="AU52" s="152" t="s">
        <v>67</v>
      </c>
      <c r="AY52" s="14" t="s">
        <v>131</v>
      </c>
      <c r="BE52" s="153">
        <f t="shared" si="4"/>
        <v>0</v>
      </c>
      <c r="BF52" s="153">
        <f t="shared" si="5"/>
        <v>0</v>
      </c>
      <c r="BG52" s="153">
        <f t="shared" si="6"/>
        <v>0</v>
      </c>
      <c r="BH52" s="153">
        <f t="shared" si="7"/>
        <v>0</v>
      </c>
      <c r="BI52" s="153">
        <f t="shared" si="8"/>
        <v>0</v>
      </c>
      <c r="BJ52" s="14" t="s">
        <v>77</v>
      </c>
      <c r="BK52" s="153">
        <f t="shared" si="9"/>
        <v>0</v>
      </c>
      <c r="BL52" s="14" t="s">
        <v>138</v>
      </c>
      <c r="BM52" s="152" t="s">
        <v>7</v>
      </c>
    </row>
    <row r="53" spans="1:65" s="2" customFormat="1" ht="16.5" customHeight="1">
      <c r="A53" s="26"/>
      <c r="B53" s="140"/>
      <c r="C53" s="141" t="s">
        <v>369</v>
      </c>
      <c r="D53" s="141" t="s">
        <v>134</v>
      </c>
      <c r="E53" s="142" t="s">
        <v>1170</v>
      </c>
      <c r="F53" s="143" t="s">
        <v>1171</v>
      </c>
      <c r="G53" s="144" t="s">
        <v>172</v>
      </c>
      <c r="H53" s="145">
        <v>6</v>
      </c>
      <c r="I53" s="146"/>
      <c r="J53" s="146">
        <f t="shared" si="0"/>
        <v>0</v>
      </c>
      <c r="K53" s="147"/>
      <c r="L53" s="27"/>
      <c r="M53" s="148" t="s">
        <v>1</v>
      </c>
      <c r="N53" s="149" t="s">
        <v>33</v>
      </c>
      <c r="O53" s="150">
        <v>0</v>
      </c>
      <c r="P53" s="150">
        <f t="shared" si="1"/>
        <v>0</v>
      </c>
      <c r="Q53" s="150">
        <v>0</v>
      </c>
      <c r="R53" s="150">
        <f t="shared" si="2"/>
        <v>0</v>
      </c>
      <c r="S53" s="150">
        <v>0</v>
      </c>
      <c r="T53" s="151">
        <f t="shared" si="3"/>
        <v>0</v>
      </c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R53" s="152" t="s">
        <v>138</v>
      </c>
      <c r="AT53" s="152" t="s">
        <v>134</v>
      </c>
      <c r="AU53" s="152" t="s">
        <v>67</v>
      </c>
      <c r="AY53" s="14" t="s">
        <v>131</v>
      </c>
      <c r="BE53" s="153">
        <f t="shared" si="4"/>
        <v>0</v>
      </c>
      <c r="BF53" s="153">
        <f t="shared" si="5"/>
        <v>0</v>
      </c>
      <c r="BG53" s="153">
        <f t="shared" si="6"/>
        <v>0</v>
      </c>
      <c r="BH53" s="153">
        <f t="shared" si="7"/>
        <v>0</v>
      </c>
      <c r="BI53" s="153">
        <f t="shared" si="8"/>
        <v>0</v>
      </c>
      <c r="BJ53" s="14" t="s">
        <v>77</v>
      </c>
      <c r="BK53" s="153">
        <f t="shared" si="9"/>
        <v>0</v>
      </c>
      <c r="BL53" s="14" t="s">
        <v>138</v>
      </c>
      <c r="BM53" s="152" t="s">
        <v>190</v>
      </c>
    </row>
    <row r="54" spans="1:65" s="2" customFormat="1" ht="16.5" customHeight="1">
      <c r="A54" s="26"/>
      <c r="B54" s="140"/>
      <c r="C54" s="141" t="s">
        <v>176</v>
      </c>
      <c r="D54" s="141" t="s">
        <v>134</v>
      </c>
      <c r="E54" s="142" t="s">
        <v>1172</v>
      </c>
      <c r="F54" s="143" t="s">
        <v>1173</v>
      </c>
      <c r="G54" s="144" t="s">
        <v>1048</v>
      </c>
      <c r="H54" s="145">
        <v>1</v>
      </c>
      <c r="I54" s="146"/>
      <c r="J54" s="146">
        <f t="shared" si="0"/>
        <v>0</v>
      </c>
      <c r="K54" s="147"/>
      <c r="L54" s="27"/>
      <c r="M54" s="148" t="s">
        <v>1</v>
      </c>
      <c r="N54" s="149" t="s">
        <v>33</v>
      </c>
      <c r="O54" s="150">
        <v>0</v>
      </c>
      <c r="P54" s="150">
        <f t="shared" si="1"/>
        <v>0</v>
      </c>
      <c r="Q54" s="150">
        <v>0</v>
      </c>
      <c r="R54" s="150">
        <f t="shared" si="2"/>
        <v>0</v>
      </c>
      <c r="S54" s="150">
        <v>0</v>
      </c>
      <c r="T54" s="151">
        <f t="shared" si="3"/>
        <v>0</v>
      </c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R54" s="152" t="s">
        <v>138</v>
      </c>
      <c r="AT54" s="152" t="s">
        <v>134</v>
      </c>
      <c r="AU54" s="152" t="s">
        <v>67</v>
      </c>
      <c r="AY54" s="14" t="s">
        <v>131</v>
      </c>
      <c r="BE54" s="153">
        <f t="shared" si="4"/>
        <v>0</v>
      </c>
      <c r="BF54" s="153">
        <f t="shared" si="5"/>
        <v>0</v>
      </c>
      <c r="BG54" s="153">
        <f t="shared" si="6"/>
        <v>0</v>
      </c>
      <c r="BH54" s="153">
        <f t="shared" si="7"/>
        <v>0</v>
      </c>
      <c r="BI54" s="153">
        <f t="shared" si="8"/>
        <v>0</v>
      </c>
      <c r="BJ54" s="14" t="s">
        <v>77</v>
      </c>
      <c r="BK54" s="153">
        <f t="shared" si="9"/>
        <v>0</v>
      </c>
      <c r="BL54" s="14" t="s">
        <v>138</v>
      </c>
      <c r="BM54" s="152" t="s">
        <v>193</v>
      </c>
    </row>
    <row r="55" spans="1:65" s="2" customFormat="1" ht="16.5" customHeight="1">
      <c r="A55" s="26"/>
      <c r="B55" s="140"/>
      <c r="C55" s="141" t="s">
        <v>74</v>
      </c>
      <c r="D55" s="141" t="s">
        <v>134</v>
      </c>
      <c r="E55" s="142" t="s">
        <v>1174</v>
      </c>
      <c r="F55" s="143" t="s">
        <v>1175</v>
      </c>
      <c r="G55" s="144" t="s">
        <v>167</v>
      </c>
      <c r="H55" s="145">
        <v>1</v>
      </c>
      <c r="I55" s="146"/>
      <c r="J55" s="146">
        <f t="shared" si="0"/>
        <v>0</v>
      </c>
      <c r="K55" s="147"/>
      <c r="L55" s="27"/>
      <c r="M55" s="148" t="s">
        <v>1</v>
      </c>
      <c r="N55" s="149" t="s">
        <v>33</v>
      </c>
      <c r="O55" s="150">
        <v>0</v>
      </c>
      <c r="P55" s="150">
        <f t="shared" si="1"/>
        <v>0</v>
      </c>
      <c r="Q55" s="150">
        <v>0</v>
      </c>
      <c r="R55" s="150">
        <f t="shared" si="2"/>
        <v>0</v>
      </c>
      <c r="S55" s="150">
        <v>0</v>
      </c>
      <c r="T55" s="151">
        <f t="shared" si="3"/>
        <v>0</v>
      </c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R55" s="152" t="s">
        <v>138</v>
      </c>
      <c r="AT55" s="152" t="s">
        <v>134</v>
      </c>
      <c r="AU55" s="152" t="s">
        <v>67</v>
      </c>
      <c r="AY55" s="14" t="s">
        <v>131</v>
      </c>
      <c r="BE55" s="153">
        <f t="shared" si="4"/>
        <v>0</v>
      </c>
      <c r="BF55" s="153">
        <f t="shared" si="5"/>
        <v>0</v>
      </c>
      <c r="BG55" s="153">
        <f t="shared" si="6"/>
        <v>0</v>
      </c>
      <c r="BH55" s="153">
        <f t="shared" si="7"/>
        <v>0</v>
      </c>
      <c r="BI55" s="153">
        <f t="shared" si="8"/>
        <v>0</v>
      </c>
      <c r="BJ55" s="14" t="s">
        <v>77</v>
      </c>
      <c r="BK55" s="153">
        <f t="shared" si="9"/>
        <v>0</v>
      </c>
      <c r="BL55" s="14" t="s">
        <v>138</v>
      </c>
      <c r="BM55" s="152" t="s">
        <v>196</v>
      </c>
    </row>
    <row r="56" spans="1:65" s="2" customFormat="1" ht="16.5" customHeight="1">
      <c r="A56" s="26"/>
      <c r="B56" s="140"/>
      <c r="C56" s="141" t="s">
        <v>77</v>
      </c>
      <c r="D56" s="141" t="s">
        <v>134</v>
      </c>
      <c r="E56" s="142" t="s">
        <v>1176</v>
      </c>
      <c r="F56" s="143" t="s">
        <v>1177</v>
      </c>
      <c r="G56" s="144" t="s">
        <v>167</v>
      </c>
      <c r="H56" s="145">
        <v>3</v>
      </c>
      <c r="I56" s="146"/>
      <c r="J56" s="146">
        <f t="shared" si="0"/>
        <v>0</v>
      </c>
      <c r="K56" s="147"/>
      <c r="L56" s="27"/>
      <c r="M56" s="148" t="s">
        <v>1</v>
      </c>
      <c r="N56" s="149" t="s">
        <v>33</v>
      </c>
      <c r="O56" s="150">
        <v>0</v>
      </c>
      <c r="P56" s="150">
        <f t="shared" si="1"/>
        <v>0</v>
      </c>
      <c r="Q56" s="150">
        <v>0</v>
      </c>
      <c r="R56" s="150">
        <f t="shared" si="2"/>
        <v>0</v>
      </c>
      <c r="S56" s="150">
        <v>0</v>
      </c>
      <c r="T56" s="151">
        <f t="shared" si="3"/>
        <v>0</v>
      </c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R56" s="152" t="s">
        <v>138</v>
      </c>
      <c r="AT56" s="152" t="s">
        <v>134</v>
      </c>
      <c r="AU56" s="152" t="s">
        <v>67</v>
      </c>
      <c r="AY56" s="14" t="s">
        <v>131</v>
      </c>
      <c r="BE56" s="153">
        <f t="shared" si="4"/>
        <v>0</v>
      </c>
      <c r="BF56" s="153">
        <f t="shared" si="5"/>
        <v>0</v>
      </c>
      <c r="BG56" s="153">
        <f t="shared" si="6"/>
        <v>0</v>
      </c>
      <c r="BH56" s="153">
        <f t="shared" si="7"/>
        <v>0</v>
      </c>
      <c r="BI56" s="153">
        <f t="shared" si="8"/>
        <v>0</v>
      </c>
      <c r="BJ56" s="14" t="s">
        <v>77</v>
      </c>
      <c r="BK56" s="153">
        <f t="shared" si="9"/>
        <v>0</v>
      </c>
      <c r="BL56" s="14" t="s">
        <v>138</v>
      </c>
      <c r="BM56" s="152" t="s">
        <v>199</v>
      </c>
    </row>
    <row r="57" spans="1:65" s="2" customFormat="1" ht="16.5" customHeight="1">
      <c r="A57" s="26"/>
      <c r="B57" s="140"/>
      <c r="C57" s="141" t="s">
        <v>143</v>
      </c>
      <c r="D57" s="141" t="s">
        <v>134</v>
      </c>
      <c r="E57" s="142" t="s">
        <v>1178</v>
      </c>
      <c r="F57" s="143" t="s">
        <v>1179</v>
      </c>
      <c r="G57" s="144" t="s">
        <v>167</v>
      </c>
      <c r="H57" s="145">
        <v>6</v>
      </c>
      <c r="I57" s="146"/>
      <c r="J57" s="146">
        <f t="shared" si="0"/>
        <v>0</v>
      </c>
      <c r="K57" s="147"/>
      <c r="L57" s="27"/>
      <c r="M57" s="148" t="s">
        <v>1</v>
      </c>
      <c r="N57" s="149" t="s">
        <v>33</v>
      </c>
      <c r="O57" s="150">
        <v>0</v>
      </c>
      <c r="P57" s="150">
        <f t="shared" si="1"/>
        <v>0</v>
      </c>
      <c r="Q57" s="150">
        <v>0</v>
      </c>
      <c r="R57" s="150">
        <f t="shared" si="2"/>
        <v>0</v>
      </c>
      <c r="S57" s="150">
        <v>0</v>
      </c>
      <c r="T57" s="151">
        <f t="shared" si="3"/>
        <v>0</v>
      </c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R57" s="152" t="s">
        <v>138</v>
      </c>
      <c r="AT57" s="152" t="s">
        <v>134</v>
      </c>
      <c r="AU57" s="152" t="s">
        <v>67</v>
      </c>
      <c r="AY57" s="14" t="s">
        <v>131</v>
      </c>
      <c r="BE57" s="153">
        <f t="shared" si="4"/>
        <v>0</v>
      </c>
      <c r="BF57" s="153">
        <f t="shared" si="5"/>
        <v>0</v>
      </c>
      <c r="BG57" s="153">
        <f t="shared" si="6"/>
        <v>0</v>
      </c>
      <c r="BH57" s="153">
        <f t="shared" si="7"/>
        <v>0</v>
      </c>
      <c r="BI57" s="153">
        <f t="shared" si="8"/>
        <v>0</v>
      </c>
      <c r="BJ57" s="14" t="s">
        <v>77</v>
      </c>
      <c r="BK57" s="153">
        <f t="shared" si="9"/>
        <v>0</v>
      </c>
      <c r="BL57" s="14" t="s">
        <v>138</v>
      </c>
      <c r="BM57" s="152" t="s">
        <v>202</v>
      </c>
    </row>
    <row r="58" spans="1:65" s="2" customFormat="1" ht="16.5" customHeight="1">
      <c r="A58" s="26"/>
      <c r="B58" s="140"/>
      <c r="C58" s="141" t="s">
        <v>138</v>
      </c>
      <c r="D58" s="141" t="s">
        <v>134</v>
      </c>
      <c r="E58" s="142" t="s">
        <v>1180</v>
      </c>
      <c r="F58" s="143" t="s">
        <v>1181</v>
      </c>
      <c r="G58" s="144" t="s">
        <v>172</v>
      </c>
      <c r="H58" s="145">
        <v>32</v>
      </c>
      <c r="I58" s="146"/>
      <c r="J58" s="146">
        <f t="shared" si="0"/>
        <v>0</v>
      </c>
      <c r="K58" s="147"/>
      <c r="L58" s="27"/>
      <c r="M58" s="148" t="s">
        <v>1</v>
      </c>
      <c r="N58" s="149" t="s">
        <v>33</v>
      </c>
      <c r="O58" s="150">
        <v>0</v>
      </c>
      <c r="P58" s="150">
        <f t="shared" si="1"/>
        <v>0</v>
      </c>
      <c r="Q58" s="150">
        <v>0</v>
      </c>
      <c r="R58" s="150">
        <f t="shared" si="2"/>
        <v>0</v>
      </c>
      <c r="S58" s="150">
        <v>0</v>
      </c>
      <c r="T58" s="151">
        <f t="shared" si="3"/>
        <v>0</v>
      </c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R58" s="152" t="s">
        <v>138</v>
      </c>
      <c r="AT58" s="152" t="s">
        <v>134</v>
      </c>
      <c r="AU58" s="152" t="s">
        <v>67</v>
      </c>
      <c r="AY58" s="14" t="s">
        <v>131</v>
      </c>
      <c r="BE58" s="153">
        <f t="shared" si="4"/>
        <v>0</v>
      </c>
      <c r="BF58" s="153">
        <f t="shared" si="5"/>
        <v>0</v>
      </c>
      <c r="BG58" s="153">
        <f t="shared" si="6"/>
        <v>0</v>
      </c>
      <c r="BH58" s="153">
        <f t="shared" si="7"/>
        <v>0</v>
      </c>
      <c r="BI58" s="153">
        <f t="shared" si="8"/>
        <v>0</v>
      </c>
      <c r="BJ58" s="14" t="s">
        <v>77</v>
      </c>
      <c r="BK58" s="153">
        <f t="shared" si="9"/>
        <v>0</v>
      </c>
      <c r="BL58" s="14" t="s">
        <v>138</v>
      </c>
      <c r="BM58" s="152" t="s">
        <v>205</v>
      </c>
    </row>
    <row r="59" spans="1:65" s="2" customFormat="1" ht="16.5" customHeight="1">
      <c r="A59" s="26"/>
      <c r="B59" s="140"/>
      <c r="C59" s="141" t="s">
        <v>353</v>
      </c>
      <c r="D59" s="141" t="s">
        <v>134</v>
      </c>
      <c r="E59" s="142" t="s">
        <v>1182</v>
      </c>
      <c r="F59" s="143" t="s">
        <v>1183</v>
      </c>
      <c r="G59" s="144" t="s">
        <v>167</v>
      </c>
      <c r="H59" s="145">
        <v>1</v>
      </c>
      <c r="I59" s="146"/>
      <c r="J59" s="146">
        <f t="shared" si="0"/>
        <v>0</v>
      </c>
      <c r="K59" s="147"/>
      <c r="L59" s="27"/>
      <c r="M59" s="148" t="s">
        <v>1</v>
      </c>
      <c r="N59" s="149" t="s">
        <v>33</v>
      </c>
      <c r="O59" s="150">
        <v>0</v>
      </c>
      <c r="P59" s="150">
        <f t="shared" si="1"/>
        <v>0</v>
      </c>
      <c r="Q59" s="150">
        <v>0</v>
      </c>
      <c r="R59" s="150">
        <f t="shared" si="2"/>
        <v>0</v>
      </c>
      <c r="S59" s="150">
        <v>0</v>
      </c>
      <c r="T59" s="151">
        <f t="shared" si="3"/>
        <v>0</v>
      </c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R59" s="152" t="s">
        <v>138</v>
      </c>
      <c r="AT59" s="152" t="s">
        <v>134</v>
      </c>
      <c r="AU59" s="152" t="s">
        <v>67</v>
      </c>
      <c r="AY59" s="14" t="s">
        <v>131</v>
      </c>
      <c r="BE59" s="153">
        <f t="shared" si="4"/>
        <v>0</v>
      </c>
      <c r="BF59" s="153">
        <f t="shared" si="5"/>
        <v>0</v>
      </c>
      <c r="BG59" s="153">
        <f t="shared" si="6"/>
        <v>0</v>
      </c>
      <c r="BH59" s="153">
        <f t="shared" si="7"/>
        <v>0</v>
      </c>
      <c r="BI59" s="153">
        <f t="shared" si="8"/>
        <v>0</v>
      </c>
      <c r="BJ59" s="14" t="s">
        <v>77</v>
      </c>
      <c r="BK59" s="153">
        <f t="shared" si="9"/>
        <v>0</v>
      </c>
      <c r="BL59" s="14" t="s">
        <v>138</v>
      </c>
      <c r="BM59" s="152" t="s">
        <v>208</v>
      </c>
    </row>
    <row r="60" spans="1:65" s="2" customFormat="1" ht="16.5" customHeight="1">
      <c r="A60" s="26"/>
      <c r="B60" s="140"/>
      <c r="C60" s="141" t="s">
        <v>146</v>
      </c>
      <c r="D60" s="141" t="s">
        <v>134</v>
      </c>
      <c r="E60" s="142" t="s">
        <v>1184</v>
      </c>
      <c r="F60" s="143" t="s">
        <v>1125</v>
      </c>
      <c r="G60" s="144" t="s">
        <v>167</v>
      </c>
      <c r="H60" s="145">
        <v>1</v>
      </c>
      <c r="I60" s="146"/>
      <c r="J60" s="146">
        <f t="shared" si="0"/>
        <v>0</v>
      </c>
      <c r="K60" s="147"/>
      <c r="L60" s="27"/>
      <c r="M60" s="148" t="s">
        <v>1</v>
      </c>
      <c r="N60" s="149" t="s">
        <v>33</v>
      </c>
      <c r="O60" s="150">
        <v>0</v>
      </c>
      <c r="P60" s="150">
        <f t="shared" si="1"/>
        <v>0</v>
      </c>
      <c r="Q60" s="150">
        <v>0</v>
      </c>
      <c r="R60" s="150">
        <f t="shared" si="2"/>
        <v>0</v>
      </c>
      <c r="S60" s="150">
        <v>0</v>
      </c>
      <c r="T60" s="151">
        <f t="shared" si="3"/>
        <v>0</v>
      </c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R60" s="152" t="s">
        <v>138</v>
      </c>
      <c r="AT60" s="152" t="s">
        <v>134</v>
      </c>
      <c r="AU60" s="152" t="s">
        <v>67</v>
      </c>
      <c r="AY60" s="14" t="s">
        <v>131</v>
      </c>
      <c r="BE60" s="153">
        <f t="shared" si="4"/>
        <v>0</v>
      </c>
      <c r="BF60" s="153">
        <f t="shared" si="5"/>
        <v>0</v>
      </c>
      <c r="BG60" s="153">
        <f t="shared" si="6"/>
        <v>0</v>
      </c>
      <c r="BH60" s="153">
        <f t="shared" si="7"/>
        <v>0</v>
      </c>
      <c r="BI60" s="153">
        <f t="shared" si="8"/>
        <v>0</v>
      </c>
      <c r="BJ60" s="14" t="s">
        <v>77</v>
      </c>
      <c r="BK60" s="153">
        <f t="shared" si="9"/>
        <v>0</v>
      </c>
      <c r="BL60" s="14" t="s">
        <v>138</v>
      </c>
      <c r="BM60" s="152" t="s">
        <v>211</v>
      </c>
    </row>
    <row r="61" spans="1:65" s="2" customFormat="1" ht="16.5" customHeight="1">
      <c r="A61" s="26"/>
      <c r="B61" s="140"/>
      <c r="C61" s="141" t="s">
        <v>74</v>
      </c>
      <c r="D61" s="141" t="s">
        <v>134</v>
      </c>
      <c r="E61" s="142" t="s">
        <v>1185</v>
      </c>
      <c r="F61" s="143" t="s">
        <v>1186</v>
      </c>
      <c r="G61" s="144" t="s">
        <v>167</v>
      </c>
      <c r="H61" s="145">
        <v>1</v>
      </c>
      <c r="I61" s="146"/>
      <c r="J61" s="146">
        <f t="shared" si="0"/>
        <v>0</v>
      </c>
      <c r="K61" s="147"/>
      <c r="L61" s="27"/>
      <c r="M61" s="148" t="s">
        <v>1</v>
      </c>
      <c r="N61" s="149" t="s">
        <v>33</v>
      </c>
      <c r="O61" s="150">
        <v>0</v>
      </c>
      <c r="P61" s="150">
        <f t="shared" si="1"/>
        <v>0</v>
      </c>
      <c r="Q61" s="150">
        <v>0</v>
      </c>
      <c r="R61" s="150">
        <f t="shared" si="2"/>
        <v>0</v>
      </c>
      <c r="S61" s="150">
        <v>0</v>
      </c>
      <c r="T61" s="151">
        <f t="shared" si="3"/>
        <v>0</v>
      </c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R61" s="152" t="s">
        <v>138</v>
      </c>
      <c r="AT61" s="152" t="s">
        <v>134</v>
      </c>
      <c r="AU61" s="152" t="s">
        <v>67</v>
      </c>
      <c r="AY61" s="14" t="s">
        <v>131</v>
      </c>
      <c r="BE61" s="153">
        <f t="shared" si="4"/>
        <v>0</v>
      </c>
      <c r="BF61" s="153">
        <f t="shared" si="5"/>
        <v>0</v>
      </c>
      <c r="BG61" s="153">
        <f t="shared" si="6"/>
        <v>0</v>
      </c>
      <c r="BH61" s="153">
        <f t="shared" si="7"/>
        <v>0</v>
      </c>
      <c r="BI61" s="153">
        <f t="shared" si="8"/>
        <v>0</v>
      </c>
      <c r="BJ61" s="14" t="s">
        <v>77</v>
      </c>
      <c r="BK61" s="153">
        <f t="shared" si="9"/>
        <v>0</v>
      </c>
      <c r="BL61" s="14" t="s">
        <v>138</v>
      </c>
      <c r="BM61" s="152" t="s">
        <v>214</v>
      </c>
    </row>
    <row r="62" spans="1:65" s="2" customFormat="1" ht="16.5" customHeight="1">
      <c r="A62" s="26"/>
      <c r="B62" s="140"/>
      <c r="C62" s="141" t="s">
        <v>74</v>
      </c>
      <c r="D62" s="141" t="s">
        <v>134</v>
      </c>
      <c r="E62" s="142" t="s">
        <v>1187</v>
      </c>
      <c r="F62" s="143" t="s">
        <v>1188</v>
      </c>
      <c r="G62" s="144" t="s">
        <v>167</v>
      </c>
      <c r="H62" s="145">
        <v>1</v>
      </c>
      <c r="I62" s="146"/>
      <c r="J62" s="146">
        <f t="shared" si="0"/>
        <v>0</v>
      </c>
      <c r="K62" s="147"/>
      <c r="L62" s="27"/>
      <c r="M62" s="148" t="s">
        <v>1</v>
      </c>
      <c r="N62" s="149" t="s">
        <v>33</v>
      </c>
      <c r="O62" s="150">
        <v>8.4850999999999992</v>
      </c>
      <c r="P62" s="150">
        <f t="shared" si="1"/>
        <v>8.4850999999999992</v>
      </c>
      <c r="Q62" s="150">
        <v>0</v>
      </c>
      <c r="R62" s="150">
        <f t="shared" si="2"/>
        <v>0</v>
      </c>
      <c r="S62" s="150">
        <v>0</v>
      </c>
      <c r="T62" s="151">
        <f t="shared" si="3"/>
        <v>0</v>
      </c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R62" s="152" t="s">
        <v>138</v>
      </c>
      <c r="AT62" s="152" t="s">
        <v>134</v>
      </c>
      <c r="AU62" s="152" t="s">
        <v>67</v>
      </c>
      <c r="AY62" s="14" t="s">
        <v>131</v>
      </c>
      <c r="BE62" s="153">
        <f t="shared" si="4"/>
        <v>0</v>
      </c>
      <c r="BF62" s="153">
        <f t="shared" si="5"/>
        <v>0</v>
      </c>
      <c r="BG62" s="153">
        <f t="shared" si="6"/>
        <v>0</v>
      </c>
      <c r="BH62" s="153">
        <f t="shared" si="7"/>
        <v>0</v>
      </c>
      <c r="BI62" s="153">
        <f t="shared" si="8"/>
        <v>0</v>
      </c>
      <c r="BJ62" s="14" t="s">
        <v>77</v>
      </c>
      <c r="BK62" s="153">
        <f t="shared" si="9"/>
        <v>0</v>
      </c>
      <c r="BL62" s="14" t="s">
        <v>138</v>
      </c>
      <c r="BM62" s="152" t="s">
        <v>217</v>
      </c>
    </row>
    <row r="63" spans="1:65" s="2" customFormat="1" ht="16.5" customHeight="1">
      <c r="A63" s="26"/>
      <c r="B63" s="140"/>
      <c r="C63" s="141" t="s">
        <v>77</v>
      </c>
      <c r="D63" s="141" t="s">
        <v>134</v>
      </c>
      <c r="E63" s="142" t="s">
        <v>1189</v>
      </c>
      <c r="F63" s="143" t="s">
        <v>1190</v>
      </c>
      <c r="G63" s="144" t="s">
        <v>167</v>
      </c>
      <c r="H63" s="145">
        <v>1</v>
      </c>
      <c r="I63" s="146"/>
      <c r="J63" s="146">
        <f t="shared" si="0"/>
        <v>0</v>
      </c>
      <c r="K63" s="147"/>
      <c r="L63" s="27"/>
      <c r="M63" s="148" t="s">
        <v>1</v>
      </c>
      <c r="N63" s="149" t="s">
        <v>33</v>
      </c>
      <c r="O63" s="150">
        <v>0</v>
      </c>
      <c r="P63" s="150">
        <f t="shared" si="1"/>
        <v>0</v>
      </c>
      <c r="Q63" s="150">
        <v>0</v>
      </c>
      <c r="R63" s="150">
        <f t="shared" si="2"/>
        <v>0</v>
      </c>
      <c r="S63" s="150">
        <v>0</v>
      </c>
      <c r="T63" s="151">
        <f t="shared" si="3"/>
        <v>0</v>
      </c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R63" s="152" t="s">
        <v>138</v>
      </c>
      <c r="AT63" s="152" t="s">
        <v>134</v>
      </c>
      <c r="AU63" s="152" t="s">
        <v>67</v>
      </c>
      <c r="AY63" s="14" t="s">
        <v>131</v>
      </c>
      <c r="BE63" s="153">
        <f t="shared" si="4"/>
        <v>0</v>
      </c>
      <c r="BF63" s="153">
        <f t="shared" si="5"/>
        <v>0</v>
      </c>
      <c r="BG63" s="153">
        <f t="shared" si="6"/>
        <v>0</v>
      </c>
      <c r="BH63" s="153">
        <f t="shared" si="7"/>
        <v>0</v>
      </c>
      <c r="BI63" s="153">
        <f t="shared" si="8"/>
        <v>0</v>
      </c>
      <c r="BJ63" s="14" t="s">
        <v>77</v>
      </c>
      <c r="BK63" s="153">
        <f t="shared" si="9"/>
        <v>0</v>
      </c>
      <c r="BL63" s="14" t="s">
        <v>138</v>
      </c>
      <c r="BM63" s="152" t="s">
        <v>220</v>
      </c>
    </row>
    <row r="64" spans="1:65" s="2" customFormat="1" ht="16.5" customHeight="1">
      <c r="A64" s="26"/>
      <c r="B64" s="140"/>
      <c r="C64" s="141" t="s">
        <v>143</v>
      </c>
      <c r="D64" s="141" t="s">
        <v>134</v>
      </c>
      <c r="E64" s="142" t="s">
        <v>1191</v>
      </c>
      <c r="F64" s="143" t="s">
        <v>1192</v>
      </c>
      <c r="G64" s="144" t="s">
        <v>172</v>
      </c>
      <c r="H64" s="145">
        <v>30</v>
      </c>
      <c r="I64" s="146"/>
      <c r="J64" s="146">
        <f t="shared" si="0"/>
        <v>0</v>
      </c>
      <c r="K64" s="147"/>
      <c r="L64" s="27"/>
      <c r="M64" s="148" t="s">
        <v>1</v>
      </c>
      <c r="N64" s="149" t="s">
        <v>33</v>
      </c>
      <c r="O64" s="150">
        <v>0.43159999999999998</v>
      </c>
      <c r="P64" s="150">
        <f t="shared" si="1"/>
        <v>12.948</v>
      </c>
      <c r="Q64" s="150">
        <v>0</v>
      </c>
      <c r="R64" s="150">
        <f t="shared" si="2"/>
        <v>0</v>
      </c>
      <c r="S64" s="150">
        <v>0</v>
      </c>
      <c r="T64" s="151">
        <f t="shared" si="3"/>
        <v>0</v>
      </c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R64" s="152" t="s">
        <v>138</v>
      </c>
      <c r="AT64" s="152" t="s">
        <v>134</v>
      </c>
      <c r="AU64" s="152" t="s">
        <v>67</v>
      </c>
      <c r="AY64" s="14" t="s">
        <v>131</v>
      </c>
      <c r="BE64" s="153">
        <f t="shared" si="4"/>
        <v>0</v>
      </c>
      <c r="BF64" s="153">
        <f t="shared" si="5"/>
        <v>0</v>
      </c>
      <c r="BG64" s="153">
        <f t="shared" si="6"/>
        <v>0</v>
      </c>
      <c r="BH64" s="153">
        <f t="shared" si="7"/>
        <v>0</v>
      </c>
      <c r="BI64" s="153">
        <f t="shared" si="8"/>
        <v>0</v>
      </c>
      <c r="BJ64" s="14" t="s">
        <v>77</v>
      </c>
      <c r="BK64" s="153">
        <f t="shared" si="9"/>
        <v>0</v>
      </c>
      <c r="BL64" s="14" t="s">
        <v>138</v>
      </c>
      <c r="BM64" s="152" t="s">
        <v>223</v>
      </c>
    </row>
    <row r="65" spans="1:65" s="2" customFormat="1" ht="16.5" customHeight="1">
      <c r="A65" s="26"/>
      <c r="B65" s="140"/>
      <c r="C65" s="141" t="s">
        <v>138</v>
      </c>
      <c r="D65" s="141" t="s">
        <v>134</v>
      </c>
      <c r="E65" s="142" t="s">
        <v>1193</v>
      </c>
      <c r="F65" s="143" t="s">
        <v>1194</v>
      </c>
      <c r="G65" s="144" t="s">
        <v>172</v>
      </c>
      <c r="H65" s="145">
        <v>30</v>
      </c>
      <c r="I65" s="146"/>
      <c r="J65" s="146">
        <f t="shared" si="0"/>
        <v>0</v>
      </c>
      <c r="K65" s="147"/>
      <c r="L65" s="27"/>
      <c r="M65" s="148" t="s">
        <v>1</v>
      </c>
      <c r="N65" s="149" t="s">
        <v>33</v>
      </c>
      <c r="O65" s="150">
        <v>9.0999999999999998E-2</v>
      </c>
      <c r="P65" s="150">
        <f t="shared" si="1"/>
        <v>2.73</v>
      </c>
      <c r="Q65" s="150">
        <v>0</v>
      </c>
      <c r="R65" s="150">
        <f t="shared" si="2"/>
        <v>0</v>
      </c>
      <c r="S65" s="150">
        <v>0</v>
      </c>
      <c r="T65" s="151">
        <f t="shared" si="3"/>
        <v>0</v>
      </c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R65" s="152" t="s">
        <v>138</v>
      </c>
      <c r="AT65" s="152" t="s">
        <v>134</v>
      </c>
      <c r="AU65" s="152" t="s">
        <v>67</v>
      </c>
      <c r="AY65" s="14" t="s">
        <v>131</v>
      </c>
      <c r="BE65" s="153">
        <f t="shared" si="4"/>
        <v>0</v>
      </c>
      <c r="BF65" s="153">
        <f t="shared" si="5"/>
        <v>0</v>
      </c>
      <c r="BG65" s="153">
        <f t="shared" si="6"/>
        <v>0</v>
      </c>
      <c r="BH65" s="153">
        <f t="shared" si="7"/>
        <v>0</v>
      </c>
      <c r="BI65" s="153">
        <f t="shared" si="8"/>
        <v>0</v>
      </c>
      <c r="BJ65" s="14" t="s">
        <v>77</v>
      </c>
      <c r="BK65" s="153">
        <f t="shared" si="9"/>
        <v>0</v>
      </c>
      <c r="BL65" s="14" t="s">
        <v>138</v>
      </c>
      <c r="BM65" s="152" t="s">
        <v>226</v>
      </c>
    </row>
    <row r="66" spans="1:65" s="2" customFormat="1" ht="16.5" customHeight="1">
      <c r="A66" s="26"/>
      <c r="B66" s="140"/>
      <c r="C66" s="141" t="s">
        <v>353</v>
      </c>
      <c r="D66" s="141" t="s">
        <v>134</v>
      </c>
      <c r="E66" s="142" t="s">
        <v>1195</v>
      </c>
      <c r="F66" s="143" t="s">
        <v>1196</v>
      </c>
      <c r="G66" s="144" t="s">
        <v>172</v>
      </c>
      <c r="H66" s="145">
        <v>30</v>
      </c>
      <c r="I66" s="146"/>
      <c r="J66" s="146">
        <f t="shared" si="0"/>
        <v>0</v>
      </c>
      <c r="K66" s="147"/>
      <c r="L66" s="27"/>
      <c r="M66" s="148" t="s">
        <v>1</v>
      </c>
      <c r="N66" s="149" t="s">
        <v>33</v>
      </c>
      <c r="O66" s="150">
        <v>3.2500000000000001E-2</v>
      </c>
      <c r="P66" s="150">
        <f t="shared" si="1"/>
        <v>0.97500000000000009</v>
      </c>
      <c r="Q66" s="150">
        <v>0</v>
      </c>
      <c r="R66" s="150">
        <f t="shared" si="2"/>
        <v>0</v>
      </c>
      <c r="S66" s="150">
        <v>0</v>
      </c>
      <c r="T66" s="151">
        <f t="shared" si="3"/>
        <v>0</v>
      </c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R66" s="152" t="s">
        <v>138</v>
      </c>
      <c r="AT66" s="152" t="s">
        <v>134</v>
      </c>
      <c r="AU66" s="152" t="s">
        <v>67</v>
      </c>
      <c r="AY66" s="14" t="s">
        <v>131</v>
      </c>
      <c r="BE66" s="153">
        <f t="shared" si="4"/>
        <v>0</v>
      </c>
      <c r="BF66" s="153">
        <f t="shared" si="5"/>
        <v>0</v>
      </c>
      <c r="BG66" s="153">
        <f t="shared" si="6"/>
        <v>0</v>
      </c>
      <c r="BH66" s="153">
        <f t="shared" si="7"/>
        <v>0</v>
      </c>
      <c r="BI66" s="153">
        <f t="shared" si="8"/>
        <v>0</v>
      </c>
      <c r="BJ66" s="14" t="s">
        <v>77</v>
      </c>
      <c r="BK66" s="153">
        <f t="shared" si="9"/>
        <v>0</v>
      </c>
      <c r="BL66" s="14" t="s">
        <v>138</v>
      </c>
      <c r="BM66" s="152" t="s">
        <v>227</v>
      </c>
    </row>
    <row r="67" spans="1:65" s="2" customFormat="1" ht="16.5" customHeight="1">
      <c r="A67" s="26"/>
      <c r="B67" s="140"/>
      <c r="C67" s="141" t="s">
        <v>146</v>
      </c>
      <c r="D67" s="141" t="s">
        <v>134</v>
      </c>
      <c r="E67" s="142" t="s">
        <v>1197</v>
      </c>
      <c r="F67" s="143" t="s">
        <v>1198</v>
      </c>
      <c r="G67" s="144" t="s">
        <v>172</v>
      </c>
      <c r="H67" s="145">
        <v>30</v>
      </c>
      <c r="I67" s="146"/>
      <c r="J67" s="146">
        <f t="shared" si="0"/>
        <v>0</v>
      </c>
      <c r="K67" s="147"/>
      <c r="L67" s="27"/>
      <c r="M67" s="148" t="s">
        <v>1</v>
      </c>
      <c r="N67" s="149" t="s">
        <v>33</v>
      </c>
      <c r="O67" s="150">
        <v>0</v>
      </c>
      <c r="P67" s="150">
        <f t="shared" si="1"/>
        <v>0</v>
      </c>
      <c r="Q67" s="150">
        <v>0</v>
      </c>
      <c r="R67" s="150">
        <f t="shared" si="2"/>
        <v>0</v>
      </c>
      <c r="S67" s="150">
        <v>0</v>
      </c>
      <c r="T67" s="151">
        <f t="shared" si="3"/>
        <v>0</v>
      </c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R67" s="152" t="s">
        <v>138</v>
      </c>
      <c r="AT67" s="152" t="s">
        <v>134</v>
      </c>
      <c r="AU67" s="152" t="s">
        <v>67</v>
      </c>
      <c r="AY67" s="14" t="s">
        <v>131</v>
      </c>
      <c r="BE67" s="153">
        <f t="shared" si="4"/>
        <v>0</v>
      </c>
      <c r="BF67" s="153">
        <f t="shared" si="5"/>
        <v>0</v>
      </c>
      <c r="BG67" s="153">
        <f t="shared" si="6"/>
        <v>0</v>
      </c>
      <c r="BH67" s="153">
        <f t="shared" si="7"/>
        <v>0</v>
      </c>
      <c r="BI67" s="153">
        <f t="shared" si="8"/>
        <v>0</v>
      </c>
      <c r="BJ67" s="14" t="s">
        <v>77</v>
      </c>
      <c r="BK67" s="153">
        <f t="shared" si="9"/>
        <v>0</v>
      </c>
      <c r="BL67" s="14" t="s">
        <v>138</v>
      </c>
      <c r="BM67" s="152" t="s">
        <v>229</v>
      </c>
    </row>
    <row r="68" spans="1:65" s="2" customFormat="1" ht="16.5" customHeight="1">
      <c r="A68" s="26"/>
      <c r="B68" s="140"/>
      <c r="C68" s="141" t="s">
        <v>357</v>
      </c>
      <c r="D68" s="141" t="s">
        <v>134</v>
      </c>
      <c r="E68" s="142" t="s">
        <v>1199</v>
      </c>
      <c r="F68" s="143" t="s">
        <v>1200</v>
      </c>
      <c r="G68" s="144" t="s">
        <v>350</v>
      </c>
      <c r="H68" s="145">
        <v>2.1</v>
      </c>
      <c r="I68" s="146"/>
      <c r="J68" s="146">
        <f t="shared" si="0"/>
        <v>0</v>
      </c>
      <c r="K68" s="147"/>
      <c r="L68" s="27"/>
      <c r="M68" s="148" t="s">
        <v>1</v>
      </c>
      <c r="N68" s="149" t="s">
        <v>33</v>
      </c>
      <c r="O68" s="150">
        <v>0</v>
      </c>
      <c r="P68" s="150">
        <f t="shared" si="1"/>
        <v>0</v>
      </c>
      <c r="Q68" s="150">
        <v>0</v>
      </c>
      <c r="R68" s="150">
        <f t="shared" si="2"/>
        <v>0</v>
      </c>
      <c r="S68" s="150">
        <v>0</v>
      </c>
      <c r="T68" s="151">
        <f t="shared" si="3"/>
        <v>0</v>
      </c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R68" s="152" t="s">
        <v>138</v>
      </c>
      <c r="AT68" s="152" t="s">
        <v>134</v>
      </c>
      <c r="AU68" s="152" t="s">
        <v>67</v>
      </c>
      <c r="AY68" s="14" t="s">
        <v>131</v>
      </c>
      <c r="BE68" s="153">
        <f t="shared" si="4"/>
        <v>0</v>
      </c>
      <c r="BF68" s="153">
        <f t="shared" si="5"/>
        <v>0</v>
      </c>
      <c r="BG68" s="153">
        <f t="shared" si="6"/>
        <v>0</v>
      </c>
      <c r="BH68" s="153">
        <f t="shared" si="7"/>
        <v>0</v>
      </c>
      <c r="BI68" s="153">
        <f t="shared" si="8"/>
        <v>0</v>
      </c>
      <c r="BJ68" s="14" t="s">
        <v>77</v>
      </c>
      <c r="BK68" s="153">
        <f t="shared" si="9"/>
        <v>0</v>
      </c>
      <c r="BL68" s="14" t="s">
        <v>138</v>
      </c>
      <c r="BM68" s="152" t="s">
        <v>231</v>
      </c>
    </row>
    <row r="69" spans="1:65" s="2" customFormat="1" ht="16.5" customHeight="1">
      <c r="A69" s="26"/>
      <c r="B69" s="140"/>
      <c r="C69" s="141" t="s">
        <v>169</v>
      </c>
      <c r="D69" s="141" t="s">
        <v>134</v>
      </c>
      <c r="E69" s="142" t="s">
        <v>1201</v>
      </c>
      <c r="F69" s="143" t="s">
        <v>1202</v>
      </c>
      <c r="G69" s="144" t="s">
        <v>172</v>
      </c>
      <c r="H69" s="145">
        <v>30</v>
      </c>
      <c r="I69" s="146"/>
      <c r="J69" s="146">
        <f t="shared" si="0"/>
        <v>0</v>
      </c>
      <c r="K69" s="147"/>
      <c r="L69" s="27"/>
      <c r="M69" s="148" t="s">
        <v>1</v>
      </c>
      <c r="N69" s="149" t="s">
        <v>33</v>
      </c>
      <c r="O69" s="150">
        <v>0.16250000000000001</v>
      </c>
      <c r="P69" s="150">
        <f t="shared" si="1"/>
        <v>4.875</v>
      </c>
      <c r="Q69" s="150">
        <v>0</v>
      </c>
      <c r="R69" s="150">
        <f t="shared" si="2"/>
        <v>0</v>
      </c>
      <c r="S69" s="150">
        <v>0</v>
      </c>
      <c r="T69" s="151">
        <f t="shared" si="3"/>
        <v>0</v>
      </c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R69" s="152" t="s">
        <v>138</v>
      </c>
      <c r="AT69" s="152" t="s">
        <v>134</v>
      </c>
      <c r="AU69" s="152" t="s">
        <v>67</v>
      </c>
      <c r="AY69" s="14" t="s">
        <v>131</v>
      </c>
      <c r="BE69" s="153">
        <f t="shared" si="4"/>
        <v>0</v>
      </c>
      <c r="BF69" s="153">
        <f t="shared" si="5"/>
        <v>0</v>
      </c>
      <c r="BG69" s="153">
        <f t="shared" si="6"/>
        <v>0</v>
      </c>
      <c r="BH69" s="153">
        <f t="shared" si="7"/>
        <v>0</v>
      </c>
      <c r="BI69" s="153">
        <f t="shared" si="8"/>
        <v>0</v>
      </c>
      <c r="BJ69" s="14" t="s">
        <v>77</v>
      </c>
      <c r="BK69" s="153">
        <f t="shared" si="9"/>
        <v>0</v>
      </c>
      <c r="BL69" s="14" t="s">
        <v>138</v>
      </c>
      <c r="BM69" s="152" t="s">
        <v>232</v>
      </c>
    </row>
    <row r="70" spans="1:65" s="2" customFormat="1" ht="16.5" customHeight="1">
      <c r="A70" s="26"/>
      <c r="B70" s="140"/>
      <c r="C70" s="141" t="s">
        <v>364</v>
      </c>
      <c r="D70" s="141" t="s">
        <v>134</v>
      </c>
      <c r="E70" s="142" t="s">
        <v>1139</v>
      </c>
      <c r="F70" s="143" t="s">
        <v>1140</v>
      </c>
      <c r="G70" s="144" t="s">
        <v>344</v>
      </c>
      <c r="H70" s="145">
        <v>10.5</v>
      </c>
      <c r="I70" s="146"/>
      <c r="J70" s="146">
        <f t="shared" si="0"/>
        <v>0</v>
      </c>
      <c r="K70" s="147"/>
      <c r="L70" s="27"/>
      <c r="M70" s="148" t="s">
        <v>1</v>
      </c>
      <c r="N70" s="149" t="s">
        <v>33</v>
      </c>
      <c r="O70" s="150">
        <v>0.14299999999999999</v>
      </c>
      <c r="P70" s="150">
        <f t="shared" si="1"/>
        <v>1.5014999999999998</v>
      </c>
      <c r="Q70" s="150">
        <v>0</v>
      </c>
      <c r="R70" s="150">
        <f t="shared" si="2"/>
        <v>0</v>
      </c>
      <c r="S70" s="150">
        <v>0</v>
      </c>
      <c r="T70" s="151">
        <f t="shared" si="3"/>
        <v>0</v>
      </c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R70" s="152" t="s">
        <v>138</v>
      </c>
      <c r="AT70" s="152" t="s">
        <v>134</v>
      </c>
      <c r="AU70" s="152" t="s">
        <v>67</v>
      </c>
      <c r="AY70" s="14" t="s">
        <v>131</v>
      </c>
      <c r="BE70" s="153">
        <f t="shared" si="4"/>
        <v>0</v>
      </c>
      <c r="BF70" s="153">
        <f t="shared" si="5"/>
        <v>0</v>
      </c>
      <c r="BG70" s="153">
        <f t="shared" si="6"/>
        <v>0</v>
      </c>
      <c r="BH70" s="153">
        <f t="shared" si="7"/>
        <v>0</v>
      </c>
      <c r="BI70" s="153">
        <f t="shared" si="8"/>
        <v>0</v>
      </c>
      <c r="BJ70" s="14" t="s">
        <v>77</v>
      </c>
      <c r="BK70" s="153">
        <f t="shared" si="9"/>
        <v>0</v>
      </c>
      <c r="BL70" s="14" t="s">
        <v>138</v>
      </c>
      <c r="BM70" s="152" t="s">
        <v>235</v>
      </c>
    </row>
    <row r="71" spans="1:65" s="2" customFormat="1" ht="16.5" customHeight="1">
      <c r="A71" s="26"/>
      <c r="B71" s="140"/>
      <c r="C71" s="141" t="s">
        <v>173</v>
      </c>
      <c r="D71" s="141" t="s">
        <v>134</v>
      </c>
      <c r="E71" s="142" t="s">
        <v>1203</v>
      </c>
      <c r="F71" s="143" t="s">
        <v>1204</v>
      </c>
      <c r="G71" s="144" t="s">
        <v>167</v>
      </c>
      <c r="H71" s="145">
        <v>1</v>
      </c>
      <c r="I71" s="146"/>
      <c r="J71" s="146">
        <f t="shared" si="0"/>
        <v>0</v>
      </c>
      <c r="K71" s="147"/>
      <c r="L71" s="27"/>
      <c r="M71" s="154" t="s">
        <v>1</v>
      </c>
      <c r="N71" s="155" t="s">
        <v>33</v>
      </c>
      <c r="O71" s="156">
        <v>0</v>
      </c>
      <c r="P71" s="156">
        <f t="shared" si="1"/>
        <v>0</v>
      </c>
      <c r="Q71" s="156">
        <v>0</v>
      </c>
      <c r="R71" s="156">
        <f t="shared" si="2"/>
        <v>0</v>
      </c>
      <c r="S71" s="156">
        <v>0</v>
      </c>
      <c r="T71" s="157">
        <f t="shared" si="3"/>
        <v>0</v>
      </c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R71" s="152" t="s">
        <v>138</v>
      </c>
      <c r="AT71" s="152" t="s">
        <v>134</v>
      </c>
      <c r="AU71" s="152" t="s">
        <v>67</v>
      </c>
      <c r="AY71" s="14" t="s">
        <v>131</v>
      </c>
      <c r="BE71" s="153">
        <f t="shared" si="4"/>
        <v>0</v>
      </c>
      <c r="BF71" s="153">
        <f t="shared" si="5"/>
        <v>0</v>
      </c>
      <c r="BG71" s="153">
        <f t="shared" si="6"/>
        <v>0</v>
      </c>
      <c r="BH71" s="153">
        <f t="shared" si="7"/>
        <v>0</v>
      </c>
      <c r="BI71" s="153">
        <f t="shared" si="8"/>
        <v>0</v>
      </c>
      <c r="BJ71" s="14" t="s">
        <v>77</v>
      </c>
      <c r="BK71" s="153">
        <f t="shared" si="9"/>
        <v>0</v>
      </c>
      <c r="BL71" s="14" t="s">
        <v>138</v>
      </c>
      <c r="BM71" s="152" t="s">
        <v>238</v>
      </c>
    </row>
    <row r="72" spans="1:65" s="2" customFormat="1" ht="6.95" customHeight="1">
      <c r="A72" s="26"/>
      <c r="B72" s="44"/>
      <c r="C72" s="45"/>
      <c r="D72" s="45"/>
      <c r="E72" s="45"/>
      <c r="F72" s="45"/>
      <c r="G72" s="45"/>
      <c r="H72" s="45"/>
      <c r="I72" s="45"/>
      <c r="J72" s="45"/>
      <c r="K72" s="45"/>
      <c r="L72" s="27"/>
      <c r="M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</row>
  </sheetData>
  <autoFilter ref="C41:K71"/>
  <mergeCells count="6">
    <mergeCell ref="E34:H34"/>
    <mergeCell ref="E7:H7"/>
    <mergeCell ref="E9:H9"/>
    <mergeCell ref="E11:H11"/>
    <mergeCell ref="E30:H30"/>
    <mergeCell ref="E32:H32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27"/>
  <sheetViews>
    <sheetView showGridLines="0" topLeftCell="A80" workbookViewId="0">
      <selection activeCell="I126" sqref="I126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86"/>
    </row>
    <row r="2" spans="1:46" s="1" customFormat="1" ht="36.950000000000003" customHeight="1">
      <c r="L2" s="198" t="s">
        <v>5</v>
      </c>
      <c r="M2" s="191"/>
      <c r="N2" s="191"/>
      <c r="O2" s="191"/>
      <c r="P2" s="191"/>
      <c r="Q2" s="191"/>
      <c r="R2" s="191"/>
      <c r="S2" s="191"/>
      <c r="T2" s="191"/>
      <c r="U2" s="191"/>
      <c r="V2" s="191"/>
      <c r="AT2" s="14" t="s">
        <v>75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67</v>
      </c>
    </row>
    <row r="4" spans="1:46" s="1" customFormat="1" ht="24.95" customHeight="1">
      <c r="B4" s="17"/>
      <c r="D4" s="18" t="s">
        <v>104</v>
      </c>
      <c r="L4" s="17"/>
      <c r="M4" s="87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3" t="s">
        <v>12</v>
      </c>
      <c r="L6" s="17"/>
    </row>
    <row r="7" spans="1:46" s="1" customFormat="1" ht="16.5" customHeight="1">
      <c r="B7" s="17"/>
      <c r="E7" s="210" t="str">
        <f>'Rekapitulácia stavby'!K6</f>
        <v>ČOV Huncove</v>
      </c>
      <c r="F7" s="211"/>
      <c r="G7" s="211"/>
      <c r="H7" s="211"/>
      <c r="L7" s="17"/>
    </row>
    <row r="8" spans="1:46" s="2" customFormat="1" ht="12" customHeight="1">
      <c r="A8" s="26"/>
      <c r="B8" s="27"/>
      <c r="C8" s="26"/>
      <c r="D8" s="23" t="s">
        <v>105</v>
      </c>
      <c r="E8" s="26"/>
      <c r="F8" s="26"/>
      <c r="G8" s="26"/>
      <c r="H8" s="26"/>
      <c r="I8" s="26"/>
      <c r="J8" s="26"/>
      <c r="K8" s="26"/>
      <c r="L8" s="39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46" s="2" customFormat="1" ht="30" customHeight="1">
      <c r="A9" s="26"/>
      <c r="B9" s="27"/>
      <c r="C9" s="26"/>
      <c r="D9" s="26"/>
      <c r="E9" s="177" t="s">
        <v>106</v>
      </c>
      <c r="F9" s="212"/>
      <c r="G9" s="212"/>
      <c r="H9" s="212"/>
      <c r="I9" s="26"/>
      <c r="J9" s="26"/>
      <c r="K9" s="26"/>
      <c r="L9" s="39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>
      <c r="A10" s="26"/>
      <c r="B10" s="27"/>
      <c r="C10" s="26"/>
      <c r="D10" s="26"/>
      <c r="E10" s="26"/>
      <c r="F10" s="26"/>
      <c r="G10" s="26"/>
      <c r="H10" s="26"/>
      <c r="I10" s="26"/>
      <c r="J10" s="26"/>
      <c r="K10" s="26"/>
      <c r="L10" s="39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2" customHeight="1">
      <c r="A11" s="26"/>
      <c r="B11" s="27"/>
      <c r="C11" s="26"/>
      <c r="D11" s="23" t="s">
        <v>14</v>
      </c>
      <c r="E11" s="26"/>
      <c r="F11" s="21" t="s">
        <v>17</v>
      </c>
      <c r="G11" s="26"/>
      <c r="H11" s="26"/>
      <c r="I11" s="23" t="s">
        <v>15</v>
      </c>
      <c r="J11" s="21" t="s">
        <v>1</v>
      </c>
      <c r="K11" s="26"/>
      <c r="L11" s="39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t="12" customHeight="1">
      <c r="A12" s="26"/>
      <c r="B12" s="27"/>
      <c r="C12" s="26"/>
      <c r="D12" s="23" t="s">
        <v>16</v>
      </c>
      <c r="E12" s="26"/>
      <c r="F12" s="21" t="s">
        <v>17</v>
      </c>
      <c r="G12" s="26"/>
      <c r="H12" s="26"/>
      <c r="I12" s="23" t="s">
        <v>18</v>
      </c>
      <c r="J12" s="52"/>
      <c r="K12" s="26"/>
      <c r="L12" s="39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0.9" customHeight="1">
      <c r="A13" s="26"/>
      <c r="B13" s="27"/>
      <c r="C13" s="26"/>
      <c r="D13" s="26"/>
      <c r="E13" s="26"/>
      <c r="F13" s="26"/>
      <c r="G13" s="26"/>
      <c r="H13" s="26"/>
      <c r="I13" s="26"/>
      <c r="J13" s="26"/>
      <c r="K13" s="26"/>
      <c r="L13" s="39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customHeight="1">
      <c r="A14" s="26"/>
      <c r="B14" s="27"/>
      <c r="C14" s="26"/>
      <c r="D14" s="23" t="s">
        <v>19</v>
      </c>
      <c r="E14" s="26"/>
      <c r="F14" s="26"/>
      <c r="G14" s="26"/>
      <c r="H14" s="26"/>
      <c r="I14" s="23" t="s">
        <v>20</v>
      </c>
      <c r="J14" s="21" t="s">
        <v>1</v>
      </c>
      <c r="K14" s="26"/>
      <c r="L14" s="39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8" customHeight="1">
      <c r="A15" s="26"/>
      <c r="B15" s="27"/>
      <c r="C15" s="26"/>
      <c r="D15" s="26"/>
      <c r="E15" s="21" t="s">
        <v>107</v>
      </c>
      <c r="F15" s="26"/>
      <c r="G15" s="26"/>
      <c r="H15" s="26"/>
      <c r="I15" s="23" t="s">
        <v>21</v>
      </c>
      <c r="J15" s="21" t="s">
        <v>1</v>
      </c>
      <c r="K15" s="26"/>
      <c r="L15" s="39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6.95" customHeight="1">
      <c r="A16" s="26"/>
      <c r="B16" s="27"/>
      <c r="C16" s="26"/>
      <c r="D16" s="26"/>
      <c r="E16" s="26"/>
      <c r="F16" s="26"/>
      <c r="G16" s="26"/>
      <c r="H16" s="26"/>
      <c r="I16" s="26"/>
      <c r="J16" s="26"/>
      <c r="K16" s="26"/>
      <c r="L16" s="39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2" customHeight="1">
      <c r="A17" s="26"/>
      <c r="B17" s="27"/>
      <c r="C17" s="26"/>
      <c r="D17" s="23" t="s">
        <v>22</v>
      </c>
      <c r="E17" s="26"/>
      <c r="F17" s="26"/>
      <c r="G17" s="26"/>
      <c r="H17" s="26"/>
      <c r="I17" s="23" t="s">
        <v>20</v>
      </c>
      <c r="J17" s="21" t="s">
        <v>1</v>
      </c>
      <c r="K17" s="26"/>
      <c r="L17" s="39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8" customHeight="1">
      <c r="A18" s="26"/>
      <c r="B18" s="27"/>
      <c r="C18" s="26"/>
      <c r="D18" s="26"/>
      <c r="E18" s="21" t="s">
        <v>17</v>
      </c>
      <c r="F18" s="26"/>
      <c r="G18" s="26"/>
      <c r="H18" s="26"/>
      <c r="I18" s="23" t="s">
        <v>21</v>
      </c>
      <c r="J18" s="21" t="s">
        <v>1</v>
      </c>
      <c r="K18" s="26"/>
      <c r="L18" s="39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6.95" customHeight="1">
      <c r="A19" s="26"/>
      <c r="B19" s="27"/>
      <c r="C19" s="26"/>
      <c r="D19" s="26"/>
      <c r="E19" s="26"/>
      <c r="F19" s="26"/>
      <c r="G19" s="26"/>
      <c r="H19" s="26"/>
      <c r="I19" s="26"/>
      <c r="J19" s="26"/>
      <c r="K19" s="26"/>
      <c r="L19" s="39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2" customHeight="1">
      <c r="A20" s="26"/>
      <c r="B20" s="27"/>
      <c r="C20" s="26"/>
      <c r="D20" s="23" t="s">
        <v>23</v>
      </c>
      <c r="E20" s="26"/>
      <c r="F20" s="26"/>
      <c r="G20" s="26"/>
      <c r="H20" s="26"/>
      <c r="I20" s="23" t="s">
        <v>20</v>
      </c>
      <c r="J20" s="21" t="s">
        <v>1</v>
      </c>
      <c r="K20" s="26"/>
      <c r="L20" s="39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8" customHeight="1">
      <c r="A21" s="26"/>
      <c r="B21" s="27"/>
      <c r="C21" s="26"/>
      <c r="D21" s="26"/>
      <c r="E21" s="21" t="str">
        <f>'Rekapitulácia stavby'!E17</f>
        <v>Ing. Martin Kalina</v>
      </c>
      <c r="F21" s="26"/>
      <c r="G21" s="26"/>
      <c r="H21" s="26"/>
      <c r="I21" s="23" t="s">
        <v>21</v>
      </c>
      <c r="J21" s="21" t="s">
        <v>1</v>
      </c>
      <c r="K21" s="26"/>
      <c r="L21" s="39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6.95" customHeight="1">
      <c r="A22" s="26"/>
      <c r="B22" s="27"/>
      <c r="C22" s="26"/>
      <c r="D22" s="26"/>
      <c r="E22" s="26"/>
      <c r="F22" s="26"/>
      <c r="G22" s="26"/>
      <c r="H22" s="26"/>
      <c r="I22" s="26"/>
      <c r="J22" s="26"/>
      <c r="K22" s="26"/>
      <c r="L22" s="39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2" customHeight="1">
      <c r="A23" s="26"/>
      <c r="B23" s="27"/>
      <c r="C23" s="26"/>
      <c r="D23" s="23" t="s">
        <v>25</v>
      </c>
      <c r="E23" s="26"/>
      <c r="F23" s="26"/>
      <c r="G23" s="26"/>
      <c r="H23" s="26"/>
      <c r="I23" s="23" t="s">
        <v>20</v>
      </c>
      <c r="J23" s="21" t="s">
        <v>1</v>
      </c>
      <c r="K23" s="26"/>
      <c r="L23" s="39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8" customHeight="1">
      <c r="A24" s="26"/>
      <c r="B24" s="27"/>
      <c r="C24" s="26"/>
      <c r="D24" s="26"/>
      <c r="E24" s="21"/>
      <c r="F24" s="26"/>
      <c r="G24" s="26"/>
      <c r="H24" s="26"/>
      <c r="I24" s="23" t="s">
        <v>21</v>
      </c>
      <c r="J24" s="21" t="s">
        <v>1</v>
      </c>
      <c r="K24" s="26"/>
      <c r="L24" s="39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6.95" customHeight="1">
      <c r="A25" s="26"/>
      <c r="B25" s="27"/>
      <c r="C25" s="26"/>
      <c r="D25" s="26"/>
      <c r="E25" s="26"/>
      <c r="F25" s="26"/>
      <c r="G25" s="26"/>
      <c r="H25" s="26"/>
      <c r="I25" s="26"/>
      <c r="J25" s="26"/>
      <c r="K25" s="26"/>
      <c r="L25" s="39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2" customHeight="1">
      <c r="A26" s="26"/>
      <c r="B26" s="27"/>
      <c r="C26" s="26"/>
      <c r="D26" s="23" t="s">
        <v>26</v>
      </c>
      <c r="E26" s="26"/>
      <c r="F26" s="26"/>
      <c r="G26" s="26"/>
      <c r="H26" s="26"/>
      <c r="I26" s="26"/>
      <c r="J26" s="26"/>
      <c r="K26" s="26"/>
      <c r="L26" s="39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8" customFormat="1" ht="16.5" customHeight="1">
      <c r="A27" s="88"/>
      <c r="B27" s="89"/>
      <c r="C27" s="88"/>
      <c r="D27" s="88"/>
      <c r="E27" s="193" t="s">
        <v>1</v>
      </c>
      <c r="F27" s="193"/>
      <c r="G27" s="193"/>
      <c r="H27" s="193"/>
      <c r="I27" s="88"/>
      <c r="J27" s="88"/>
      <c r="K27" s="88"/>
      <c r="L27" s="90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</row>
    <row r="28" spans="1:31" s="2" customFormat="1" ht="6.95" customHeight="1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39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6.95" customHeight="1">
      <c r="A29" s="26"/>
      <c r="B29" s="27"/>
      <c r="C29" s="26"/>
      <c r="D29" s="63"/>
      <c r="E29" s="63"/>
      <c r="F29" s="63"/>
      <c r="G29" s="63"/>
      <c r="H29" s="63"/>
      <c r="I29" s="63"/>
      <c r="J29" s="63"/>
      <c r="K29" s="63"/>
      <c r="L29" s="39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25.35" customHeight="1">
      <c r="A30" s="26"/>
      <c r="B30" s="27"/>
      <c r="C30" s="26"/>
      <c r="D30" s="91" t="s">
        <v>27</v>
      </c>
      <c r="E30" s="26"/>
      <c r="F30" s="26"/>
      <c r="G30" s="26"/>
      <c r="H30" s="26"/>
      <c r="I30" s="26"/>
      <c r="J30" s="68">
        <f>ROUND(J120, 2)</f>
        <v>0</v>
      </c>
      <c r="K30" s="26"/>
      <c r="L30" s="39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5" customHeight="1">
      <c r="A31" s="26"/>
      <c r="B31" s="27"/>
      <c r="C31" s="26"/>
      <c r="D31" s="63"/>
      <c r="E31" s="63"/>
      <c r="F31" s="63"/>
      <c r="G31" s="63"/>
      <c r="H31" s="63"/>
      <c r="I31" s="63"/>
      <c r="J31" s="63"/>
      <c r="K31" s="63"/>
      <c r="L31" s="39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14.45" customHeight="1">
      <c r="A32" s="26"/>
      <c r="B32" s="27"/>
      <c r="C32" s="26"/>
      <c r="D32" s="26"/>
      <c r="E32" s="26"/>
      <c r="F32" s="30" t="s">
        <v>29</v>
      </c>
      <c r="G32" s="26"/>
      <c r="H32" s="26"/>
      <c r="I32" s="30" t="s">
        <v>28</v>
      </c>
      <c r="J32" s="30" t="s">
        <v>30</v>
      </c>
      <c r="K32" s="26"/>
      <c r="L32" s="39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14.45" customHeight="1">
      <c r="A33" s="26"/>
      <c r="B33" s="27"/>
      <c r="C33" s="26"/>
      <c r="D33" s="92" t="s">
        <v>31</v>
      </c>
      <c r="E33" s="32" t="s">
        <v>32</v>
      </c>
      <c r="F33" s="93">
        <f>ROUND((SUM(BE120:BE126)),  2)</f>
        <v>0</v>
      </c>
      <c r="G33" s="94"/>
      <c r="H33" s="94"/>
      <c r="I33" s="95">
        <v>0.2</v>
      </c>
      <c r="J33" s="93">
        <f>ROUND(((SUM(BE120:BE126))*I33),  2)</f>
        <v>0</v>
      </c>
      <c r="K33" s="26"/>
      <c r="L33" s="39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5" customHeight="1">
      <c r="A34" s="26"/>
      <c r="B34" s="27"/>
      <c r="C34" s="26"/>
      <c r="D34" s="26"/>
      <c r="E34" s="32" t="s">
        <v>33</v>
      </c>
      <c r="F34" s="93">
        <f>ROUND((SUM(BF120:BF126)),  2)</f>
        <v>0</v>
      </c>
      <c r="G34" s="94"/>
      <c r="H34" s="94"/>
      <c r="I34" s="95">
        <v>0.2</v>
      </c>
      <c r="J34" s="93">
        <f>ROUND(((SUM(BF120:BF126))*I34),  2)</f>
        <v>0</v>
      </c>
      <c r="K34" s="26"/>
      <c r="L34" s="39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5" hidden="1" customHeight="1">
      <c r="A35" s="26"/>
      <c r="B35" s="27"/>
      <c r="C35" s="26"/>
      <c r="D35" s="26"/>
      <c r="E35" s="23" t="s">
        <v>34</v>
      </c>
      <c r="F35" s="96">
        <f>ROUND((SUM(BG120:BG126)),  2)</f>
        <v>0</v>
      </c>
      <c r="G35" s="26"/>
      <c r="H35" s="26"/>
      <c r="I35" s="97">
        <v>0.2</v>
      </c>
      <c r="J35" s="96">
        <f>0</f>
        <v>0</v>
      </c>
      <c r="K35" s="26"/>
      <c r="L35" s="39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5" hidden="1" customHeight="1">
      <c r="A36" s="26"/>
      <c r="B36" s="27"/>
      <c r="C36" s="26"/>
      <c r="D36" s="26"/>
      <c r="E36" s="23" t="s">
        <v>35</v>
      </c>
      <c r="F36" s="96">
        <f>ROUND((SUM(BH120:BH126)),  2)</f>
        <v>0</v>
      </c>
      <c r="G36" s="26"/>
      <c r="H36" s="26"/>
      <c r="I36" s="97">
        <v>0.2</v>
      </c>
      <c r="J36" s="96">
        <f>0</f>
        <v>0</v>
      </c>
      <c r="K36" s="26"/>
      <c r="L36" s="39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5" hidden="1" customHeight="1">
      <c r="A37" s="26"/>
      <c r="B37" s="27"/>
      <c r="C37" s="26"/>
      <c r="D37" s="26"/>
      <c r="E37" s="32" t="s">
        <v>36</v>
      </c>
      <c r="F37" s="93">
        <f>ROUND((SUM(BI120:BI126)),  2)</f>
        <v>0</v>
      </c>
      <c r="G37" s="94"/>
      <c r="H37" s="94"/>
      <c r="I37" s="95">
        <v>0</v>
      </c>
      <c r="J37" s="93">
        <f>0</f>
        <v>0</v>
      </c>
      <c r="K37" s="26"/>
      <c r="L37" s="39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6.95" customHeight="1">
      <c r="A38" s="26"/>
      <c r="B38" s="27"/>
      <c r="C38" s="26"/>
      <c r="D38" s="26"/>
      <c r="E38" s="26"/>
      <c r="F38" s="26"/>
      <c r="G38" s="26"/>
      <c r="H38" s="26"/>
      <c r="I38" s="26"/>
      <c r="J38" s="26"/>
      <c r="K38" s="26"/>
      <c r="L38" s="39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25.35" customHeight="1">
      <c r="A39" s="26"/>
      <c r="B39" s="27"/>
      <c r="C39" s="98"/>
      <c r="D39" s="99" t="s">
        <v>37</v>
      </c>
      <c r="E39" s="57"/>
      <c r="F39" s="57"/>
      <c r="G39" s="100" t="s">
        <v>38</v>
      </c>
      <c r="H39" s="101" t="s">
        <v>39</v>
      </c>
      <c r="I39" s="57"/>
      <c r="J39" s="102">
        <f>SUM(J30:J37)</f>
        <v>0</v>
      </c>
      <c r="K39" s="103"/>
      <c r="L39" s="39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14.45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9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39"/>
      <c r="D50" s="40" t="s">
        <v>40</v>
      </c>
      <c r="E50" s="41"/>
      <c r="F50" s="41"/>
      <c r="G50" s="40" t="s">
        <v>41</v>
      </c>
      <c r="H50" s="41"/>
      <c r="I50" s="41"/>
      <c r="J50" s="41"/>
      <c r="K50" s="41"/>
      <c r="L50" s="39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6"/>
      <c r="B61" s="27"/>
      <c r="C61" s="26"/>
      <c r="D61" s="42" t="s">
        <v>42</v>
      </c>
      <c r="E61" s="29"/>
      <c r="F61" s="104" t="s">
        <v>43</v>
      </c>
      <c r="G61" s="42" t="s">
        <v>42</v>
      </c>
      <c r="H61" s="29"/>
      <c r="I61" s="29"/>
      <c r="J61" s="105" t="s">
        <v>43</v>
      </c>
      <c r="K61" s="29"/>
      <c r="L61" s="39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6"/>
      <c r="B65" s="27"/>
      <c r="C65" s="26"/>
      <c r="D65" s="40" t="s">
        <v>44</v>
      </c>
      <c r="E65" s="43"/>
      <c r="F65" s="43"/>
      <c r="G65" s="40" t="s">
        <v>45</v>
      </c>
      <c r="H65" s="43"/>
      <c r="I65" s="43"/>
      <c r="J65" s="43"/>
      <c r="K65" s="43"/>
      <c r="L65" s="39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6"/>
      <c r="B76" s="27"/>
      <c r="C76" s="26"/>
      <c r="D76" s="42" t="s">
        <v>42</v>
      </c>
      <c r="E76" s="29"/>
      <c r="F76" s="104" t="s">
        <v>43</v>
      </c>
      <c r="G76" s="42" t="s">
        <v>42</v>
      </c>
      <c r="H76" s="29"/>
      <c r="I76" s="29"/>
      <c r="J76" s="105" t="s">
        <v>43</v>
      </c>
      <c r="K76" s="29"/>
      <c r="L76" s="39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customHeight="1">
      <c r="A77" s="26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47" s="2" customFormat="1" ht="6.95" hidden="1" customHeight="1">
      <c r="A81" s="26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47" s="2" customFormat="1" ht="24.95" hidden="1" customHeight="1">
      <c r="A82" s="26"/>
      <c r="B82" s="27"/>
      <c r="C82" s="18" t="s">
        <v>109</v>
      </c>
      <c r="D82" s="26"/>
      <c r="E82" s="26"/>
      <c r="F82" s="26"/>
      <c r="G82" s="26"/>
      <c r="H82" s="26"/>
      <c r="I82" s="26"/>
      <c r="J82" s="26"/>
      <c r="K82" s="26"/>
      <c r="L82" s="39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47" s="2" customFormat="1" ht="6.95" hidden="1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9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47" s="2" customFormat="1" ht="12" hidden="1" customHeight="1">
      <c r="A84" s="26"/>
      <c r="B84" s="27"/>
      <c r="C84" s="23" t="s">
        <v>12</v>
      </c>
      <c r="D84" s="26"/>
      <c r="E84" s="26"/>
      <c r="F84" s="26"/>
      <c r="G84" s="26"/>
      <c r="H84" s="26"/>
      <c r="I84" s="26"/>
      <c r="J84" s="26"/>
      <c r="K84" s="26"/>
      <c r="L84" s="39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47" s="2" customFormat="1" ht="16.5" hidden="1" customHeight="1">
      <c r="A85" s="26"/>
      <c r="B85" s="27"/>
      <c r="C85" s="26"/>
      <c r="D85" s="26"/>
      <c r="E85" s="210" t="str">
        <f>E7</f>
        <v>ČOV Huncove</v>
      </c>
      <c r="F85" s="211"/>
      <c r="G85" s="211"/>
      <c r="H85" s="211"/>
      <c r="I85" s="26"/>
      <c r="J85" s="26"/>
      <c r="K85" s="26"/>
      <c r="L85" s="39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47" s="2" customFormat="1" ht="12" hidden="1" customHeight="1">
      <c r="A86" s="26"/>
      <c r="B86" s="27"/>
      <c r="C86" s="23" t="s">
        <v>105</v>
      </c>
      <c r="D86" s="26"/>
      <c r="E86" s="26"/>
      <c r="F86" s="26"/>
      <c r="G86" s="26"/>
      <c r="H86" s="26"/>
      <c r="I86" s="26"/>
      <c r="J86" s="26"/>
      <c r="K86" s="26"/>
      <c r="L86" s="39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47" s="2" customFormat="1" ht="30" hidden="1" customHeight="1">
      <c r="A87" s="26"/>
      <c r="B87" s="27"/>
      <c r="C87" s="26"/>
      <c r="D87" s="26"/>
      <c r="E87" s="177" t="str">
        <f>E9</f>
        <v>PS1 - Prevádzkové súbory PS 01 - PS 06 Strojnotechnologická časť</v>
      </c>
      <c r="F87" s="212"/>
      <c r="G87" s="212"/>
      <c r="H87" s="212"/>
      <c r="I87" s="26"/>
      <c r="J87" s="26"/>
      <c r="K87" s="26"/>
      <c r="L87" s="39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47" s="2" customFormat="1" ht="6.95" hidden="1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39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47" s="2" customFormat="1" ht="12" hidden="1" customHeight="1">
      <c r="A89" s="26"/>
      <c r="B89" s="27"/>
      <c r="C89" s="23" t="s">
        <v>16</v>
      </c>
      <c r="D89" s="26"/>
      <c r="E89" s="26"/>
      <c r="F89" s="21" t="str">
        <f>F12</f>
        <v xml:space="preserve"> </v>
      </c>
      <c r="G89" s="26"/>
      <c r="H89" s="26"/>
      <c r="I89" s="23" t="s">
        <v>18</v>
      </c>
      <c r="J89" s="52" t="str">
        <f>IF(J12="","",J12)</f>
        <v/>
      </c>
      <c r="K89" s="26"/>
      <c r="L89" s="39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47" s="2" customFormat="1" ht="6.95" hidden="1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9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47" s="2" customFormat="1" ht="15.2" hidden="1" customHeight="1">
      <c r="A91" s="26"/>
      <c r="B91" s="27"/>
      <c r="C91" s="23" t="s">
        <v>19</v>
      </c>
      <c r="D91" s="26"/>
      <c r="E91" s="26"/>
      <c r="F91" s="21" t="str">
        <f>E15</f>
        <v xml:space="preserve"> Obec Huncovce </v>
      </c>
      <c r="G91" s="26"/>
      <c r="H91" s="26"/>
      <c r="I91" s="23" t="s">
        <v>23</v>
      </c>
      <c r="J91" s="24" t="str">
        <f>E21</f>
        <v>Ing. Martin Kalina</v>
      </c>
      <c r="K91" s="26"/>
      <c r="L91" s="39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47" s="2" customFormat="1" ht="15.2" hidden="1" customHeight="1">
      <c r="A92" s="26"/>
      <c r="B92" s="27"/>
      <c r="C92" s="23" t="s">
        <v>22</v>
      </c>
      <c r="D92" s="26"/>
      <c r="E92" s="26"/>
      <c r="F92" s="21" t="str">
        <f>IF(E18="","",E18)</f>
        <v xml:space="preserve"> </v>
      </c>
      <c r="G92" s="26"/>
      <c r="H92" s="26"/>
      <c r="I92" s="23" t="s">
        <v>25</v>
      </c>
      <c r="J92" s="24">
        <f>E24</f>
        <v>0</v>
      </c>
      <c r="K92" s="26"/>
      <c r="L92" s="39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47" s="2" customFormat="1" ht="10.35" hidden="1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39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47" s="2" customFormat="1" ht="29.25" hidden="1" customHeight="1">
      <c r="A94" s="26"/>
      <c r="B94" s="27"/>
      <c r="C94" s="106" t="s">
        <v>110</v>
      </c>
      <c r="D94" s="98"/>
      <c r="E94" s="98"/>
      <c r="F94" s="98"/>
      <c r="G94" s="98"/>
      <c r="H94" s="98"/>
      <c r="I94" s="98"/>
      <c r="J94" s="107" t="s">
        <v>111</v>
      </c>
      <c r="K94" s="98"/>
      <c r="L94" s="39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47" s="2" customFormat="1" ht="10.35" hidden="1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9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47" s="2" customFormat="1" ht="22.9" hidden="1" customHeight="1">
      <c r="A96" s="26"/>
      <c r="B96" s="27"/>
      <c r="C96" s="108" t="s">
        <v>112</v>
      </c>
      <c r="D96" s="26"/>
      <c r="E96" s="26"/>
      <c r="F96" s="26"/>
      <c r="G96" s="26"/>
      <c r="H96" s="26"/>
      <c r="I96" s="26"/>
      <c r="J96" s="68">
        <f>J120</f>
        <v>0</v>
      </c>
      <c r="K96" s="26"/>
      <c r="L96" s="39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U96" s="14" t="s">
        <v>113</v>
      </c>
    </row>
    <row r="97" spans="1:31" s="9" customFormat="1" ht="24.95" hidden="1" customHeight="1">
      <c r="B97" s="109"/>
      <c r="D97" s="110" t="s">
        <v>114</v>
      </c>
      <c r="E97" s="111"/>
      <c r="F97" s="111"/>
      <c r="G97" s="111"/>
      <c r="H97" s="111"/>
      <c r="I97" s="111"/>
      <c r="J97" s="112">
        <f>J121</f>
        <v>0</v>
      </c>
      <c r="L97" s="109"/>
    </row>
    <row r="98" spans="1:31" s="10" customFormat="1" ht="19.899999999999999" hidden="1" customHeight="1">
      <c r="B98" s="113"/>
      <c r="D98" s="114" t="s">
        <v>115</v>
      </c>
      <c r="E98" s="115"/>
      <c r="F98" s="115"/>
      <c r="G98" s="115"/>
      <c r="H98" s="115"/>
      <c r="I98" s="115"/>
      <c r="J98" s="116">
        <f>J122</f>
        <v>0</v>
      </c>
      <c r="L98" s="113"/>
    </row>
    <row r="99" spans="1:31" s="9" customFormat="1" ht="24.95" hidden="1" customHeight="1">
      <c r="B99" s="109"/>
      <c r="D99" s="110" t="s">
        <v>116</v>
      </c>
      <c r="E99" s="111"/>
      <c r="F99" s="111"/>
      <c r="G99" s="111"/>
      <c r="H99" s="111"/>
      <c r="I99" s="111"/>
      <c r="J99" s="112" t="e">
        <f>#REF!</f>
        <v>#REF!</v>
      </c>
      <c r="L99" s="109"/>
    </row>
    <row r="100" spans="1:31" s="9" customFormat="1" ht="24.95" hidden="1" customHeight="1">
      <c r="B100" s="109"/>
      <c r="D100" s="110" t="s">
        <v>116</v>
      </c>
      <c r="E100" s="111"/>
      <c r="F100" s="111"/>
      <c r="G100" s="111"/>
      <c r="H100" s="111"/>
      <c r="I100" s="111"/>
      <c r="J100" s="112">
        <f>J124</f>
        <v>0</v>
      </c>
      <c r="L100" s="109"/>
    </row>
    <row r="101" spans="1:31" s="2" customFormat="1" ht="21.75" hidden="1" customHeight="1">
      <c r="A101" s="26"/>
      <c r="B101" s="27"/>
      <c r="C101" s="26"/>
      <c r="D101" s="26"/>
      <c r="E101" s="26"/>
      <c r="F101" s="26"/>
      <c r="G101" s="26"/>
      <c r="H101" s="26"/>
      <c r="I101" s="26"/>
      <c r="J101" s="26"/>
      <c r="K101" s="26"/>
      <c r="L101" s="39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</row>
    <row r="102" spans="1:31" s="2" customFormat="1" ht="6.95" hidden="1" customHeight="1">
      <c r="A102" s="26"/>
      <c r="B102" s="44"/>
      <c r="C102" s="45"/>
      <c r="D102" s="45"/>
      <c r="E102" s="45"/>
      <c r="F102" s="45"/>
      <c r="G102" s="45"/>
      <c r="H102" s="45"/>
      <c r="I102" s="45"/>
      <c r="J102" s="45"/>
      <c r="K102" s="45"/>
      <c r="L102" s="39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</row>
    <row r="103" spans="1:31" hidden="1"/>
    <row r="104" spans="1:31" hidden="1"/>
    <row r="105" spans="1:31" hidden="1"/>
    <row r="106" spans="1:31" s="2" customFormat="1" ht="6.95" customHeight="1">
      <c r="A106" s="26"/>
      <c r="B106" s="46"/>
      <c r="C106" s="47"/>
      <c r="D106" s="47"/>
      <c r="E106" s="47"/>
      <c r="F106" s="47"/>
      <c r="G106" s="47"/>
      <c r="H106" s="47"/>
      <c r="I106" s="47"/>
      <c r="J106" s="47"/>
      <c r="K106" s="47"/>
      <c r="L106" s="39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</row>
    <row r="107" spans="1:31" s="2" customFormat="1" ht="24.95" customHeight="1">
      <c r="A107" s="26"/>
      <c r="B107" s="27"/>
      <c r="C107" s="18" t="s">
        <v>117</v>
      </c>
      <c r="D107" s="26"/>
      <c r="E107" s="26"/>
      <c r="F107" s="26"/>
      <c r="G107" s="26"/>
      <c r="H107" s="26"/>
      <c r="I107" s="26"/>
      <c r="J107" s="26"/>
      <c r="K107" s="26"/>
      <c r="L107" s="39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</row>
    <row r="108" spans="1:31" s="2" customFormat="1" ht="6.95" customHeight="1">
      <c r="A108" s="26"/>
      <c r="B108" s="27"/>
      <c r="C108" s="26"/>
      <c r="D108" s="26"/>
      <c r="E108" s="26"/>
      <c r="F108" s="26"/>
      <c r="G108" s="26"/>
      <c r="H108" s="26"/>
      <c r="I108" s="26"/>
      <c r="J108" s="26"/>
      <c r="K108" s="26"/>
      <c r="L108" s="39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</row>
    <row r="109" spans="1:31" s="2" customFormat="1" ht="12" customHeight="1">
      <c r="A109" s="26"/>
      <c r="B109" s="27"/>
      <c r="C109" s="23" t="s">
        <v>12</v>
      </c>
      <c r="D109" s="26"/>
      <c r="E109" s="26"/>
      <c r="F109" s="26"/>
      <c r="G109" s="26"/>
      <c r="H109" s="26"/>
      <c r="I109" s="26"/>
      <c r="J109" s="26"/>
      <c r="K109" s="26"/>
      <c r="L109" s="39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</row>
    <row r="110" spans="1:31" s="2" customFormat="1" ht="16.5" customHeight="1">
      <c r="A110" s="26"/>
      <c r="B110" s="27"/>
      <c r="C110" s="26"/>
      <c r="D110" s="26"/>
      <c r="E110" s="210" t="str">
        <f>E7</f>
        <v>ČOV Huncove</v>
      </c>
      <c r="F110" s="211"/>
      <c r="G110" s="211"/>
      <c r="H110" s="211"/>
      <c r="I110" s="26"/>
      <c r="J110" s="26"/>
      <c r="K110" s="26"/>
      <c r="L110" s="39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</row>
    <row r="111" spans="1:31" s="2" customFormat="1" ht="12" customHeight="1">
      <c r="A111" s="26"/>
      <c r="B111" s="27"/>
      <c r="C111" s="23" t="s">
        <v>105</v>
      </c>
      <c r="D111" s="26"/>
      <c r="E111" s="26"/>
      <c r="F111" s="26"/>
      <c r="G111" s="26"/>
      <c r="H111" s="26"/>
      <c r="I111" s="26"/>
      <c r="J111" s="26"/>
      <c r="K111" s="26"/>
      <c r="L111" s="39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</row>
    <row r="112" spans="1:31" s="2" customFormat="1" ht="30" customHeight="1">
      <c r="A112" s="26"/>
      <c r="B112" s="27"/>
      <c r="C112" s="26"/>
      <c r="D112" s="26"/>
      <c r="E112" s="177" t="str">
        <f>E9</f>
        <v>PS1 - Prevádzkové súbory PS 01 - PS 06 Strojnotechnologická časť</v>
      </c>
      <c r="F112" s="212"/>
      <c r="G112" s="212"/>
      <c r="H112" s="212"/>
      <c r="I112" s="26"/>
      <c r="J112" s="26"/>
      <c r="K112" s="26"/>
      <c r="L112" s="39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65" s="2" customFormat="1" ht="6.95" customHeight="1">
      <c r="A113" s="26"/>
      <c r="B113" s="27"/>
      <c r="C113" s="26"/>
      <c r="D113" s="26"/>
      <c r="E113" s="26"/>
      <c r="F113" s="26"/>
      <c r="G113" s="26"/>
      <c r="H113" s="26"/>
      <c r="I113" s="26"/>
      <c r="J113" s="26"/>
      <c r="K113" s="26"/>
      <c r="L113" s="39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65" s="2" customFormat="1" ht="12" customHeight="1">
      <c r="A114" s="26"/>
      <c r="B114" s="27"/>
      <c r="C114" s="23" t="s">
        <v>16</v>
      </c>
      <c r="D114" s="26"/>
      <c r="E114" s="26"/>
      <c r="F114" s="21" t="str">
        <f>F12</f>
        <v xml:space="preserve"> </v>
      </c>
      <c r="G114" s="26"/>
      <c r="H114" s="26"/>
      <c r="I114" s="23" t="s">
        <v>18</v>
      </c>
      <c r="J114" s="52" t="str">
        <f>IF(J12="","",J12)</f>
        <v/>
      </c>
      <c r="K114" s="26"/>
      <c r="L114" s="39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65" s="2" customFormat="1" ht="6.95" customHeight="1">
      <c r="A115" s="26"/>
      <c r="B115" s="27"/>
      <c r="C115" s="26"/>
      <c r="D115" s="26"/>
      <c r="E115" s="26"/>
      <c r="F115" s="26"/>
      <c r="G115" s="26"/>
      <c r="H115" s="26"/>
      <c r="I115" s="26"/>
      <c r="J115" s="26"/>
      <c r="K115" s="26"/>
      <c r="L115" s="39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65" s="2" customFormat="1" ht="15.2" customHeight="1">
      <c r="A116" s="26"/>
      <c r="B116" s="27"/>
      <c r="C116" s="23" t="s">
        <v>19</v>
      </c>
      <c r="D116" s="26"/>
      <c r="E116" s="26"/>
      <c r="F116" s="21" t="str">
        <f>E15</f>
        <v xml:space="preserve"> Obec Huncovce </v>
      </c>
      <c r="G116" s="26"/>
      <c r="H116" s="26"/>
      <c r="I116" s="23" t="s">
        <v>23</v>
      </c>
      <c r="J116" s="24" t="str">
        <f>E21</f>
        <v>Ing. Martin Kalina</v>
      </c>
      <c r="K116" s="26"/>
      <c r="L116" s="39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65" s="2" customFormat="1" ht="15.2" customHeight="1">
      <c r="A117" s="26"/>
      <c r="B117" s="27"/>
      <c r="C117" s="23" t="s">
        <v>22</v>
      </c>
      <c r="D117" s="26"/>
      <c r="E117" s="26"/>
      <c r="F117" s="21" t="str">
        <f>IF(E18="","",E18)</f>
        <v xml:space="preserve"> </v>
      </c>
      <c r="G117" s="26"/>
      <c r="H117" s="26"/>
      <c r="I117" s="23" t="s">
        <v>25</v>
      </c>
      <c r="J117" s="24">
        <f>E24</f>
        <v>0</v>
      </c>
      <c r="K117" s="26"/>
      <c r="L117" s="39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65" s="2" customFormat="1" ht="10.35" customHeight="1">
      <c r="A118" s="26"/>
      <c r="B118" s="27"/>
      <c r="C118" s="26"/>
      <c r="D118" s="26"/>
      <c r="E118" s="26"/>
      <c r="F118" s="26"/>
      <c r="G118" s="26"/>
      <c r="H118" s="26"/>
      <c r="I118" s="26"/>
      <c r="J118" s="26"/>
      <c r="K118" s="26"/>
      <c r="L118" s="39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65" s="11" customFormat="1" ht="29.25" customHeight="1">
      <c r="A119" s="117"/>
      <c r="B119" s="118"/>
      <c r="C119" s="119" t="s">
        <v>118</v>
      </c>
      <c r="D119" s="120" t="s">
        <v>52</v>
      </c>
      <c r="E119" s="120" t="s">
        <v>48</v>
      </c>
      <c r="F119" s="120" t="s">
        <v>49</v>
      </c>
      <c r="G119" s="120" t="s">
        <v>119</v>
      </c>
      <c r="H119" s="120" t="s">
        <v>120</v>
      </c>
      <c r="I119" s="120" t="s">
        <v>121</v>
      </c>
      <c r="J119" s="121" t="s">
        <v>111</v>
      </c>
      <c r="K119" s="122" t="s">
        <v>122</v>
      </c>
      <c r="L119" s="123"/>
      <c r="M119" s="59" t="s">
        <v>1</v>
      </c>
      <c r="N119" s="60" t="s">
        <v>31</v>
      </c>
      <c r="O119" s="60" t="s">
        <v>123</v>
      </c>
      <c r="P119" s="60" t="s">
        <v>124</v>
      </c>
      <c r="Q119" s="60" t="s">
        <v>125</v>
      </c>
      <c r="R119" s="60" t="s">
        <v>126</v>
      </c>
      <c r="S119" s="60" t="s">
        <v>127</v>
      </c>
      <c r="T119" s="61" t="s">
        <v>128</v>
      </c>
      <c r="U119" s="117"/>
      <c r="V119" s="117"/>
      <c r="W119" s="117"/>
      <c r="X119" s="117"/>
      <c r="Y119" s="117"/>
      <c r="Z119" s="117"/>
      <c r="AA119" s="117"/>
      <c r="AB119" s="117"/>
      <c r="AC119" s="117"/>
      <c r="AD119" s="117"/>
      <c r="AE119" s="117"/>
    </row>
    <row r="120" spans="1:65" s="2" customFormat="1" ht="22.9" customHeight="1">
      <c r="A120" s="26"/>
      <c r="B120" s="27"/>
      <c r="C120" s="66" t="s">
        <v>112</v>
      </c>
      <c r="D120" s="26"/>
      <c r="E120" s="26"/>
      <c r="F120" s="26"/>
      <c r="G120" s="26"/>
      <c r="H120" s="26"/>
      <c r="I120" s="26"/>
      <c r="J120" s="124">
        <f>J121+J124</f>
        <v>0</v>
      </c>
      <c r="K120" s="26"/>
      <c r="L120" s="27"/>
      <c r="M120" s="62"/>
      <c r="N120" s="53"/>
      <c r="O120" s="63"/>
      <c r="P120" s="125" t="e">
        <f>P121+#REF!+P124</f>
        <v>#REF!</v>
      </c>
      <c r="Q120" s="63"/>
      <c r="R120" s="125" t="e">
        <f>R121+#REF!+R124</f>
        <v>#REF!</v>
      </c>
      <c r="S120" s="63"/>
      <c r="T120" s="126" t="e">
        <f>T121+#REF!+T124</f>
        <v>#REF!</v>
      </c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T120" s="14" t="s">
        <v>66</v>
      </c>
      <c r="AU120" s="14" t="s">
        <v>113</v>
      </c>
      <c r="BK120" s="127" t="e">
        <f>BK121+#REF!+BK124</f>
        <v>#REF!</v>
      </c>
    </row>
    <row r="121" spans="1:65" s="12" customFormat="1" ht="25.9" customHeight="1">
      <c r="B121" s="128"/>
      <c r="D121" s="129" t="s">
        <v>66</v>
      </c>
      <c r="E121" s="130" t="s">
        <v>129</v>
      </c>
      <c r="F121" s="130" t="s">
        <v>130</v>
      </c>
      <c r="J121" s="131">
        <f>BK121</f>
        <v>0</v>
      </c>
      <c r="L121" s="128"/>
      <c r="M121" s="132"/>
      <c r="N121" s="133"/>
      <c r="O121" s="133"/>
      <c r="P121" s="134">
        <f>P122</f>
        <v>0</v>
      </c>
      <c r="Q121" s="133"/>
      <c r="R121" s="134">
        <f>R122</f>
        <v>0</v>
      </c>
      <c r="S121" s="133"/>
      <c r="T121" s="135">
        <f>T122</f>
        <v>0</v>
      </c>
      <c r="AR121" s="129" t="s">
        <v>74</v>
      </c>
      <c r="AT121" s="136" t="s">
        <v>66</v>
      </c>
      <c r="AU121" s="136" t="s">
        <v>67</v>
      </c>
      <c r="AY121" s="129" t="s">
        <v>131</v>
      </c>
      <c r="BK121" s="137">
        <f>BK122</f>
        <v>0</v>
      </c>
    </row>
    <row r="122" spans="1:65" s="12" customFormat="1" ht="22.9" customHeight="1">
      <c r="B122" s="128"/>
      <c r="D122" s="129" t="s">
        <v>66</v>
      </c>
      <c r="E122" s="138" t="s">
        <v>132</v>
      </c>
      <c r="F122" s="138" t="s">
        <v>133</v>
      </c>
      <c r="J122" s="139">
        <f>BK122</f>
        <v>0</v>
      </c>
      <c r="L122" s="128"/>
      <c r="M122" s="132"/>
      <c r="N122" s="133"/>
      <c r="O122" s="133"/>
      <c r="P122" s="134">
        <f>P123</f>
        <v>0</v>
      </c>
      <c r="Q122" s="133"/>
      <c r="R122" s="134">
        <f>R123</f>
        <v>0</v>
      </c>
      <c r="S122" s="133"/>
      <c r="T122" s="135">
        <f>T123</f>
        <v>0</v>
      </c>
      <c r="AR122" s="129" t="s">
        <v>74</v>
      </c>
      <c r="AT122" s="136" t="s">
        <v>66</v>
      </c>
      <c r="AU122" s="136" t="s">
        <v>74</v>
      </c>
      <c r="AY122" s="129" t="s">
        <v>131</v>
      </c>
      <c r="BK122" s="137">
        <f>BK123</f>
        <v>0</v>
      </c>
    </row>
    <row r="123" spans="1:65" s="2" customFormat="1" ht="24.2" customHeight="1">
      <c r="A123" s="26"/>
      <c r="B123" s="140"/>
      <c r="C123" s="141" t="s">
        <v>74</v>
      </c>
      <c r="D123" s="141" t="s">
        <v>134</v>
      </c>
      <c r="E123" s="142" t="s">
        <v>135</v>
      </c>
      <c r="F123" s="143" t="s">
        <v>136</v>
      </c>
      <c r="G123" s="144" t="s">
        <v>137</v>
      </c>
      <c r="H123" s="145">
        <v>1</v>
      </c>
      <c r="I123" s="146"/>
      <c r="J123" s="146">
        <f>ROUND(I123*H123,2)</f>
        <v>0</v>
      </c>
      <c r="K123" s="147"/>
      <c r="L123" s="27"/>
      <c r="M123" s="148" t="s">
        <v>1</v>
      </c>
      <c r="N123" s="149" t="s">
        <v>33</v>
      </c>
      <c r="O123" s="150">
        <v>0</v>
      </c>
      <c r="P123" s="150">
        <f>O123*H123</f>
        <v>0</v>
      </c>
      <c r="Q123" s="150">
        <v>0</v>
      </c>
      <c r="R123" s="150">
        <f>Q123*H123</f>
        <v>0</v>
      </c>
      <c r="S123" s="150">
        <v>0</v>
      </c>
      <c r="T123" s="151">
        <f>S123*H123</f>
        <v>0</v>
      </c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R123" s="152" t="s">
        <v>138</v>
      </c>
      <c r="AT123" s="152" t="s">
        <v>134</v>
      </c>
      <c r="AU123" s="152" t="s">
        <v>77</v>
      </c>
      <c r="AY123" s="14" t="s">
        <v>131</v>
      </c>
      <c r="BE123" s="153">
        <f>IF(N123="základná",J123,0)</f>
        <v>0</v>
      </c>
      <c r="BF123" s="153">
        <f>IF(N123="znížená",J123,0)</f>
        <v>0</v>
      </c>
      <c r="BG123" s="153">
        <f>IF(N123="zákl. prenesená",J123,0)</f>
        <v>0</v>
      </c>
      <c r="BH123" s="153">
        <f>IF(N123="zníž. prenesená",J123,0)</f>
        <v>0</v>
      </c>
      <c r="BI123" s="153">
        <f>IF(N123="nulová",J123,0)</f>
        <v>0</v>
      </c>
      <c r="BJ123" s="14" t="s">
        <v>77</v>
      </c>
      <c r="BK123" s="153">
        <f>ROUND(I123*H123,2)</f>
        <v>0</v>
      </c>
      <c r="BL123" s="14" t="s">
        <v>138</v>
      </c>
      <c r="BM123" s="152" t="s">
        <v>77</v>
      </c>
    </row>
    <row r="124" spans="1:65" s="12" customFormat="1" ht="25.9" customHeight="1">
      <c r="B124" s="128"/>
      <c r="D124" s="129" t="s">
        <v>66</v>
      </c>
      <c r="E124" s="130" t="s">
        <v>139</v>
      </c>
      <c r="F124" s="130" t="s">
        <v>140</v>
      </c>
      <c r="J124" s="131">
        <f>BK124</f>
        <v>0</v>
      </c>
      <c r="L124" s="128"/>
      <c r="M124" s="132"/>
      <c r="N124" s="133"/>
      <c r="O124" s="133"/>
      <c r="P124" s="134">
        <f>SUM(P125:P126)</f>
        <v>0</v>
      </c>
      <c r="Q124" s="133"/>
      <c r="R124" s="134">
        <f>SUM(R125:R126)</f>
        <v>0</v>
      </c>
      <c r="S124" s="133"/>
      <c r="T124" s="135">
        <f>SUM(T125:T126)</f>
        <v>0</v>
      </c>
      <c r="AR124" s="129" t="s">
        <v>74</v>
      </c>
      <c r="AT124" s="136" t="s">
        <v>66</v>
      </c>
      <c r="AU124" s="136" t="s">
        <v>67</v>
      </c>
      <c r="AY124" s="129" t="s">
        <v>131</v>
      </c>
      <c r="BK124" s="137">
        <f>SUM(BK125:BK126)</f>
        <v>0</v>
      </c>
    </row>
    <row r="125" spans="1:65" s="2" customFormat="1" ht="24.2" customHeight="1">
      <c r="A125" s="26"/>
      <c r="B125" s="140"/>
      <c r="C125" s="141" t="s">
        <v>77</v>
      </c>
      <c r="D125" s="141" t="s">
        <v>134</v>
      </c>
      <c r="E125" s="142" t="s">
        <v>141</v>
      </c>
      <c r="F125" s="143" t="s">
        <v>142</v>
      </c>
      <c r="G125" s="144" t="s">
        <v>137</v>
      </c>
      <c r="H125" s="145">
        <v>1</v>
      </c>
      <c r="I125" s="146">
        <f>'PS1a - strojnotechnologic...'!J116</f>
        <v>0</v>
      </c>
      <c r="J125" s="146">
        <f>ROUND(I125*H125,2)</f>
        <v>0</v>
      </c>
      <c r="K125" s="147"/>
      <c r="L125" s="27"/>
      <c r="M125" s="148" t="s">
        <v>1</v>
      </c>
      <c r="N125" s="149" t="s">
        <v>33</v>
      </c>
      <c r="O125" s="150">
        <v>0</v>
      </c>
      <c r="P125" s="150">
        <f>O125*H125</f>
        <v>0</v>
      </c>
      <c r="Q125" s="150">
        <v>0</v>
      </c>
      <c r="R125" s="150">
        <f>Q125*H125</f>
        <v>0</v>
      </c>
      <c r="S125" s="150">
        <v>0</v>
      </c>
      <c r="T125" s="151">
        <f>S125*H125</f>
        <v>0</v>
      </c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R125" s="152" t="s">
        <v>138</v>
      </c>
      <c r="AT125" s="152" t="s">
        <v>134</v>
      </c>
      <c r="AU125" s="152" t="s">
        <v>74</v>
      </c>
      <c r="AY125" s="14" t="s">
        <v>131</v>
      </c>
      <c r="BE125" s="153">
        <f>IF(N125="základná",J125,0)</f>
        <v>0</v>
      </c>
      <c r="BF125" s="153">
        <f>IF(N125="znížená",J125,0)</f>
        <v>0</v>
      </c>
      <c r="BG125" s="153">
        <f>IF(N125="zákl. prenesená",J125,0)</f>
        <v>0</v>
      </c>
      <c r="BH125" s="153">
        <f>IF(N125="zníž. prenesená",J125,0)</f>
        <v>0</v>
      </c>
      <c r="BI125" s="153">
        <f>IF(N125="nulová",J125,0)</f>
        <v>0</v>
      </c>
      <c r="BJ125" s="14" t="s">
        <v>77</v>
      </c>
      <c r="BK125" s="153">
        <f>ROUND(I125*H125,2)</f>
        <v>0</v>
      </c>
      <c r="BL125" s="14" t="s">
        <v>138</v>
      </c>
      <c r="BM125" s="152" t="s">
        <v>138</v>
      </c>
    </row>
    <row r="126" spans="1:65" s="2" customFormat="1" ht="16.5" customHeight="1">
      <c r="A126" s="26"/>
      <c r="B126" s="140"/>
      <c r="C126" s="141" t="s">
        <v>143</v>
      </c>
      <c r="D126" s="141" t="s">
        <v>134</v>
      </c>
      <c r="E126" s="142" t="s">
        <v>144</v>
      </c>
      <c r="F126" s="143" t="s">
        <v>145</v>
      </c>
      <c r="G126" s="144" t="s">
        <v>137</v>
      </c>
      <c r="H126" s="145">
        <v>1</v>
      </c>
      <c r="I126" s="146">
        <f>'PS1a - strojnotechnologic...'!J117</f>
        <v>0</v>
      </c>
      <c r="J126" s="146">
        <f>ROUND(I126*H126,2)</f>
        <v>0</v>
      </c>
      <c r="K126" s="147"/>
      <c r="L126" s="27"/>
      <c r="M126" s="154" t="s">
        <v>1</v>
      </c>
      <c r="N126" s="155" t="s">
        <v>33</v>
      </c>
      <c r="O126" s="156">
        <v>0</v>
      </c>
      <c r="P126" s="156">
        <f>O126*H126</f>
        <v>0</v>
      </c>
      <c r="Q126" s="156">
        <v>0</v>
      </c>
      <c r="R126" s="156">
        <f>Q126*H126</f>
        <v>0</v>
      </c>
      <c r="S126" s="156">
        <v>0</v>
      </c>
      <c r="T126" s="157">
        <f>S126*H126</f>
        <v>0</v>
      </c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R126" s="152" t="s">
        <v>138</v>
      </c>
      <c r="AT126" s="152" t="s">
        <v>134</v>
      </c>
      <c r="AU126" s="152" t="s">
        <v>74</v>
      </c>
      <c r="AY126" s="14" t="s">
        <v>131</v>
      </c>
      <c r="BE126" s="153">
        <f>IF(N126="základná",J126,0)</f>
        <v>0</v>
      </c>
      <c r="BF126" s="153">
        <f>IF(N126="znížená",J126,0)</f>
        <v>0</v>
      </c>
      <c r="BG126" s="153">
        <f>IF(N126="zákl. prenesená",J126,0)</f>
        <v>0</v>
      </c>
      <c r="BH126" s="153">
        <f>IF(N126="zníž. prenesená",J126,0)</f>
        <v>0</v>
      </c>
      <c r="BI126" s="153">
        <f>IF(N126="nulová",J126,0)</f>
        <v>0</v>
      </c>
      <c r="BJ126" s="14" t="s">
        <v>77</v>
      </c>
      <c r="BK126" s="153">
        <f>ROUND(I126*H126,2)</f>
        <v>0</v>
      </c>
      <c r="BL126" s="14" t="s">
        <v>138</v>
      </c>
      <c r="BM126" s="152" t="s">
        <v>146</v>
      </c>
    </row>
    <row r="127" spans="1:65" s="2" customFormat="1" ht="6.95" customHeight="1">
      <c r="A127" s="26"/>
      <c r="B127" s="44"/>
      <c r="C127" s="45"/>
      <c r="D127" s="45"/>
      <c r="E127" s="45"/>
      <c r="F127" s="45"/>
      <c r="G127" s="45"/>
      <c r="H127" s="45"/>
      <c r="I127" s="45"/>
      <c r="J127" s="45"/>
      <c r="K127" s="45"/>
      <c r="L127" s="27"/>
      <c r="M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</row>
  </sheetData>
  <autoFilter ref="C119:K126"/>
  <mergeCells count="8">
    <mergeCell ref="E110:H110"/>
    <mergeCell ref="E112:H112"/>
    <mergeCell ref="L2:V2"/>
    <mergeCell ref="E7:H7"/>
    <mergeCell ref="E9:H9"/>
    <mergeCell ref="E27:H27"/>
    <mergeCell ref="E85:H85"/>
    <mergeCell ref="E87:H87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BM118"/>
  <sheetViews>
    <sheetView showGridLines="0" topLeftCell="B99" zoomScale="130" zoomScaleNormal="130" workbookViewId="0">
      <selection activeCell="F79" sqref="F79:F80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3" spans="1:31" s="2" customFormat="1" ht="6.95" hidden="1" customHeight="1">
      <c r="A3" s="26"/>
      <c r="B3" s="46"/>
      <c r="C3" s="47"/>
      <c r="D3" s="47"/>
      <c r="E3" s="47"/>
      <c r="F3" s="47"/>
      <c r="G3" s="47"/>
      <c r="H3" s="47"/>
      <c r="I3" s="47"/>
      <c r="J3" s="47"/>
      <c r="K3" s="47"/>
      <c r="L3" s="39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</row>
    <row r="4" spans="1:31" s="2" customFormat="1" ht="24.95" hidden="1" customHeight="1">
      <c r="A4" s="26"/>
      <c r="B4" s="27"/>
      <c r="C4" s="18" t="s">
        <v>109</v>
      </c>
      <c r="D4" s="26"/>
      <c r="E4" s="26"/>
      <c r="F4" s="26"/>
      <c r="G4" s="26"/>
      <c r="H4" s="26"/>
      <c r="I4" s="26"/>
      <c r="J4" s="26"/>
      <c r="K4" s="26"/>
      <c r="L4" s="39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</row>
    <row r="5" spans="1:31" s="2" customFormat="1" ht="6.95" hidden="1" customHeight="1">
      <c r="A5" s="26"/>
      <c r="B5" s="27"/>
      <c r="C5" s="26"/>
      <c r="D5" s="26"/>
      <c r="E5" s="26"/>
      <c r="F5" s="26"/>
      <c r="G5" s="26"/>
      <c r="H5" s="26"/>
      <c r="I5" s="26"/>
      <c r="J5" s="26"/>
      <c r="K5" s="26"/>
      <c r="L5" s="39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</row>
    <row r="6" spans="1:31" s="2" customFormat="1" ht="12" hidden="1" customHeight="1">
      <c r="A6" s="26"/>
      <c r="B6" s="27"/>
      <c r="C6" s="23" t="s">
        <v>12</v>
      </c>
      <c r="D6" s="26"/>
      <c r="E6" s="26"/>
      <c r="F6" s="26"/>
      <c r="G6" s="26"/>
      <c r="H6" s="26"/>
      <c r="I6" s="26"/>
      <c r="J6" s="26"/>
      <c r="K6" s="26"/>
      <c r="L6" s="39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</row>
    <row r="7" spans="1:31" s="2" customFormat="1" ht="16.5" hidden="1" customHeight="1">
      <c r="A7" s="26"/>
      <c r="B7" s="27"/>
      <c r="C7" s="26"/>
      <c r="D7" s="26"/>
      <c r="E7" s="210" t="e">
        <f>#REF!</f>
        <v>#REF!</v>
      </c>
      <c r="F7" s="211"/>
      <c r="G7" s="211"/>
      <c r="H7" s="211"/>
      <c r="I7" s="26"/>
      <c r="J7" s="26"/>
      <c r="K7" s="26"/>
      <c r="L7" s="39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</row>
    <row r="8" spans="1:31" s="1" customFormat="1" ht="12" hidden="1" customHeight="1">
      <c r="B8" s="17"/>
      <c r="C8" s="23" t="s">
        <v>105</v>
      </c>
      <c r="L8" s="17"/>
    </row>
    <row r="9" spans="1:31" s="2" customFormat="1" ht="16.5" hidden="1" customHeight="1">
      <c r="A9" s="26"/>
      <c r="B9" s="27"/>
      <c r="C9" s="26"/>
      <c r="D9" s="26"/>
      <c r="E9" s="210" t="s">
        <v>106</v>
      </c>
      <c r="F9" s="212"/>
      <c r="G9" s="212"/>
      <c r="H9" s="212"/>
      <c r="I9" s="26"/>
      <c r="J9" s="26"/>
      <c r="K9" s="26"/>
      <c r="L9" s="39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31" s="2" customFormat="1" ht="12" hidden="1" customHeight="1">
      <c r="A10" s="26"/>
      <c r="B10" s="27"/>
      <c r="C10" s="23" t="s">
        <v>147</v>
      </c>
      <c r="D10" s="26"/>
      <c r="E10" s="26"/>
      <c r="F10" s="26"/>
      <c r="G10" s="26"/>
      <c r="H10" s="26"/>
      <c r="I10" s="26"/>
      <c r="J10" s="26"/>
      <c r="K10" s="26"/>
      <c r="L10" s="39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31" s="2" customFormat="1" ht="16.5" hidden="1" customHeight="1">
      <c r="A11" s="26"/>
      <c r="B11" s="27"/>
      <c r="C11" s="26"/>
      <c r="D11" s="26"/>
      <c r="E11" s="177" t="e">
        <f>#REF!</f>
        <v>#REF!</v>
      </c>
      <c r="F11" s="212"/>
      <c r="G11" s="212"/>
      <c r="H11" s="212"/>
      <c r="I11" s="26"/>
      <c r="J11" s="26"/>
      <c r="K11" s="26"/>
      <c r="L11" s="39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31" s="2" customFormat="1" ht="6.95" hidden="1" customHeight="1">
      <c r="A12" s="26"/>
      <c r="B12" s="27"/>
      <c r="C12" s="26"/>
      <c r="D12" s="26"/>
      <c r="E12" s="26"/>
      <c r="F12" s="26"/>
      <c r="G12" s="26"/>
      <c r="H12" s="26"/>
      <c r="I12" s="26"/>
      <c r="J12" s="26"/>
      <c r="K12" s="26"/>
      <c r="L12" s="39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31" s="2" customFormat="1" ht="12" hidden="1" customHeight="1">
      <c r="A13" s="26"/>
      <c r="B13" s="27"/>
      <c r="C13" s="23" t="s">
        <v>16</v>
      </c>
      <c r="D13" s="26"/>
      <c r="E13" s="26"/>
      <c r="F13" s="21" t="e">
        <f>#REF!</f>
        <v>#REF!</v>
      </c>
      <c r="G13" s="26"/>
      <c r="H13" s="26"/>
      <c r="I13" s="23" t="s">
        <v>18</v>
      </c>
      <c r="J13" s="52" t="e">
        <f>IF(#REF!="","",#REF!)</f>
        <v>#REF!</v>
      </c>
      <c r="K13" s="26"/>
      <c r="L13" s="39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31" s="2" customFormat="1" ht="6.95" hidden="1" customHeight="1">
      <c r="A14" s="26"/>
      <c r="B14" s="27"/>
      <c r="C14" s="26"/>
      <c r="D14" s="26"/>
      <c r="E14" s="26"/>
      <c r="F14" s="26"/>
      <c r="G14" s="26"/>
      <c r="H14" s="26"/>
      <c r="I14" s="26"/>
      <c r="J14" s="26"/>
      <c r="K14" s="26"/>
      <c r="L14" s="39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31" s="2" customFormat="1" ht="15.2" hidden="1" customHeight="1">
      <c r="A15" s="26"/>
      <c r="B15" s="27"/>
      <c r="C15" s="23" t="s">
        <v>19</v>
      </c>
      <c r="D15" s="26"/>
      <c r="E15" s="26"/>
      <c r="F15" s="21" t="e">
        <f>#REF!</f>
        <v>#REF!</v>
      </c>
      <c r="G15" s="26"/>
      <c r="H15" s="26"/>
      <c r="I15" s="23" t="s">
        <v>23</v>
      </c>
      <c r="J15" s="24" t="e">
        <f>#REF!</f>
        <v>#REF!</v>
      </c>
      <c r="K15" s="26"/>
      <c r="L15" s="39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31" s="2" customFormat="1" ht="15.2" hidden="1" customHeight="1">
      <c r="A16" s="26"/>
      <c r="B16" s="27"/>
      <c r="C16" s="23" t="s">
        <v>22</v>
      </c>
      <c r="D16" s="26"/>
      <c r="E16" s="26"/>
      <c r="F16" s="21" t="e">
        <f>IF(#REF!="","",#REF!)</f>
        <v>#REF!</v>
      </c>
      <c r="G16" s="26"/>
      <c r="H16" s="26"/>
      <c r="I16" s="23" t="s">
        <v>25</v>
      </c>
      <c r="J16" s="24" t="e">
        <f>#REF!</f>
        <v>#REF!</v>
      </c>
      <c r="K16" s="26"/>
      <c r="L16" s="39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47" s="2" customFormat="1" ht="10.35" hidden="1" customHeight="1">
      <c r="A17" s="26"/>
      <c r="B17" s="27"/>
      <c r="C17" s="26"/>
      <c r="D17" s="26"/>
      <c r="E17" s="26"/>
      <c r="F17" s="26"/>
      <c r="G17" s="26"/>
      <c r="H17" s="26"/>
      <c r="I17" s="26"/>
      <c r="J17" s="26"/>
      <c r="K17" s="26"/>
      <c r="L17" s="39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47" s="2" customFormat="1" ht="29.25" hidden="1" customHeight="1">
      <c r="A18" s="26"/>
      <c r="B18" s="27"/>
      <c r="C18" s="106" t="s">
        <v>110</v>
      </c>
      <c r="D18" s="98"/>
      <c r="E18" s="98"/>
      <c r="F18" s="98"/>
      <c r="G18" s="98"/>
      <c r="H18" s="98"/>
      <c r="I18" s="98"/>
      <c r="J18" s="107" t="s">
        <v>111</v>
      </c>
      <c r="K18" s="98"/>
      <c r="L18" s="39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47" s="2" customFormat="1" ht="10.35" hidden="1" customHeight="1">
      <c r="A19" s="26"/>
      <c r="B19" s="27"/>
      <c r="C19" s="26"/>
      <c r="D19" s="26"/>
      <c r="E19" s="26"/>
      <c r="F19" s="26"/>
      <c r="G19" s="26"/>
      <c r="H19" s="26"/>
      <c r="I19" s="26"/>
      <c r="J19" s="26"/>
      <c r="K19" s="26"/>
      <c r="L19" s="39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47" s="2" customFormat="1" ht="22.9" hidden="1" customHeight="1">
      <c r="A20" s="26"/>
      <c r="B20" s="27"/>
      <c r="C20" s="108" t="s">
        <v>112</v>
      </c>
      <c r="D20" s="26"/>
      <c r="E20" s="26"/>
      <c r="F20" s="26"/>
      <c r="G20" s="26"/>
      <c r="H20" s="26"/>
      <c r="I20" s="26"/>
      <c r="J20" s="68">
        <f>J50</f>
        <v>0</v>
      </c>
      <c r="K20" s="26"/>
      <c r="L20" s="39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U20" s="14" t="s">
        <v>113</v>
      </c>
    </row>
    <row r="21" spans="1:47" s="9" customFormat="1" ht="24.95" hidden="1" customHeight="1">
      <c r="B21" s="109"/>
      <c r="D21" s="110" t="s">
        <v>149</v>
      </c>
      <c r="E21" s="111"/>
      <c r="F21" s="111"/>
      <c r="G21" s="111"/>
      <c r="H21" s="111"/>
      <c r="I21" s="111"/>
      <c r="J21" s="112">
        <f>J51</f>
        <v>0</v>
      </c>
      <c r="L21" s="109"/>
    </row>
    <row r="22" spans="1:47" s="10" customFormat="1" ht="19.899999999999999" hidden="1" customHeight="1">
      <c r="B22" s="113"/>
      <c r="D22" s="114" t="s">
        <v>150</v>
      </c>
      <c r="E22" s="115"/>
      <c r="F22" s="115"/>
      <c r="G22" s="115"/>
      <c r="H22" s="115"/>
      <c r="I22" s="115"/>
      <c r="J22" s="116">
        <f>J54</f>
        <v>0</v>
      </c>
      <c r="L22" s="113"/>
    </row>
    <row r="23" spans="1:47" s="10" customFormat="1" ht="19.899999999999999" hidden="1" customHeight="1">
      <c r="B23" s="113"/>
      <c r="D23" s="114" t="s">
        <v>151</v>
      </c>
      <c r="E23" s="115"/>
      <c r="F23" s="115"/>
      <c r="G23" s="115"/>
      <c r="H23" s="115"/>
      <c r="I23" s="115"/>
      <c r="J23" s="116">
        <f>J55</f>
        <v>0</v>
      </c>
      <c r="L23" s="113"/>
    </row>
    <row r="24" spans="1:47" s="10" customFormat="1" ht="19.899999999999999" hidden="1" customHeight="1">
      <c r="B24" s="113"/>
      <c r="D24" s="114" t="s">
        <v>152</v>
      </c>
      <c r="E24" s="115"/>
      <c r="F24" s="115"/>
      <c r="G24" s="115"/>
      <c r="H24" s="115"/>
      <c r="I24" s="115"/>
      <c r="J24" s="116">
        <f>J76</f>
        <v>0</v>
      </c>
      <c r="L24" s="113"/>
    </row>
    <row r="25" spans="1:47" s="10" customFormat="1" ht="19.899999999999999" hidden="1" customHeight="1">
      <c r="B25" s="113"/>
      <c r="D25" s="114" t="s">
        <v>153</v>
      </c>
      <c r="E25" s="115"/>
      <c r="F25" s="115"/>
      <c r="G25" s="115"/>
      <c r="H25" s="115"/>
      <c r="I25" s="115"/>
      <c r="J25" s="116">
        <f>J101</f>
        <v>0</v>
      </c>
      <c r="L25" s="113"/>
    </row>
    <row r="26" spans="1:47" s="10" customFormat="1" ht="19.899999999999999" hidden="1" customHeight="1">
      <c r="B26" s="113"/>
      <c r="D26" s="114" t="s">
        <v>154</v>
      </c>
      <c r="E26" s="115"/>
      <c r="F26" s="115"/>
      <c r="G26" s="115"/>
      <c r="H26" s="115"/>
      <c r="I26" s="115"/>
      <c r="J26" s="116">
        <f>J110</f>
        <v>0</v>
      </c>
      <c r="L26" s="113"/>
    </row>
    <row r="27" spans="1:47" s="10" customFormat="1" ht="19.899999999999999" hidden="1" customHeight="1">
      <c r="B27" s="113"/>
      <c r="D27" s="114" t="s">
        <v>155</v>
      </c>
      <c r="E27" s="115"/>
      <c r="F27" s="115"/>
      <c r="G27" s="115"/>
      <c r="H27" s="115"/>
      <c r="I27" s="115"/>
      <c r="J27" s="116">
        <f>J112</f>
        <v>0</v>
      </c>
      <c r="L27" s="113"/>
    </row>
    <row r="28" spans="1:47" s="10" customFormat="1" ht="19.899999999999999" hidden="1" customHeight="1">
      <c r="B28" s="113"/>
      <c r="D28" s="114" t="s">
        <v>156</v>
      </c>
      <c r="E28" s="115"/>
      <c r="F28" s="115"/>
      <c r="G28" s="115"/>
      <c r="H28" s="115"/>
      <c r="I28" s="115"/>
      <c r="J28" s="116">
        <f>J115</f>
        <v>0</v>
      </c>
      <c r="L28" s="113"/>
    </row>
    <row r="29" spans="1:47" s="2" customFormat="1" ht="21.75" hidden="1" customHeight="1">
      <c r="A29" s="26"/>
      <c r="B29" s="27"/>
      <c r="C29" s="26"/>
      <c r="D29" s="26"/>
      <c r="E29" s="26"/>
      <c r="F29" s="26"/>
      <c r="G29" s="26"/>
      <c r="H29" s="26"/>
      <c r="I29" s="26"/>
      <c r="J29" s="26"/>
      <c r="K29" s="26"/>
      <c r="L29" s="39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47" s="2" customFormat="1" ht="6.95" hidden="1" customHeight="1">
      <c r="A30" s="26"/>
      <c r="B30" s="44"/>
      <c r="C30" s="45"/>
      <c r="D30" s="45"/>
      <c r="E30" s="45"/>
      <c r="F30" s="45"/>
      <c r="G30" s="45"/>
      <c r="H30" s="45"/>
      <c r="I30" s="45"/>
      <c r="J30" s="45"/>
      <c r="K30" s="45"/>
      <c r="L30" s="39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47" hidden="1"/>
    <row r="32" spans="1:47" hidden="1"/>
    <row r="33" spans="1:31" hidden="1"/>
    <row r="34" spans="1:31" s="2" customFormat="1" ht="6.95" customHeight="1">
      <c r="A34" s="26"/>
      <c r="B34" s="46"/>
      <c r="C34" s="47"/>
      <c r="D34" s="47"/>
      <c r="E34" s="47"/>
      <c r="F34" s="47"/>
      <c r="G34" s="47"/>
      <c r="H34" s="47"/>
      <c r="I34" s="47"/>
      <c r="J34" s="47"/>
      <c r="K34" s="47"/>
      <c r="L34" s="39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24.95" customHeight="1">
      <c r="A35" s="26"/>
      <c r="B35" s="27"/>
      <c r="C35" s="18" t="s">
        <v>117</v>
      </c>
      <c r="D35" s="26"/>
      <c r="E35" s="26"/>
      <c r="F35" s="26"/>
      <c r="G35" s="26"/>
      <c r="H35" s="26"/>
      <c r="I35" s="26"/>
      <c r="J35" s="26"/>
      <c r="K35" s="26"/>
      <c r="L35" s="39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6.95" customHeight="1">
      <c r="A36" s="26"/>
      <c r="B36" s="27"/>
      <c r="C36" s="26"/>
      <c r="D36" s="26"/>
      <c r="E36" s="26"/>
      <c r="F36" s="26"/>
      <c r="G36" s="26"/>
      <c r="H36" s="26"/>
      <c r="I36" s="26"/>
      <c r="J36" s="26"/>
      <c r="K36" s="26"/>
      <c r="L36" s="39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2" customHeight="1">
      <c r="A37" s="26"/>
      <c r="B37" s="27"/>
      <c r="C37" s="23" t="s">
        <v>12</v>
      </c>
      <c r="D37" s="26"/>
      <c r="E37" s="26"/>
      <c r="F37" s="26"/>
      <c r="G37" s="26"/>
      <c r="H37" s="26"/>
      <c r="I37" s="26"/>
      <c r="J37" s="26"/>
      <c r="K37" s="26"/>
      <c r="L37" s="39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16.5" customHeight="1">
      <c r="A38" s="26"/>
      <c r="B38" s="27"/>
      <c r="C38" s="26"/>
      <c r="D38" s="26"/>
      <c r="E38" s="210" t="s">
        <v>1205</v>
      </c>
      <c r="F38" s="211"/>
      <c r="G38" s="211"/>
      <c r="H38" s="211"/>
      <c r="I38" s="26"/>
      <c r="J38" s="26"/>
      <c r="K38" s="26"/>
      <c r="L38" s="39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1" customFormat="1" ht="12" customHeight="1">
      <c r="B39" s="17"/>
      <c r="C39" s="23" t="s">
        <v>105</v>
      </c>
      <c r="L39" s="17"/>
    </row>
    <row r="40" spans="1:31" s="2" customFormat="1" ht="16.5" customHeight="1">
      <c r="A40" s="26"/>
      <c r="B40" s="27"/>
      <c r="C40" s="26"/>
      <c r="D40" s="26"/>
      <c r="E40" s="210" t="s">
        <v>106</v>
      </c>
      <c r="F40" s="212"/>
      <c r="G40" s="212"/>
      <c r="H40" s="212"/>
      <c r="I40" s="26"/>
      <c r="J40" s="26"/>
      <c r="K40" s="26"/>
      <c r="L40" s="39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2" customFormat="1" ht="12" customHeight="1">
      <c r="A41" s="26"/>
      <c r="B41" s="27"/>
      <c r="C41" s="23" t="s">
        <v>147</v>
      </c>
      <c r="D41" s="26"/>
      <c r="E41" s="26"/>
      <c r="F41" s="26"/>
      <c r="G41" s="26"/>
      <c r="H41" s="26"/>
      <c r="I41" s="26"/>
      <c r="J41" s="26"/>
      <c r="K41" s="26"/>
      <c r="L41" s="39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</row>
    <row r="42" spans="1:31" s="2" customFormat="1" ht="16.5" customHeight="1">
      <c r="A42" s="26"/>
      <c r="B42" s="27"/>
      <c r="C42" s="26"/>
      <c r="D42" s="26"/>
      <c r="E42" s="177" t="s">
        <v>148</v>
      </c>
      <c r="F42" s="212"/>
      <c r="G42" s="212"/>
      <c r="H42" s="212"/>
      <c r="I42" s="26"/>
      <c r="J42" s="26"/>
      <c r="K42" s="26"/>
      <c r="L42" s="39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</row>
    <row r="43" spans="1:31" s="2" customFormat="1" ht="6.95" customHeight="1">
      <c r="A43" s="26"/>
      <c r="B43" s="27"/>
      <c r="C43" s="26"/>
      <c r="D43" s="26"/>
      <c r="E43" s="26"/>
      <c r="F43" s="26"/>
      <c r="G43" s="26"/>
      <c r="H43" s="26"/>
      <c r="I43" s="26"/>
      <c r="J43" s="26"/>
      <c r="K43" s="26"/>
      <c r="L43" s="39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</row>
    <row r="44" spans="1:31" s="2" customFormat="1" ht="12" customHeight="1">
      <c r="A44" s="26"/>
      <c r="B44" s="27"/>
      <c r="C44" s="23" t="s">
        <v>16</v>
      </c>
      <c r="D44" s="26"/>
      <c r="E44" s="26"/>
      <c r="F44" s="21"/>
      <c r="G44" s="26"/>
      <c r="H44" s="26"/>
      <c r="I44" s="23" t="s">
        <v>18</v>
      </c>
      <c r="J44" s="52"/>
      <c r="K44" s="26"/>
      <c r="L44" s="39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</row>
    <row r="45" spans="1:31" s="2" customFormat="1" ht="6.95" customHeight="1">
      <c r="A45" s="26"/>
      <c r="B45" s="27"/>
      <c r="C45" s="26"/>
      <c r="D45" s="26"/>
      <c r="E45" s="26"/>
      <c r="F45" s="26"/>
      <c r="G45" s="26"/>
      <c r="H45" s="26"/>
      <c r="I45" s="26"/>
      <c r="J45" s="26"/>
      <c r="K45" s="26"/>
      <c r="L45" s="39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</row>
    <row r="46" spans="1:31" s="2" customFormat="1" ht="15.2" customHeight="1">
      <c r="A46" s="26"/>
      <c r="B46" s="27"/>
      <c r="C46" s="23" t="s">
        <v>19</v>
      </c>
      <c r="D46" s="26"/>
      <c r="E46" s="26"/>
      <c r="F46" s="21"/>
      <c r="G46" s="26"/>
      <c r="H46" s="26"/>
      <c r="I46" s="23" t="s">
        <v>23</v>
      </c>
      <c r="J46" s="24"/>
      <c r="K46" s="26"/>
      <c r="L46" s="39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</row>
    <row r="47" spans="1:31" s="2" customFormat="1" ht="15.2" customHeight="1">
      <c r="A47" s="26"/>
      <c r="B47" s="27"/>
      <c r="C47" s="23" t="s">
        <v>22</v>
      </c>
      <c r="D47" s="26"/>
      <c r="E47" s="26"/>
      <c r="F47" s="21"/>
      <c r="G47" s="26"/>
      <c r="H47" s="26"/>
      <c r="I47" s="23" t="s">
        <v>25</v>
      </c>
      <c r="J47" s="24"/>
      <c r="K47" s="26"/>
      <c r="L47" s="39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</row>
    <row r="48" spans="1:31" s="2" customFormat="1" ht="10.35" customHeight="1">
      <c r="A48" s="26"/>
      <c r="B48" s="27"/>
      <c r="C48" s="26"/>
      <c r="D48" s="26"/>
      <c r="E48" s="26"/>
      <c r="F48" s="26"/>
      <c r="G48" s="26"/>
      <c r="H48" s="26"/>
      <c r="I48" s="26"/>
      <c r="J48" s="26"/>
      <c r="K48" s="26"/>
      <c r="L48" s="39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</row>
    <row r="49" spans="1:65" s="11" customFormat="1" ht="29.25" customHeight="1">
      <c r="A49" s="117"/>
      <c r="B49" s="118"/>
      <c r="C49" s="119" t="s">
        <v>118</v>
      </c>
      <c r="D49" s="120" t="s">
        <v>52</v>
      </c>
      <c r="E49" s="120" t="s">
        <v>48</v>
      </c>
      <c r="F49" s="120" t="s">
        <v>49</v>
      </c>
      <c r="G49" s="120" t="s">
        <v>119</v>
      </c>
      <c r="H49" s="120" t="s">
        <v>120</v>
      </c>
      <c r="I49" s="120" t="s">
        <v>121</v>
      </c>
      <c r="J49" s="121" t="s">
        <v>111</v>
      </c>
      <c r="K49" s="122" t="s">
        <v>122</v>
      </c>
      <c r="L49" s="123"/>
      <c r="M49" s="59" t="s">
        <v>1</v>
      </c>
      <c r="N49" s="60" t="s">
        <v>31</v>
      </c>
      <c r="O49" s="60" t="s">
        <v>123</v>
      </c>
      <c r="P49" s="60" t="s">
        <v>124</v>
      </c>
      <c r="Q49" s="60" t="s">
        <v>125</v>
      </c>
      <c r="R49" s="60" t="s">
        <v>126</v>
      </c>
      <c r="S49" s="60" t="s">
        <v>127</v>
      </c>
      <c r="T49" s="61" t="s">
        <v>128</v>
      </c>
      <c r="U49" s="117"/>
      <c r="V49" s="117"/>
      <c r="W49" s="117"/>
      <c r="X49" s="117"/>
      <c r="Y49" s="117"/>
      <c r="Z49" s="117"/>
      <c r="AA49" s="117"/>
      <c r="AB49" s="117"/>
      <c r="AC49" s="117"/>
      <c r="AD49" s="117"/>
      <c r="AE49" s="117"/>
    </row>
    <row r="50" spans="1:65" s="2" customFormat="1" ht="22.9" customHeight="1">
      <c r="A50" s="26"/>
      <c r="B50" s="27"/>
      <c r="C50" s="66" t="s">
        <v>112</v>
      </c>
      <c r="D50" s="26"/>
      <c r="E50" s="26"/>
      <c r="F50" s="26"/>
      <c r="G50" s="26"/>
      <c r="H50" s="26"/>
      <c r="I50" s="26"/>
      <c r="J50" s="124">
        <f>BK50</f>
        <v>0</v>
      </c>
      <c r="K50" s="26"/>
      <c r="L50" s="27"/>
      <c r="M50" s="62"/>
      <c r="N50" s="53"/>
      <c r="O50" s="63"/>
      <c r="P50" s="125">
        <f>P51</f>
        <v>0</v>
      </c>
      <c r="Q50" s="63"/>
      <c r="R50" s="125">
        <f>R51</f>
        <v>0</v>
      </c>
      <c r="S50" s="63"/>
      <c r="T50" s="126">
        <f>T51</f>
        <v>0</v>
      </c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T50" s="14" t="s">
        <v>66</v>
      </c>
      <c r="AU50" s="14" t="s">
        <v>113</v>
      </c>
      <c r="BK50" s="127">
        <f>BK51</f>
        <v>0</v>
      </c>
    </row>
    <row r="51" spans="1:65" s="12" customFormat="1" ht="25.9" customHeight="1">
      <c r="B51" s="128"/>
      <c r="D51" s="129" t="s">
        <v>66</v>
      </c>
      <c r="E51" s="130" t="s">
        <v>129</v>
      </c>
      <c r="F51" s="130" t="s">
        <v>157</v>
      </c>
      <c r="J51" s="131">
        <f>BK51</f>
        <v>0</v>
      </c>
      <c r="L51" s="128"/>
      <c r="M51" s="132"/>
      <c r="N51" s="133"/>
      <c r="O51" s="133"/>
      <c r="P51" s="134">
        <f>P52+SUM(P53:P55)+P76+P101+P110+P112+P115</f>
        <v>0</v>
      </c>
      <c r="Q51" s="133"/>
      <c r="R51" s="134">
        <f>R52+SUM(R53:R55)+R76+R101+R110+R112+R115</f>
        <v>0</v>
      </c>
      <c r="S51" s="133"/>
      <c r="T51" s="135">
        <f>T52+SUM(T53:T55)+T76+T101+T110+T112+T115</f>
        <v>0</v>
      </c>
      <c r="AR51" s="129" t="s">
        <v>74</v>
      </c>
      <c r="AT51" s="136" t="s">
        <v>66</v>
      </c>
      <c r="AU51" s="136" t="s">
        <v>67</v>
      </c>
      <c r="AY51" s="129" t="s">
        <v>131</v>
      </c>
      <c r="BK51" s="137">
        <f>BK52+SUM(BK53:BK55)+BK76+BK101+BK110+BK112+BK115</f>
        <v>0</v>
      </c>
    </row>
    <row r="52" spans="1:65" s="2" customFormat="1" ht="21.75" customHeight="1">
      <c r="A52" s="26"/>
      <c r="B52" s="140"/>
      <c r="C52" s="141" t="s">
        <v>67</v>
      </c>
      <c r="D52" s="141" t="s">
        <v>134</v>
      </c>
      <c r="E52" s="142" t="s">
        <v>158</v>
      </c>
      <c r="F52" s="213" t="s">
        <v>159</v>
      </c>
      <c r="G52" s="144" t="s">
        <v>160</v>
      </c>
      <c r="H52" s="145">
        <v>1</v>
      </c>
      <c r="I52" s="146"/>
      <c r="J52" s="146">
        <f>ROUND(I52*H52,2)</f>
        <v>0</v>
      </c>
      <c r="K52" s="147"/>
      <c r="L52" s="27"/>
      <c r="M52" s="148" t="s">
        <v>1</v>
      </c>
      <c r="N52" s="149" t="s">
        <v>33</v>
      </c>
      <c r="O52" s="150">
        <v>0</v>
      </c>
      <c r="P52" s="150">
        <f>O52*H52</f>
        <v>0</v>
      </c>
      <c r="Q52" s="150">
        <v>0</v>
      </c>
      <c r="R52" s="150">
        <f>Q52*H52</f>
        <v>0</v>
      </c>
      <c r="S52" s="150">
        <v>0</v>
      </c>
      <c r="T52" s="151">
        <f>S52*H52</f>
        <v>0</v>
      </c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R52" s="152" t="s">
        <v>138</v>
      </c>
      <c r="AT52" s="152" t="s">
        <v>134</v>
      </c>
      <c r="AU52" s="152" t="s">
        <v>74</v>
      </c>
      <c r="AY52" s="14" t="s">
        <v>131</v>
      </c>
      <c r="BE52" s="153">
        <f>IF(N52="základná",J52,0)</f>
        <v>0</v>
      </c>
      <c r="BF52" s="153">
        <f>IF(N52="znížená",J52,0)</f>
        <v>0</v>
      </c>
      <c r="BG52" s="153">
        <f>IF(N52="zákl. prenesená",J52,0)</f>
        <v>0</v>
      </c>
      <c r="BH52" s="153">
        <f>IF(N52="zníž. prenesená",J52,0)</f>
        <v>0</v>
      </c>
      <c r="BI52" s="153">
        <f>IF(N52="nulová",J52,0)</f>
        <v>0</v>
      </c>
      <c r="BJ52" s="14" t="s">
        <v>77</v>
      </c>
      <c r="BK52" s="153">
        <f>ROUND(I52*H52,2)</f>
        <v>0</v>
      </c>
      <c r="BL52" s="14" t="s">
        <v>138</v>
      </c>
      <c r="BM52" s="152" t="s">
        <v>77</v>
      </c>
    </row>
    <row r="53" spans="1:65" s="2" customFormat="1" ht="16.5" customHeight="1">
      <c r="A53" s="26"/>
      <c r="B53" s="140"/>
      <c r="C53" s="141" t="s">
        <v>67</v>
      </c>
      <c r="D53" s="141" t="s">
        <v>134</v>
      </c>
      <c r="E53" s="142" t="s">
        <v>161</v>
      </c>
      <c r="F53" s="143" t="s">
        <v>162</v>
      </c>
      <c r="G53" s="144" t="s">
        <v>163</v>
      </c>
      <c r="H53" s="145">
        <v>75</v>
      </c>
      <c r="I53" s="146"/>
      <c r="J53" s="146">
        <f>ROUND(I53*H53,2)</f>
        <v>0</v>
      </c>
      <c r="K53" s="147"/>
      <c r="L53" s="27"/>
      <c r="M53" s="148" t="s">
        <v>1</v>
      </c>
      <c r="N53" s="149" t="s">
        <v>33</v>
      </c>
      <c r="O53" s="150">
        <v>0</v>
      </c>
      <c r="P53" s="150">
        <f>O53*H53</f>
        <v>0</v>
      </c>
      <c r="Q53" s="150">
        <v>0</v>
      </c>
      <c r="R53" s="150">
        <f>Q53*H53</f>
        <v>0</v>
      </c>
      <c r="S53" s="150">
        <v>0</v>
      </c>
      <c r="T53" s="151">
        <f>S53*H53</f>
        <v>0</v>
      </c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R53" s="152" t="s">
        <v>138</v>
      </c>
      <c r="AT53" s="152" t="s">
        <v>134</v>
      </c>
      <c r="AU53" s="152" t="s">
        <v>74</v>
      </c>
      <c r="AY53" s="14" t="s">
        <v>131</v>
      </c>
      <c r="BE53" s="153">
        <f>IF(N53="základná",J53,0)</f>
        <v>0</v>
      </c>
      <c r="BF53" s="153">
        <f>IF(N53="znížená",J53,0)</f>
        <v>0</v>
      </c>
      <c r="BG53" s="153">
        <f>IF(N53="zákl. prenesená",J53,0)</f>
        <v>0</v>
      </c>
      <c r="BH53" s="153">
        <f>IF(N53="zníž. prenesená",J53,0)</f>
        <v>0</v>
      </c>
      <c r="BI53" s="153">
        <f>IF(N53="nulová",J53,0)</f>
        <v>0</v>
      </c>
      <c r="BJ53" s="14" t="s">
        <v>77</v>
      </c>
      <c r="BK53" s="153">
        <f>ROUND(I53*H53,2)</f>
        <v>0</v>
      </c>
      <c r="BL53" s="14" t="s">
        <v>138</v>
      </c>
      <c r="BM53" s="152" t="s">
        <v>138</v>
      </c>
    </row>
    <row r="54" spans="1:65" s="12" customFormat="1" ht="22.9" customHeight="1">
      <c r="B54" s="128"/>
      <c r="D54" s="129" t="s">
        <v>66</v>
      </c>
      <c r="E54" s="138" t="s">
        <v>139</v>
      </c>
      <c r="F54" s="138" t="s">
        <v>1</v>
      </c>
      <c r="J54" s="139">
        <f>BK54</f>
        <v>0</v>
      </c>
      <c r="L54" s="128"/>
      <c r="M54" s="132"/>
      <c r="N54" s="133"/>
      <c r="O54" s="133"/>
      <c r="P54" s="134">
        <v>0</v>
      </c>
      <c r="Q54" s="133"/>
      <c r="R54" s="134">
        <v>0</v>
      </c>
      <c r="S54" s="133"/>
      <c r="T54" s="135">
        <v>0</v>
      </c>
      <c r="AR54" s="129" t="s">
        <v>74</v>
      </c>
      <c r="AT54" s="136" t="s">
        <v>66</v>
      </c>
      <c r="AU54" s="136" t="s">
        <v>74</v>
      </c>
      <c r="AY54" s="129" t="s">
        <v>131</v>
      </c>
      <c r="BK54" s="137">
        <v>0</v>
      </c>
    </row>
    <row r="55" spans="1:65" s="12" customFormat="1" ht="22.9" customHeight="1">
      <c r="B55" s="128"/>
      <c r="D55" s="129" t="s">
        <v>66</v>
      </c>
      <c r="E55" s="138" t="s">
        <v>164</v>
      </c>
      <c r="F55" s="138" t="s">
        <v>165</v>
      </c>
      <c r="J55" s="139">
        <f>BK55</f>
        <v>0</v>
      </c>
      <c r="L55" s="128"/>
      <c r="M55" s="132"/>
      <c r="N55" s="133"/>
      <c r="O55" s="133"/>
      <c r="P55" s="134">
        <f>SUM(P56:P75)</f>
        <v>0</v>
      </c>
      <c r="Q55" s="133"/>
      <c r="R55" s="134">
        <f>SUM(R56:R75)</f>
        <v>0</v>
      </c>
      <c r="S55" s="133"/>
      <c r="T55" s="135">
        <f>SUM(T56:T75)</f>
        <v>0</v>
      </c>
      <c r="AR55" s="129" t="s">
        <v>74</v>
      </c>
      <c r="AT55" s="136" t="s">
        <v>66</v>
      </c>
      <c r="AU55" s="136" t="s">
        <v>74</v>
      </c>
      <c r="AY55" s="129" t="s">
        <v>131</v>
      </c>
      <c r="BK55" s="137">
        <f>SUM(BK56:BK75)</f>
        <v>0</v>
      </c>
    </row>
    <row r="56" spans="1:65" s="2" customFormat="1" ht="24.2" customHeight="1">
      <c r="A56" s="26"/>
      <c r="B56" s="140"/>
      <c r="C56" s="141" t="s">
        <v>67</v>
      </c>
      <c r="D56" s="141" t="s">
        <v>134</v>
      </c>
      <c r="E56" s="142" t="s">
        <v>166</v>
      </c>
      <c r="F56" s="213" t="s">
        <v>1223</v>
      </c>
      <c r="G56" s="144" t="s">
        <v>167</v>
      </c>
      <c r="H56" s="145">
        <v>1</v>
      </c>
      <c r="I56" s="146"/>
      <c r="J56" s="146">
        <f t="shared" ref="J56:J75" si="0">ROUND(I56*H56,2)</f>
        <v>0</v>
      </c>
      <c r="K56" s="147"/>
      <c r="L56" s="27"/>
      <c r="M56" s="148" t="s">
        <v>1</v>
      </c>
      <c r="N56" s="149" t="s">
        <v>33</v>
      </c>
      <c r="O56" s="150">
        <v>0</v>
      </c>
      <c r="P56" s="150">
        <f t="shared" ref="P56:P75" si="1">O56*H56</f>
        <v>0</v>
      </c>
      <c r="Q56" s="150">
        <v>0</v>
      </c>
      <c r="R56" s="150">
        <f t="shared" ref="R56:R75" si="2">Q56*H56</f>
        <v>0</v>
      </c>
      <c r="S56" s="150">
        <v>0</v>
      </c>
      <c r="T56" s="151">
        <f t="shared" ref="T56:T75" si="3">S56*H56</f>
        <v>0</v>
      </c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R56" s="152" t="s">
        <v>138</v>
      </c>
      <c r="AT56" s="152" t="s">
        <v>134</v>
      </c>
      <c r="AU56" s="152" t="s">
        <v>77</v>
      </c>
      <c r="AY56" s="14" t="s">
        <v>131</v>
      </c>
      <c r="BE56" s="153">
        <f t="shared" ref="BE56:BE75" si="4">IF(N56="základná",J56,0)</f>
        <v>0</v>
      </c>
      <c r="BF56" s="153">
        <f t="shared" ref="BF56:BF75" si="5">IF(N56="znížená",J56,0)</f>
        <v>0</v>
      </c>
      <c r="BG56" s="153">
        <f t="shared" ref="BG56:BG75" si="6">IF(N56="zákl. prenesená",J56,0)</f>
        <v>0</v>
      </c>
      <c r="BH56" s="153">
        <f t="shared" ref="BH56:BH75" si="7">IF(N56="zníž. prenesená",J56,0)</f>
        <v>0</v>
      </c>
      <c r="BI56" s="153">
        <f t="shared" ref="BI56:BI75" si="8">IF(N56="nulová",J56,0)</f>
        <v>0</v>
      </c>
      <c r="BJ56" s="14" t="s">
        <v>77</v>
      </c>
      <c r="BK56" s="153">
        <f t="shared" ref="BK56:BK75" si="9">ROUND(I56*H56,2)</f>
        <v>0</v>
      </c>
      <c r="BL56" s="14" t="s">
        <v>138</v>
      </c>
      <c r="BM56" s="152" t="s">
        <v>146</v>
      </c>
    </row>
    <row r="57" spans="1:65" s="2" customFormat="1" ht="24.2" customHeight="1">
      <c r="A57" s="26"/>
      <c r="B57" s="140"/>
      <c r="C57" s="141" t="s">
        <v>67</v>
      </c>
      <c r="D57" s="141" t="s">
        <v>134</v>
      </c>
      <c r="E57" s="142" t="s">
        <v>168</v>
      </c>
      <c r="F57" s="213" t="s">
        <v>1224</v>
      </c>
      <c r="G57" s="144" t="s">
        <v>167</v>
      </c>
      <c r="H57" s="145">
        <v>2</v>
      </c>
      <c r="I57" s="146"/>
      <c r="J57" s="146">
        <f t="shared" si="0"/>
        <v>0</v>
      </c>
      <c r="K57" s="147"/>
      <c r="L57" s="27"/>
      <c r="M57" s="148" t="s">
        <v>1</v>
      </c>
      <c r="N57" s="149" t="s">
        <v>33</v>
      </c>
      <c r="O57" s="150">
        <v>0</v>
      </c>
      <c r="P57" s="150">
        <f t="shared" si="1"/>
        <v>0</v>
      </c>
      <c r="Q57" s="150">
        <v>0</v>
      </c>
      <c r="R57" s="150">
        <f t="shared" si="2"/>
        <v>0</v>
      </c>
      <c r="S57" s="150">
        <v>0</v>
      </c>
      <c r="T57" s="151">
        <f t="shared" si="3"/>
        <v>0</v>
      </c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R57" s="152" t="s">
        <v>138</v>
      </c>
      <c r="AT57" s="152" t="s">
        <v>134</v>
      </c>
      <c r="AU57" s="152" t="s">
        <v>77</v>
      </c>
      <c r="AY57" s="14" t="s">
        <v>131</v>
      </c>
      <c r="BE57" s="153">
        <f t="shared" si="4"/>
        <v>0</v>
      </c>
      <c r="BF57" s="153">
        <f t="shared" si="5"/>
        <v>0</v>
      </c>
      <c r="BG57" s="153">
        <f t="shared" si="6"/>
        <v>0</v>
      </c>
      <c r="BH57" s="153">
        <f t="shared" si="7"/>
        <v>0</v>
      </c>
      <c r="BI57" s="153">
        <f t="shared" si="8"/>
        <v>0</v>
      </c>
      <c r="BJ57" s="14" t="s">
        <v>77</v>
      </c>
      <c r="BK57" s="153">
        <f t="shared" si="9"/>
        <v>0</v>
      </c>
      <c r="BL57" s="14" t="s">
        <v>138</v>
      </c>
      <c r="BM57" s="152" t="s">
        <v>169</v>
      </c>
    </row>
    <row r="58" spans="1:65" s="2" customFormat="1" ht="16.5" customHeight="1">
      <c r="A58" s="26"/>
      <c r="B58" s="140"/>
      <c r="C58" s="141" t="s">
        <v>67</v>
      </c>
      <c r="D58" s="141" t="s">
        <v>134</v>
      </c>
      <c r="E58" s="142" t="s">
        <v>170</v>
      </c>
      <c r="F58" s="143" t="s">
        <v>171</v>
      </c>
      <c r="G58" s="144" t="s">
        <v>172</v>
      </c>
      <c r="H58" s="145">
        <v>10</v>
      </c>
      <c r="I58" s="146"/>
      <c r="J58" s="146">
        <f t="shared" si="0"/>
        <v>0</v>
      </c>
      <c r="K58" s="147"/>
      <c r="L58" s="27"/>
      <c r="M58" s="148" t="s">
        <v>1</v>
      </c>
      <c r="N58" s="149" t="s">
        <v>33</v>
      </c>
      <c r="O58" s="150">
        <v>0</v>
      </c>
      <c r="P58" s="150">
        <f t="shared" si="1"/>
        <v>0</v>
      </c>
      <c r="Q58" s="150">
        <v>0</v>
      </c>
      <c r="R58" s="150">
        <f t="shared" si="2"/>
        <v>0</v>
      </c>
      <c r="S58" s="150">
        <v>0</v>
      </c>
      <c r="T58" s="151">
        <f t="shared" si="3"/>
        <v>0</v>
      </c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R58" s="152" t="s">
        <v>138</v>
      </c>
      <c r="AT58" s="152" t="s">
        <v>134</v>
      </c>
      <c r="AU58" s="152" t="s">
        <v>77</v>
      </c>
      <c r="AY58" s="14" t="s">
        <v>131</v>
      </c>
      <c r="BE58" s="153">
        <f t="shared" si="4"/>
        <v>0</v>
      </c>
      <c r="BF58" s="153">
        <f t="shared" si="5"/>
        <v>0</v>
      </c>
      <c r="BG58" s="153">
        <f t="shared" si="6"/>
        <v>0</v>
      </c>
      <c r="BH58" s="153">
        <f t="shared" si="7"/>
        <v>0</v>
      </c>
      <c r="BI58" s="153">
        <f t="shared" si="8"/>
        <v>0</v>
      </c>
      <c r="BJ58" s="14" t="s">
        <v>77</v>
      </c>
      <c r="BK58" s="153">
        <f t="shared" si="9"/>
        <v>0</v>
      </c>
      <c r="BL58" s="14" t="s">
        <v>138</v>
      </c>
      <c r="BM58" s="152" t="s">
        <v>173</v>
      </c>
    </row>
    <row r="59" spans="1:65" s="2" customFormat="1" ht="16.5" customHeight="1">
      <c r="A59" s="26"/>
      <c r="B59" s="140"/>
      <c r="C59" s="141" t="s">
        <v>67</v>
      </c>
      <c r="D59" s="141" t="s">
        <v>134</v>
      </c>
      <c r="E59" s="142" t="s">
        <v>174</v>
      </c>
      <c r="F59" s="143" t="s">
        <v>175</v>
      </c>
      <c r="G59" s="144" t="s">
        <v>167</v>
      </c>
      <c r="H59" s="145">
        <v>2</v>
      </c>
      <c r="I59" s="146"/>
      <c r="J59" s="146">
        <f t="shared" si="0"/>
        <v>0</v>
      </c>
      <c r="K59" s="147"/>
      <c r="L59" s="27"/>
      <c r="M59" s="148" t="s">
        <v>1</v>
      </c>
      <c r="N59" s="149" t="s">
        <v>33</v>
      </c>
      <c r="O59" s="150">
        <v>0</v>
      </c>
      <c r="P59" s="150">
        <f t="shared" si="1"/>
        <v>0</v>
      </c>
      <c r="Q59" s="150">
        <v>0</v>
      </c>
      <c r="R59" s="150">
        <f t="shared" si="2"/>
        <v>0</v>
      </c>
      <c r="S59" s="150">
        <v>0</v>
      </c>
      <c r="T59" s="151">
        <f t="shared" si="3"/>
        <v>0</v>
      </c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R59" s="152" t="s">
        <v>138</v>
      </c>
      <c r="AT59" s="152" t="s">
        <v>134</v>
      </c>
      <c r="AU59" s="152" t="s">
        <v>77</v>
      </c>
      <c r="AY59" s="14" t="s">
        <v>131</v>
      </c>
      <c r="BE59" s="153">
        <f t="shared" si="4"/>
        <v>0</v>
      </c>
      <c r="BF59" s="153">
        <f t="shared" si="5"/>
        <v>0</v>
      </c>
      <c r="BG59" s="153">
        <f t="shared" si="6"/>
        <v>0</v>
      </c>
      <c r="BH59" s="153">
        <f t="shared" si="7"/>
        <v>0</v>
      </c>
      <c r="BI59" s="153">
        <f t="shared" si="8"/>
        <v>0</v>
      </c>
      <c r="BJ59" s="14" t="s">
        <v>77</v>
      </c>
      <c r="BK59" s="153">
        <f t="shared" si="9"/>
        <v>0</v>
      </c>
      <c r="BL59" s="14" t="s">
        <v>138</v>
      </c>
      <c r="BM59" s="152" t="s">
        <v>176</v>
      </c>
    </row>
    <row r="60" spans="1:65" s="2" customFormat="1" ht="16.5" customHeight="1">
      <c r="A60" s="26"/>
      <c r="B60" s="140"/>
      <c r="C60" s="141" t="s">
        <v>67</v>
      </c>
      <c r="D60" s="141" t="s">
        <v>134</v>
      </c>
      <c r="E60" s="142" t="s">
        <v>177</v>
      </c>
      <c r="F60" s="143" t="s">
        <v>178</v>
      </c>
      <c r="G60" s="144" t="s">
        <v>167</v>
      </c>
      <c r="H60" s="145">
        <v>8</v>
      </c>
      <c r="I60" s="146"/>
      <c r="J60" s="146">
        <f t="shared" si="0"/>
        <v>0</v>
      </c>
      <c r="K60" s="147"/>
      <c r="L60" s="27"/>
      <c r="M60" s="148" t="s">
        <v>1</v>
      </c>
      <c r="N60" s="149" t="s">
        <v>33</v>
      </c>
      <c r="O60" s="150">
        <v>0</v>
      </c>
      <c r="P60" s="150">
        <f t="shared" si="1"/>
        <v>0</v>
      </c>
      <c r="Q60" s="150">
        <v>0</v>
      </c>
      <c r="R60" s="150">
        <f t="shared" si="2"/>
        <v>0</v>
      </c>
      <c r="S60" s="150">
        <v>0</v>
      </c>
      <c r="T60" s="151">
        <f t="shared" si="3"/>
        <v>0</v>
      </c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R60" s="152" t="s">
        <v>138</v>
      </c>
      <c r="AT60" s="152" t="s">
        <v>134</v>
      </c>
      <c r="AU60" s="152" t="s">
        <v>77</v>
      </c>
      <c r="AY60" s="14" t="s">
        <v>131</v>
      </c>
      <c r="BE60" s="153">
        <f t="shared" si="4"/>
        <v>0</v>
      </c>
      <c r="BF60" s="153">
        <f t="shared" si="5"/>
        <v>0</v>
      </c>
      <c r="BG60" s="153">
        <f t="shared" si="6"/>
        <v>0</v>
      </c>
      <c r="BH60" s="153">
        <f t="shared" si="7"/>
        <v>0</v>
      </c>
      <c r="BI60" s="153">
        <f t="shared" si="8"/>
        <v>0</v>
      </c>
      <c r="BJ60" s="14" t="s">
        <v>77</v>
      </c>
      <c r="BK60" s="153">
        <f t="shared" si="9"/>
        <v>0</v>
      </c>
      <c r="BL60" s="14" t="s">
        <v>138</v>
      </c>
      <c r="BM60" s="152" t="s">
        <v>179</v>
      </c>
    </row>
    <row r="61" spans="1:65" s="2" customFormat="1" ht="16.5" customHeight="1">
      <c r="A61" s="26"/>
      <c r="B61" s="140"/>
      <c r="C61" s="141" t="s">
        <v>67</v>
      </c>
      <c r="D61" s="141" t="s">
        <v>134</v>
      </c>
      <c r="E61" s="142" t="s">
        <v>180</v>
      </c>
      <c r="F61" s="143" t="s">
        <v>181</v>
      </c>
      <c r="G61" s="144" t="s">
        <v>167</v>
      </c>
      <c r="H61" s="145">
        <v>2</v>
      </c>
      <c r="I61" s="146"/>
      <c r="J61" s="146">
        <f t="shared" si="0"/>
        <v>0</v>
      </c>
      <c r="K61" s="147"/>
      <c r="L61" s="27"/>
      <c r="M61" s="148" t="s">
        <v>1</v>
      </c>
      <c r="N61" s="149" t="s">
        <v>33</v>
      </c>
      <c r="O61" s="150">
        <v>0</v>
      </c>
      <c r="P61" s="150">
        <f t="shared" si="1"/>
        <v>0</v>
      </c>
      <c r="Q61" s="150">
        <v>0</v>
      </c>
      <c r="R61" s="150">
        <f t="shared" si="2"/>
        <v>0</v>
      </c>
      <c r="S61" s="150">
        <v>0</v>
      </c>
      <c r="T61" s="151">
        <f t="shared" si="3"/>
        <v>0</v>
      </c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R61" s="152" t="s">
        <v>138</v>
      </c>
      <c r="AT61" s="152" t="s">
        <v>134</v>
      </c>
      <c r="AU61" s="152" t="s">
        <v>77</v>
      </c>
      <c r="AY61" s="14" t="s">
        <v>131</v>
      </c>
      <c r="BE61" s="153">
        <f t="shared" si="4"/>
        <v>0</v>
      </c>
      <c r="BF61" s="153">
        <f t="shared" si="5"/>
        <v>0</v>
      </c>
      <c r="BG61" s="153">
        <f t="shared" si="6"/>
        <v>0</v>
      </c>
      <c r="BH61" s="153">
        <f t="shared" si="7"/>
        <v>0</v>
      </c>
      <c r="BI61" s="153">
        <f t="shared" si="8"/>
        <v>0</v>
      </c>
      <c r="BJ61" s="14" t="s">
        <v>77</v>
      </c>
      <c r="BK61" s="153">
        <f t="shared" si="9"/>
        <v>0</v>
      </c>
      <c r="BL61" s="14" t="s">
        <v>138</v>
      </c>
      <c r="BM61" s="152" t="s">
        <v>182</v>
      </c>
    </row>
    <row r="62" spans="1:65" s="2" customFormat="1" ht="16.5" customHeight="1">
      <c r="A62" s="26"/>
      <c r="B62" s="140"/>
      <c r="C62" s="141" t="s">
        <v>67</v>
      </c>
      <c r="D62" s="141" t="s">
        <v>134</v>
      </c>
      <c r="E62" s="142" t="s">
        <v>183</v>
      </c>
      <c r="F62" s="143" t="s">
        <v>184</v>
      </c>
      <c r="G62" s="144" t="s">
        <v>167</v>
      </c>
      <c r="H62" s="145">
        <v>2</v>
      </c>
      <c r="I62" s="146"/>
      <c r="J62" s="146">
        <f t="shared" si="0"/>
        <v>0</v>
      </c>
      <c r="K62" s="147"/>
      <c r="L62" s="27"/>
      <c r="M62" s="148" t="s">
        <v>1</v>
      </c>
      <c r="N62" s="149" t="s">
        <v>33</v>
      </c>
      <c r="O62" s="150">
        <v>0</v>
      </c>
      <c r="P62" s="150">
        <f t="shared" si="1"/>
        <v>0</v>
      </c>
      <c r="Q62" s="150">
        <v>0</v>
      </c>
      <c r="R62" s="150">
        <f t="shared" si="2"/>
        <v>0</v>
      </c>
      <c r="S62" s="150">
        <v>0</v>
      </c>
      <c r="T62" s="151">
        <f t="shared" si="3"/>
        <v>0</v>
      </c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R62" s="152" t="s">
        <v>138</v>
      </c>
      <c r="AT62" s="152" t="s">
        <v>134</v>
      </c>
      <c r="AU62" s="152" t="s">
        <v>77</v>
      </c>
      <c r="AY62" s="14" t="s">
        <v>131</v>
      </c>
      <c r="BE62" s="153">
        <f t="shared" si="4"/>
        <v>0</v>
      </c>
      <c r="BF62" s="153">
        <f t="shared" si="5"/>
        <v>0</v>
      </c>
      <c r="BG62" s="153">
        <f t="shared" si="6"/>
        <v>0</v>
      </c>
      <c r="BH62" s="153">
        <f t="shared" si="7"/>
        <v>0</v>
      </c>
      <c r="BI62" s="153">
        <f t="shared" si="8"/>
        <v>0</v>
      </c>
      <c r="BJ62" s="14" t="s">
        <v>77</v>
      </c>
      <c r="BK62" s="153">
        <f t="shared" si="9"/>
        <v>0</v>
      </c>
      <c r="BL62" s="14" t="s">
        <v>138</v>
      </c>
      <c r="BM62" s="152" t="s">
        <v>185</v>
      </c>
    </row>
    <row r="63" spans="1:65" s="2" customFormat="1" ht="16.5" customHeight="1">
      <c r="A63" s="26"/>
      <c r="B63" s="140"/>
      <c r="C63" s="141" t="s">
        <v>67</v>
      </c>
      <c r="D63" s="141" t="s">
        <v>134</v>
      </c>
      <c r="E63" s="142" t="s">
        <v>186</v>
      </c>
      <c r="F63" s="143" t="s">
        <v>187</v>
      </c>
      <c r="G63" s="144" t="s">
        <v>172</v>
      </c>
      <c r="H63" s="145">
        <v>12</v>
      </c>
      <c r="I63" s="146"/>
      <c r="J63" s="146">
        <f t="shared" si="0"/>
        <v>0</v>
      </c>
      <c r="K63" s="147"/>
      <c r="L63" s="27"/>
      <c r="M63" s="148" t="s">
        <v>1</v>
      </c>
      <c r="N63" s="149" t="s">
        <v>33</v>
      </c>
      <c r="O63" s="150">
        <v>0</v>
      </c>
      <c r="P63" s="150">
        <f t="shared" si="1"/>
        <v>0</v>
      </c>
      <c r="Q63" s="150">
        <v>0</v>
      </c>
      <c r="R63" s="150">
        <f t="shared" si="2"/>
        <v>0</v>
      </c>
      <c r="S63" s="150">
        <v>0</v>
      </c>
      <c r="T63" s="151">
        <f t="shared" si="3"/>
        <v>0</v>
      </c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R63" s="152" t="s">
        <v>138</v>
      </c>
      <c r="AT63" s="152" t="s">
        <v>134</v>
      </c>
      <c r="AU63" s="152" t="s">
        <v>77</v>
      </c>
      <c r="AY63" s="14" t="s">
        <v>131</v>
      </c>
      <c r="BE63" s="153">
        <f t="shared" si="4"/>
        <v>0</v>
      </c>
      <c r="BF63" s="153">
        <f t="shared" si="5"/>
        <v>0</v>
      </c>
      <c r="BG63" s="153">
        <f t="shared" si="6"/>
        <v>0</v>
      </c>
      <c r="BH63" s="153">
        <f t="shared" si="7"/>
        <v>0</v>
      </c>
      <c r="BI63" s="153">
        <f t="shared" si="8"/>
        <v>0</v>
      </c>
      <c r="BJ63" s="14" t="s">
        <v>77</v>
      </c>
      <c r="BK63" s="153">
        <f t="shared" si="9"/>
        <v>0</v>
      </c>
      <c r="BL63" s="14" t="s">
        <v>138</v>
      </c>
      <c r="BM63" s="152" t="s">
        <v>7</v>
      </c>
    </row>
    <row r="64" spans="1:65" s="2" customFormat="1" ht="16.5" customHeight="1">
      <c r="A64" s="26"/>
      <c r="B64" s="140"/>
      <c r="C64" s="141" t="s">
        <v>67</v>
      </c>
      <c r="D64" s="141" t="s">
        <v>134</v>
      </c>
      <c r="E64" s="142" t="s">
        <v>188</v>
      </c>
      <c r="F64" s="143" t="s">
        <v>189</v>
      </c>
      <c r="G64" s="144" t="s">
        <v>167</v>
      </c>
      <c r="H64" s="145">
        <v>2</v>
      </c>
      <c r="I64" s="146"/>
      <c r="J64" s="146">
        <f t="shared" si="0"/>
        <v>0</v>
      </c>
      <c r="K64" s="147"/>
      <c r="L64" s="27"/>
      <c r="M64" s="148" t="s">
        <v>1</v>
      </c>
      <c r="N64" s="149" t="s">
        <v>33</v>
      </c>
      <c r="O64" s="150">
        <v>0</v>
      </c>
      <c r="P64" s="150">
        <f t="shared" si="1"/>
        <v>0</v>
      </c>
      <c r="Q64" s="150">
        <v>0</v>
      </c>
      <c r="R64" s="150">
        <f t="shared" si="2"/>
        <v>0</v>
      </c>
      <c r="S64" s="150">
        <v>0</v>
      </c>
      <c r="T64" s="151">
        <f t="shared" si="3"/>
        <v>0</v>
      </c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R64" s="152" t="s">
        <v>138</v>
      </c>
      <c r="AT64" s="152" t="s">
        <v>134</v>
      </c>
      <c r="AU64" s="152" t="s">
        <v>77</v>
      </c>
      <c r="AY64" s="14" t="s">
        <v>131</v>
      </c>
      <c r="BE64" s="153">
        <f t="shared" si="4"/>
        <v>0</v>
      </c>
      <c r="BF64" s="153">
        <f t="shared" si="5"/>
        <v>0</v>
      </c>
      <c r="BG64" s="153">
        <f t="shared" si="6"/>
        <v>0</v>
      </c>
      <c r="BH64" s="153">
        <f t="shared" si="7"/>
        <v>0</v>
      </c>
      <c r="BI64" s="153">
        <f t="shared" si="8"/>
        <v>0</v>
      </c>
      <c r="BJ64" s="14" t="s">
        <v>77</v>
      </c>
      <c r="BK64" s="153">
        <f t="shared" si="9"/>
        <v>0</v>
      </c>
      <c r="BL64" s="14" t="s">
        <v>138</v>
      </c>
      <c r="BM64" s="152" t="s">
        <v>190</v>
      </c>
    </row>
    <row r="65" spans="1:65" s="2" customFormat="1" ht="16.5" customHeight="1">
      <c r="A65" s="26"/>
      <c r="B65" s="140"/>
      <c r="C65" s="141" t="s">
        <v>67</v>
      </c>
      <c r="D65" s="141" t="s">
        <v>134</v>
      </c>
      <c r="E65" s="142" t="s">
        <v>191</v>
      </c>
      <c r="F65" s="143" t="s">
        <v>192</v>
      </c>
      <c r="G65" s="144" t="s">
        <v>167</v>
      </c>
      <c r="H65" s="145">
        <v>2</v>
      </c>
      <c r="I65" s="146"/>
      <c r="J65" s="146">
        <f t="shared" si="0"/>
        <v>0</v>
      </c>
      <c r="K65" s="147"/>
      <c r="L65" s="27"/>
      <c r="M65" s="148" t="s">
        <v>1</v>
      </c>
      <c r="N65" s="149" t="s">
        <v>33</v>
      </c>
      <c r="O65" s="150">
        <v>0</v>
      </c>
      <c r="P65" s="150">
        <f t="shared" si="1"/>
        <v>0</v>
      </c>
      <c r="Q65" s="150">
        <v>0</v>
      </c>
      <c r="R65" s="150">
        <f t="shared" si="2"/>
        <v>0</v>
      </c>
      <c r="S65" s="150">
        <v>0</v>
      </c>
      <c r="T65" s="151">
        <f t="shared" si="3"/>
        <v>0</v>
      </c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R65" s="152" t="s">
        <v>138</v>
      </c>
      <c r="AT65" s="152" t="s">
        <v>134</v>
      </c>
      <c r="AU65" s="152" t="s">
        <v>77</v>
      </c>
      <c r="AY65" s="14" t="s">
        <v>131</v>
      </c>
      <c r="BE65" s="153">
        <f t="shared" si="4"/>
        <v>0</v>
      </c>
      <c r="BF65" s="153">
        <f t="shared" si="5"/>
        <v>0</v>
      </c>
      <c r="BG65" s="153">
        <f t="shared" si="6"/>
        <v>0</v>
      </c>
      <c r="BH65" s="153">
        <f t="shared" si="7"/>
        <v>0</v>
      </c>
      <c r="BI65" s="153">
        <f t="shared" si="8"/>
        <v>0</v>
      </c>
      <c r="BJ65" s="14" t="s">
        <v>77</v>
      </c>
      <c r="BK65" s="153">
        <f t="shared" si="9"/>
        <v>0</v>
      </c>
      <c r="BL65" s="14" t="s">
        <v>138</v>
      </c>
      <c r="BM65" s="152" t="s">
        <v>193</v>
      </c>
    </row>
    <row r="66" spans="1:65" s="2" customFormat="1" ht="16.5" customHeight="1">
      <c r="A66" s="26"/>
      <c r="B66" s="140"/>
      <c r="C66" s="141" t="s">
        <v>67</v>
      </c>
      <c r="D66" s="141" t="s">
        <v>134</v>
      </c>
      <c r="E66" s="142" t="s">
        <v>194</v>
      </c>
      <c r="F66" s="143" t="s">
        <v>195</v>
      </c>
      <c r="G66" s="144" t="s">
        <v>167</v>
      </c>
      <c r="H66" s="145">
        <v>3</v>
      </c>
      <c r="I66" s="146"/>
      <c r="J66" s="146">
        <f t="shared" si="0"/>
        <v>0</v>
      </c>
      <c r="K66" s="147"/>
      <c r="L66" s="27"/>
      <c r="M66" s="148" t="s">
        <v>1</v>
      </c>
      <c r="N66" s="149" t="s">
        <v>33</v>
      </c>
      <c r="O66" s="150">
        <v>0</v>
      </c>
      <c r="P66" s="150">
        <f t="shared" si="1"/>
        <v>0</v>
      </c>
      <c r="Q66" s="150">
        <v>0</v>
      </c>
      <c r="R66" s="150">
        <f t="shared" si="2"/>
        <v>0</v>
      </c>
      <c r="S66" s="150">
        <v>0</v>
      </c>
      <c r="T66" s="151">
        <f t="shared" si="3"/>
        <v>0</v>
      </c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R66" s="152" t="s">
        <v>138</v>
      </c>
      <c r="AT66" s="152" t="s">
        <v>134</v>
      </c>
      <c r="AU66" s="152" t="s">
        <v>77</v>
      </c>
      <c r="AY66" s="14" t="s">
        <v>131</v>
      </c>
      <c r="BE66" s="153">
        <f t="shared" si="4"/>
        <v>0</v>
      </c>
      <c r="BF66" s="153">
        <f t="shared" si="5"/>
        <v>0</v>
      </c>
      <c r="BG66" s="153">
        <f t="shared" si="6"/>
        <v>0</v>
      </c>
      <c r="BH66" s="153">
        <f t="shared" si="7"/>
        <v>0</v>
      </c>
      <c r="BI66" s="153">
        <f t="shared" si="8"/>
        <v>0</v>
      </c>
      <c r="BJ66" s="14" t="s">
        <v>77</v>
      </c>
      <c r="BK66" s="153">
        <f t="shared" si="9"/>
        <v>0</v>
      </c>
      <c r="BL66" s="14" t="s">
        <v>138</v>
      </c>
      <c r="BM66" s="152" t="s">
        <v>196</v>
      </c>
    </row>
    <row r="67" spans="1:65" s="2" customFormat="1" ht="16.5" customHeight="1">
      <c r="A67" s="26"/>
      <c r="B67" s="140"/>
      <c r="C67" s="141" t="s">
        <v>67</v>
      </c>
      <c r="D67" s="141" t="s">
        <v>134</v>
      </c>
      <c r="E67" s="142" t="s">
        <v>197</v>
      </c>
      <c r="F67" s="143" t="s">
        <v>198</v>
      </c>
      <c r="G67" s="144" t="s">
        <v>172</v>
      </c>
      <c r="H67" s="145">
        <v>15</v>
      </c>
      <c r="I67" s="146"/>
      <c r="J67" s="146">
        <f t="shared" si="0"/>
        <v>0</v>
      </c>
      <c r="K67" s="147"/>
      <c r="L67" s="27"/>
      <c r="M67" s="148" t="s">
        <v>1</v>
      </c>
      <c r="N67" s="149" t="s">
        <v>33</v>
      </c>
      <c r="O67" s="150">
        <v>0</v>
      </c>
      <c r="P67" s="150">
        <f t="shared" si="1"/>
        <v>0</v>
      </c>
      <c r="Q67" s="150">
        <v>0</v>
      </c>
      <c r="R67" s="150">
        <f t="shared" si="2"/>
        <v>0</v>
      </c>
      <c r="S67" s="150">
        <v>0</v>
      </c>
      <c r="T67" s="151">
        <f t="shared" si="3"/>
        <v>0</v>
      </c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R67" s="152" t="s">
        <v>138</v>
      </c>
      <c r="AT67" s="152" t="s">
        <v>134</v>
      </c>
      <c r="AU67" s="152" t="s">
        <v>77</v>
      </c>
      <c r="AY67" s="14" t="s">
        <v>131</v>
      </c>
      <c r="BE67" s="153">
        <f t="shared" si="4"/>
        <v>0</v>
      </c>
      <c r="BF67" s="153">
        <f t="shared" si="5"/>
        <v>0</v>
      </c>
      <c r="BG67" s="153">
        <f t="shared" si="6"/>
        <v>0</v>
      </c>
      <c r="BH67" s="153">
        <f t="shared" si="7"/>
        <v>0</v>
      </c>
      <c r="BI67" s="153">
        <f t="shared" si="8"/>
        <v>0</v>
      </c>
      <c r="BJ67" s="14" t="s">
        <v>77</v>
      </c>
      <c r="BK67" s="153">
        <f t="shared" si="9"/>
        <v>0</v>
      </c>
      <c r="BL67" s="14" t="s">
        <v>138</v>
      </c>
      <c r="BM67" s="152" t="s">
        <v>199</v>
      </c>
    </row>
    <row r="68" spans="1:65" s="2" customFormat="1" ht="16.5" customHeight="1">
      <c r="A68" s="26"/>
      <c r="B68" s="140"/>
      <c r="C68" s="141" t="s">
        <v>67</v>
      </c>
      <c r="D68" s="141" t="s">
        <v>134</v>
      </c>
      <c r="E68" s="142" t="s">
        <v>200</v>
      </c>
      <c r="F68" s="143" t="s">
        <v>201</v>
      </c>
      <c r="G68" s="144" t="s">
        <v>167</v>
      </c>
      <c r="H68" s="145">
        <v>2</v>
      </c>
      <c r="I68" s="146"/>
      <c r="J68" s="146">
        <f t="shared" si="0"/>
        <v>0</v>
      </c>
      <c r="K68" s="147"/>
      <c r="L68" s="27"/>
      <c r="M68" s="148" t="s">
        <v>1</v>
      </c>
      <c r="N68" s="149" t="s">
        <v>33</v>
      </c>
      <c r="O68" s="150">
        <v>0</v>
      </c>
      <c r="P68" s="150">
        <f t="shared" si="1"/>
        <v>0</v>
      </c>
      <c r="Q68" s="150">
        <v>0</v>
      </c>
      <c r="R68" s="150">
        <f t="shared" si="2"/>
        <v>0</v>
      </c>
      <c r="S68" s="150">
        <v>0</v>
      </c>
      <c r="T68" s="151">
        <f t="shared" si="3"/>
        <v>0</v>
      </c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R68" s="152" t="s">
        <v>138</v>
      </c>
      <c r="AT68" s="152" t="s">
        <v>134</v>
      </c>
      <c r="AU68" s="152" t="s">
        <v>77</v>
      </c>
      <c r="AY68" s="14" t="s">
        <v>131</v>
      </c>
      <c r="BE68" s="153">
        <f t="shared" si="4"/>
        <v>0</v>
      </c>
      <c r="BF68" s="153">
        <f t="shared" si="5"/>
        <v>0</v>
      </c>
      <c r="BG68" s="153">
        <f t="shared" si="6"/>
        <v>0</v>
      </c>
      <c r="BH68" s="153">
        <f t="shared" si="7"/>
        <v>0</v>
      </c>
      <c r="BI68" s="153">
        <f t="shared" si="8"/>
        <v>0</v>
      </c>
      <c r="BJ68" s="14" t="s">
        <v>77</v>
      </c>
      <c r="BK68" s="153">
        <f t="shared" si="9"/>
        <v>0</v>
      </c>
      <c r="BL68" s="14" t="s">
        <v>138</v>
      </c>
      <c r="BM68" s="152" t="s">
        <v>202</v>
      </c>
    </row>
    <row r="69" spans="1:65" s="2" customFormat="1" ht="16.5" customHeight="1">
      <c r="A69" s="26"/>
      <c r="B69" s="140"/>
      <c r="C69" s="141" t="s">
        <v>67</v>
      </c>
      <c r="D69" s="141" t="s">
        <v>134</v>
      </c>
      <c r="E69" s="142" t="s">
        <v>203</v>
      </c>
      <c r="F69" s="143" t="s">
        <v>204</v>
      </c>
      <c r="G69" s="144" t="s">
        <v>167</v>
      </c>
      <c r="H69" s="145">
        <v>2</v>
      </c>
      <c r="I69" s="146"/>
      <c r="J69" s="146">
        <f t="shared" si="0"/>
        <v>0</v>
      </c>
      <c r="K69" s="147"/>
      <c r="L69" s="27"/>
      <c r="M69" s="148" t="s">
        <v>1</v>
      </c>
      <c r="N69" s="149" t="s">
        <v>33</v>
      </c>
      <c r="O69" s="150">
        <v>0</v>
      </c>
      <c r="P69" s="150">
        <f t="shared" si="1"/>
        <v>0</v>
      </c>
      <c r="Q69" s="150">
        <v>0</v>
      </c>
      <c r="R69" s="150">
        <f t="shared" si="2"/>
        <v>0</v>
      </c>
      <c r="S69" s="150">
        <v>0</v>
      </c>
      <c r="T69" s="151">
        <f t="shared" si="3"/>
        <v>0</v>
      </c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R69" s="152" t="s">
        <v>138</v>
      </c>
      <c r="AT69" s="152" t="s">
        <v>134</v>
      </c>
      <c r="AU69" s="152" t="s">
        <v>77</v>
      </c>
      <c r="AY69" s="14" t="s">
        <v>131</v>
      </c>
      <c r="BE69" s="153">
        <f t="shared" si="4"/>
        <v>0</v>
      </c>
      <c r="BF69" s="153">
        <f t="shared" si="5"/>
        <v>0</v>
      </c>
      <c r="BG69" s="153">
        <f t="shared" si="6"/>
        <v>0</v>
      </c>
      <c r="BH69" s="153">
        <f t="shared" si="7"/>
        <v>0</v>
      </c>
      <c r="BI69" s="153">
        <f t="shared" si="8"/>
        <v>0</v>
      </c>
      <c r="BJ69" s="14" t="s">
        <v>77</v>
      </c>
      <c r="BK69" s="153">
        <f t="shared" si="9"/>
        <v>0</v>
      </c>
      <c r="BL69" s="14" t="s">
        <v>138</v>
      </c>
      <c r="BM69" s="152" t="s">
        <v>205</v>
      </c>
    </row>
    <row r="70" spans="1:65" s="2" customFormat="1" ht="16.5" customHeight="1">
      <c r="A70" s="26"/>
      <c r="B70" s="140"/>
      <c r="C70" s="141" t="s">
        <v>67</v>
      </c>
      <c r="D70" s="141" t="s">
        <v>134</v>
      </c>
      <c r="E70" s="142" t="s">
        <v>206</v>
      </c>
      <c r="F70" s="143" t="s">
        <v>207</v>
      </c>
      <c r="G70" s="144" t="s">
        <v>167</v>
      </c>
      <c r="H70" s="145">
        <v>2</v>
      </c>
      <c r="I70" s="146"/>
      <c r="J70" s="146">
        <f t="shared" si="0"/>
        <v>0</v>
      </c>
      <c r="K70" s="147"/>
      <c r="L70" s="27"/>
      <c r="M70" s="148" t="s">
        <v>1</v>
      </c>
      <c r="N70" s="149" t="s">
        <v>33</v>
      </c>
      <c r="O70" s="150">
        <v>0</v>
      </c>
      <c r="P70" s="150">
        <f t="shared" si="1"/>
        <v>0</v>
      </c>
      <c r="Q70" s="150">
        <v>0</v>
      </c>
      <c r="R70" s="150">
        <f t="shared" si="2"/>
        <v>0</v>
      </c>
      <c r="S70" s="150">
        <v>0</v>
      </c>
      <c r="T70" s="151">
        <f t="shared" si="3"/>
        <v>0</v>
      </c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R70" s="152" t="s">
        <v>138</v>
      </c>
      <c r="AT70" s="152" t="s">
        <v>134</v>
      </c>
      <c r="AU70" s="152" t="s">
        <v>77</v>
      </c>
      <c r="AY70" s="14" t="s">
        <v>131</v>
      </c>
      <c r="BE70" s="153">
        <f t="shared" si="4"/>
        <v>0</v>
      </c>
      <c r="BF70" s="153">
        <f t="shared" si="5"/>
        <v>0</v>
      </c>
      <c r="BG70" s="153">
        <f t="shared" si="6"/>
        <v>0</v>
      </c>
      <c r="BH70" s="153">
        <f t="shared" si="7"/>
        <v>0</v>
      </c>
      <c r="BI70" s="153">
        <f t="shared" si="8"/>
        <v>0</v>
      </c>
      <c r="BJ70" s="14" t="s">
        <v>77</v>
      </c>
      <c r="BK70" s="153">
        <f t="shared" si="9"/>
        <v>0</v>
      </c>
      <c r="BL70" s="14" t="s">
        <v>138</v>
      </c>
      <c r="BM70" s="152" t="s">
        <v>208</v>
      </c>
    </row>
    <row r="71" spans="1:65" s="2" customFormat="1" ht="16.5" customHeight="1">
      <c r="A71" s="26"/>
      <c r="B71" s="140"/>
      <c r="C71" s="141" t="s">
        <v>67</v>
      </c>
      <c r="D71" s="141" t="s">
        <v>134</v>
      </c>
      <c r="E71" s="142" t="s">
        <v>209</v>
      </c>
      <c r="F71" s="143" t="s">
        <v>210</v>
      </c>
      <c r="G71" s="144" t="s">
        <v>167</v>
      </c>
      <c r="H71" s="145">
        <v>1</v>
      </c>
      <c r="I71" s="146"/>
      <c r="J71" s="146">
        <f t="shared" si="0"/>
        <v>0</v>
      </c>
      <c r="K71" s="147"/>
      <c r="L71" s="27"/>
      <c r="M71" s="148" t="s">
        <v>1</v>
      </c>
      <c r="N71" s="149" t="s">
        <v>33</v>
      </c>
      <c r="O71" s="150">
        <v>0</v>
      </c>
      <c r="P71" s="150">
        <f t="shared" si="1"/>
        <v>0</v>
      </c>
      <c r="Q71" s="150">
        <v>0</v>
      </c>
      <c r="R71" s="150">
        <f t="shared" si="2"/>
        <v>0</v>
      </c>
      <c r="S71" s="150">
        <v>0</v>
      </c>
      <c r="T71" s="151">
        <f t="shared" si="3"/>
        <v>0</v>
      </c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R71" s="152" t="s">
        <v>138</v>
      </c>
      <c r="AT71" s="152" t="s">
        <v>134</v>
      </c>
      <c r="AU71" s="152" t="s">
        <v>77</v>
      </c>
      <c r="AY71" s="14" t="s">
        <v>131</v>
      </c>
      <c r="BE71" s="153">
        <f t="shared" si="4"/>
        <v>0</v>
      </c>
      <c r="BF71" s="153">
        <f t="shared" si="5"/>
        <v>0</v>
      </c>
      <c r="BG71" s="153">
        <f t="shared" si="6"/>
        <v>0</v>
      </c>
      <c r="BH71" s="153">
        <f t="shared" si="7"/>
        <v>0</v>
      </c>
      <c r="BI71" s="153">
        <f t="shared" si="8"/>
        <v>0</v>
      </c>
      <c r="BJ71" s="14" t="s">
        <v>77</v>
      </c>
      <c r="BK71" s="153">
        <f t="shared" si="9"/>
        <v>0</v>
      </c>
      <c r="BL71" s="14" t="s">
        <v>138</v>
      </c>
      <c r="BM71" s="152" t="s">
        <v>211</v>
      </c>
    </row>
    <row r="72" spans="1:65" s="2" customFormat="1" ht="37.9" customHeight="1">
      <c r="A72" s="26"/>
      <c r="B72" s="140"/>
      <c r="C72" s="141" t="s">
        <v>67</v>
      </c>
      <c r="D72" s="141" t="s">
        <v>134</v>
      </c>
      <c r="E72" s="142" t="s">
        <v>212</v>
      </c>
      <c r="F72" s="143" t="s">
        <v>213</v>
      </c>
      <c r="G72" s="144" t="s">
        <v>160</v>
      </c>
      <c r="H72" s="145">
        <v>1</v>
      </c>
      <c r="I72" s="146"/>
      <c r="J72" s="146">
        <f t="shared" si="0"/>
        <v>0</v>
      </c>
      <c r="K72" s="147"/>
      <c r="L72" s="27"/>
      <c r="M72" s="148" t="s">
        <v>1</v>
      </c>
      <c r="N72" s="149" t="s">
        <v>33</v>
      </c>
      <c r="O72" s="150">
        <v>0</v>
      </c>
      <c r="P72" s="150">
        <f t="shared" si="1"/>
        <v>0</v>
      </c>
      <c r="Q72" s="150">
        <v>0</v>
      </c>
      <c r="R72" s="150">
        <f t="shared" si="2"/>
        <v>0</v>
      </c>
      <c r="S72" s="150">
        <v>0</v>
      </c>
      <c r="T72" s="151">
        <f t="shared" si="3"/>
        <v>0</v>
      </c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R72" s="152" t="s">
        <v>138</v>
      </c>
      <c r="AT72" s="152" t="s">
        <v>134</v>
      </c>
      <c r="AU72" s="152" t="s">
        <v>77</v>
      </c>
      <c r="AY72" s="14" t="s">
        <v>131</v>
      </c>
      <c r="BE72" s="153">
        <f t="shared" si="4"/>
        <v>0</v>
      </c>
      <c r="BF72" s="153">
        <f t="shared" si="5"/>
        <v>0</v>
      </c>
      <c r="BG72" s="153">
        <f t="shared" si="6"/>
        <v>0</v>
      </c>
      <c r="BH72" s="153">
        <f t="shared" si="7"/>
        <v>0</v>
      </c>
      <c r="BI72" s="153">
        <f t="shared" si="8"/>
        <v>0</v>
      </c>
      <c r="BJ72" s="14" t="s">
        <v>77</v>
      </c>
      <c r="BK72" s="153">
        <f t="shared" si="9"/>
        <v>0</v>
      </c>
      <c r="BL72" s="14" t="s">
        <v>138</v>
      </c>
      <c r="BM72" s="152" t="s">
        <v>214</v>
      </c>
    </row>
    <row r="73" spans="1:65" s="2" customFormat="1" ht="16.5" customHeight="1">
      <c r="A73" s="26"/>
      <c r="B73" s="140"/>
      <c r="C73" s="141" t="s">
        <v>67</v>
      </c>
      <c r="D73" s="141" t="s">
        <v>134</v>
      </c>
      <c r="E73" s="142" t="s">
        <v>215</v>
      </c>
      <c r="F73" s="143" t="s">
        <v>216</v>
      </c>
      <c r="G73" s="144" t="s">
        <v>160</v>
      </c>
      <c r="H73" s="145">
        <v>1</v>
      </c>
      <c r="I73" s="146"/>
      <c r="J73" s="146">
        <f t="shared" si="0"/>
        <v>0</v>
      </c>
      <c r="K73" s="147"/>
      <c r="L73" s="27"/>
      <c r="M73" s="148" t="s">
        <v>1</v>
      </c>
      <c r="N73" s="149" t="s">
        <v>33</v>
      </c>
      <c r="O73" s="150">
        <v>0</v>
      </c>
      <c r="P73" s="150">
        <f t="shared" si="1"/>
        <v>0</v>
      </c>
      <c r="Q73" s="150">
        <v>0</v>
      </c>
      <c r="R73" s="150">
        <f t="shared" si="2"/>
        <v>0</v>
      </c>
      <c r="S73" s="150">
        <v>0</v>
      </c>
      <c r="T73" s="151">
        <f t="shared" si="3"/>
        <v>0</v>
      </c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R73" s="152" t="s">
        <v>138</v>
      </c>
      <c r="AT73" s="152" t="s">
        <v>134</v>
      </c>
      <c r="AU73" s="152" t="s">
        <v>77</v>
      </c>
      <c r="AY73" s="14" t="s">
        <v>131</v>
      </c>
      <c r="BE73" s="153">
        <f t="shared" si="4"/>
        <v>0</v>
      </c>
      <c r="BF73" s="153">
        <f t="shared" si="5"/>
        <v>0</v>
      </c>
      <c r="BG73" s="153">
        <f t="shared" si="6"/>
        <v>0</v>
      </c>
      <c r="BH73" s="153">
        <f t="shared" si="7"/>
        <v>0</v>
      </c>
      <c r="BI73" s="153">
        <f t="shared" si="8"/>
        <v>0</v>
      </c>
      <c r="BJ73" s="14" t="s">
        <v>77</v>
      </c>
      <c r="BK73" s="153">
        <f t="shared" si="9"/>
        <v>0</v>
      </c>
      <c r="BL73" s="14" t="s">
        <v>138</v>
      </c>
      <c r="BM73" s="152" t="s">
        <v>217</v>
      </c>
    </row>
    <row r="74" spans="1:65" s="2" customFormat="1" ht="16.5" customHeight="1">
      <c r="A74" s="26"/>
      <c r="B74" s="140"/>
      <c r="C74" s="141" t="s">
        <v>67</v>
      </c>
      <c r="D74" s="141" t="s">
        <v>134</v>
      </c>
      <c r="E74" s="142" t="s">
        <v>218</v>
      </c>
      <c r="F74" s="143" t="s">
        <v>219</v>
      </c>
      <c r="G74" s="144" t="s">
        <v>160</v>
      </c>
      <c r="H74" s="145">
        <v>1</v>
      </c>
      <c r="I74" s="146"/>
      <c r="J74" s="146">
        <f t="shared" si="0"/>
        <v>0</v>
      </c>
      <c r="K74" s="147"/>
      <c r="L74" s="27"/>
      <c r="M74" s="148" t="s">
        <v>1</v>
      </c>
      <c r="N74" s="149" t="s">
        <v>33</v>
      </c>
      <c r="O74" s="150">
        <v>0</v>
      </c>
      <c r="P74" s="150">
        <f t="shared" si="1"/>
        <v>0</v>
      </c>
      <c r="Q74" s="150">
        <v>0</v>
      </c>
      <c r="R74" s="150">
        <f t="shared" si="2"/>
        <v>0</v>
      </c>
      <c r="S74" s="150">
        <v>0</v>
      </c>
      <c r="T74" s="151">
        <f t="shared" si="3"/>
        <v>0</v>
      </c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R74" s="152" t="s">
        <v>138</v>
      </c>
      <c r="AT74" s="152" t="s">
        <v>134</v>
      </c>
      <c r="AU74" s="152" t="s">
        <v>77</v>
      </c>
      <c r="AY74" s="14" t="s">
        <v>131</v>
      </c>
      <c r="BE74" s="153">
        <f t="shared" si="4"/>
        <v>0</v>
      </c>
      <c r="BF74" s="153">
        <f t="shared" si="5"/>
        <v>0</v>
      </c>
      <c r="BG74" s="153">
        <f t="shared" si="6"/>
        <v>0</v>
      </c>
      <c r="BH74" s="153">
        <f t="shared" si="7"/>
        <v>0</v>
      </c>
      <c r="BI74" s="153">
        <f t="shared" si="8"/>
        <v>0</v>
      </c>
      <c r="BJ74" s="14" t="s">
        <v>77</v>
      </c>
      <c r="BK74" s="153">
        <f t="shared" si="9"/>
        <v>0</v>
      </c>
      <c r="BL74" s="14" t="s">
        <v>138</v>
      </c>
      <c r="BM74" s="152" t="s">
        <v>220</v>
      </c>
    </row>
    <row r="75" spans="1:65" s="2" customFormat="1" ht="16.5" customHeight="1">
      <c r="A75" s="26"/>
      <c r="B75" s="140"/>
      <c r="C75" s="141" t="s">
        <v>67</v>
      </c>
      <c r="D75" s="141" t="s">
        <v>134</v>
      </c>
      <c r="E75" s="142" t="s">
        <v>221</v>
      </c>
      <c r="F75" s="143" t="s">
        <v>222</v>
      </c>
      <c r="G75" s="144" t="s">
        <v>163</v>
      </c>
      <c r="H75" s="145">
        <v>152</v>
      </c>
      <c r="I75" s="146"/>
      <c r="J75" s="146">
        <f t="shared" si="0"/>
        <v>0</v>
      </c>
      <c r="K75" s="147"/>
      <c r="L75" s="27"/>
      <c r="M75" s="148" t="s">
        <v>1</v>
      </c>
      <c r="N75" s="149" t="s">
        <v>33</v>
      </c>
      <c r="O75" s="150">
        <v>0</v>
      </c>
      <c r="P75" s="150">
        <f t="shared" si="1"/>
        <v>0</v>
      </c>
      <c r="Q75" s="150">
        <v>0</v>
      </c>
      <c r="R75" s="150">
        <f t="shared" si="2"/>
        <v>0</v>
      </c>
      <c r="S75" s="150">
        <v>0</v>
      </c>
      <c r="T75" s="151">
        <f t="shared" si="3"/>
        <v>0</v>
      </c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R75" s="152" t="s">
        <v>138</v>
      </c>
      <c r="AT75" s="152" t="s">
        <v>134</v>
      </c>
      <c r="AU75" s="152" t="s">
        <v>77</v>
      </c>
      <c r="AY75" s="14" t="s">
        <v>131</v>
      </c>
      <c r="BE75" s="153">
        <f t="shared" si="4"/>
        <v>0</v>
      </c>
      <c r="BF75" s="153">
        <f t="shared" si="5"/>
        <v>0</v>
      </c>
      <c r="BG75" s="153">
        <f t="shared" si="6"/>
        <v>0</v>
      </c>
      <c r="BH75" s="153">
        <f t="shared" si="7"/>
        <v>0</v>
      </c>
      <c r="BI75" s="153">
        <f t="shared" si="8"/>
        <v>0</v>
      </c>
      <c r="BJ75" s="14" t="s">
        <v>77</v>
      </c>
      <c r="BK75" s="153">
        <f t="shared" si="9"/>
        <v>0</v>
      </c>
      <c r="BL75" s="14" t="s">
        <v>138</v>
      </c>
      <c r="BM75" s="152" t="s">
        <v>223</v>
      </c>
    </row>
    <row r="76" spans="1:65" s="12" customFormat="1" ht="22.9" customHeight="1">
      <c r="B76" s="128"/>
      <c r="D76" s="129" t="s">
        <v>66</v>
      </c>
      <c r="E76" s="138" t="s">
        <v>224</v>
      </c>
      <c r="F76" s="138" t="s">
        <v>225</v>
      </c>
      <c r="J76" s="139">
        <f>BK76</f>
        <v>0</v>
      </c>
      <c r="L76" s="128"/>
      <c r="M76" s="132"/>
      <c r="N76" s="133"/>
      <c r="O76" s="133"/>
      <c r="P76" s="134">
        <f>SUM(P77:P100)</f>
        <v>0</v>
      </c>
      <c r="Q76" s="133"/>
      <c r="R76" s="134">
        <f>SUM(R77:R100)</f>
        <v>0</v>
      </c>
      <c r="S76" s="133"/>
      <c r="T76" s="135">
        <f>SUM(T77:T100)</f>
        <v>0</v>
      </c>
      <c r="AR76" s="129" t="s">
        <v>74</v>
      </c>
      <c r="AT76" s="136" t="s">
        <v>66</v>
      </c>
      <c r="AU76" s="136" t="s">
        <v>74</v>
      </c>
      <c r="AY76" s="129" t="s">
        <v>131</v>
      </c>
      <c r="BK76" s="137">
        <f>SUM(BK77:BK100)</f>
        <v>0</v>
      </c>
    </row>
    <row r="77" spans="1:65" s="2" customFormat="1" ht="16.5" customHeight="1">
      <c r="A77" s="26"/>
      <c r="B77" s="140"/>
      <c r="C77" s="141" t="s">
        <v>67</v>
      </c>
      <c r="D77" s="141" t="s">
        <v>134</v>
      </c>
      <c r="E77" s="142" t="s">
        <v>170</v>
      </c>
      <c r="F77" s="143" t="s">
        <v>171</v>
      </c>
      <c r="G77" s="144" t="s">
        <v>172</v>
      </c>
      <c r="H77" s="145">
        <v>80</v>
      </c>
      <c r="I77" s="146"/>
      <c r="J77" s="146">
        <f t="shared" ref="J77:J100" si="10">ROUND(I77*H77,2)</f>
        <v>0</v>
      </c>
      <c r="K77" s="147"/>
      <c r="L77" s="27"/>
      <c r="M77" s="148" t="s">
        <v>1</v>
      </c>
      <c r="N77" s="149" t="s">
        <v>33</v>
      </c>
      <c r="O77" s="150">
        <v>0</v>
      </c>
      <c r="P77" s="150">
        <f t="shared" ref="P77:P100" si="11">O77*H77</f>
        <v>0</v>
      </c>
      <c r="Q77" s="150">
        <v>0</v>
      </c>
      <c r="R77" s="150">
        <f t="shared" ref="R77:R100" si="12">Q77*H77</f>
        <v>0</v>
      </c>
      <c r="S77" s="150">
        <v>0</v>
      </c>
      <c r="T77" s="151">
        <f t="shared" ref="T77:T100" si="13">S77*H77</f>
        <v>0</v>
      </c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R77" s="152" t="s">
        <v>138</v>
      </c>
      <c r="AT77" s="152" t="s">
        <v>134</v>
      </c>
      <c r="AU77" s="152" t="s">
        <v>77</v>
      </c>
      <c r="AY77" s="14" t="s">
        <v>131</v>
      </c>
      <c r="BE77" s="153">
        <f t="shared" ref="BE77:BE100" si="14">IF(N77="základná",J77,0)</f>
        <v>0</v>
      </c>
      <c r="BF77" s="153">
        <f t="shared" ref="BF77:BF100" si="15">IF(N77="znížená",J77,0)</f>
        <v>0</v>
      </c>
      <c r="BG77" s="153">
        <f t="shared" ref="BG77:BG100" si="16">IF(N77="zákl. prenesená",J77,0)</f>
        <v>0</v>
      </c>
      <c r="BH77" s="153">
        <f t="shared" ref="BH77:BH100" si="17">IF(N77="zníž. prenesená",J77,0)</f>
        <v>0</v>
      </c>
      <c r="BI77" s="153">
        <f t="shared" ref="BI77:BI100" si="18">IF(N77="nulová",J77,0)</f>
        <v>0</v>
      </c>
      <c r="BJ77" s="14" t="s">
        <v>77</v>
      </c>
      <c r="BK77" s="153">
        <f t="shared" ref="BK77:BK100" si="19">ROUND(I77*H77,2)</f>
        <v>0</v>
      </c>
      <c r="BL77" s="14" t="s">
        <v>138</v>
      </c>
      <c r="BM77" s="152" t="s">
        <v>226</v>
      </c>
    </row>
    <row r="78" spans="1:65" s="2" customFormat="1" ht="16.5" customHeight="1">
      <c r="A78" s="26"/>
      <c r="B78" s="140"/>
      <c r="C78" s="141" t="s">
        <v>67</v>
      </c>
      <c r="D78" s="141" t="s">
        <v>134</v>
      </c>
      <c r="E78" s="142" t="s">
        <v>180</v>
      </c>
      <c r="F78" s="143" t="s">
        <v>181</v>
      </c>
      <c r="G78" s="144" t="s">
        <v>167</v>
      </c>
      <c r="H78" s="145">
        <v>18</v>
      </c>
      <c r="I78" s="146"/>
      <c r="J78" s="146">
        <f t="shared" si="10"/>
        <v>0</v>
      </c>
      <c r="K78" s="147"/>
      <c r="L78" s="27"/>
      <c r="M78" s="148" t="s">
        <v>1</v>
      </c>
      <c r="N78" s="149" t="s">
        <v>33</v>
      </c>
      <c r="O78" s="150">
        <v>0</v>
      </c>
      <c r="P78" s="150">
        <f t="shared" si="11"/>
        <v>0</v>
      </c>
      <c r="Q78" s="150">
        <v>0</v>
      </c>
      <c r="R78" s="150">
        <f t="shared" si="12"/>
        <v>0</v>
      </c>
      <c r="S78" s="150">
        <v>0</v>
      </c>
      <c r="T78" s="151">
        <f t="shared" si="13"/>
        <v>0</v>
      </c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R78" s="152" t="s">
        <v>138</v>
      </c>
      <c r="AT78" s="152" t="s">
        <v>134</v>
      </c>
      <c r="AU78" s="152" t="s">
        <v>77</v>
      </c>
      <c r="AY78" s="14" t="s">
        <v>131</v>
      </c>
      <c r="BE78" s="153">
        <f t="shared" si="14"/>
        <v>0</v>
      </c>
      <c r="BF78" s="153">
        <f t="shared" si="15"/>
        <v>0</v>
      </c>
      <c r="BG78" s="153">
        <f t="shared" si="16"/>
        <v>0</v>
      </c>
      <c r="BH78" s="153">
        <f t="shared" si="17"/>
        <v>0</v>
      </c>
      <c r="BI78" s="153">
        <f t="shared" si="18"/>
        <v>0</v>
      </c>
      <c r="BJ78" s="14" t="s">
        <v>77</v>
      </c>
      <c r="BK78" s="153">
        <f t="shared" si="19"/>
        <v>0</v>
      </c>
      <c r="BL78" s="14" t="s">
        <v>138</v>
      </c>
      <c r="BM78" s="152" t="s">
        <v>227</v>
      </c>
    </row>
    <row r="79" spans="1:65" s="2" customFormat="1" ht="16.5" customHeight="1">
      <c r="A79" s="26"/>
      <c r="B79" s="140"/>
      <c r="C79" s="141" t="s">
        <v>67</v>
      </c>
      <c r="D79" s="141" t="s">
        <v>134</v>
      </c>
      <c r="E79" s="142" t="s">
        <v>228</v>
      </c>
      <c r="F79" s="143" t="s">
        <v>175</v>
      </c>
      <c r="G79" s="144" t="s">
        <v>167</v>
      </c>
      <c r="H79" s="145">
        <v>4</v>
      </c>
      <c r="I79" s="146"/>
      <c r="J79" s="146">
        <f t="shared" si="10"/>
        <v>0</v>
      </c>
      <c r="K79" s="147"/>
      <c r="L79" s="27"/>
      <c r="M79" s="148" t="s">
        <v>1</v>
      </c>
      <c r="N79" s="149" t="s">
        <v>33</v>
      </c>
      <c r="O79" s="150">
        <v>0</v>
      </c>
      <c r="P79" s="150">
        <f t="shared" si="11"/>
        <v>0</v>
      </c>
      <c r="Q79" s="150">
        <v>0</v>
      </c>
      <c r="R79" s="150">
        <f t="shared" si="12"/>
        <v>0</v>
      </c>
      <c r="S79" s="150">
        <v>0</v>
      </c>
      <c r="T79" s="151">
        <f t="shared" si="13"/>
        <v>0</v>
      </c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R79" s="152" t="s">
        <v>138</v>
      </c>
      <c r="AT79" s="152" t="s">
        <v>134</v>
      </c>
      <c r="AU79" s="152" t="s">
        <v>77</v>
      </c>
      <c r="AY79" s="14" t="s">
        <v>131</v>
      </c>
      <c r="BE79" s="153">
        <f t="shared" si="14"/>
        <v>0</v>
      </c>
      <c r="BF79" s="153">
        <f t="shared" si="15"/>
        <v>0</v>
      </c>
      <c r="BG79" s="153">
        <f t="shared" si="16"/>
        <v>0</v>
      </c>
      <c r="BH79" s="153">
        <f t="shared" si="17"/>
        <v>0</v>
      </c>
      <c r="BI79" s="153">
        <f t="shared" si="18"/>
        <v>0</v>
      </c>
      <c r="BJ79" s="14" t="s">
        <v>77</v>
      </c>
      <c r="BK79" s="153">
        <f t="shared" si="19"/>
        <v>0</v>
      </c>
      <c r="BL79" s="14" t="s">
        <v>138</v>
      </c>
      <c r="BM79" s="152" t="s">
        <v>229</v>
      </c>
    </row>
    <row r="80" spans="1:65" s="2" customFormat="1" ht="16.5" customHeight="1">
      <c r="A80" s="26"/>
      <c r="B80" s="140"/>
      <c r="C80" s="141" t="s">
        <v>67</v>
      </c>
      <c r="D80" s="141" t="s">
        <v>134</v>
      </c>
      <c r="E80" s="142" t="s">
        <v>230</v>
      </c>
      <c r="F80" s="143" t="s">
        <v>175</v>
      </c>
      <c r="G80" s="144" t="s">
        <v>167</v>
      </c>
      <c r="H80" s="145">
        <v>14</v>
      </c>
      <c r="I80" s="146"/>
      <c r="J80" s="146">
        <f t="shared" si="10"/>
        <v>0</v>
      </c>
      <c r="K80" s="147"/>
      <c r="L80" s="27"/>
      <c r="M80" s="148" t="s">
        <v>1</v>
      </c>
      <c r="N80" s="149" t="s">
        <v>33</v>
      </c>
      <c r="O80" s="150">
        <v>0</v>
      </c>
      <c r="P80" s="150">
        <f t="shared" si="11"/>
        <v>0</v>
      </c>
      <c r="Q80" s="150">
        <v>0</v>
      </c>
      <c r="R80" s="150">
        <f t="shared" si="12"/>
        <v>0</v>
      </c>
      <c r="S80" s="150">
        <v>0</v>
      </c>
      <c r="T80" s="151">
        <f t="shared" si="13"/>
        <v>0</v>
      </c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R80" s="152" t="s">
        <v>138</v>
      </c>
      <c r="AT80" s="152" t="s">
        <v>134</v>
      </c>
      <c r="AU80" s="152" t="s">
        <v>77</v>
      </c>
      <c r="AY80" s="14" t="s">
        <v>131</v>
      </c>
      <c r="BE80" s="153">
        <f t="shared" si="14"/>
        <v>0</v>
      </c>
      <c r="BF80" s="153">
        <f t="shared" si="15"/>
        <v>0</v>
      </c>
      <c r="BG80" s="153">
        <f t="shared" si="16"/>
        <v>0</v>
      </c>
      <c r="BH80" s="153">
        <f t="shared" si="17"/>
        <v>0</v>
      </c>
      <c r="BI80" s="153">
        <f t="shared" si="18"/>
        <v>0</v>
      </c>
      <c r="BJ80" s="14" t="s">
        <v>77</v>
      </c>
      <c r="BK80" s="153">
        <f t="shared" si="19"/>
        <v>0</v>
      </c>
      <c r="BL80" s="14" t="s">
        <v>138</v>
      </c>
      <c r="BM80" s="152" t="s">
        <v>231</v>
      </c>
    </row>
    <row r="81" spans="1:65" s="2" customFormat="1" ht="16.5" customHeight="1">
      <c r="A81" s="26"/>
      <c r="B81" s="140"/>
      <c r="C81" s="141" t="s">
        <v>67</v>
      </c>
      <c r="D81" s="141" t="s">
        <v>134</v>
      </c>
      <c r="E81" s="142" t="s">
        <v>177</v>
      </c>
      <c r="F81" s="143" t="s">
        <v>178</v>
      </c>
      <c r="G81" s="144" t="s">
        <v>167</v>
      </c>
      <c r="H81" s="145">
        <v>60</v>
      </c>
      <c r="I81" s="146"/>
      <c r="J81" s="146">
        <f t="shared" si="10"/>
        <v>0</v>
      </c>
      <c r="K81" s="147"/>
      <c r="L81" s="27"/>
      <c r="M81" s="148" t="s">
        <v>1</v>
      </c>
      <c r="N81" s="149" t="s">
        <v>33</v>
      </c>
      <c r="O81" s="150">
        <v>0</v>
      </c>
      <c r="P81" s="150">
        <f t="shared" si="11"/>
        <v>0</v>
      </c>
      <c r="Q81" s="150">
        <v>0</v>
      </c>
      <c r="R81" s="150">
        <f t="shared" si="12"/>
        <v>0</v>
      </c>
      <c r="S81" s="150">
        <v>0</v>
      </c>
      <c r="T81" s="151">
        <f t="shared" si="13"/>
        <v>0</v>
      </c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R81" s="152" t="s">
        <v>138</v>
      </c>
      <c r="AT81" s="152" t="s">
        <v>134</v>
      </c>
      <c r="AU81" s="152" t="s">
        <v>77</v>
      </c>
      <c r="AY81" s="14" t="s">
        <v>131</v>
      </c>
      <c r="BE81" s="153">
        <f t="shared" si="14"/>
        <v>0</v>
      </c>
      <c r="BF81" s="153">
        <f t="shared" si="15"/>
        <v>0</v>
      </c>
      <c r="BG81" s="153">
        <f t="shared" si="16"/>
        <v>0</v>
      </c>
      <c r="BH81" s="153">
        <f t="shared" si="17"/>
        <v>0</v>
      </c>
      <c r="BI81" s="153">
        <f t="shared" si="18"/>
        <v>0</v>
      </c>
      <c r="BJ81" s="14" t="s">
        <v>77</v>
      </c>
      <c r="BK81" s="153">
        <f t="shared" si="19"/>
        <v>0</v>
      </c>
      <c r="BL81" s="14" t="s">
        <v>138</v>
      </c>
      <c r="BM81" s="152" t="s">
        <v>232</v>
      </c>
    </row>
    <row r="82" spans="1:65" s="2" customFormat="1" ht="21.75" customHeight="1">
      <c r="A82" s="26"/>
      <c r="B82" s="140"/>
      <c r="C82" s="141" t="s">
        <v>67</v>
      </c>
      <c r="D82" s="141" t="s">
        <v>134</v>
      </c>
      <c r="E82" s="142" t="s">
        <v>233</v>
      </c>
      <c r="F82" s="143" t="s">
        <v>234</v>
      </c>
      <c r="G82" s="144" t="s">
        <v>160</v>
      </c>
      <c r="H82" s="145">
        <v>1</v>
      </c>
      <c r="I82" s="146"/>
      <c r="J82" s="146">
        <f t="shared" si="10"/>
        <v>0</v>
      </c>
      <c r="K82" s="147"/>
      <c r="L82" s="27"/>
      <c r="M82" s="148" t="s">
        <v>1</v>
      </c>
      <c r="N82" s="149" t="s">
        <v>33</v>
      </c>
      <c r="O82" s="150">
        <v>0</v>
      </c>
      <c r="P82" s="150">
        <f t="shared" si="11"/>
        <v>0</v>
      </c>
      <c r="Q82" s="150">
        <v>0</v>
      </c>
      <c r="R82" s="150">
        <f t="shared" si="12"/>
        <v>0</v>
      </c>
      <c r="S82" s="150">
        <v>0</v>
      </c>
      <c r="T82" s="151">
        <f t="shared" si="13"/>
        <v>0</v>
      </c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R82" s="152" t="s">
        <v>138</v>
      </c>
      <c r="AT82" s="152" t="s">
        <v>134</v>
      </c>
      <c r="AU82" s="152" t="s">
        <v>77</v>
      </c>
      <c r="AY82" s="14" t="s">
        <v>131</v>
      </c>
      <c r="BE82" s="153">
        <f t="shared" si="14"/>
        <v>0</v>
      </c>
      <c r="BF82" s="153">
        <f t="shared" si="15"/>
        <v>0</v>
      </c>
      <c r="BG82" s="153">
        <f t="shared" si="16"/>
        <v>0</v>
      </c>
      <c r="BH82" s="153">
        <f t="shared" si="17"/>
        <v>0</v>
      </c>
      <c r="BI82" s="153">
        <f t="shared" si="18"/>
        <v>0</v>
      </c>
      <c r="BJ82" s="14" t="s">
        <v>77</v>
      </c>
      <c r="BK82" s="153">
        <f t="shared" si="19"/>
        <v>0</v>
      </c>
      <c r="BL82" s="14" t="s">
        <v>138</v>
      </c>
      <c r="BM82" s="152" t="s">
        <v>235</v>
      </c>
    </row>
    <row r="83" spans="1:65" s="2" customFormat="1" ht="24.2" customHeight="1">
      <c r="A83" s="26"/>
      <c r="B83" s="140"/>
      <c r="C83" s="141" t="s">
        <v>67</v>
      </c>
      <c r="D83" s="141" t="s">
        <v>134</v>
      </c>
      <c r="E83" s="142" t="s">
        <v>236</v>
      </c>
      <c r="F83" s="213" t="s">
        <v>237</v>
      </c>
      <c r="G83" s="144" t="s">
        <v>160</v>
      </c>
      <c r="H83" s="145">
        <v>1</v>
      </c>
      <c r="I83" s="146"/>
      <c r="J83" s="146">
        <f t="shared" si="10"/>
        <v>0</v>
      </c>
      <c r="K83" s="147"/>
      <c r="L83" s="27"/>
      <c r="M83" s="148" t="s">
        <v>1</v>
      </c>
      <c r="N83" s="149" t="s">
        <v>33</v>
      </c>
      <c r="O83" s="150">
        <v>0</v>
      </c>
      <c r="P83" s="150">
        <f t="shared" si="11"/>
        <v>0</v>
      </c>
      <c r="Q83" s="150">
        <v>0</v>
      </c>
      <c r="R83" s="150">
        <f t="shared" si="12"/>
        <v>0</v>
      </c>
      <c r="S83" s="150">
        <v>0</v>
      </c>
      <c r="T83" s="151">
        <f t="shared" si="13"/>
        <v>0</v>
      </c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R83" s="152" t="s">
        <v>138</v>
      </c>
      <c r="AT83" s="152" t="s">
        <v>134</v>
      </c>
      <c r="AU83" s="152" t="s">
        <v>77</v>
      </c>
      <c r="AY83" s="14" t="s">
        <v>131</v>
      </c>
      <c r="BE83" s="153">
        <f t="shared" si="14"/>
        <v>0</v>
      </c>
      <c r="BF83" s="153">
        <f t="shared" si="15"/>
        <v>0</v>
      </c>
      <c r="BG83" s="153">
        <f t="shared" si="16"/>
        <v>0</v>
      </c>
      <c r="BH83" s="153">
        <f t="shared" si="17"/>
        <v>0</v>
      </c>
      <c r="BI83" s="153">
        <f t="shared" si="18"/>
        <v>0</v>
      </c>
      <c r="BJ83" s="14" t="s">
        <v>77</v>
      </c>
      <c r="BK83" s="153">
        <f t="shared" si="19"/>
        <v>0</v>
      </c>
      <c r="BL83" s="14" t="s">
        <v>138</v>
      </c>
      <c r="BM83" s="152" t="s">
        <v>238</v>
      </c>
    </row>
    <row r="84" spans="1:65" s="2" customFormat="1" ht="16.5" customHeight="1">
      <c r="A84" s="26"/>
      <c r="B84" s="140"/>
      <c r="C84" s="141" t="s">
        <v>67</v>
      </c>
      <c r="D84" s="141" t="s">
        <v>134</v>
      </c>
      <c r="E84" s="142" t="s">
        <v>239</v>
      </c>
      <c r="F84" s="143" t="s">
        <v>240</v>
      </c>
      <c r="G84" s="144" t="s">
        <v>167</v>
      </c>
      <c r="H84" s="145">
        <v>1</v>
      </c>
      <c r="I84" s="146"/>
      <c r="J84" s="146">
        <f t="shared" si="10"/>
        <v>0</v>
      </c>
      <c r="K84" s="147"/>
      <c r="L84" s="27"/>
      <c r="M84" s="148" t="s">
        <v>1</v>
      </c>
      <c r="N84" s="149" t="s">
        <v>33</v>
      </c>
      <c r="O84" s="150">
        <v>0</v>
      </c>
      <c r="P84" s="150">
        <f t="shared" si="11"/>
        <v>0</v>
      </c>
      <c r="Q84" s="150">
        <v>0</v>
      </c>
      <c r="R84" s="150">
        <f t="shared" si="12"/>
        <v>0</v>
      </c>
      <c r="S84" s="150">
        <v>0</v>
      </c>
      <c r="T84" s="151">
        <f t="shared" si="13"/>
        <v>0</v>
      </c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R84" s="152" t="s">
        <v>138</v>
      </c>
      <c r="AT84" s="152" t="s">
        <v>134</v>
      </c>
      <c r="AU84" s="152" t="s">
        <v>77</v>
      </c>
      <c r="AY84" s="14" t="s">
        <v>131</v>
      </c>
      <c r="BE84" s="153">
        <f t="shared" si="14"/>
        <v>0</v>
      </c>
      <c r="BF84" s="153">
        <f t="shared" si="15"/>
        <v>0</v>
      </c>
      <c r="BG84" s="153">
        <f t="shared" si="16"/>
        <v>0</v>
      </c>
      <c r="BH84" s="153">
        <f t="shared" si="17"/>
        <v>0</v>
      </c>
      <c r="BI84" s="153">
        <f t="shared" si="18"/>
        <v>0</v>
      </c>
      <c r="BJ84" s="14" t="s">
        <v>77</v>
      </c>
      <c r="BK84" s="153">
        <f t="shared" si="19"/>
        <v>0</v>
      </c>
      <c r="BL84" s="14" t="s">
        <v>138</v>
      </c>
      <c r="BM84" s="152" t="s">
        <v>241</v>
      </c>
    </row>
    <row r="85" spans="1:65" s="2" customFormat="1" ht="16.5" customHeight="1">
      <c r="A85" s="26"/>
      <c r="B85" s="140"/>
      <c r="C85" s="141" t="s">
        <v>67</v>
      </c>
      <c r="D85" s="141" t="s">
        <v>134</v>
      </c>
      <c r="E85" s="142" t="s">
        <v>242</v>
      </c>
      <c r="F85" s="143" t="s">
        <v>243</v>
      </c>
      <c r="G85" s="144" t="s">
        <v>167</v>
      </c>
      <c r="H85" s="145">
        <v>1</v>
      </c>
      <c r="I85" s="146"/>
      <c r="J85" s="146">
        <f t="shared" si="10"/>
        <v>0</v>
      </c>
      <c r="K85" s="147"/>
      <c r="L85" s="27"/>
      <c r="M85" s="148" t="s">
        <v>1</v>
      </c>
      <c r="N85" s="149" t="s">
        <v>33</v>
      </c>
      <c r="O85" s="150">
        <v>0</v>
      </c>
      <c r="P85" s="150">
        <f t="shared" si="11"/>
        <v>0</v>
      </c>
      <c r="Q85" s="150">
        <v>0</v>
      </c>
      <c r="R85" s="150">
        <f t="shared" si="12"/>
        <v>0</v>
      </c>
      <c r="S85" s="150">
        <v>0</v>
      </c>
      <c r="T85" s="151">
        <f t="shared" si="13"/>
        <v>0</v>
      </c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R85" s="152" t="s">
        <v>138</v>
      </c>
      <c r="AT85" s="152" t="s">
        <v>134</v>
      </c>
      <c r="AU85" s="152" t="s">
        <v>77</v>
      </c>
      <c r="AY85" s="14" t="s">
        <v>131</v>
      </c>
      <c r="BE85" s="153">
        <f t="shared" si="14"/>
        <v>0</v>
      </c>
      <c r="BF85" s="153">
        <f t="shared" si="15"/>
        <v>0</v>
      </c>
      <c r="BG85" s="153">
        <f t="shared" si="16"/>
        <v>0</v>
      </c>
      <c r="BH85" s="153">
        <f t="shared" si="17"/>
        <v>0</v>
      </c>
      <c r="BI85" s="153">
        <f t="shared" si="18"/>
        <v>0</v>
      </c>
      <c r="BJ85" s="14" t="s">
        <v>77</v>
      </c>
      <c r="BK85" s="153">
        <f t="shared" si="19"/>
        <v>0</v>
      </c>
      <c r="BL85" s="14" t="s">
        <v>138</v>
      </c>
      <c r="BM85" s="152" t="s">
        <v>244</v>
      </c>
    </row>
    <row r="86" spans="1:65" s="2" customFormat="1" ht="16.5" customHeight="1">
      <c r="A86" s="26"/>
      <c r="B86" s="140"/>
      <c r="C86" s="141" t="s">
        <v>67</v>
      </c>
      <c r="D86" s="141" t="s">
        <v>134</v>
      </c>
      <c r="E86" s="142" t="s">
        <v>245</v>
      </c>
      <c r="F86" s="143" t="s">
        <v>246</v>
      </c>
      <c r="G86" s="144" t="s">
        <v>167</v>
      </c>
      <c r="H86" s="145">
        <v>15</v>
      </c>
      <c r="I86" s="146"/>
      <c r="J86" s="146">
        <f t="shared" si="10"/>
        <v>0</v>
      </c>
      <c r="K86" s="147"/>
      <c r="L86" s="27"/>
      <c r="M86" s="148" t="s">
        <v>1</v>
      </c>
      <c r="N86" s="149" t="s">
        <v>33</v>
      </c>
      <c r="O86" s="150">
        <v>0</v>
      </c>
      <c r="P86" s="150">
        <f t="shared" si="11"/>
        <v>0</v>
      </c>
      <c r="Q86" s="150">
        <v>0</v>
      </c>
      <c r="R86" s="150">
        <f t="shared" si="12"/>
        <v>0</v>
      </c>
      <c r="S86" s="150">
        <v>0</v>
      </c>
      <c r="T86" s="151">
        <f t="shared" si="13"/>
        <v>0</v>
      </c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R86" s="152" t="s">
        <v>138</v>
      </c>
      <c r="AT86" s="152" t="s">
        <v>134</v>
      </c>
      <c r="AU86" s="152" t="s">
        <v>77</v>
      </c>
      <c r="AY86" s="14" t="s">
        <v>131</v>
      </c>
      <c r="BE86" s="153">
        <f t="shared" si="14"/>
        <v>0</v>
      </c>
      <c r="BF86" s="153">
        <f t="shared" si="15"/>
        <v>0</v>
      </c>
      <c r="BG86" s="153">
        <f t="shared" si="16"/>
        <v>0</v>
      </c>
      <c r="BH86" s="153">
        <f t="shared" si="17"/>
        <v>0</v>
      </c>
      <c r="BI86" s="153">
        <f t="shared" si="18"/>
        <v>0</v>
      </c>
      <c r="BJ86" s="14" t="s">
        <v>77</v>
      </c>
      <c r="BK86" s="153">
        <f t="shared" si="19"/>
        <v>0</v>
      </c>
      <c r="BL86" s="14" t="s">
        <v>138</v>
      </c>
      <c r="BM86" s="152" t="s">
        <v>247</v>
      </c>
    </row>
    <row r="87" spans="1:65" s="2" customFormat="1" ht="24.2" customHeight="1">
      <c r="A87" s="26"/>
      <c r="B87" s="140"/>
      <c r="C87" s="141" t="s">
        <v>67</v>
      </c>
      <c r="D87" s="141" t="s">
        <v>134</v>
      </c>
      <c r="E87" s="142" t="s">
        <v>248</v>
      </c>
      <c r="F87" s="143" t="s">
        <v>249</v>
      </c>
      <c r="G87" s="144" t="s">
        <v>167</v>
      </c>
      <c r="H87" s="145">
        <v>1</v>
      </c>
      <c r="I87" s="146"/>
      <c r="J87" s="146">
        <f t="shared" si="10"/>
        <v>0</v>
      </c>
      <c r="K87" s="147"/>
      <c r="L87" s="27"/>
      <c r="M87" s="148" t="s">
        <v>1</v>
      </c>
      <c r="N87" s="149" t="s">
        <v>33</v>
      </c>
      <c r="O87" s="150">
        <v>0</v>
      </c>
      <c r="P87" s="150">
        <f t="shared" si="11"/>
        <v>0</v>
      </c>
      <c r="Q87" s="150">
        <v>0</v>
      </c>
      <c r="R87" s="150">
        <f t="shared" si="12"/>
        <v>0</v>
      </c>
      <c r="S87" s="150">
        <v>0</v>
      </c>
      <c r="T87" s="151">
        <f t="shared" si="13"/>
        <v>0</v>
      </c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R87" s="152" t="s">
        <v>138</v>
      </c>
      <c r="AT87" s="152" t="s">
        <v>134</v>
      </c>
      <c r="AU87" s="152" t="s">
        <v>77</v>
      </c>
      <c r="AY87" s="14" t="s">
        <v>131</v>
      </c>
      <c r="BE87" s="153">
        <f t="shared" si="14"/>
        <v>0</v>
      </c>
      <c r="BF87" s="153">
        <f t="shared" si="15"/>
        <v>0</v>
      </c>
      <c r="BG87" s="153">
        <f t="shared" si="16"/>
        <v>0</v>
      </c>
      <c r="BH87" s="153">
        <f t="shared" si="17"/>
        <v>0</v>
      </c>
      <c r="BI87" s="153">
        <f t="shared" si="18"/>
        <v>0</v>
      </c>
      <c r="BJ87" s="14" t="s">
        <v>77</v>
      </c>
      <c r="BK87" s="153">
        <f t="shared" si="19"/>
        <v>0</v>
      </c>
      <c r="BL87" s="14" t="s">
        <v>138</v>
      </c>
      <c r="BM87" s="152" t="s">
        <v>250</v>
      </c>
    </row>
    <row r="88" spans="1:65" s="2" customFormat="1" ht="21.75" customHeight="1">
      <c r="A88" s="26"/>
      <c r="B88" s="140"/>
      <c r="C88" s="141" t="s">
        <v>67</v>
      </c>
      <c r="D88" s="141" t="s">
        <v>134</v>
      </c>
      <c r="E88" s="142" t="s">
        <v>251</v>
      </c>
      <c r="F88" s="143" t="s">
        <v>252</v>
      </c>
      <c r="G88" s="144" t="s">
        <v>172</v>
      </c>
      <c r="H88" s="145">
        <v>5</v>
      </c>
      <c r="I88" s="146"/>
      <c r="J88" s="146">
        <f t="shared" si="10"/>
        <v>0</v>
      </c>
      <c r="K88" s="147"/>
      <c r="L88" s="27"/>
      <c r="M88" s="148" t="s">
        <v>1</v>
      </c>
      <c r="N88" s="149" t="s">
        <v>33</v>
      </c>
      <c r="O88" s="150">
        <v>0</v>
      </c>
      <c r="P88" s="150">
        <f t="shared" si="11"/>
        <v>0</v>
      </c>
      <c r="Q88" s="150">
        <v>0</v>
      </c>
      <c r="R88" s="150">
        <f t="shared" si="12"/>
        <v>0</v>
      </c>
      <c r="S88" s="150">
        <v>0</v>
      </c>
      <c r="T88" s="151">
        <f t="shared" si="13"/>
        <v>0</v>
      </c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R88" s="152" t="s">
        <v>138</v>
      </c>
      <c r="AT88" s="152" t="s">
        <v>134</v>
      </c>
      <c r="AU88" s="152" t="s">
        <v>77</v>
      </c>
      <c r="AY88" s="14" t="s">
        <v>131</v>
      </c>
      <c r="BE88" s="153">
        <f t="shared" si="14"/>
        <v>0</v>
      </c>
      <c r="BF88" s="153">
        <f t="shared" si="15"/>
        <v>0</v>
      </c>
      <c r="BG88" s="153">
        <f t="shared" si="16"/>
        <v>0</v>
      </c>
      <c r="BH88" s="153">
        <f t="shared" si="17"/>
        <v>0</v>
      </c>
      <c r="BI88" s="153">
        <f t="shared" si="18"/>
        <v>0</v>
      </c>
      <c r="BJ88" s="14" t="s">
        <v>77</v>
      </c>
      <c r="BK88" s="153">
        <f t="shared" si="19"/>
        <v>0</v>
      </c>
      <c r="BL88" s="14" t="s">
        <v>138</v>
      </c>
      <c r="BM88" s="152" t="s">
        <v>253</v>
      </c>
    </row>
    <row r="89" spans="1:65" s="2" customFormat="1" ht="21.75" customHeight="1">
      <c r="A89" s="26"/>
      <c r="B89" s="140"/>
      <c r="C89" s="141" t="s">
        <v>67</v>
      </c>
      <c r="D89" s="141" t="s">
        <v>134</v>
      </c>
      <c r="E89" s="142" t="s">
        <v>254</v>
      </c>
      <c r="F89" s="143" t="s">
        <v>255</v>
      </c>
      <c r="G89" s="144" t="s">
        <v>167</v>
      </c>
      <c r="H89" s="145">
        <v>1</v>
      </c>
      <c r="I89" s="146"/>
      <c r="J89" s="146">
        <f t="shared" si="10"/>
        <v>0</v>
      </c>
      <c r="K89" s="147"/>
      <c r="L89" s="27"/>
      <c r="M89" s="148" t="s">
        <v>1</v>
      </c>
      <c r="N89" s="149" t="s">
        <v>33</v>
      </c>
      <c r="O89" s="150">
        <v>0</v>
      </c>
      <c r="P89" s="150">
        <f t="shared" si="11"/>
        <v>0</v>
      </c>
      <c r="Q89" s="150">
        <v>0</v>
      </c>
      <c r="R89" s="150">
        <f t="shared" si="12"/>
        <v>0</v>
      </c>
      <c r="S89" s="150">
        <v>0</v>
      </c>
      <c r="T89" s="151">
        <f t="shared" si="13"/>
        <v>0</v>
      </c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R89" s="152" t="s">
        <v>138</v>
      </c>
      <c r="AT89" s="152" t="s">
        <v>134</v>
      </c>
      <c r="AU89" s="152" t="s">
        <v>77</v>
      </c>
      <c r="AY89" s="14" t="s">
        <v>131</v>
      </c>
      <c r="BE89" s="153">
        <f t="shared" si="14"/>
        <v>0</v>
      </c>
      <c r="BF89" s="153">
        <f t="shared" si="15"/>
        <v>0</v>
      </c>
      <c r="BG89" s="153">
        <f t="shared" si="16"/>
        <v>0</v>
      </c>
      <c r="BH89" s="153">
        <f t="shared" si="17"/>
        <v>0</v>
      </c>
      <c r="BI89" s="153">
        <f t="shared" si="18"/>
        <v>0</v>
      </c>
      <c r="BJ89" s="14" t="s">
        <v>77</v>
      </c>
      <c r="BK89" s="153">
        <f t="shared" si="19"/>
        <v>0</v>
      </c>
      <c r="BL89" s="14" t="s">
        <v>138</v>
      </c>
      <c r="BM89" s="152" t="s">
        <v>256</v>
      </c>
    </row>
    <row r="90" spans="1:65" s="2" customFormat="1" ht="24.2" customHeight="1">
      <c r="A90" s="26"/>
      <c r="B90" s="140"/>
      <c r="C90" s="141" t="s">
        <v>67</v>
      </c>
      <c r="D90" s="141" t="s">
        <v>134</v>
      </c>
      <c r="E90" s="142" t="s">
        <v>257</v>
      </c>
      <c r="F90" s="143" t="s">
        <v>1245</v>
      </c>
      <c r="G90" s="144" t="s">
        <v>160</v>
      </c>
      <c r="H90" s="145">
        <v>1</v>
      </c>
      <c r="I90" s="146"/>
      <c r="J90" s="146">
        <f t="shared" si="10"/>
        <v>0</v>
      </c>
      <c r="K90" s="147"/>
      <c r="L90" s="27"/>
      <c r="M90" s="148" t="s">
        <v>1</v>
      </c>
      <c r="N90" s="149" t="s">
        <v>33</v>
      </c>
      <c r="O90" s="150">
        <v>0</v>
      </c>
      <c r="P90" s="150">
        <f t="shared" si="11"/>
        <v>0</v>
      </c>
      <c r="Q90" s="150">
        <v>0</v>
      </c>
      <c r="R90" s="150">
        <f t="shared" si="12"/>
        <v>0</v>
      </c>
      <c r="S90" s="150">
        <v>0</v>
      </c>
      <c r="T90" s="151">
        <f t="shared" si="13"/>
        <v>0</v>
      </c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R90" s="152" t="s">
        <v>138</v>
      </c>
      <c r="AT90" s="152" t="s">
        <v>134</v>
      </c>
      <c r="AU90" s="152" t="s">
        <v>77</v>
      </c>
      <c r="AY90" s="14" t="s">
        <v>131</v>
      </c>
      <c r="BE90" s="153">
        <f t="shared" si="14"/>
        <v>0</v>
      </c>
      <c r="BF90" s="153">
        <f t="shared" si="15"/>
        <v>0</v>
      </c>
      <c r="BG90" s="153">
        <f t="shared" si="16"/>
        <v>0</v>
      </c>
      <c r="BH90" s="153">
        <f t="shared" si="17"/>
        <v>0</v>
      </c>
      <c r="BI90" s="153">
        <f t="shared" si="18"/>
        <v>0</v>
      </c>
      <c r="BJ90" s="14" t="s">
        <v>77</v>
      </c>
      <c r="BK90" s="153">
        <f t="shared" si="19"/>
        <v>0</v>
      </c>
      <c r="BL90" s="14" t="s">
        <v>138</v>
      </c>
      <c r="BM90" s="152" t="s">
        <v>258</v>
      </c>
    </row>
    <row r="91" spans="1:65" s="2" customFormat="1" ht="16.5" customHeight="1">
      <c r="A91" s="26"/>
      <c r="B91" s="140"/>
      <c r="C91" s="141" t="s">
        <v>67</v>
      </c>
      <c r="D91" s="141" t="s">
        <v>134</v>
      </c>
      <c r="E91" s="142" t="s">
        <v>259</v>
      </c>
      <c r="F91" s="143" t="s">
        <v>216</v>
      </c>
      <c r="G91" s="144" t="s">
        <v>160</v>
      </c>
      <c r="H91" s="145">
        <v>1</v>
      </c>
      <c r="I91" s="146"/>
      <c r="J91" s="146">
        <f t="shared" si="10"/>
        <v>0</v>
      </c>
      <c r="K91" s="147"/>
      <c r="L91" s="27"/>
      <c r="M91" s="148" t="s">
        <v>1</v>
      </c>
      <c r="N91" s="149" t="s">
        <v>33</v>
      </c>
      <c r="O91" s="150">
        <v>0</v>
      </c>
      <c r="P91" s="150">
        <f t="shared" si="11"/>
        <v>0</v>
      </c>
      <c r="Q91" s="150">
        <v>0</v>
      </c>
      <c r="R91" s="150">
        <f t="shared" si="12"/>
        <v>0</v>
      </c>
      <c r="S91" s="150">
        <v>0</v>
      </c>
      <c r="T91" s="151">
        <f t="shared" si="13"/>
        <v>0</v>
      </c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R91" s="152" t="s">
        <v>138</v>
      </c>
      <c r="AT91" s="152" t="s">
        <v>134</v>
      </c>
      <c r="AU91" s="152" t="s">
        <v>77</v>
      </c>
      <c r="AY91" s="14" t="s">
        <v>131</v>
      </c>
      <c r="BE91" s="153">
        <f t="shared" si="14"/>
        <v>0</v>
      </c>
      <c r="BF91" s="153">
        <f t="shared" si="15"/>
        <v>0</v>
      </c>
      <c r="BG91" s="153">
        <f t="shared" si="16"/>
        <v>0</v>
      </c>
      <c r="BH91" s="153">
        <f t="shared" si="17"/>
        <v>0</v>
      </c>
      <c r="BI91" s="153">
        <f t="shared" si="18"/>
        <v>0</v>
      </c>
      <c r="BJ91" s="14" t="s">
        <v>77</v>
      </c>
      <c r="BK91" s="153">
        <f t="shared" si="19"/>
        <v>0</v>
      </c>
      <c r="BL91" s="14" t="s">
        <v>138</v>
      </c>
      <c r="BM91" s="152" t="s">
        <v>260</v>
      </c>
    </row>
    <row r="92" spans="1:65" s="2" customFormat="1" ht="33" customHeight="1">
      <c r="A92" s="26"/>
      <c r="B92" s="140"/>
      <c r="C92" s="141" t="s">
        <v>67</v>
      </c>
      <c r="D92" s="141" t="s">
        <v>134</v>
      </c>
      <c r="E92" s="142" t="s">
        <v>261</v>
      </c>
      <c r="F92" s="213" t="s">
        <v>1225</v>
      </c>
      <c r="G92" s="144" t="s">
        <v>167</v>
      </c>
      <c r="H92" s="145">
        <v>2</v>
      </c>
      <c r="I92" s="146"/>
      <c r="J92" s="146">
        <f t="shared" si="10"/>
        <v>0</v>
      </c>
      <c r="K92" s="147"/>
      <c r="L92" s="27"/>
      <c r="M92" s="148" t="s">
        <v>1</v>
      </c>
      <c r="N92" s="149" t="s">
        <v>33</v>
      </c>
      <c r="O92" s="150">
        <v>0</v>
      </c>
      <c r="P92" s="150">
        <f t="shared" si="11"/>
        <v>0</v>
      </c>
      <c r="Q92" s="150">
        <v>0</v>
      </c>
      <c r="R92" s="150">
        <f t="shared" si="12"/>
        <v>0</v>
      </c>
      <c r="S92" s="150">
        <v>0</v>
      </c>
      <c r="T92" s="151">
        <f t="shared" si="13"/>
        <v>0</v>
      </c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R92" s="152" t="s">
        <v>138</v>
      </c>
      <c r="AT92" s="152" t="s">
        <v>134</v>
      </c>
      <c r="AU92" s="152" t="s">
        <v>77</v>
      </c>
      <c r="AY92" s="14" t="s">
        <v>131</v>
      </c>
      <c r="BE92" s="153">
        <f t="shared" si="14"/>
        <v>0</v>
      </c>
      <c r="BF92" s="153">
        <f t="shared" si="15"/>
        <v>0</v>
      </c>
      <c r="BG92" s="153">
        <f t="shared" si="16"/>
        <v>0</v>
      </c>
      <c r="BH92" s="153">
        <f t="shared" si="17"/>
        <v>0</v>
      </c>
      <c r="BI92" s="153">
        <f t="shared" si="18"/>
        <v>0</v>
      </c>
      <c r="BJ92" s="14" t="s">
        <v>77</v>
      </c>
      <c r="BK92" s="153">
        <f t="shared" si="19"/>
        <v>0</v>
      </c>
      <c r="BL92" s="14" t="s">
        <v>138</v>
      </c>
      <c r="BM92" s="152" t="s">
        <v>262</v>
      </c>
    </row>
    <row r="93" spans="1:65" s="2" customFormat="1" ht="16.5" customHeight="1">
      <c r="A93" s="26"/>
      <c r="B93" s="140"/>
      <c r="C93" s="141" t="s">
        <v>67</v>
      </c>
      <c r="D93" s="141" t="s">
        <v>134</v>
      </c>
      <c r="E93" s="142" t="s">
        <v>263</v>
      </c>
      <c r="F93" s="143" t="s">
        <v>264</v>
      </c>
      <c r="G93" s="144" t="s">
        <v>172</v>
      </c>
      <c r="H93" s="145">
        <v>35</v>
      </c>
      <c r="I93" s="146"/>
      <c r="J93" s="146">
        <f t="shared" si="10"/>
        <v>0</v>
      </c>
      <c r="K93" s="147"/>
      <c r="L93" s="27"/>
      <c r="M93" s="148" t="s">
        <v>1</v>
      </c>
      <c r="N93" s="149" t="s">
        <v>33</v>
      </c>
      <c r="O93" s="150">
        <v>0</v>
      </c>
      <c r="P93" s="150">
        <f t="shared" si="11"/>
        <v>0</v>
      </c>
      <c r="Q93" s="150">
        <v>0</v>
      </c>
      <c r="R93" s="150">
        <f t="shared" si="12"/>
        <v>0</v>
      </c>
      <c r="S93" s="150">
        <v>0</v>
      </c>
      <c r="T93" s="151">
        <f t="shared" si="13"/>
        <v>0</v>
      </c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R93" s="152" t="s">
        <v>138</v>
      </c>
      <c r="AT93" s="152" t="s">
        <v>134</v>
      </c>
      <c r="AU93" s="152" t="s">
        <v>77</v>
      </c>
      <c r="AY93" s="14" t="s">
        <v>131</v>
      </c>
      <c r="BE93" s="153">
        <f t="shared" si="14"/>
        <v>0</v>
      </c>
      <c r="BF93" s="153">
        <f t="shared" si="15"/>
        <v>0</v>
      </c>
      <c r="BG93" s="153">
        <f t="shared" si="16"/>
        <v>0</v>
      </c>
      <c r="BH93" s="153">
        <f t="shared" si="17"/>
        <v>0</v>
      </c>
      <c r="BI93" s="153">
        <f t="shared" si="18"/>
        <v>0</v>
      </c>
      <c r="BJ93" s="14" t="s">
        <v>77</v>
      </c>
      <c r="BK93" s="153">
        <f t="shared" si="19"/>
        <v>0</v>
      </c>
      <c r="BL93" s="14" t="s">
        <v>138</v>
      </c>
      <c r="BM93" s="152" t="s">
        <v>265</v>
      </c>
    </row>
    <row r="94" spans="1:65" s="2" customFormat="1" ht="16.5" customHeight="1">
      <c r="A94" s="26"/>
      <c r="B94" s="140"/>
      <c r="C94" s="141" t="s">
        <v>67</v>
      </c>
      <c r="D94" s="141" t="s">
        <v>134</v>
      </c>
      <c r="E94" s="142" t="s">
        <v>266</v>
      </c>
      <c r="F94" s="143" t="s">
        <v>267</v>
      </c>
      <c r="G94" s="144" t="s">
        <v>167</v>
      </c>
      <c r="H94" s="145">
        <v>20</v>
      </c>
      <c r="I94" s="146"/>
      <c r="J94" s="146">
        <f t="shared" si="10"/>
        <v>0</v>
      </c>
      <c r="K94" s="147"/>
      <c r="L94" s="27"/>
      <c r="M94" s="148" t="s">
        <v>1</v>
      </c>
      <c r="N94" s="149" t="s">
        <v>33</v>
      </c>
      <c r="O94" s="150">
        <v>0</v>
      </c>
      <c r="P94" s="150">
        <f t="shared" si="11"/>
        <v>0</v>
      </c>
      <c r="Q94" s="150">
        <v>0</v>
      </c>
      <c r="R94" s="150">
        <f t="shared" si="12"/>
        <v>0</v>
      </c>
      <c r="S94" s="150">
        <v>0</v>
      </c>
      <c r="T94" s="151">
        <f t="shared" si="13"/>
        <v>0</v>
      </c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R94" s="152" t="s">
        <v>138</v>
      </c>
      <c r="AT94" s="152" t="s">
        <v>134</v>
      </c>
      <c r="AU94" s="152" t="s">
        <v>77</v>
      </c>
      <c r="AY94" s="14" t="s">
        <v>131</v>
      </c>
      <c r="BE94" s="153">
        <f t="shared" si="14"/>
        <v>0</v>
      </c>
      <c r="BF94" s="153">
        <f t="shared" si="15"/>
        <v>0</v>
      </c>
      <c r="BG94" s="153">
        <f t="shared" si="16"/>
        <v>0</v>
      </c>
      <c r="BH94" s="153">
        <f t="shared" si="17"/>
        <v>0</v>
      </c>
      <c r="BI94" s="153">
        <f t="shared" si="18"/>
        <v>0</v>
      </c>
      <c r="BJ94" s="14" t="s">
        <v>77</v>
      </c>
      <c r="BK94" s="153">
        <f t="shared" si="19"/>
        <v>0</v>
      </c>
      <c r="BL94" s="14" t="s">
        <v>138</v>
      </c>
      <c r="BM94" s="152" t="s">
        <v>268</v>
      </c>
    </row>
    <row r="95" spans="1:65" s="2" customFormat="1" ht="16.5" customHeight="1">
      <c r="A95" s="26"/>
      <c r="B95" s="140"/>
      <c r="C95" s="141" t="s">
        <v>67</v>
      </c>
      <c r="D95" s="141" t="s">
        <v>134</v>
      </c>
      <c r="E95" s="142" t="s">
        <v>269</v>
      </c>
      <c r="F95" s="213" t="s">
        <v>1227</v>
      </c>
      <c r="G95" s="144" t="s">
        <v>167</v>
      </c>
      <c r="H95" s="145">
        <v>1</v>
      </c>
      <c r="I95" s="146"/>
      <c r="J95" s="146">
        <f t="shared" si="10"/>
        <v>0</v>
      </c>
      <c r="K95" s="147"/>
      <c r="L95" s="27"/>
      <c r="M95" s="148" t="s">
        <v>1</v>
      </c>
      <c r="N95" s="149" t="s">
        <v>33</v>
      </c>
      <c r="O95" s="150">
        <v>0</v>
      </c>
      <c r="P95" s="150">
        <f t="shared" si="11"/>
        <v>0</v>
      </c>
      <c r="Q95" s="150">
        <v>0</v>
      </c>
      <c r="R95" s="150">
        <f t="shared" si="12"/>
        <v>0</v>
      </c>
      <c r="S95" s="150">
        <v>0</v>
      </c>
      <c r="T95" s="151">
        <f t="shared" si="13"/>
        <v>0</v>
      </c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R95" s="152" t="s">
        <v>138</v>
      </c>
      <c r="AT95" s="152" t="s">
        <v>134</v>
      </c>
      <c r="AU95" s="152" t="s">
        <v>77</v>
      </c>
      <c r="AY95" s="14" t="s">
        <v>131</v>
      </c>
      <c r="BE95" s="153">
        <f t="shared" si="14"/>
        <v>0</v>
      </c>
      <c r="BF95" s="153">
        <f t="shared" si="15"/>
        <v>0</v>
      </c>
      <c r="BG95" s="153">
        <f t="shared" si="16"/>
        <v>0</v>
      </c>
      <c r="BH95" s="153">
        <f t="shared" si="17"/>
        <v>0</v>
      </c>
      <c r="BI95" s="153">
        <f t="shared" si="18"/>
        <v>0</v>
      </c>
      <c r="BJ95" s="14" t="s">
        <v>77</v>
      </c>
      <c r="BK95" s="153">
        <f t="shared" si="19"/>
        <v>0</v>
      </c>
      <c r="BL95" s="14" t="s">
        <v>138</v>
      </c>
      <c r="BM95" s="152" t="s">
        <v>270</v>
      </c>
    </row>
    <row r="96" spans="1:65" s="2" customFormat="1" ht="16.5" customHeight="1">
      <c r="A96" s="26"/>
      <c r="B96" s="140"/>
      <c r="C96" s="141" t="s">
        <v>67</v>
      </c>
      <c r="D96" s="141" t="s">
        <v>134</v>
      </c>
      <c r="E96" s="142" t="s">
        <v>271</v>
      </c>
      <c r="F96" s="213" t="s">
        <v>1226</v>
      </c>
      <c r="G96" s="144" t="s">
        <v>167</v>
      </c>
      <c r="H96" s="145">
        <v>1</v>
      </c>
      <c r="I96" s="146"/>
      <c r="J96" s="146">
        <f t="shared" si="10"/>
        <v>0</v>
      </c>
      <c r="K96" s="147"/>
      <c r="L96" s="27"/>
      <c r="M96" s="148" t="s">
        <v>1</v>
      </c>
      <c r="N96" s="149" t="s">
        <v>33</v>
      </c>
      <c r="O96" s="150">
        <v>0</v>
      </c>
      <c r="P96" s="150">
        <f t="shared" si="11"/>
        <v>0</v>
      </c>
      <c r="Q96" s="150">
        <v>0</v>
      </c>
      <c r="R96" s="150">
        <f t="shared" si="12"/>
        <v>0</v>
      </c>
      <c r="S96" s="150">
        <v>0</v>
      </c>
      <c r="T96" s="151">
        <f t="shared" si="13"/>
        <v>0</v>
      </c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R96" s="152" t="s">
        <v>138</v>
      </c>
      <c r="AT96" s="152" t="s">
        <v>134</v>
      </c>
      <c r="AU96" s="152" t="s">
        <v>77</v>
      </c>
      <c r="AY96" s="14" t="s">
        <v>131</v>
      </c>
      <c r="BE96" s="153">
        <f t="shared" si="14"/>
        <v>0</v>
      </c>
      <c r="BF96" s="153">
        <f t="shared" si="15"/>
        <v>0</v>
      </c>
      <c r="BG96" s="153">
        <f t="shared" si="16"/>
        <v>0</v>
      </c>
      <c r="BH96" s="153">
        <f t="shared" si="17"/>
        <v>0</v>
      </c>
      <c r="BI96" s="153">
        <f t="shared" si="18"/>
        <v>0</v>
      </c>
      <c r="BJ96" s="14" t="s">
        <v>77</v>
      </c>
      <c r="BK96" s="153">
        <f t="shared" si="19"/>
        <v>0</v>
      </c>
      <c r="BL96" s="14" t="s">
        <v>138</v>
      </c>
      <c r="BM96" s="152" t="s">
        <v>272</v>
      </c>
    </row>
    <row r="97" spans="1:65" s="2" customFormat="1" ht="16.5" customHeight="1">
      <c r="A97" s="26"/>
      <c r="B97" s="140"/>
      <c r="C97" s="141" t="s">
        <v>67</v>
      </c>
      <c r="D97" s="141" t="s">
        <v>134</v>
      </c>
      <c r="E97" s="142" t="s">
        <v>273</v>
      </c>
      <c r="F97" s="143" t="s">
        <v>216</v>
      </c>
      <c r="G97" s="144" t="s">
        <v>160</v>
      </c>
      <c r="H97" s="145">
        <v>1</v>
      </c>
      <c r="I97" s="146"/>
      <c r="J97" s="146">
        <f t="shared" si="10"/>
        <v>0</v>
      </c>
      <c r="K97" s="147"/>
      <c r="L97" s="27"/>
      <c r="M97" s="148" t="s">
        <v>1</v>
      </c>
      <c r="N97" s="149" t="s">
        <v>33</v>
      </c>
      <c r="O97" s="150">
        <v>0</v>
      </c>
      <c r="P97" s="150">
        <f t="shared" si="11"/>
        <v>0</v>
      </c>
      <c r="Q97" s="150">
        <v>0</v>
      </c>
      <c r="R97" s="150">
        <f t="shared" si="12"/>
        <v>0</v>
      </c>
      <c r="S97" s="150">
        <v>0</v>
      </c>
      <c r="T97" s="151">
        <f t="shared" si="13"/>
        <v>0</v>
      </c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R97" s="152" t="s">
        <v>138</v>
      </c>
      <c r="AT97" s="152" t="s">
        <v>134</v>
      </c>
      <c r="AU97" s="152" t="s">
        <v>77</v>
      </c>
      <c r="AY97" s="14" t="s">
        <v>131</v>
      </c>
      <c r="BE97" s="153">
        <f t="shared" si="14"/>
        <v>0</v>
      </c>
      <c r="BF97" s="153">
        <f t="shared" si="15"/>
        <v>0</v>
      </c>
      <c r="BG97" s="153">
        <f t="shared" si="16"/>
        <v>0</v>
      </c>
      <c r="BH97" s="153">
        <f t="shared" si="17"/>
        <v>0</v>
      </c>
      <c r="BI97" s="153">
        <f t="shared" si="18"/>
        <v>0</v>
      </c>
      <c r="BJ97" s="14" t="s">
        <v>77</v>
      </c>
      <c r="BK97" s="153">
        <f t="shared" si="19"/>
        <v>0</v>
      </c>
      <c r="BL97" s="14" t="s">
        <v>138</v>
      </c>
      <c r="BM97" s="152" t="s">
        <v>274</v>
      </c>
    </row>
    <row r="98" spans="1:65" s="2" customFormat="1" ht="16.5" customHeight="1">
      <c r="A98" s="26"/>
      <c r="B98" s="140"/>
      <c r="C98" s="141" t="s">
        <v>67</v>
      </c>
      <c r="D98" s="141" t="s">
        <v>134</v>
      </c>
      <c r="E98" s="142" t="s">
        <v>275</v>
      </c>
      <c r="F98" s="143" t="s">
        <v>276</v>
      </c>
      <c r="G98" s="144" t="s">
        <v>160</v>
      </c>
      <c r="H98" s="145">
        <v>1</v>
      </c>
      <c r="I98" s="146"/>
      <c r="J98" s="146">
        <f t="shared" si="10"/>
        <v>0</v>
      </c>
      <c r="K98" s="147"/>
      <c r="L98" s="27"/>
      <c r="M98" s="148" t="s">
        <v>1</v>
      </c>
      <c r="N98" s="149" t="s">
        <v>33</v>
      </c>
      <c r="O98" s="150">
        <v>0</v>
      </c>
      <c r="P98" s="150">
        <f t="shared" si="11"/>
        <v>0</v>
      </c>
      <c r="Q98" s="150">
        <v>0</v>
      </c>
      <c r="R98" s="150">
        <f t="shared" si="12"/>
        <v>0</v>
      </c>
      <c r="S98" s="150">
        <v>0</v>
      </c>
      <c r="T98" s="151">
        <f t="shared" si="13"/>
        <v>0</v>
      </c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R98" s="152" t="s">
        <v>138</v>
      </c>
      <c r="AT98" s="152" t="s">
        <v>134</v>
      </c>
      <c r="AU98" s="152" t="s">
        <v>77</v>
      </c>
      <c r="AY98" s="14" t="s">
        <v>131</v>
      </c>
      <c r="BE98" s="153">
        <f t="shared" si="14"/>
        <v>0</v>
      </c>
      <c r="BF98" s="153">
        <f t="shared" si="15"/>
        <v>0</v>
      </c>
      <c r="BG98" s="153">
        <f t="shared" si="16"/>
        <v>0</v>
      </c>
      <c r="BH98" s="153">
        <f t="shared" si="17"/>
        <v>0</v>
      </c>
      <c r="BI98" s="153">
        <f t="shared" si="18"/>
        <v>0</v>
      </c>
      <c r="BJ98" s="14" t="s">
        <v>77</v>
      </c>
      <c r="BK98" s="153">
        <f t="shared" si="19"/>
        <v>0</v>
      </c>
      <c r="BL98" s="14" t="s">
        <v>138</v>
      </c>
      <c r="BM98" s="152" t="s">
        <v>277</v>
      </c>
    </row>
    <row r="99" spans="1:65" s="2" customFormat="1" ht="16.5" customHeight="1">
      <c r="A99" s="26"/>
      <c r="B99" s="140"/>
      <c r="C99" s="141" t="s">
        <v>67</v>
      </c>
      <c r="D99" s="141" t="s">
        <v>134</v>
      </c>
      <c r="E99" s="142" t="s">
        <v>278</v>
      </c>
      <c r="F99" s="143" t="s">
        <v>219</v>
      </c>
      <c r="G99" s="144" t="s">
        <v>160</v>
      </c>
      <c r="H99" s="145">
        <v>1</v>
      </c>
      <c r="I99" s="146"/>
      <c r="J99" s="146">
        <f t="shared" si="10"/>
        <v>0</v>
      </c>
      <c r="K99" s="147"/>
      <c r="L99" s="27"/>
      <c r="M99" s="148" t="s">
        <v>1</v>
      </c>
      <c r="N99" s="149" t="s">
        <v>33</v>
      </c>
      <c r="O99" s="150">
        <v>0</v>
      </c>
      <c r="P99" s="150">
        <f t="shared" si="11"/>
        <v>0</v>
      </c>
      <c r="Q99" s="150">
        <v>0</v>
      </c>
      <c r="R99" s="150">
        <f t="shared" si="12"/>
        <v>0</v>
      </c>
      <c r="S99" s="150">
        <v>0</v>
      </c>
      <c r="T99" s="151">
        <f t="shared" si="13"/>
        <v>0</v>
      </c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R99" s="152" t="s">
        <v>138</v>
      </c>
      <c r="AT99" s="152" t="s">
        <v>134</v>
      </c>
      <c r="AU99" s="152" t="s">
        <v>77</v>
      </c>
      <c r="AY99" s="14" t="s">
        <v>131</v>
      </c>
      <c r="BE99" s="153">
        <f t="shared" si="14"/>
        <v>0</v>
      </c>
      <c r="BF99" s="153">
        <f t="shared" si="15"/>
        <v>0</v>
      </c>
      <c r="BG99" s="153">
        <f t="shared" si="16"/>
        <v>0</v>
      </c>
      <c r="BH99" s="153">
        <f t="shared" si="17"/>
        <v>0</v>
      </c>
      <c r="BI99" s="153">
        <f t="shared" si="18"/>
        <v>0</v>
      </c>
      <c r="BJ99" s="14" t="s">
        <v>77</v>
      </c>
      <c r="BK99" s="153">
        <f t="shared" si="19"/>
        <v>0</v>
      </c>
      <c r="BL99" s="14" t="s">
        <v>138</v>
      </c>
      <c r="BM99" s="152" t="s">
        <v>279</v>
      </c>
    </row>
    <row r="100" spans="1:65" s="2" customFormat="1" ht="16.5" customHeight="1">
      <c r="A100" s="26"/>
      <c r="B100" s="140"/>
      <c r="C100" s="141" t="s">
        <v>67</v>
      </c>
      <c r="D100" s="141" t="s">
        <v>134</v>
      </c>
      <c r="E100" s="142" t="s">
        <v>280</v>
      </c>
      <c r="F100" s="143" t="s">
        <v>281</v>
      </c>
      <c r="G100" s="144" t="s">
        <v>163</v>
      </c>
      <c r="H100" s="145">
        <v>490</v>
      </c>
      <c r="I100" s="146"/>
      <c r="J100" s="146">
        <f t="shared" si="10"/>
        <v>0</v>
      </c>
      <c r="K100" s="147"/>
      <c r="L100" s="27"/>
      <c r="M100" s="148" t="s">
        <v>1</v>
      </c>
      <c r="N100" s="149" t="s">
        <v>33</v>
      </c>
      <c r="O100" s="150">
        <v>0</v>
      </c>
      <c r="P100" s="150">
        <f t="shared" si="11"/>
        <v>0</v>
      </c>
      <c r="Q100" s="150">
        <v>0</v>
      </c>
      <c r="R100" s="150">
        <f t="shared" si="12"/>
        <v>0</v>
      </c>
      <c r="S100" s="150">
        <v>0</v>
      </c>
      <c r="T100" s="151">
        <f t="shared" si="13"/>
        <v>0</v>
      </c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R100" s="152" t="s">
        <v>138</v>
      </c>
      <c r="AT100" s="152" t="s">
        <v>134</v>
      </c>
      <c r="AU100" s="152" t="s">
        <v>77</v>
      </c>
      <c r="AY100" s="14" t="s">
        <v>131</v>
      </c>
      <c r="BE100" s="153">
        <f t="shared" si="14"/>
        <v>0</v>
      </c>
      <c r="BF100" s="153">
        <f t="shared" si="15"/>
        <v>0</v>
      </c>
      <c r="BG100" s="153">
        <f t="shared" si="16"/>
        <v>0</v>
      </c>
      <c r="BH100" s="153">
        <f t="shared" si="17"/>
        <v>0</v>
      </c>
      <c r="BI100" s="153">
        <f t="shared" si="18"/>
        <v>0</v>
      </c>
      <c r="BJ100" s="14" t="s">
        <v>77</v>
      </c>
      <c r="BK100" s="153">
        <f t="shared" si="19"/>
        <v>0</v>
      </c>
      <c r="BL100" s="14" t="s">
        <v>138</v>
      </c>
      <c r="BM100" s="152" t="s">
        <v>282</v>
      </c>
    </row>
    <row r="101" spans="1:65" s="12" customFormat="1" ht="22.9" customHeight="1">
      <c r="B101" s="128"/>
      <c r="D101" s="129" t="s">
        <v>66</v>
      </c>
      <c r="E101" s="138" t="s">
        <v>283</v>
      </c>
      <c r="F101" s="138" t="s">
        <v>284</v>
      </c>
      <c r="J101" s="139">
        <f>BK101</f>
        <v>0</v>
      </c>
      <c r="L101" s="128"/>
      <c r="M101" s="132"/>
      <c r="N101" s="133"/>
      <c r="O101" s="133"/>
      <c r="P101" s="134">
        <f>SUM(P102:P109)</f>
        <v>0</v>
      </c>
      <c r="Q101" s="133"/>
      <c r="R101" s="134">
        <f>SUM(R102:R109)</f>
        <v>0</v>
      </c>
      <c r="S101" s="133"/>
      <c r="T101" s="135">
        <f>SUM(T102:T109)</f>
        <v>0</v>
      </c>
      <c r="AR101" s="129" t="s">
        <v>74</v>
      </c>
      <c r="AT101" s="136" t="s">
        <v>66</v>
      </c>
      <c r="AU101" s="136" t="s">
        <v>74</v>
      </c>
      <c r="AY101" s="129" t="s">
        <v>131</v>
      </c>
      <c r="BK101" s="137">
        <f>SUM(BK102:BK109)</f>
        <v>0</v>
      </c>
    </row>
    <row r="102" spans="1:65" s="2" customFormat="1" ht="16.5" customHeight="1">
      <c r="A102" s="26"/>
      <c r="B102" s="140"/>
      <c r="C102" s="141" t="s">
        <v>67</v>
      </c>
      <c r="D102" s="141" t="s">
        <v>134</v>
      </c>
      <c r="E102" s="142" t="s">
        <v>170</v>
      </c>
      <c r="F102" s="143" t="s">
        <v>171</v>
      </c>
      <c r="G102" s="144" t="s">
        <v>172</v>
      </c>
      <c r="H102" s="145">
        <v>70</v>
      </c>
      <c r="I102" s="146"/>
      <c r="J102" s="146">
        <f t="shared" ref="J102:J109" si="20">ROUND(I102*H102,2)</f>
        <v>0</v>
      </c>
      <c r="K102" s="147"/>
      <c r="L102" s="27"/>
      <c r="M102" s="148" t="s">
        <v>1</v>
      </c>
      <c r="N102" s="149" t="s">
        <v>33</v>
      </c>
      <c r="O102" s="150">
        <v>0</v>
      </c>
      <c r="P102" s="150">
        <f t="shared" ref="P102:P109" si="21">O102*H102</f>
        <v>0</v>
      </c>
      <c r="Q102" s="150">
        <v>0</v>
      </c>
      <c r="R102" s="150">
        <f t="shared" ref="R102:R109" si="22">Q102*H102</f>
        <v>0</v>
      </c>
      <c r="S102" s="150">
        <v>0</v>
      </c>
      <c r="T102" s="151">
        <f t="shared" ref="T102:T109" si="23">S102*H102</f>
        <v>0</v>
      </c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R102" s="152" t="s">
        <v>138</v>
      </c>
      <c r="AT102" s="152" t="s">
        <v>134</v>
      </c>
      <c r="AU102" s="152" t="s">
        <v>77</v>
      </c>
      <c r="AY102" s="14" t="s">
        <v>131</v>
      </c>
      <c r="BE102" s="153">
        <f t="shared" ref="BE102:BE109" si="24">IF(N102="základná",J102,0)</f>
        <v>0</v>
      </c>
      <c r="BF102" s="153">
        <f t="shared" ref="BF102:BF109" si="25">IF(N102="znížená",J102,0)</f>
        <v>0</v>
      </c>
      <c r="BG102" s="153">
        <f t="shared" ref="BG102:BG109" si="26">IF(N102="zákl. prenesená",J102,0)</f>
        <v>0</v>
      </c>
      <c r="BH102" s="153">
        <f t="shared" ref="BH102:BH109" si="27">IF(N102="zníž. prenesená",J102,0)</f>
        <v>0</v>
      </c>
      <c r="BI102" s="153">
        <f t="shared" ref="BI102:BI109" si="28">IF(N102="nulová",J102,0)</f>
        <v>0</v>
      </c>
      <c r="BJ102" s="14" t="s">
        <v>77</v>
      </c>
      <c r="BK102" s="153">
        <f t="shared" ref="BK102:BK109" si="29">ROUND(I102*H102,2)</f>
        <v>0</v>
      </c>
      <c r="BL102" s="14" t="s">
        <v>138</v>
      </c>
      <c r="BM102" s="152" t="s">
        <v>285</v>
      </c>
    </row>
    <row r="103" spans="1:65" s="2" customFormat="1" ht="16.5" customHeight="1">
      <c r="A103" s="26"/>
      <c r="B103" s="140"/>
      <c r="C103" s="141" t="s">
        <v>67</v>
      </c>
      <c r="D103" s="141" t="s">
        <v>134</v>
      </c>
      <c r="E103" s="142" t="s">
        <v>286</v>
      </c>
      <c r="F103" s="143" t="s">
        <v>181</v>
      </c>
      <c r="G103" s="144" t="s">
        <v>167</v>
      </c>
      <c r="H103" s="145">
        <v>14</v>
      </c>
      <c r="I103" s="146"/>
      <c r="J103" s="146">
        <f t="shared" si="20"/>
        <v>0</v>
      </c>
      <c r="K103" s="147"/>
      <c r="L103" s="27"/>
      <c r="M103" s="148" t="s">
        <v>1</v>
      </c>
      <c r="N103" s="149" t="s">
        <v>33</v>
      </c>
      <c r="O103" s="150">
        <v>0</v>
      </c>
      <c r="P103" s="150">
        <f t="shared" si="21"/>
        <v>0</v>
      </c>
      <c r="Q103" s="150">
        <v>0</v>
      </c>
      <c r="R103" s="150">
        <f t="shared" si="22"/>
        <v>0</v>
      </c>
      <c r="S103" s="150">
        <v>0</v>
      </c>
      <c r="T103" s="151">
        <f t="shared" si="23"/>
        <v>0</v>
      </c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R103" s="152" t="s">
        <v>138</v>
      </c>
      <c r="AT103" s="152" t="s">
        <v>134</v>
      </c>
      <c r="AU103" s="152" t="s">
        <v>77</v>
      </c>
      <c r="AY103" s="14" t="s">
        <v>131</v>
      </c>
      <c r="BE103" s="153">
        <f t="shared" si="24"/>
        <v>0</v>
      </c>
      <c r="BF103" s="153">
        <f t="shared" si="25"/>
        <v>0</v>
      </c>
      <c r="BG103" s="153">
        <f t="shared" si="26"/>
        <v>0</v>
      </c>
      <c r="BH103" s="153">
        <f t="shared" si="27"/>
        <v>0</v>
      </c>
      <c r="BI103" s="153">
        <f t="shared" si="28"/>
        <v>0</v>
      </c>
      <c r="BJ103" s="14" t="s">
        <v>77</v>
      </c>
      <c r="BK103" s="153">
        <f t="shared" si="29"/>
        <v>0</v>
      </c>
      <c r="BL103" s="14" t="s">
        <v>138</v>
      </c>
      <c r="BM103" s="152" t="s">
        <v>287</v>
      </c>
    </row>
    <row r="104" spans="1:65" s="2" customFormat="1" ht="16.5" customHeight="1">
      <c r="A104" s="26"/>
      <c r="B104" s="140"/>
      <c r="C104" s="141" t="s">
        <v>67</v>
      </c>
      <c r="D104" s="141" t="s">
        <v>134</v>
      </c>
      <c r="E104" s="142" t="s">
        <v>288</v>
      </c>
      <c r="F104" s="143" t="s">
        <v>175</v>
      </c>
      <c r="G104" s="144" t="s">
        <v>167</v>
      </c>
      <c r="H104" s="145">
        <v>14</v>
      </c>
      <c r="I104" s="146"/>
      <c r="J104" s="146">
        <f t="shared" si="20"/>
        <v>0</v>
      </c>
      <c r="K104" s="147"/>
      <c r="L104" s="27"/>
      <c r="M104" s="148" t="s">
        <v>1</v>
      </c>
      <c r="N104" s="149" t="s">
        <v>33</v>
      </c>
      <c r="O104" s="150">
        <v>0</v>
      </c>
      <c r="P104" s="150">
        <f t="shared" si="21"/>
        <v>0</v>
      </c>
      <c r="Q104" s="150">
        <v>0</v>
      </c>
      <c r="R104" s="150">
        <f t="shared" si="22"/>
        <v>0</v>
      </c>
      <c r="S104" s="150">
        <v>0</v>
      </c>
      <c r="T104" s="151">
        <f t="shared" si="23"/>
        <v>0</v>
      </c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R104" s="152" t="s">
        <v>138</v>
      </c>
      <c r="AT104" s="152" t="s">
        <v>134</v>
      </c>
      <c r="AU104" s="152" t="s">
        <v>77</v>
      </c>
      <c r="AY104" s="14" t="s">
        <v>131</v>
      </c>
      <c r="BE104" s="153">
        <f t="shared" si="24"/>
        <v>0</v>
      </c>
      <c r="BF104" s="153">
        <f t="shared" si="25"/>
        <v>0</v>
      </c>
      <c r="BG104" s="153">
        <f t="shared" si="26"/>
        <v>0</v>
      </c>
      <c r="BH104" s="153">
        <f t="shared" si="27"/>
        <v>0</v>
      </c>
      <c r="BI104" s="153">
        <f t="shared" si="28"/>
        <v>0</v>
      </c>
      <c r="BJ104" s="14" t="s">
        <v>77</v>
      </c>
      <c r="BK104" s="153">
        <f t="shared" si="29"/>
        <v>0</v>
      </c>
      <c r="BL104" s="14" t="s">
        <v>138</v>
      </c>
      <c r="BM104" s="152" t="s">
        <v>289</v>
      </c>
    </row>
    <row r="105" spans="1:65" s="2" customFormat="1" ht="16.5" customHeight="1">
      <c r="A105" s="26"/>
      <c r="B105" s="140"/>
      <c r="C105" s="141" t="s">
        <v>67</v>
      </c>
      <c r="D105" s="141" t="s">
        <v>134</v>
      </c>
      <c r="E105" s="142" t="s">
        <v>177</v>
      </c>
      <c r="F105" s="143" t="s">
        <v>178</v>
      </c>
      <c r="G105" s="144" t="s">
        <v>167</v>
      </c>
      <c r="H105" s="145">
        <v>56</v>
      </c>
      <c r="I105" s="146"/>
      <c r="J105" s="146">
        <f t="shared" si="20"/>
        <v>0</v>
      </c>
      <c r="K105" s="147"/>
      <c r="L105" s="27"/>
      <c r="M105" s="148" t="s">
        <v>1</v>
      </c>
      <c r="N105" s="149" t="s">
        <v>33</v>
      </c>
      <c r="O105" s="150">
        <v>0</v>
      </c>
      <c r="P105" s="150">
        <f t="shared" si="21"/>
        <v>0</v>
      </c>
      <c r="Q105" s="150">
        <v>0</v>
      </c>
      <c r="R105" s="150">
        <f t="shared" si="22"/>
        <v>0</v>
      </c>
      <c r="S105" s="150">
        <v>0</v>
      </c>
      <c r="T105" s="151">
        <f t="shared" si="23"/>
        <v>0</v>
      </c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R105" s="152" t="s">
        <v>138</v>
      </c>
      <c r="AT105" s="152" t="s">
        <v>134</v>
      </c>
      <c r="AU105" s="152" t="s">
        <v>77</v>
      </c>
      <c r="AY105" s="14" t="s">
        <v>131</v>
      </c>
      <c r="BE105" s="153">
        <f t="shared" si="24"/>
        <v>0</v>
      </c>
      <c r="BF105" s="153">
        <f t="shared" si="25"/>
        <v>0</v>
      </c>
      <c r="BG105" s="153">
        <f t="shared" si="26"/>
        <v>0</v>
      </c>
      <c r="BH105" s="153">
        <f t="shared" si="27"/>
        <v>0</v>
      </c>
      <c r="BI105" s="153">
        <f t="shared" si="28"/>
        <v>0</v>
      </c>
      <c r="BJ105" s="14" t="s">
        <v>77</v>
      </c>
      <c r="BK105" s="153">
        <f t="shared" si="29"/>
        <v>0</v>
      </c>
      <c r="BL105" s="14" t="s">
        <v>138</v>
      </c>
      <c r="BM105" s="152" t="s">
        <v>290</v>
      </c>
    </row>
    <row r="106" spans="1:65" s="2" customFormat="1" ht="16.5" customHeight="1">
      <c r="A106" s="26"/>
      <c r="B106" s="140"/>
      <c r="C106" s="141" t="s">
        <v>67</v>
      </c>
      <c r="D106" s="141" t="s">
        <v>134</v>
      </c>
      <c r="E106" s="142" t="s">
        <v>291</v>
      </c>
      <c r="F106" s="213" t="s">
        <v>292</v>
      </c>
      <c r="G106" s="144" t="s">
        <v>167</v>
      </c>
      <c r="H106" s="145">
        <v>30</v>
      </c>
      <c r="I106" s="146"/>
      <c r="J106" s="146">
        <f t="shared" si="20"/>
        <v>0</v>
      </c>
      <c r="K106" s="147"/>
      <c r="L106" s="27"/>
      <c r="M106" s="148" t="s">
        <v>1</v>
      </c>
      <c r="N106" s="149" t="s">
        <v>33</v>
      </c>
      <c r="O106" s="150">
        <v>0</v>
      </c>
      <c r="P106" s="150">
        <f t="shared" si="21"/>
        <v>0</v>
      </c>
      <c r="Q106" s="150">
        <v>0</v>
      </c>
      <c r="R106" s="150">
        <f t="shared" si="22"/>
        <v>0</v>
      </c>
      <c r="S106" s="150">
        <v>0</v>
      </c>
      <c r="T106" s="151">
        <f t="shared" si="23"/>
        <v>0</v>
      </c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R106" s="152" t="s">
        <v>138</v>
      </c>
      <c r="AT106" s="152" t="s">
        <v>134</v>
      </c>
      <c r="AU106" s="152" t="s">
        <v>77</v>
      </c>
      <c r="AY106" s="14" t="s">
        <v>131</v>
      </c>
      <c r="BE106" s="153">
        <f t="shared" si="24"/>
        <v>0</v>
      </c>
      <c r="BF106" s="153">
        <f t="shared" si="25"/>
        <v>0</v>
      </c>
      <c r="BG106" s="153">
        <f t="shared" si="26"/>
        <v>0</v>
      </c>
      <c r="BH106" s="153">
        <f t="shared" si="27"/>
        <v>0</v>
      </c>
      <c r="BI106" s="153">
        <f t="shared" si="28"/>
        <v>0</v>
      </c>
      <c r="BJ106" s="14" t="s">
        <v>77</v>
      </c>
      <c r="BK106" s="153">
        <f t="shared" si="29"/>
        <v>0</v>
      </c>
      <c r="BL106" s="14" t="s">
        <v>138</v>
      </c>
      <c r="BM106" s="152" t="s">
        <v>293</v>
      </c>
    </row>
    <row r="107" spans="1:65" s="2" customFormat="1" ht="24.2" customHeight="1">
      <c r="A107" s="26"/>
      <c r="B107" s="140"/>
      <c r="C107" s="141" t="s">
        <v>67</v>
      </c>
      <c r="D107" s="141" t="s">
        <v>134</v>
      </c>
      <c r="E107" s="142" t="s">
        <v>294</v>
      </c>
      <c r="F107" s="143" t="s">
        <v>295</v>
      </c>
      <c r="G107" s="144" t="s">
        <v>160</v>
      </c>
      <c r="H107" s="145">
        <v>1</v>
      </c>
      <c r="I107" s="146"/>
      <c r="J107" s="146">
        <f t="shared" si="20"/>
        <v>0</v>
      </c>
      <c r="K107" s="147"/>
      <c r="L107" s="27"/>
      <c r="M107" s="148" t="s">
        <v>1</v>
      </c>
      <c r="N107" s="149" t="s">
        <v>33</v>
      </c>
      <c r="O107" s="150">
        <v>0</v>
      </c>
      <c r="P107" s="150">
        <f t="shared" si="21"/>
        <v>0</v>
      </c>
      <c r="Q107" s="150">
        <v>0</v>
      </c>
      <c r="R107" s="150">
        <f t="shared" si="22"/>
        <v>0</v>
      </c>
      <c r="S107" s="150">
        <v>0</v>
      </c>
      <c r="T107" s="151">
        <f t="shared" si="23"/>
        <v>0</v>
      </c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R107" s="152" t="s">
        <v>138</v>
      </c>
      <c r="AT107" s="152" t="s">
        <v>134</v>
      </c>
      <c r="AU107" s="152" t="s">
        <v>77</v>
      </c>
      <c r="AY107" s="14" t="s">
        <v>131</v>
      </c>
      <c r="BE107" s="153">
        <f t="shared" si="24"/>
        <v>0</v>
      </c>
      <c r="BF107" s="153">
        <f t="shared" si="25"/>
        <v>0</v>
      </c>
      <c r="BG107" s="153">
        <f t="shared" si="26"/>
        <v>0</v>
      </c>
      <c r="BH107" s="153">
        <f t="shared" si="27"/>
        <v>0</v>
      </c>
      <c r="BI107" s="153">
        <f t="shared" si="28"/>
        <v>0</v>
      </c>
      <c r="BJ107" s="14" t="s">
        <v>77</v>
      </c>
      <c r="BK107" s="153">
        <f t="shared" si="29"/>
        <v>0</v>
      </c>
      <c r="BL107" s="14" t="s">
        <v>138</v>
      </c>
      <c r="BM107" s="152" t="s">
        <v>296</v>
      </c>
    </row>
    <row r="108" spans="1:65" s="2" customFormat="1" ht="16.5" customHeight="1">
      <c r="A108" s="26"/>
      <c r="B108" s="140"/>
      <c r="C108" s="141" t="s">
        <v>67</v>
      </c>
      <c r="D108" s="141" t="s">
        <v>134</v>
      </c>
      <c r="E108" s="142" t="s">
        <v>297</v>
      </c>
      <c r="F108" s="143" t="s">
        <v>216</v>
      </c>
      <c r="G108" s="144" t="s">
        <v>160</v>
      </c>
      <c r="H108" s="145">
        <v>1</v>
      </c>
      <c r="I108" s="146"/>
      <c r="J108" s="146">
        <f t="shared" si="20"/>
        <v>0</v>
      </c>
      <c r="K108" s="147"/>
      <c r="L108" s="27"/>
      <c r="M108" s="148" t="s">
        <v>1</v>
      </c>
      <c r="N108" s="149" t="s">
        <v>33</v>
      </c>
      <c r="O108" s="150">
        <v>0</v>
      </c>
      <c r="P108" s="150">
        <f t="shared" si="21"/>
        <v>0</v>
      </c>
      <c r="Q108" s="150">
        <v>0</v>
      </c>
      <c r="R108" s="150">
        <f t="shared" si="22"/>
        <v>0</v>
      </c>
      <c r="S108" s="150">
        <v>0</v>
      </c>
      <c r="T108" s="151">
        <f t="shared" si="23"/>
        <v>0</v>
      </c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R108" s="152" t="s">
        <v>138</v>
      </c>
      <c r="AT108" s="152" t="s">
        <v>134</v>
      </c>
      <c r="AU108" s="152" t="s">
        <v>77</v>
      </c>
      <c r="AY108" s="14" t="s">
        <v>131</v>
      </c>
      <c r="BE108" s="153">
        <f t="shared" si="24"/>
        <v>0</v>
      </c>
      <c r="BF108" s="153">
        <f t="shared" si="25"/>
        <v>0</v>
      </c>
      <c r="BG108" s="153">
        <f t="shared" si="26"/>
        <v>0</v>
      </c>
      <c r="BH108" s="153">
        <f t="shared" si="27"/>
        <v>0</v>
      </c>
      <c r="BI108" s="153">
        <f t="shared" si="28"/>
        <v>0</v>
      </c>
      <c r="BJ108" s="14" t="s">
        <v>77</v>
      </c>
      <c r="BK108" s="153">
        <f t="shared" si="29"/>
        <v>0</v>
      </c>
      <c r="BL108" s="14" t="s">
        <v>138</v>
      </c>
      <c r="BM108" s="152" t="s">
        <v>298</v>
      </c>
    </row>
    <row r="109" spans="1:65" s="2" customFormat="1" ht="16.5" customHeight="1">
      <c r="A109" s="26"/>
      <c r="B109" s="140"/>
      <c r="C109" s="141" t="s">
        <v>67</v>
      </c>
      <c r="D109" s="141" t="s">
        <v>134</v>
      </c>
      <c r="E109" s="142" t="s">
        <v>299</v>
      </c>
      <c r="F109" s="143" t="s">
        <v>300</v>
      </c>
      <c r="G109" s="144" t="s">
        <v>163</v>
      </c>
      <c r="H109" s="145">
        <v>310</v>
      </c>
      <c r="I109" s="146"/>
      <c r="J109" s="146">
        <f t="shared" si="20"/>
        <v>0</v>
      </c>
      <c r="K109" s="147"/>
      <c r="L109" s="27"/>
      <c r="M109" s="148" t="s">
        <v>1</v>
      </c>
      <c r="N109" s="149" t="s">
        <v>33</v>
      </c>
      <c r="O109" s="150">
        <v>0</v>
      </c>
      <c r="P109" s="150">
        <f t="shared" si="21"/>
        <v>0</v>
      </c>
      <c r="Q109" s="150">
        <v>0</v>
      </c>
      <c r="R109" s="150">
        <f t="shared" si="22"/>
        <v>0</v>
      </c>
      <c r="S109" s="150">
        <v>0</v>
      </c>
      <c r="T109" s="151">
        <f t="shared" si="23"/>
        <v>0</v>
      </c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R109" s="152" t="s">
        <v>138</v>
      </c>
      <c r="AT109" s="152" t="s">
        <v>134</v>
      </c>
      <c r="AU109" s="152" t="s">
        <v>77</v>
      </c>
      <c r="AY109" s="14" t="s">
        <v>131</v>
      </c>
      <c r="BE109" s="153">
        <f t="shared" si="24"/>
        <v>0</v>
      </c>
      <c r="BF109" s="153">
        <f t="shared" si="25"/>
        <v>0</v>
      </c>
      <c r="BG109" s="153">
        <f t="shared" si="26"/>
        <v>0</v>
      </c>
      <c r="BH109" s="153">
        <f t="shared" si="27"/>
        <v>0</v>
      </c>
      <c r="BI109" s="153">
        <f t="shared" si="28"/>
        <v>0</v>
      </c>
      <c r="BJ109" s="14" t="s">
        <v>77</v>
      </c>
      <c r="BK109" s="153">
        <f t="shared" si="29"/>
        <v>0</v>
      </c>
      <c r="BL109" s="14" t="s">
        <v>138</v>
      </c>
      <c r="BM109" s="152" t="s">
        <v>301</v>
      </c>
    </row>
    <row r="110" spans="1:65" s="12" customFormat="1" ht="22.9" customHeight="1">
      <c r="B110" s="128"/>
      <c r="D110" s="129" t="s">
        <v>66</v>
      </c>
      <c r="E110" s="138" t="s">
        <v>302</v>
      </c>
      <c r="F110" s="138" t="s">
        <v>303</v>
      </c>
      <c r="J110" s="139">
        <f>BK110</f>
        <v>0</v>
      </c>
      <c r="L110" s="128"/>
      <c r="M110" s="132"/>
      <c r="N110" s="133"/>
      <c r="O110" s="133"/>
      <c r="P110" s="134">
        <f>P111</f>
        <v>0</v>
      </c>
      <c r="Q110" s="133"/>
      <c r="R110" s="134">
        <f>R111</f>
        <v>0</v>
      </c>
      <c r="S110" s="133"/>
      <c r="T110" s="135">
        <f>T111</f>
        <v>0</v>
      </c>
      <c r="AR110" s="129" t="s">
        <v>74</v>
      </c>
      <c r="AT110" s="136" t="s">
        <v>66</v>
      </c>
      <c r="AU110" s="136" t="s">
        <v>74</v>
      </c>
      <c r="AY110" s="129" t="s">
        <v>131</v>
      </c>
      <c r="BK110" s="137">
        <f>BK111</f>
        <v>0</v>
      </c>
    </row>
    <row r="111" spans="1:65" s="2" customFormat="1" ht="24.2" customHeight="1">
      <c r="A111" s="26"/>
      <c r="B111" s="140"/>
      <c r="C111" s="141" t="s">
        <v>67</v>
      </c>
      <c r="D111" s="141" t="s">
        <v>134</v>
      </c>
      <c r="E111" s="142" t="s">
        <v>304</v>
      </c>
      <c r="F111" s="143" t="s">
        <v>305</v>
      </c>
      <c r="G111" s="144" t="s">
        <v>160</v>
      </c>
      <c r="H111" s="145">
        <v>1</v>
      </c>
      <c r="I111" s="146"/>
      <c r="J111" s="146">
        <f>ROUND(I111*H111,2)</f>
        <v>0</v>
      </c>
      <c r="K111" s="147"/>
      <c r="L111" s="27"/>
      <c r="M111" s="148" t="s">
        <v>1</v>
      </c>
      <c r="N111" s="149" t="s">
        <v>33</v>
      </c>
      <c r="O111" s="150">
        <v>0</v>
      </c>
      <c r="P111" s="150">
        <f>O111*H111</f>
        <v>0</v>
      </c>
      <c r="Q111" s="150">
        <v>0</v>
      </c>
      <c r="R111" s="150">
        <f>Q111*H111</f>
        <v>0</v>
      </c>
      <c r="S111" s="150">
        <v>0</v>
      </c>
      <c r="T111" s="151">
        <f>S111*H111</f>
        <v>0</v>
      </c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R111" s="152" t="s">
        <v>138</v>
      </c>
      <c r="AT111" s="152" t="s">
        <v>134</v>
      </c>
      <c r="AU111" s="152" t="s">
        <v>77</v>
      </c>
      <c r="AY111" s="14" t="s">
        <v>131</v>
      </c>
      <c r="BE111" s="153">
        <f>IF(N111="základná",J111,0)</f>
        <v>0</v>
      </c>
      <c r="BF111" s="153">
        <f>IF(N111="znížená",J111,0)</f>
        <v>0</v>
      </c>
      <c r="BG111" s="153">
        <f>IF(N111="zákl. prenesená",J111,0)</f>
        <v>0</v>
      </c>
      <c r="BH111" s="153">
        <f>IF(N111="zníž. prenesená",J111,0)</f>
        <v>0</v>
      </c>
      <c r="BI111" s="153">
        <f>IF(N111="nulová",J111,0)</f>
        <v>0</v>
      </c>
      <c r="BJ111" s="14" t="s">
        <v>77</v>
      </c>
      <c r="BK111" s="153">
        <f>ROUND(I111*H111,2)</f>
        <v>0</v>
      </c>
      <c r="BL111" s="14" t="s">
        <v>138</v>
      </c>
      <c r="BM111" s="152" t="s">
        <v>306</v>
      </c>
    </row>
    <row r="112" spans="1:65" s="12" customFormat="1" ht="22.9" customHeight="1">
      <c r="B112" s="128"/>
      <c r="D112" s="129" t="s">
        <v>66</v>
      </c>
      <c r="E112" s="138" t="s">
        <v>307</v>
      </c>
      <c r="F112" s="138" t="s">
        <v>308</v>
      </c>
      <c r="J112" s="139">
        <f>BK112</f>
        <v>0</v>
      </c>
      <c r="L112" s="128"/>
      <c r="M112" s="132"/>
      <c r="N112" s="133"/>
      <c r="O112" s="133"/>
      <c r="P112" s="134">
        <f>SUM(P113:P114)</f>
        <v>0</v>
      </c>
      <c r="Q112" s="133"/>
      <c r="R112" s="134">
        <f>SUM(R113:R114)</f>
        <v>0</v>
      </c>
      <c r="S112" s="133"/>
      <c r="T112" s="135">
        <f>SUM(T113:T114)</f>
        <v>0</v>
      </c>
      <c r="AR112" s="129" t="s">
        <v>74</v>
      </c>
      <c r="AT112" s="136" t="s">
        <v>66</v>
      </c>
      <c r="AU112" s="136" t="s">
        <v>74</v>
      </c>
      <c r="AY112" s="129" t="s">
        <v>131</v>
      </c>
      <c r="BK112" s="137">
        <f>SUM(BK113:BK114)</f>
        <v>0</v>
      </c>
    </row>
    <row r="113" spans="1:65" s="2" customFormat="1" ht="24.2" customHeight="1">
      <c r="A113" s="26"/>
      <c r="B113" s="140"/>
      <c r="C113" s="141" t="s">
        <v>67</v>
      </c>
      <c r="D113" s="141" t="s">
        <v>134</v>
      </c>
      <c r="E113" s="142" t="s">
        <v>309</v>
      </c>
      <c r="F113" s="213" t="s">
        <v>1228</v>
      </c>
      <c r="G113" s="144" t="s">
        <v>160</v>
      </c>
      <c r="H113" s="145">
        <v>1</v>
      </c>
      <c r="I113" s="146"/>
      <c r="J113" s="146">
        <f>ROUND(I113*H113,2)</f>
        <v>0</v>
      </c>
      <c r="K113" s="147"/>
      <c r="L113" s="27"/>
      <c r="M113" s="148" t="s">
        <v>1</v>
      </c>
      <c r="N113" s="149" t="s">
        <v>33</v>
      </c>
      <c r="O113" s="150">
        <v>0</v>
      </c>
      <c r="P113" s="150">
        <f>O113*H113</f>
        <v>0</v>
      </c>
      <c r="Q113" s="150">
        <v>0</v>
      </c>
      <c r="R113" s="150">
        <f>Q113*H113</f>
        <v>0</v>
      </c>
      <c r="S113" s="150">
        <v>0</v>
      </c>
      <c r="T113" s="151">
        <f>S113*H113</f>
        <v>0</v>
      </c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R113" s="152" t="s">
        <v>138</v>
      </c>
      <c r="AT113" s="152" t="s">
        <v>134</v>
      </c>
      <c r="AU113" s="152" t="s">
        <v>77</v>
      </c>
      <c r="AY113" s="14" t="s">
        <v>131</v>
      </c>
      <c r="BE113" s="153">
        <f>IF(N113="základná",J113,0)</f>
        <v>0</v>
      </c>
      <c r="BF113" s="153">
        <f>IF(N113="znížená",J113,0)</f>
        <v>0</v>
      </c>
      <c r="BG113" s="153">
        <f>IF(N113="zákl. prenesená",J113,0)</f>
        <v>0</v>
      </c>
      <c r="BH113" s="153">
        <f>IF(N113="zníž. prenesená",J113,0)</f>
        <v>0</v>
      </c>
      <c r="BI113" s="153">
        <f>IF(N113="nulová",J113,0)</f>
        <v>0</v>
      </c>
      <c r="BJ113" s="14" t="s">
        <v>77</v>
      </c>
      <c r="BK113" s="153">
        <f>ROUND(I113*H113,2)</f>
        <v>0</v>
      </c>
      <c r="BL113" s="14" t="s">
        <v>138</v>
      </c>
      <c r="BM113" s="152" t="s">
        <v>310</v>
      </c>
    </row>
    <row r="114" spans="1:65" s="2" customFormat="1" ht="16.5" customHeight="1">
      <c r="A114" s="26"/>
      <c r="B114" s="140"/>
      <c r="C114" s="141" t="s">
        <v>67</v>
      </c>
      <c r="D114" s="141" t="s">
        <v>134</v>
      </c>
      <c r="E114" s="142" t="s">
        <v>311</v>
      </c>
      <c r="F114" s="143" t="s">
        <v>312</v>
      </c>
      <c r="G114" s="144" t="s">
        <v>163</v>
      </c>
      <c r="H114" s="145">
        <v>55</v>
      </c>
      <c r="I114" s="146"/>
      <c r="J114" s="146">
        <f>ROUND(I114*H114,2)</f>
        <v>0</v>
      </c>
      <c r="K114" s="147"/>
      <c r="L114" s="27"/>
      <c r="M114" s="148" t="s">
        <v>1</v>
      </c>
      <c r="N114" s="149" t="s">
        <v>33</v>
      </c>
      <c r="O114" s="150">
        <v>0</v>
      </c>
      <c r="P114" s="150">
        <f>O114*H114</f>
        <v>0</v>
      </c>
      <c r="Q114" s="150">
        <v>0</v>
      </c>
      <c r="R114" s="150">
        <f>Q114*H114</f>
        <v>0</v>
      </c>
      <c r="S114" s="150">
        <v>0</v>
      </c>
      <c r="T114" s="151">
        <f>S114*H114</f>
        <v>0</v>
      </c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R114" s="152" t="s">
        <v>138</v>
      </c>
      <c r="AT114" s="152" t="s">
        <v>134</v>
      </c>
      <c r="AU114" s="152" t="s">
        <v>77</v>
      </c>
      <c r="AY114" s="14" t="s">
        <v>131</v>
      </c>
      <c r="BE114" s="153">
        <f>IF(N114="základná",J114,0)</f>
        <v>0</v>
      </c>
      <c r="BF114" s="153">
        <f>IF(N114="znížená",J114,0)</f>
        <v>0</v>
      </c>
      <c r="BG114" s="153">
        <f>IF(N114="zákl. prenesená",J114,0)</f>
        <v>0</v>
      </c>
      <c r="BH114" s="153">
        <f>IF(N114="zníž. prenesená",J114,0)</f>
        <v>0</v>
      </c>
      <c r="BI114" s="153">
        <f>IF(N114="nulová",J114,0)</f>
        <v>0</v>
      </c>
      <c r="BJ114" s="14" t="s">
        <v>77</v>
      </c>
      <c r="BK114" s="153">
        <f>ROUND(I114*H114,2)</f>
        <v>0</v>
      </c>
      <c r="BL114" s="14" t="s">
        <v>138</v>
      </c>
      <c r="BM114" s="152" t="s">
        <v>313</v>
      </c>
    </row>
    <row r="115" spans="1:65" s="12" customFormat="1" ht="22.9" customHeight="1">
      <c r="B115" s="128"/>
      <c r="D115" s="129" t="s">
        <v>66</v>
      </c>
      <c r="E115" s="138" t="s">
        <v>314</v>
      </c>
      <c r="F115" s="138" t="s">
        <v>140</v>
      </c>
      <c r="J115" s="139">
        <f>BK115</f>
        <v>0</v>
      </c>
      <c r="L115" s="128"/>
      <c r="M115" s="132"/>
      <c r="N115" s="133"/>
      <c r="O115" s="133"/>
      <c r="P115" s="134">
        <f>SUM(P116:P117)</f>
        <v>0</v>
      </c>
      <c r="Q115" s="133"/>
      <c r="R115" s="134">
        <f>SUM(R116:R117)</f>
        <v>0</v>
      </c>
      <c r="S115" s="133"/>
      <c r="T115" s="135">
        <f>SUM(T116:T117)</f>
        <v>0</v>
      </c>
      <c r="AR115" s="129" t="s">
        <v>74</v>
      </c>
      <c r="AT115" s="136" t="s">
        <v>66</v>
      </c>
      <c r="AU115" s="136" t="s">
        <v>74</v>
      </c>
      <c r="AY115" s="129" t="s">
        <v>131</v>
      </c>
      <c r="BK115" s="137">
        <f>SUM(BK116:BK117)</f>
        <v>0</v>
      </c>
    </row>
    <row r="116" spans="1:65" s="2" customFormat="1" ht="24.2" customHeight="1">
      <c r="A116" s="26"/>
      <c r="B116" s="140"/>
      <c r="C116" s="141" t="s">
        <v>67</v>
      </c>
      <c r="D116" s="141" t="s">
        <v>134</v>
      </c>
      <c r="E116" s="142" t="s">
        <v>315</v>
      </c>
      <c r="F116" s="143" t="s">
        <v>316</v>
      </c>
      <c r="G116" s="144" t="s">
        <v>160</v>
      </c>
      <c r="H116" s="145">
        <v>1</v>
      </c>
      <c r="I116" s="146"/>
      <c r="J116" s="146">
        <f>ROUND(I116*H116,2)</f>
        <v>0</v>
      </c>
      <c r="K116" s="147"/>
      <c r="L116" s="27"/>
      <c r="M116" s="148" t="s">
        <v>1</v>
      </c>
      <c r="N116" s="149" t="s">
        <v>33</v>
      </c>
      <c r="O116" s="150">
        <v>0</v>
      </c>
      <c r="P116" s="150">
        <f>O116*H116</f>
        <v>0</v>
      </c>
      <c r="Q116" s="150">
        <v>0</v>
      </c>
      <c r="R116" s="150">
        <f>Q116*H116</f>
        <v>0</v>
      </c>
      <c r="S116" s="150">
        <v>0</v>
      </c>
      <c r="T116" s="151">
        <f>S116*H116</f>
        <v>0</v>
      </c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R116" s="152" t="s">
        <v>138</v>
      </c>
      <c r="AT116" s="152" t="s">
        <v>134</v>
      </c>
      <c r="AU116" s="152" t="s">
        <v>77</v>
      </c>
      <c r="AY116" s="14" t="s">
        <v>131</v>
      </c>
      <c r="BE116" s="153">
        <f>IF(N116="základná",J116,0)</f>
        <v>0</v>
      </c>
      <c r="BF116" s="153">
        <f>IF(N116="znížená",J116,0)</f>
        <v>0</v>
      </c>
      <c r="BG116" s="153">
        <f>IF(N116="zákl. prenesená",J116,0)</f>
        <v>0</v>
      </c>
      <c r="BH116" s="153">
        <f>IF(N116="zníž. prenesená",J116,0)</f>
        <v>0</v>
      </c>
      <c r="BI116" s="153">
        <f>IF(N116="nulová",J116,0)</f>
        <v>0</v>
      </c>
      <c r="BJ116" s="14" t="s">
        <v>77</v>
      </c>
      <c r="BK116" s="153">
        <f>ROUND(I116*H116,2)</f>
        <v>0</v>
      </c>
      <c r="BL116" s="14" t="s">
        <v>138</v>
      </c>
      <c r="BM116" s="152" t="s">
        <v>317</v>
      </c>
    </row>
    <row r="117" spans="1:65" s="2" customFormat="1" ht="16.5" customHeight="1">
      <c r="A117" s="26"/>
      <c r="B117" s="140"/>
      <c r="C117" s="141" t="s">
        <v>67</v>
      </c>
      <c r="D117" s="141" t="s">
        <v>134</v>
      </c>
      <c r="E117" s="142" t="s">
        <v>318</v>
      </c>
      <c r="F117" s="143" t="s">
        <v>145</v>
      </c>
      <c r="G117" s="144" t="s">
        <v>160</v>
      </c>
      <c r="H117" s="145">
        <v>1</v>
      </c>
      <c r="I117" s="146"/>
      <c r="J117" s="146">
        <f>ROUND(I117*H117,2)</f>
        <v>0</v>
      </c>
      <c r="K117" s="147"/>
      <c r="L117" s="27"/>
      <c r="M117" s="154" t="s">
        <v>1</v>
      </c>
      <c r="N117" s="155" t="s">
        <v>33</v>
      </c>
      <c r="O117" s="156">
        <v>0</v>
      </c>
      <c r="P117" s="156">
        <f>O117*H117</f>
        <v>0</v>
      </c>
      <c r="Q117" s="156">
        <v>0</v>
      </c>
      <c r="R117" s="156">
        <f>Q117*H117</f>
        <v>0</v>
      </c>
      <c r="S117" s="156">
        <v>0</v>
      </c>
      <c r="T117" s="157">
        <f>S117*H117</f>
        <v>0</v>
      </c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R117" s="152" t="s">
        <v>138</v>
      </c>
      <c r="AT117" s="152" t="s">
        <v>134</v>
      </c>
      <c r="AU117" s="152" t="s">
        <v>77</v>
      </c>
      <c r="AY117" s="14" t="s">
        <v>131</v>
      </c>
      <c r="BE117" s="153">
        <f>IF(N117="základná",J117,0)</f>
        <v>0</v>
      </c>
      <c r="BF117" s="153">
        <f>IF(N117="znížená",J117,0)</f>
        <v>0</v>
      </c>
      <c r="BG117" s="153">
        <f>IF(N117="zákl. prenesená",J117,0)</f>
        <v>0</v>
      </c>
      <c r="BH117" s="153">
        <f>IF(N117="zníž. prenesená",J117,0)</f>
        <v>0</v>
      </c>
      <c r="BI117" s="153">
        <f>IF(N117="nulová",J117,0)</f>
        <v>0</v>
      </c>
      <c r="BJ117" s="14" t="s">
        <v>77</v>
      </c>
      <c r="BK117" s="153">
        <f>ROUND(I117*H117,2)</f>
        <v>0</v>
      </c>
      <c r="BL117" s="14" t="s">
        <v>138</v>
      </c>
      <c r="BM117" s="152" t="s">
        <v>319</v>
      </c>
    </row>
    <row r="118" spans="1:65" s="2" customFormat="1" ht="6.95" customHeight="1">
      <c r="A118" s="26"/>
      <c r="B118" s="44"/>
      <c r="C118" s="45"/>
      <c r="D118" s="45"/>
      <c r="E118" s="45"/>
      <c r="F118" s="45"/>
      <c r="G118" s="45"/>
      <c r="H118" s="45"/>
      <c r="I118" s="45"/>
      <c r="J118" s="45"/>
      <c r="K118" s="45"/>
      <c r="L118" s="27"/>
      <c r="M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</sheetData>
  <autoFilter ref="C49:K117"/>
  <mergeCells count="6">
    <mergeCell ref="E42:H42"/>
    <mergeCell ref="E7:H7"/>
    <mergeCell ref="E9:H9"/>
    <mergeCell ref="E11:H11"/>
    <mergeCell ref="E38:H38"/>
    <mergeCell ref="E40:H40"/>
  </mergeCells>
  <pageMargins left="0.39374999999999999" right="0.39374999999999999" top="0.39374999999999999" bottom="0.39374999999999999" header="0" footer="0"/>
  <pageSetup paperSize="9" fitToHeight="100" orientation="portrait" blackAndWhite="1" r:id="rId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280"/>
  <sheetViews>
    <sheetView showGridLines="0" topLeftCell="A268" zoomScale="160" zoomScaleNormal="160" workbookViewId="0">
      <selection activeCell="H269" sqref="H269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86"/>
    </row>
    <row r="2" spans="1:46" s="1" customFormat="1" ht="36.950000000000003" customHeight="1">
      <c r="L2" s="198" t="s">
        <v>5</v>
      </c>
      <c r="M2" s="191"/>
      <c r="N2" s="191"/>
      <c r="O2" s="191"/>
      <c r="P2" s="191"/>
      <c r="Q2" s="191"/>
      <c r="R2" s="191"/>
      <c r="S2" s="191"/>
      <c r="T2" s="191"/>
      <c r="U2" s="191"/>
      <c r="V2" s="191"/>
      <c r="AT2" s="14" t="s">
        <v>80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67</v>
      </c>
    </row>
    <row r="4" spans="1:46" s="1" customFormat="1" ht="24.95" customHeight="1">
      <c r="B4" s="17"/>
      <c r="D4" s="18" t="s">
        <v>104</v>
      </c>
      <c r="L4" s="17"/>
      <c r="M4" s="87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3" t="s">
        <v>12</v>
      </c>
      <c r="L6" s="17"/>
    </row>
    <row r="7" spans="1:46" s="1" customFormat="1" ht="16.5" customHeight="1">
      <c r="B7" s="17"/>
      <c r="E7" s="210" t="str">
        <f>'Rekapitulácia stavby'!K6</f>
        <v>ČOV Huncove</v>
      </c>
      <c r="F7" s="211"/>
      <c r="G7" s="211"/>
      <c r="H7" s="211"/>
      <c r="L7" s="17"/>
    </row>
    <row r="8" spans="1:46" s="2" customFormat="1" ht="12" customHeight="1">
      <c r="A8" s="26"/>
      <c r="B8" s="27"/>
      <c r="C8" s="26"/>
      <c r="D8" s="23" t="s">
        <v>105</v>
      </c>
      <c r="E8" s="26"/>
      <c r="F8" s="26"/>
      <c r="G8" s="26"/>
      <c r="H8" s="26"/>
      <c r="I8" s="26"/>
      <c r="J8" s="26"/>
      <c r="K8" s="26"/>
      <c r="L8" s="39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46" s="2" customFormat="1" ht="16.5" customHeight="1">
      <c r="A9" s="26"/>
      <c r="B9" s="27"/>
      <c r="C9" s="26"/>
      <c r="D9" s="26"/>
      <c r="E9" s="177" t="s">
        <v>320</v>
      </c>
      <c r="F9" s="212"/>
      <c r="G9" s="212"/>
      <c r="H9" s="212"/>
      <c r="I9" s="26"/>
      <c r="J9" s="26"/>
      <c r="K9" s="26"/>
      <c r="L9" s="39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>
      <c r="A10" s="26"/>
      <c r="B10" s="27"/>
      <c r="C10" s="26"/>
      <c r="D10" s="26"/>
      <c r="E10" s="26"/>
      <c r="F10" s="26"/>
      <c r="G10" s="26"/>
      <c r="H10" s="26"/>
      <c r="I10" s="26"/>
      <c r="J10" s="26"/>
      <c r="K10" s="26"/>
      <c r="L10" s="39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2" customHeight="1">
      <c r="A11" s="26"/>
      <c r="B11" s="27"/>
      <c r="C11" s="26"/>
      <c r="D11" s="23" t="s">
        <v>14</v>
      </c>
      <c r="E11" s="26"/>
      <c r="F11" s="21" t="s">
        <v>17</v>
      </c>
      <c r="G11" s="26"/>
      <c r="H11" s="26"/>
      <c r="I11" s="23" t="s">
        <v>15</v>
      </c>
      <c r="J11" s="21" t="s">
        <v>1</v>
      </c>
      <c r="K11" s="26"/>
      <c r="L11" s="39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t="12" customHeight="1">
      <c r="A12" s="26"/>
      <c r="B12" s="27"/>
      <c r="C12" s="26"/>
      <c r="D12" s="23" t="s">
        <v>16</v>
      </c>
      <c r="E12" s="26"/>
      <c r="F12" s="21" t="s">
        <v>17</v>
      </c>
      <c r="G12" s="26"/>
      <c r="H12" s="26"/>
      <c r="I12" s="23" t="s">
        <v>18</v>
      </c>
      <c r="J12" s="52"/>
      <c r="K12" s="26"/>
      <c r="L12" s="39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0.9" customHeight="1">
      <c r="A13" s="26"/>
      <c r="B13" s="27"/>
      <c r="C13" s="26"/>
      <c r="D13" s="26"/>
      <c r="E13" s="26"/>
      <c r="F13" s="26"/>
      <c r="G13" s="26"/>
      <c r="H13" s="26"/>
      <c r="I13" s="26"/>
      <c r="J13" s="26"/>
      <c r="K13" s="26"/>
      <c r="L13" s="39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customHeight="1">
      <c r="A14" s="26"/>
      <c r="B14" s="27"/>
      <c r="C14" s="26"/>
      <c r="D14" s="23" t="s">
        <v>19</v>
      </c>
      <c r="E14" s="26"/>
      <c r="F14" s="26"/>
      <c r="G14" s="26"/>
      <c r="H14" s="26"/>
      <c r="I14" s="23" t="s">
        <v>20</v>
      </c>
      <c r="J14" s="21" t="s">
        <v>1</v>
      </c>
      <c r="K14" s="26"/>
      <c r="L14" s="39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8" customHeight="1">
      <c r="A15" s="26"/>
      <c r="B15" s="27"/>
      <c r="C15" s="26"/>
      <c r="D15" s="26"/>
      <c r="E15" s="21" t="s">
        <v>107</v>
      </c>
      <c r="F15" s="26"/>
      <c r="G15" s="26"/>
      <c r="H15" s="26"/>
      <c r="I15" s="23" t="s">
        <v>21</v>
      </c>
      <c r="J15" s="21" t="s">
        <v>1</v>
      </c>
      <c r="K15" s="26"/>
      <c r="L15" s="39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6.95" customHeight="1">
      <c r="A16" s="26"/>
      <c r="B16" s="27"/>
      <c r="C16" s="26"/>
      <c r="D16" s="26"/>
      <c r="E16" s="26"/>
      <c r="F16" s="26"/>
      <c r="G16" s="26"/>
      <c r="H16" s="26"/>
      <c r="I16" s="26"/>
      <c r="J16" s="26"/>
      <c r="K16" s="26"/>
      <c r="L16" s="39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2" customHeight="1">
      <c r="A17" s="26"/>
      <c r="B17" s="27"/>
      <c r="C17" s="26"/>
      <c r="D17" s="23" t="s">
        <v>22</v>
      </c>
      <c r="E17" s="26"/>
      <c r="F17" s="26"/>
      <c r="G17" s="26"/>
      <c r="H17" s="26"/>
      <c r="I17" s="23" t="s">
        <v>20</v>
      </c>
      <c r="J17" s="21" t="s">
        <v>1</v>
      </c>
      <c r="K17" s="26"/>
      <c r="L17" s="39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8" customHeight="1">
      <c r="A18" s="26"/>
      <c r="B18" s="27"/>
      <c r="C18" s="26"/>
      <c r="D18" s="26"/>
      <c r="E18" s="21" t="s">
        <v>17</v>
      </c>
      <c r="F18" s="26"/>
      <c r="G18" s="26"/>
      <c r="H18" s="26"/>
      <c r="I18" s="23" t="s">
        <v>21</v>
      </c>
      <c r="J18" s="21" t="s">
        <v>1</v>
      </c>
      <c r="K18" s="26"/>
      <c r="L18" s="39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6.95" customHeight="1">
      <c r="A19" s="26"/>
      <c r="B19" s="27"/>
      <c r="C19" s="26"/>
      <c r="D19" s="26"/>
      <c r="E19" s="26"/>
      <c r="F19" s="26"/>
      <c r="G19" s="26"/>
      <c r="H19" s="26"/>
      <c r="I19" s="26"/>
      <c r="J19" s="26"/>
      <c r="K19" s="26"/>
      <c r="L19" s="39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2" customHeight="1">
      <c r="A20" s="26"/>
      <c r="B20" s="27"/>
      <c r="C20" s="26"/>
      <c r="D20" s="23" t="s">
        <v>23</v>
      </c>
      <c r="E20" s="26"/>
      <c r="F20" s="26"/>
      <c r="G20" s="26"/>
      <c r="H20" s="26"/>
      <c r="I20" s="23" t="s">
        <v>20</v>
      </c>
      <c r="J20" s="21" t="s">
        <v>1</v>
      </c>
      <c r="K20" s="26"/>
      <c r="L20" s="39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8" customHeight="1">
      <c r="A21" s="26"/>
      <c r="B21" s="27"/>
      <c r="C21" s="26"/>
      <c r="D21" s="26"/>
      <c r="E21" s="21"/>
      <c r="F21" s="26"/>
      <c r="G21" s="26"/>
      <c r="H21" s="26"/>
      <c r="I21" s="23" t="s">
        <v>21</v>
      </c>
      <c r="J21" s="21" t="s">
        <v>1</v>
      </c>
      <c r="K21" s="26"/>
      <c r="L21" s="39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6.95" customHeight="1">
      <c r="A22" s="26"/>
      <c r="B22" s="27"/>
      <c r="C22" s="26"/>
      <c r="D22" s="26"/>
      <c r="E22" s="26"/>
      <c r="F22" s="26"/>
      <c r="G22" s="26"/>
      <c r="H22" s="26"/>
      <c r="I22" s="26"/>
      <c r="J22" s="26"/>
      <c r="K22" s="26"/>
      <c r="L22" s="39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2" customHeight="1">
      <c r="A23" s="26"/>
      <c r="B23" s="27"/>
      <c r="C23" s="26"/>
      <c r="D23" s="23" t="s">
        <v>25</v>
      </c>
      <c r="E23" s="26"/>
      <c r="F23" s="26"/>
      <c r="G23" s="26"/>
      <c r="H23" s="26"/>
      <c r="I23" s="23" t="s">
        <v>20</v>
      </c>
      <c r="J23" s="21" t="s">
        <v>1</v>
      </c>
      <c r="K23" s="26"/>
      <c r="L23" s="39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8" customHeight="1">
      <c r="A24" s="26"/>
      <c r="B24" s="27"/>
      <c r="C24" s="26"/>
      <c r="D24" s="26"/>
      <c r="E24" s="21"/>
      <c r="F24" s="26"/>
      <c r="G24" s="26"/>
      <c r="H24" s="26"/>
      <c r="I24" s="23" t="s">
        <v>21</v>
      </c>
      <c r="J24" s="21" t="s">
        <v>1</v>
      </c>
      <c r="K24" s="26"/>
      <c r="L24" s="39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6.95" customHeight="1">
      <c r="A25" s="26"/>
      <c r="B25" s="27"/>
      <c r="C25" s="26"/>
      <c r="D25" s="26"/>
      <c r="E25" s="26"/>
      <c r="F25" s="26"/>
      <c r="G25" s="26"/>
      <c r="H25" s="26"/>
      <c r="I25" s="26"/>
      <c r="J25" s="26"/>
      <c r="K25" s="26"/>
      <c r="L25" s="39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2" customHeight="1">
      <c r="A26" s="26"/>
      <c r="B26" s="27"/>
      <c r="C26" s="26"/>
      <c r="D26" s="23" t="s">
        <v>26</v>
      </c>
      <c r="E26" s="26"/>
      <c r="F26" s="26"/>
      <c r="G26" s="26"/>
      <c r="H26" s="26"/>
      <c r="I26" s="26"/>
      <c r="J26" s="26"/>
      <c r="K26" s="26"/>
      <c r="L26" s="39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8" customFormat="1" ht="16.5" customHeight="1">
      <c r="A27" s="88"/>
      <c r="B27" s="89"/>
      <c r="C27" s="88"/>
      <c r="D27" s="88"/>
      <c r="E27" s="193" t="s">
        <v>1</v>
      </c>
      <c r="F27" s="193"/>
      <c r="G27" s="193"/>
      <c r="H27" s="193"/>
      <c r="I27" s="88"/>
      <c r="J27" s="88"/>
      <c r="K27" s="88"/>
      <c r="L27" s="90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</row>
    <row r="28" spans="1:31" s="2" customFormat="1" ht="6.95" customHeight="1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39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6.95" customHeight="1">
      <c r="A29" s="26"/>
      <c r="B29" s="27"/>
      <c r="C29" s="26"/>
      <c r="D29" s="63"/>
      <c r="E29" s="63"/>
      <c r="F29" s="63"/>
      <c r="G29" s="63"/>
      <c r="H29" s="63"/>
      <c r="I29" s="63"/>
      <c r="J29" s="63"/>
      <c r="K29" s="63"/>
      <c r="L29" s="39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25.35" customHeight="1">
      <c r="A30" s="26"/>
      <c r="B30" s="27"/>
      <c r="C30" s="26"/>
      <c r="D30" s="91" t="s">
        <v>27</v>
      </c>
      <c r="E30" s="26"/>
      <c r="F30" s="26"/>
      <c r="G30" s="26"/>
      <c r="H30" s="26"/>
      <c r="I30" s="26"/>
      <c r="J30" s="68">
        <f>ROUND(J135, 2)</f>
        <v>0</v>
      </c>
      <c r="K30" s="26"/>
      <c r="L30" s="39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5" customHeight="1">
      <c r="A31" s="26"/>
      <c r="B31" s="27"/>
      <c r="C31" s="26"/>
      <c r="D31" s="63"/>
      <c r="E31" s="63"/>
      <c r="F31" s="63"/>
      <c r="G31" s="63"/>
      <c r="H31" s="63"/>
      <c r="I31" s="63"/>
      <c r="J31" s="63"/>
      <c r="K31" s="63"/>
      <c r="L31" s="39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14.45" customHeight="1">
      <c r="A32" s="26"/>
      <c r="B32" s="27"/>
      <c r="C32" s="26"/>
      <c r="D32" s="26"/>
      <c r="E32" s="26"/>
      <c r="F32" s="30" t="s">
        <v>29</v>
      </c>
      <c r="G32" s="26"/>
      <c r="H32" s="26"/>
      <c r="I32" s="30" t="s">
        <v>28</v>
      </c>
      <c r="J32" s="30" t="s">
        <v>30</v>
      </c>
      <c r="K32" s="26"/>
      <c r="L32" s="39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14.45" customHeight="1">
      <c r="A33" s="26"/>
      <c r="B33" s="27"/>
      <c r="C33" s="26"/>
      <c r="D33" s="92" t="s">
        <v>31</v>
      </c>
      <c r="E33" s="32" t="s">
        <v>32</v>
      </c>
      <c r="F33" s="93">
        <f>ROUND((SUM(BE135:BE279)),  2)</f>
        <v>0</v>
      </c>
      <c r="G33" s="94"/>
      <c r="H33" s="94"/>
      <c r="I33" s="95">
        <v>0.2</v>
      </c>
      <c r="J33" s="93">
        <f>ROUND(((SUM(BE135:BE279))*I33),  2)</f>
        <v>0</v>
      </c>
      <c r="K33" s="26"/>
      <c r="L33" s="39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5" customHeight="1">
      <c r="A34" s="26"/>
      <c r="B34" s="27"/>
      <c r="C34" s="26"/>
      <c r="D34" s="26"/>
      <c r="E34" s="32" t="s">
        <v>33</v>
      </c>
      <c r="F34" s="96">
        <f>ROUND((SUM(BF135:BF279)),  2)</f>
        <v>0</v>
      </c>
      <c r="G34" s="26"/>
      <c r="H34" s="26"/>
      <c r="I34" s="97">
        <v>0.2</v>
      </c>
      <c r="J34" s="96">
        <f>ROUND(((SUM(BF135:BF279))*I34),  2)</f>
        <v>0</v>
      </c>
      <c r="K34" s="26"/>
      <c r="L34" s="39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5" hidden="1" customHeight="1">
      <c r="A35" s="26"/>
      <c r="B35" s="27"/>
      <c r="C35" s="26"/>
      <c r="D35" s="26"/>
      <c r="E35" s="23" t="s">
        <v>34</v>
      </c>
      <c r="F35" s="96">
        <f>ROUND((SUM(BG135:BG279)),  2)</f>
        <v>0</v>
      </c>
      <c r="G35" s="26"/>
      <c r="H35" s="26"/>
      <c r="I35" s="97">
        <v>0.2</v>
      </c>
      <c r="J35" s="96">
        <f>0</f>
        <v>0</v>
      </c>
      <c r="K35" s="26"/>
      <c r="L35" s="39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5" hidden="1" customHeight="1">
      <c r="A36" s="26"/>
      <c r="B36" s="27"/>
      <c r="C36" s="26"/>
      <c r="D36" s="26"/>
      <c r="E36" s="23" t="s">
        <v>35</v>
      </c>
      <c r="F36" s="96">
        <f>ROUND((SUM(BH135:BH279)),  2)</f>
        <v>0</v>
      </c>
      <c r="G36" s="26"/>
      <c r="H36" s="26"/>
      <c r="I36" s="97">
        <v>0.2</v>
      </c>
      <c r="J36" s="96">
        <f>0</f>
        <v>0</v>
      </c>
      <c r="K36" s="26"/>
      <c r="L36" s="39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5" hidden="1" customHeight="1">
      <c r="A37" s="26"/>
      <c r="B37" s="27"/>
      <c r="C37" s="26"/>
      <c r="D37" s="26"/>
      <c r="E37" s="32" t="s">
        <v>36</v>
      </c>
      <c r="F37" s="93">
        <f>ROUND((SUM(BI135:BI279)),  2)</f>
        <v>0</v>
      </c>
      <c r="G37" s="94"/>
      <c r="H37" s="94"/>
      <c r="I37" s="95">
        <v>0</v>
      </c>
      <c r="J37" s="93">
        <f>0</f>
        <v>0</v>
      </c>
      <c r="K37" s="26"/>
      <c r="L37" s="39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6.95" customHeight="1">
      <c r="A38" s="26"/>
      <c r="B38" s="27"/>
      <c r="C38" s="26"/>
      <c r="D38" s="26"/>
      <c r="E38" s="26"/>
      <c r="F38" s="26"/>
      <c r="G38" s="26"/>
      <c r="H38" s="26"/>
      <c r="I38" s="26"/>
      <c r="J38" s="26"/>
      <c r="K38" s="26"/>
      <c r="L38" s="39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25.35" customHeight="1">
      <c r="A39" s="26"/>
      <c r="B39" s="27"/>
      <c r="C39" s="98"/>
      <c r="D39" s="99" t="s">
        <v>37</v>
      </c>
      <c r="E39" s="57"/>
      <c r="F39" s="57"/>
      <c r="G39" s="100" t="s">
        <v>38</v>
      </c>
      <c r="H39" s="101" t="s">
        <v>39</v>
      </c>
      <c r="I39" s="57"/>
      <c r="J39" s="102">
        <f>SUM(J30:J37)</f>
        <v>0</v>
      </c>
      <c r="K39" s="103"/>
      <c r="L39" s="39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14.45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9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39"/>
      <c r="D50" s="40" t="s">
        <v>40</v>
      </c>
      <c r="E50" s="41"/>
      <c r="F50" s="41"/>
      <c r="G50" s="40" t="s">
        <v>41</v>
      </c>
      <c r="H50" s="41"/>
      <c r="I50" s="41"/>
      <c r="J50" s="41"/>
      <c r="K50" s="41"/>
      <c r="L50" s="39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6"/>
      <c r="B61" s="27"/>
      <c r="C61" s="26"/>
      <c r="D61" s="42" t="s">
        <v>42</v>
      </c>
      <c r="E61" s="29"/>
      <c r="F61" s="104" t="s">
        <v>43</v>
      </c>
      <c r="G61" s="42" t="s">
        <v>42</v>
      </c>
      <c r="H61" s="29"/>
      <c r="I61" s="29"/>
      <c r="J61" s="105" t="s">
        <v>43</v>
      </c>
      <c r="K61" s="29"/>
      <c r="L61" s="39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6"/>
      <c r="B65" s="27"/>
      <c r="C65" s="26"/>
      <c r="D65" s="40" t="s">
        <v>44</v>
      </c>
      <c r="E65" s="43"/>
      <c r="F65" s="43"/>
      <c r="G65" s="40" t="s">
        <v>45</v>
      </c>
      <c r="H65" s="43"/>
      <c r="I65" s="43"/>
      <c r="J65" s="43"/>
      <c r="K65" s="43"/>
      <c r="L65" s="39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6"/>
      <c r="B76" s="27"/>
      <c r="C76" s="26"/>
      <c r="D76" s="42" t="s">
        <v>42</v>
      </c>
      <c r="E76" s="29"/>
      <c r="F76" s="104" t="s">
        <v>43</v>
      </c>
      <c r="G76" s="42" t="s">
        <v>42</v>
      </c>
      <c r="H76" s="29"/>
      <c r="I76" s="29"/>
      <c r="J76" s="105" t="s">
        <v>43</v>
      </c>
      <c r="K76" s="29"/>
      <c r="L76" s="39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customHeight="1">
      <c r="A77" s="26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47" s="2" customFormat="1" ht="6.95" hidden="1" customHeight="1">
      <c r="A81" s="26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47" s="2" customFormat="1" ht="24.95" hidden="1" customHeight="1">
      <c r="A82" s="26"/>
      <c r="B82" s="27"/>
      <c r="C82" s="18" t="s">
        <v>109</v>
      </c>
      <c r="D82" s="26"/>
      <c r="E82" s="26"/>
      <c r="F82" s="26"/>
      <c r="G82" s="26"/>
      <c r="H82" s="26"/>
      <c r="I82" s="26"/>
      <c r="J82" s="26"/>
      <c r="K82" s="26"/>
      <c r="L82" s="39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47" s="2" customFormat="1" ht="6.95" hidden="1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9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47" s="2" customFormat="1" ht="12" hidden="1" customHeight="1">
      <c r="A84" s="26"/>
      <c r="B84" s="27"/>
      <c r="C84" s="23" t="s">
        <v>12</v>
      </c>
      <c r="D84" s="26"/>
      <c r="E84" s="26"/>
      <c r="F84" s="26"/>
      <c r="G84" s="26"/>
      <c r="H84" s="26"/>
      <c r="I84" s="26"/>
      <c r="J84" s="26"/>
      <c r="K84" s="26"/>
      <c r="L84" s="39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47" s="2" customFormat="1" ht="16.5" hidden="1" customHeight="1">
      <c r="A85" s="26"/>
      <c r="B85" s="27"/>
      <c r="C85" s="26"/>
      <c r="D85" s="26"/>
      <c r="E85" s="210" t="str">
        <f>E7</f>
        <v>ČOV Huncove</v>
      </c>
      <c r="F85" s="211"/>
      <c r="G85" s="211"/>
      <c r="H85" s="211"/>
      <c r="I85" s="26"/>
      <c r="J85" s="26"/>
      <c r="K85" s="26"/>
      <c r="L85" s="39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47" s="2" customFormat="1" ht="12" hidden="1" customHeight="1">
      <c r="A86" s="26"/>
      <c r="B86" s="27"/>
      <c r="C86" s="23" t="s">
        <v>105</v>
      </c>
      <c r="D86" s="26"/>
      <c r="E86" s="26"/>
      <c r="F86" s="26"/>
      <c r="G86" s="26"/>
      <c r="H86" s="26"/>
      <c r="I86" s="26"/>
      <c r="J86" s="26"/>
      <c r="K86" s="26"/>
      <c r="L86" s="39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47" s="2" customFormat="1" ht="16.5" hidden="1" customHeight="1">
      <c r="A87" s="26"/>
      <c r="B87" s="27"/>
      <c r="C87" s="26"/>
      <c r="D87" s="26"/>
      <c r="E87" s="177" t="str">
        <f>E9</f>
        <v>SO01 - SO 01 - ČOV II. Etapa - Prevádzková budova</v>
      </c>
      <c r="F87" s="212"/>
      <c r="G87" s="212"/>
      <c r="H87" s="212"/>
      <c r="I87" s="26"/>
      <c r="J87" s="26"/>
      <c r="K87" s="26"/>
      <c r="L87" s="39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47" s="2" customFormat="1" ht="6.95" hidden="1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39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47" s="2" customFormat="1" ht="12" hidden="1" customHeight="1">
      <c r="A89" s="26"/>
      <c r="B89" s="27"/>
      <c r="C89" s="23" t="s">
        <v>16</v>
      </c>
      <c r="D89" s="26"/>
      <c r="E89" s="26"/>
      <c r="F89" s="21" t="str">
        <f>F12</f>
        <v xml:space="preserve"> </v>
      </c>
      <c r="G89" s="26"/>
      <c r="H89" s="26"/>
      <c r="I89" s="23" t="s">
        <v>18</v>
      </c>
      <c r="J89" s="52" t="str">
        <f>IF(J12="","",J12)</f>
        <v/>
      </c>
      <c r="K89" s="26"/>
      <c r="L89" s="39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47" s="2" customFormat="1" ht="6.95" hidden="1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9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47" s="2" customFormat="1" ht="15.2" hidden="1" customHeight="1">
      <c r="A91" s="26"/>
      <c r="B91" s="27"/>
      <c r="C91" s="23" t="s">
        <v>19</v>
      </c>
      <c r="D91" s="26"/>
      <c r="E91" s="26"/>
      <c r="F91" s="21" t="str">
        <f>E15</f>
        <v xml:space="preserve"> Obec Huncovce </v>
      </c>
      <c r="G91" s="26"/>
      <c r="H91" s="26"/>
      <c r="I91" s="23" t="s">
        <v>23</v>
      </c>
      <c r="J91" s="24">
        <f>E21</f>
        <v>0</v>
      </c>
      <c r="K91" s="26"/>
      <c r="L91" s="39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47" s="2" customFormat="1" ht="15.2" hidden="1" customHeight="1">
      <c r="A92" s="26"/>
      <c r="B92" s="27"/>
      <c r="C92" s="23" t="s">
        <v>22</v>
      </c>
      <c r="D92" s="26"/>
      <c r="E92" s="26"/>
      <c r="F92" s="21" t="str">
        <f>IF(E18="","",E18)</f>
        <v xml:space="preserve"> </v>
      </c>
      <c r="G92" s="26"/>
      <c r="H92" s="26"/>
      <c r="I92" s="23" t="s">
        <v>25</v>
      </c>
      <c r="J92" s="24">
        <f>E24</f>
        <v>0</v>
      </c>
      <c r="K92" s="26"/>
      <c r="L92" s="39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47" s="2" customFormat="1" ht="10.35" hidden="1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39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47" s="2" customFormat="1" ht="29.25" hidden="1" customHeight="1">
      <c r="A94" s="26"/>
      <c r="B94" s="27"/>
      <c r="C94" s="106" t="s">
        <v>110</v>
      </c>
      <c r="D94" s="98"/>
      <c r="E94" s="98"/>
      <c r="F94" s="98"/>
      <c r="G94" s="98"/>
      <c r="H94" s="98"/>
      <c r="I94" s="98"/>
      <c r="J94" s="107" t="s">
        <v>111</v>
      </c>
      <c r="K94" s="98"/>
      <c r="L94" s="39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47" s="2" customFormat="1" ht="10.35" hidden="1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9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47" s="2" customFormat="1" ht="22.9" hidden="1" customHeight="1">
      <c r="A96" s="26"/>
      <c r="B96" s="27"/>
      <c r="C96" s="108" t="s">
        <v>112</v>
      </c>
      <c r="D96" s="26"/>
      <c r="E96" s="26"/>
      <c r="F96" s="26"/>
      <c r="G96" s="26"/>
      <c r="H96" s="26"/>
      <c r="I96" s="26"/>
      <c r="J96" s="68">
        <f>J135</f>
        <v>0</v>
      </c>
      <c r="K96" s="26"/>
      <c r="L96" s="39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U96" s="14" t="s">
        <v>113</v>
      </c>
    </row>
    <row r="97" spans="2:12" s="9" customFormat="1" ht="24.95" hidden="1" customHeight="1">
      <c r="B97" s="109"/>
      <c r="D97" s="110" t="s">
        <v>321</v>
      </c>
      <c r="E97" s="111"/>
      <c r="F97" s="111"/>
      <c r="G97" s="111"/>
      <c r="H97" s="111"/>
      <c r="I97" s="111"/>
      <c r="J97" s="112">
        <f>J136</f>
        <v>0</v>
      </c>
      <c r="L97" s="109"/>
    </row>
    <row r="98" spans="2:12" s="10" customFormat="1" ht="19.899999999999999" hidden="1" customHeight="1">
      <c r="B98" s="113"/>
      <c r="D98" s="114" t="s">
        <v>322</v>
      </c>
      <c r="E98" s="115"/>
      <c r="F98" s="115"/>
      <c r="G98" s="115"/>
      <c r="H98" s="115"/>
      <c r="I98" s="115"/>
      <c r="J98" s="116">
        <f>J137</f>
        <v>0</v>
      </c>
      <c r="L98" s="113"/>
    </row>
    <row r="99" spans="2:12" s="10" customFormat="1" ht="19.899999999999999" hidden="1" customHeight="1">
      <c r="B99" s="113"/>
      <c r="D99" s="114" t="s">
        <v>323</v>
      </c>
      <c r="E99" s="115"/>
      <c r="F99" s="115"/>
      <c r="G99" s="115"/>
      <c r="H99" s="115"/>
      <c r="I99" s="115"/>
      <c r="J99" s="116">
        <f>J140</f>
        <v>0</v>
      </c>
      <c r="L99" s="113"/>
    </row>
    <row r="100" spans="2:12" s="10" customFormat="1" ht="19.899999999999999" hidden="1" customHeight="1">
      <c r="B100" s="113"/>
      <c r="D100" s="114" t="s">
        <v>324</v>
      </c>
      <c r="E100" s="115"/>
      <c r="F100" s="115"/>
      <c r="G100" s="115"/>
      <c r="H100" s="115"/>
      <c r="I100" s="115"/>
      <c r="J100" s="116">
        <f>J146</f>
        <v>0</v>
      </c>
      <c r="L100" s="113"/>
    </row>
    <row r="101" spans="2:12" s="10" customFormat="1" ht="19.899999999999999" hidden="1" customHeight="1">
      <c r="B101" s="113"/>
      <c r="D101" s="114" t="s">
        <v>325</v>
      </c>
      <c r="E101" s="115"/>
      <c r="F101" s="115"/>
      <c r="G101" s="115"/>
      <c r="H101" s="115"/>
      <c r="I101" s="115"/>
      <c r="J101" s="116">
        <f>J157</f>
        <v>0</v>
      </c>
      <c r="L101" s="113"/>
    </row>
    <row r="102" spans="2:12" s="10" customFormat="1" ht="19.899999999999999" hidden="1" customHeight="1">
      <c r="B102" s="113"/>
      <c r="D102" s="114" t="s">
        <v>326</v>
      </c>
      <c r="E102" s="115"/>
      <c r="F102" s="115"/>
      <c r="G102" s="115"/>
      <c r="H102" s="115"/>
      <c r="I102" s="115"/>
      <c r="J102" s="116">
        <f>J159</f>
        <v>0</v>
      </c>
      <c r="L102" s="113"/>
    </row>
    <row r="103" spans="2:12" s="10" customFormat="1" ht="19.899999999999999" hidden="1" customHeight="1">
      <c r="B103" s="113"/>
      <c r="D103" s="114" t="s">
        <v>327</v>
      </c>
      <c r="E103" s="115"/>
      <c r="F103" s="115"/>
      <c r="G103" s="115"/>
      <c r="H103" s="115"/>
      <c r="I103" s="115"/>
      <c r="J103" s="116">
        <f>J173</f>
        <v>0</v>
      </c>
      <c r="L103" s="113"/>
    </row>
    <row r="104" spans="2:12" s="10" customFormat="1" ht="19.899999999999999" hidden="1" customHeight="1">
      <c r="B104" s="113"/>
      <c r="D104" s="114" t="s">
        <v>328</v>
      </c>
      <c r="E104" s="115"/>
      <c r="F104" s="115"/>
      <c r="G104" s="115"/>
      <c r="H104" s="115"/>
      <c r="I104" s="115"/>
      <c r="J104" s="116">
        <f>J176</f>
        <v>0</v>
      </c>
      <c r="L104" s="113"/>
    </row>
    <row r="105" spans="2:12" s="9" customFormat="1" ht="24.95" hidden="1" customHeight="1">
      <c r="B105" s="109"/>
      <c r="D105" s="110" t="s">
        <v>329</v>
      </c>
      <c r="E105" s="111"/>
      <c r="F105" s="111"/>
      <c r="G105" s="111"/>
      <c r="H105" s="111"/>
      <c r="I105" s="111"/>
      <c r="J105" s="112">
        <f>J192</f>
        <v>0</v>
      </c>
      <c r="L105" s="109"/>
    </row>
    <row r="106" spans="2:12" s="10" customFormat="1" ht="19.899999999999999" hidden="1" customHeight="1">
      <c r="B106" s="113"/>
      <c r="D106" s="114" t="s">
        <v>330</v>
      </c>
      <c r="E106" s="115"/>
      <c r="F106" s="115"/>
      <c r="G106" s="115"/>
      <c r="H106" s="115"/>
      <c r="I106" s="115"/>
      <c r="J106" s="116">
        <f>J193</f>
        <v>0</v>
      </c>
      <c r="L106" s="113"/>
    </row>
    <row r="107" spans="2:12" s="10" customFormat="1" ht="19.899999999999999" hidden="1" customHeight="1">
      <c r="B107" s="113"/>
      <c r="D107" s="114" t="s">
        <v>331</v>
      </c>
      <c r="E107" s="115"/>
      <c r="F107" s="115"/>
      <c r="G107" s="115"/>
      <c r="H107" s="115"/>
      <c r="I107" s="115"/>
      <c r="J107" s="116">
        <f>J199</f>
        <v>0</v>
      </c>
      <c r="L107" s="113"/>
    </row>
    <row r="108" spans="2:12" s="10" customFormat="1" ht="19.899999999999999" hidden="1" customHeight="1">
      <c r="B108" s="113"/>
      <c r="D108" s="114" t="s">
        <v>332</v>
      </c>
      <c r="E108" s="115"/>
      <c r="F108" s="115"/>
      <c r="G108" s="115"/>
      <c r="H108" s="115"/>
      <c r="I108" s="115"/>
      <c r="J108" s="116">
        <f>J203</f>
        <v>0</v>
      </c>
      <c r="L108" s="113"/>
    </row>
    <row r="109" spans="2:12" s="10" customFormat="1" ht="19.899999999999999" hidden="1" customHeight="1">
      <c r="B109" s="113"/>
      <c r="D109" s="114" t="s">
        <v>333</v>
      </c>
      <c r="E109" s="115"/>
      <c r="F109" s="115"/>
      <c r="G109" s="115"/>
      <c r="H109" s="115"/>
      <c r="I109" s="115"/>
      <c r="J109" s="116">
        <f>J217</f>
        <v>0</v>
      </c>
      <c r="L109" s="113"/>
    </row>
    <row r="110" spans="2:12" s="10" customFormat="1" ht="19.899999999999999" hidden="1" customHeight="1">
      <c r="B110" s="113"/>
      <c r="D110" s="114" t="s">
        <v>334</v>
      </c>
      <c r="E110" s="115"/>
      <c r="F110" s="115"/>
      <c r="G110" s="115"/>
      <c r="H110" s="115"/>
      <c r="I110" s="115"/>
      <c r="J110" s="116">
        <f>J226</f>
        <v>0</v>
      </c>
      <c r="L110" s="113"/>
    </row>
    <row r="111" spans="2:12" s="10" customFormat="1" ht="19.899999999999999" hidden="1" customHeight="1">
      <c r="B111" s="113"/>
      <c r="D111" s="114" t="s">
        <v>335</v>
      </c>
      <c r="E111" s="115"/>
      <c r="F111" s="115"/>
      <c r="G111" s="115"/>
      <c r="H111" s="115"/>
      <c r="I111" s="115"/>
      <c r="J111" s="116">
        <f>J229</f>
        <v>0</v>
      </c>
      <c r="L111" s="113"/>
    </row>
    <row r="112" spans="2:12" s="10" customFormat="1" ht="19.899999999999999" hidden="1" customHeight="1">
      <c r="B112" s="113"/>
      <c r="D112" s="114" t="s">
        <v>336</v>
      </c>
      <c r="E112" s="115"/>
      <c r="F112" s="115"/>
      <c r="G112" s="115"/>
      <c r="H112" s="115"/>
      <c r="I112" s="115"/>
      <c r="J112" s="116">
        <f>J250</f>
        <v>0</v>
      </c>
      <c r="L112" s="113"/>
    </row>
    <row r="113" spans="1:31" s="10" customFormat="1" ht="19.899999999999999" hidden="1" customHeight="1">
      <c r="B113" s="113"/>
      <c r="D113" s="114" t="s">
        <v>337</v>
      </c>
      <c r="E113" s="115"/>
      <c r="F113" s="115"/>
      <c r="G113" s="115"/>
      <c r="H113" s="115"/>
      <c r="I113" s="115"/>
      <c r="J113" s="116">
        <f>J267</f>
        <v>0</v>
      </c>
      <c r="L113" s="113"/>
    </row>
    <row r="114" spans="1:31" s="10" customFormat="1" ht="19.899999999999999" hidden="1" customHeight="1">
      <c r="B114" s="113"/>
      <c r="D114" s="114" t="s">
        <v>338</v>
      </c>
      <c r="E114" s="115"/>
      <c r="F114" s="115"/>
      <c r="G114" s="115"/>
      <c r="H114" s="115"/>
      <c r="I114" s="115"/>
      <c r="J114" s="116">
        <f>J272</f>
        <v>0</v>
      </c>
      <c r="L114" s="113"/>
    </row>
    <row r="115" spans="1:31" s="10" customFormat="1" ht="19.899999999999999" hidden="1" customHeight="1">
      <c r="B115" s="113"/>
      <c r="D115" s="114" t="s">
        <v>339</v>
      </c>
      <c r="E115" s="115"/>
      <c r="F115" s="115"/>
      <c r="G115" s="115"/>
      <c r="H115" s="115"/>
      <c r="I115" s="115"/>
      <c r="J115" s="116">
        <f>J276</f>
        <v>0</v>
      </c>
      <c r="L115" s="113"/>
    </row>
    <row r="116" spans="1:31" s="2" customFormat="1" ht="21.75" hidden="1" customHeight="1">
      <c r="A116" s="26"/>
      <c r="B116" s="27"/>
      <c r="C116" s="26"/>
      <c r="D116" s="26"/>
      <c r="E116" s="26"/>
      <c r="F116" s="26"/>
      <c r="G116" s="26"/>
      <c r="H116" s="26"/>
      <c r="I116" s="26"/>
      <c r="J116" s="26"/>
      <c r="K116" s="26"/>
      <c r="L116" s="39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31" s="2" customFormat="1" ht="6.95" hidden="1" customHeight="1">
      <c r="A117" s="26"/>
      <c r="B117" s="44"/>
      <c r="C117" s="45"/>
      <c r="D117" s="45"/>
      <c r="E117" s="45"/>
      <c r="F117" s="45"/>
      <c r="G117" s="45"/>
      <c r="H117" s="45"/>
      <c r="I117" s="45"/>
      <c r="J117" s="45"/>
      <c r="K117" s="45"/>
      <c r="L117" s="39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31" hidden="1"/>
    <row r="119" spans="1:31" hidden="1"/>
    <row r="120" spans="1:31" hidden="1"/>
    <row r="121" spans="1:31" s="2" customFormat="1" ht="6.95" customHeight="1">
      <c r="A121" s="26"/>
      <c r="B121" s="46"/>
      <c r="C121" s="47"/>
      <c r="D121" s="47"/>
      <c r="E121" s="47"/>
      <c r="F121" s="47"/>
      <c r="G121" s="47"/>
      <c r="H121" s="47"/>
      <c r="I121" s="47"/>
      <c r="J121" s="47"/>
      <c r="K121" s="47"/>
      <c r="L121" s="39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</row>
    <row r="122" spans="1:31" s="2" customFormat="1" ht="24.95" customHeight="1">
      <c r="A122" s="26"/>
      <c r="B122" s="27"/>
      <c r="C122" s="18" t="s">
        <v>117</v>
      </c>
      <c r="D122" s="26"/>
      <c r="E122" s="26"/>
      <c r="F122" s="26"/>
      <c r="G122" s="26"/>
      <c r="H122" s="26"/>
      <c r="I122" s="26"/>
      <c r="J122" s="26"/>
      <c r="K122" s="26"/>
      <c r="L122" s="39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</row>
    <row r="123" spans="1:31" s="2" customFormat="1" ht="6.95" customHeight="1">
      <c r="A123" s="26"/>
      <c r="B123" s="27"/>
      <c r="C123" s="26"/>
      <c r="D123" s="26"/>
      <c r="E123" s="26"/>
      <c r="F123" s="26"/>
      <c r="G123" s="26"/>
      <c r="H123" s="26"/>
      <c r="I123" s="26"/>
      <c r="J123" s="26"/>
      <c r="K123" s="26"/>
      <c r="L123" s="39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</row>
    <row r="124" spans="1:31" s="2" customFormat="1" ht="12" customHeight="1">
      <c r="A124" s="26"/>
      <c r="B124" s="27"/>
      <c r="C124" s="23" t="s">
        <v>12</v>
      </c>
      <c r="D124" s="26"/>
      <c r="E124" s="26"/>
      <c r="F124" s="26"/>
      <c r="G124" s="26"/>
      <c r="H124" s="26"/>
      <c r="I124" s="26"/>
      <c r="J124" s="26"/>
      <c r="K124" s="26"/>
      <c r="L124" s="39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</row>
    <row r="125" spans="1:31" s="2" customFormat="1" ht="16.5" customHeight="1">
      <c r="A125" s="26"/>
      <c r="B125" s="27"/>
      <c r="C125" s="26"/>
      <c r="D125" s="26"/>
      <c r="E125" s="210" t="str">
        <f>E7</f>
        <v>ČOV Huncove</v>
      </c>
      <c r="F125" s="211"/>
      <c r="G125" s="211"/>
      <c r="H125" s="211"/>
      <c r="I125" s="26"/>
      <c r="J125" s="26"/>
      <c r="K125" s="26"/>
      <c r="L125" s="39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</row>
    <row r="126" spans="1:31" s="2" customFormat="1" ht="12" customHeight="1">
      <c r="A126" s="26"/>
      <c r="B126" s="27"/>
      <c r="C126" s="23" t="s">
        <v>105</v>
      </c>
      <c r="D126" s="26"/>
      <c r="E126" s="26"/>
      <c r="F126" s="26"/>
      <c r="G126" s="26"/>
      <c r="H126" s="26"/>
      <c r="I126" s="26"/>
      <c r="J126" s="26"/>
      <c r="K126" s="26"/>
      <c r="L126" s="39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</row>
    <row r="127" spans="1:31" s="2" customFormat="1" ht="16.5" customHeight="1">
      <c r="A127" s="26"/>
      <c r="B127" s="27"/>
      <c r="C127" s="26"/>
      <c r="D127" s="26"/>
      <c r="E127" s="177" t="str">
        <f>E9</f>
        <v>SO01 - SO 01 - ČOV II. Etapa - Prevádzková budova</v>
      </c>
      <c r="F127" s="212"/>
      <c r="G127" s="212"/>
      <c r="H127" s="212"/>
      <c r="I127" s="26"/>
      <c r="J127" s="26"/>
      <c r="K127" s="26"/>
      <c r="L127" s="39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</row>
    <row r="128" spans="1:31" s="2" customFormat="1" ht="6.95" customHeight="1">
      <c r="A128" s="26"/>
      <c r="B128" s="27"/>
      <c r="C128" s="26"/>
      <c r="D128" s="26"/>
      <c r="E128" s="26"/>
      <c r="F128" s="26"/>
      <c r="G128" s="26"/>
      <c r="H128" s="26"/>
      <c r="I128" s="26"/>
      <c r="J128" s="26"/>
      <c r="K128" s="26"/>
      <c r="L128" s="39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</row>
    <row r="129" spans="1:65" s="2" customFormat="1" ht="12" customHeight="1">
      <c r="A129" s="26"/>
      <c r="B129" s="27"/>
      <c r="C129" s="23" t="s">
        <v>16</v>
      </c>
      <c r="D129" s="26"/>
      <c r="E129" s="26"/>
      <c r="F129" s="21" t="str">
        <f>F12</f>
        <v xml:space="preserve"> </v>
      </c>
      <c r="G129" s="26"/>
      <c r="H129" s="26"/>
      <c r="I129" s="23" t="s">
        <v>18</v>
      </c>
      <c r="J129" s="52" t="str">
        <f>IF(J12="","",J12)</f>
        <v/>
      </c>
      <c r="K129" s="26"/>
      <c r="L129" s="39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</row>
    <row r="130" spans="1:65" s="2" customFormat="1" ht="6.95" customHeight="1">
      <c r="A130" s="26"/>
      <c r="B130" s="27"/>
      <c r="C130" s="26"/>
      <c r="D130" s="26"/>
      <c r="E130" s="26"/>
      <c r="F130" s="26"/>
      <c r="G130" s="26"/>
      <c r="H130" s="26"/>
      <c r="I130" s="26"/>
      <c r="J130" s="26"/>
      <c r="K130" s="26"/>
      <c r="L130" s="39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</row>
    <row r="131" spans="1:65" s="2" customFormat="1" ht="15.2" customHeight="1">
      <c r="A131" s="26"/>
      <c r="B131" s="27"/>
      <c r="C131" s="23" t="s">
        <v>19</v>
      </c>
      <c r="D131" s="26"/>
      <c r="E131" s="26"/>
      <c r="F131" s="21" t="str">
        <f>E15</f>
        <v xml:space="preserve"> Obec Huncovce </v>
      </c>
      <c r="G131" s="26"/>
      <c r="H131" s="26"/>
      <c r="I131" s="23" t="s">
        <v>23</v>
      </c>
      <c r="J131" s="24">
        <f>E21</f>
        <v>0</v>
      </c>
      <c r="K131" s="26"/>
      <c r="L131" s="39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</row>
    <row r="132" spans="1:65" s="2" customFormat="1" ht="15.2" customHeight="1">
      <c r="A132" s="26"/>
      <c r="B132" s="27"/>
      <c r="C132" s="23" t="s">
        <v>22</v>
      </c>
      <c r="D132" s="26"/>
      <c r="E132" s="26"/>
      <c r="F132" s="21" t="str">
        <f>IF(E18="","",E18)</f>
        <v xml:space="preserve"> </v>
      </c>
      <c r="G132" s="26"/>
      <c r="H132" s="26"/>
      <c r="I132" s="23" t="s">
        <v>25</v>
      </c>
      <c r="J132" s="24">
        <f>E24</f>
        <v>0</v>
      </c>
      <c r="K132" s="26"/>
      <c r="L132" s="39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</row>
    <row r="133" spans="1:65" s="2" customFormat="1" ht="10.35" customHeight="1">
      <c r="A133" s="26"/>
      <c r="B133" s="27"/>
      <c r="C133" s="26"/>
      <c r="D133" s="26"/>
      <c r="E133" s="26"/>
      <c r="F133" s="26"/>
      <c r="G133" s="26"/>
      <c r="H133" s="26"/>
      <c r="I133" s="26"/>
      <c r="J133" s="26"/>
      <c r="K133" s="26"/>
      <c r="L133" s="39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</row>
    <row r="134" spans="1:65" s="11" customFormat="1" ht="29.25" customHeight="1">
      <c r="A134" s="117"/>
      <c r="B134" s="118"/>
      <c r="C134" s="119" t="s">
        <v>118</v>
      </c>
      <c r="D134" s="120" t="s">
        <v>52</v>
      </c>
      <c r="E134" s="120" t="s">
        <v>48</v>
      </c>
      <c r="F134" s="120" t="s">
        <v>49</v>
      </c>
      <c r="G134" s="120" t="s">
        <v>119</v>
      </c>
      <c r="H134" s="120" t="s">
        <v>120</v>
      </c>
      <c r="I134" s="120" t="s">
        <v>121</v>
      </c>
      <c r="J134" s="121" t="s">
        <v>111</v>
      </c>
      <c r="K134" s="122" t="s">
        <v>122</v>
      </c>
      <c r="L134" s="123"/>
      <c r="M134" s="59" t="s">
        <v>1</v>
      </c>
      <c r="N134" s="60" t="s">
        <v>31</v>
      </c>
      <c r="O134" s="60" t="s">
        <v>123</v>
      </c>
      <c r="P134" s="60" t="s">
        <v>124</v>
      </c>
      <c r="Q134" s="60" t="s">
        <v>125</v>
      </c>
      <c r="R134" s="60" t="s">
        <v>126</v>
      </c>
      <c r="S134" s="60" t="s">
        <v>127</v>
      </c>
      <c r="T134" s="61" t="s">
        <v>128</v>
      </c>
      <c r="U134" s="117"/>
      <c r="V134" s="117"/>
      <c r="W134" s="117"/>
      <c r="X134" s="117"/>
      <c r="Y134" s="117"/>
      <c r="Z134" s="117"/>
      <c r="AA134" s="117"/>
      <c r="AB134" s="117"/>
      <c r="AC134" s="117"/>
      <c r="AD134" s="117"/>
      <c r="AE134" s="117"/>
    </row>
    <row r="135" spans="1:65" s="2" customFormat="1" ht="22.9" customHeight="1">
      <c r="A135" s="26"/>
      <c r="B135" s="27"/>
      <c r="C135" s="66" t="s">
        <v>112</v>
      </c>
      <c r="D135" s="26"/>
      <c r="E135" s="26"/>
      <c r="F135" s="26"/>
      <c r="G135" s="26"/>
      <c r="H135" s="26"/>
      <c r="I135" s="26"/>
      <c r="J135" s="124">
        <f>BK135</f>
        <v>0</v>
      </c>
      <c r="K135" s="26"/>
      <c r="L135" s="27"/>
      <c r="M135" s="62"/>
      <c r="N135" s="53"/>
      <c r="O135" s="63"/>
      <c r="P135" s="125">
        <f>P136+P192</f>
        <v>511.33301929999999</v>
      </c>
      <c r="Q135" s="63"/>
      <c r="R135" s="125">
        <f>R136+R192</f>
        <v>64.876296650295004</v>
      </c>
      <c r="S135" s="63"/>
      <c r="T135" s="126">
        <f>T136+T192</f>
        <v>4.02827</v>
      </c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T135" s="14" t="s">
        <v>66</v>
      </c>
      <c r="AU135" s="14" t="s">
        <v>113</v>
      </c>
      <c r="BK135" s="127">
        <f>BK136+BK192</f>
        <v>0</v>
      </c>
    </row>
    <row r="136" spans="1:65" s="12" customFormat="1" ht="25.9" customHeight="1">
      <c r="B136" s="128"/>
      <c r="D136" s="129" t="s">
        <v>66</v>
      </c>
      <c r="E136" s="130" t="s">
        <v>129</v>
      </c>
      <c r="F136" s="130" t="s">
        <v>340</v>
      </c>
      <c r="J136" s="131">
        <f>BK136</f>
        <v>0</v>
      </c>
      <c r="L136" s="128"/>
      <c r="M136" s="132"/>
      <c r="N136" s="133"/>
      <c r="O136" s="133"/>
      <c r="P136" s="134">
        <f>P137+P140+P146+P157+P159+P173+P176</f>
        <v>263.52520235999998</v>
      </c>
      <c r="Q136" s="133"/>
      <c r="R136" s="134">
        <f>R137+R140+R146+R157+R159+R173+R176</f>
        <v>56.191985684218004</v>
      </c>
      <c r="S136" s="133"/>
      <c r="T136" s="135">
        <f>T137+T140+T146+T157+T159+T173+T176</f>
        <v>3.5109500000000002</v>
      </c>
      <c r="AR136" s="129" t="s">
        <v>74</v>
      </c>
      <c r="AT136" s="136" t="s">
        <v>66</v>
      </c>
      <c r="AU136" s="136" t="s">
        <v>67</v>
      </c>
      <c r="AY136" s="129" t="s">
        <v>131</v>
      </c>
      <c r="BK136" s="137">
        <f>BK137+BK140+BK146+BK157+BK159+BK173+BK176</f>
        <v>0</v>
      </c>
    </row>
    <row r="137" spans="1:65" s="12" customFormat="1" ht="22.9" customHeight="1">
      <c r="B137" s="128"/>
      <c r="D137" s="129" t="s">
        <v>66</v>
      </c>
      <c r="E137" s="138" t="s">
        <v>77</v>
      </c>
      <c r="F137" s="138" t="s">
        <v>341</v>
      </c>
      <c r="J137" s="139">
        <f>BK137</f>
        <v>0</v>
      </c>
      <c r="L137" s="128"/>
      <c r="M137" s="132"/>
      <c r="N137" s="133"/>
      <c r="O137" s="133"/>
      <c r="P137" s="134">
        <f>SUM(P138:P139)</f>
        <v>0.36899999999999999</v>
      </c>
      <c r="Q137" s="133"/>
      <c r="R137" s="134">
        <f>SUM(R138:R139)</f>
        <v>2.9700000000000001E-4</v>
      </c>
      <c r="S137" s="133"/>
      <c r="T137" s="135">
        <f>SUM(T138:T139)</f>
        <v>0</v>
      </c>
      <c r="AR137" s="129" t="s">
        <v>74</v>
      </c>
      <c r="AT137" s="136" t="s">
        <v>66</v>
      </c>
      <c r="AU137" s="136" t="s">
        <v>74</v>
      </c>
      <c r="AY137" s="129" t="s">
        <v>131</v>
      </c>
      <c r="BK137" s="137">
        <f>SUM(BK138:BK139)</f>
        <v>0</v>
      </c>
    </row>
    <row r="138" spans="1:65" s="2" customFormat="1" ht="24.2" customHeight="1">
      <c r="A138" s="26"/>
      <c r="B138" s="140"/>
      <c r="C138" s="141" t="s">
        <v>74</v>
      </c>
      <c r="D138" s="141" t="s">
        <v>134</v>
      </c>
      <c r="E138" s="142" t="s">
        <v>342</v>
      </c>
      <c r="F138" s="143" t="s">
        <v>343</v>
      </c>
      <c r="G138" s="144" t="s">
        <v>344</v>
      </c>
      <c r="H138" s="145">
        <v>9</v>
      </c>
      <c r="I138" s="146"/>
      <c r="J138" s="146">
        <f>ROUND(I138*H138,2)</f>
        <v>0</v>
      </c>
      <c r="K138" s="147"/>
      <c r="L138" s="27"/>
      <c r="M138" s="148" t="s">
        <v>1</v>
      </c>
      <c r="N138" s="149" t="s">
        <v>33</v>
      </c>
      <c r="O138" s="150">
        <v>4.1000000000000002E-2</v>
      </c>
      <c r="P138" s="150">
        <f>O138*H138</f>
        <v>0.36899999999999999</v>
      </c>
      <c r="Q138" s="150">
        <v>3.3000000000000003E-5</v>
      </c>
      <c r="R138" s="150">
        <f>Q138*H138</f>
        <v>2.9700000000000001E-4</v>
      </c>
      <c r="S138" s="150">
        <v>0</v>
      </c>
      <c r="T138" s="151">
        <f>S138*H138</f>
        <v>0</v>
      </c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R138" s="152" t="s">
        <v>138</v>
      </c>
      <c r="AT138" s="152" t="s">
        <v>134</v>
      </c>
      <c r="AU138" s="152" t="s">
        <v>77</v>
      </c>
      <c r="AY138" s="14" t="s">
        <v>131</v>
      </c>
      <c r="BE138" s="153">
        <f>IF(N138="základná",J138,0)</f>
        <v>0</v>
      </c>
      <c r="BF138" s="153">
        <f>IF(N138="znížená",J138,0)</f>
        <v>0</v>
      </c>
      <c r="BG138" s="153">
        <f>IF(N138="zákl. prenesená",J138,0)</f>
        <v>0</v>
      </c>
      <c r="BH138" s="153">
        <f>IF(N138="zníž. prenesená",J138,0)</f>
        <v>0</v>
      </c>
      <c r="BI138" s="153">
        <f>IF(N138="nulová",J138,0)</f>
        <v>0</v>
      </c>
      <c r="BJ138" s="14" t="s">
        <v>77</v>
      </c>
      <c r="BK138" s="153">
        <f>ROUND(I138*H138,2)</f>
        <v>0</v>
      </c>
      <c r="BL138" s="14" t="s">
        <v>138</v>
      </c>
      <c r="BM138" s="152" t="s">
        <v>77</v>
      </c>
    </row>
    <row r="139" spans="1:65" s="2" customFormat="1" ht="16.5" customHeight="1">
      <c r="A139" s="26"/>
      <c r="B139" s="140"/>
      <c r="C139" s="158" t="s">
        <v>77</v>
      </c>
      <c r="D139" s="158" t="s">
        <v>345</v>
      </c>
      <c r="E139" s="159" t="s">
        <v>346</v>
      </c>
      <c r="F139" s="160" t="s">
        <v>347</v>
      </c>
      <c r="G139" s="161" t="s">
        <v>344</v>
      </c>
      <c r="H139" s="162">
        <v>9.4499999999999993</v>
      </c>
      <c r="I139" s="163"/>
      <c r="J139" s="163">
        <f>ROUND(I139*H139,2)</f>
        <v>0</v>
      </c>
      <c r="K139" s="164"/>
      <c r="L139" s="165"/>
      <c r="M139" s="166" t="s">
        <v>1</v>
      </c>
      <c r="N139" s="167" t="s">
        <v>33</v>
      </c>
      <c r="O139" s="150">
        <v>0</v>
      </c>
      <c r="P139" s="150">
        <f>O139*H139</f>
        <v>0</v>
      </c>
      <c r="Q139" s="150">
        <v>0</v>
      </c>
      <c r="R139" s="150">
        <f>Q139*H139</f>
        <v>0</v>
      </c>
      <c r="S139" s="150">
        <v>0</v>
      </c>
      <c r="T139" s="151">
        <f>S139*H139</f>
        <v>0</v>
      </c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R139" s="152" t="s">
        <v>169</v>
      </c>
      <c r="AT139" s="152" t="s">
        <v>345</v>
      </c>
      <c r="AU139" s="152" t="s">
        <v>77</v>
      </c>
      <c r="AY139" s="14" t="s">
        <v>131</v>
      </c>
      <c r="BE139" s="153">
        <f>IF(N139="základná",J139,0)</f>
        <v>0</v>
      </c>
      <c r="BF139" s="153">
        <f>IF(N139="znížená",J139,0)</f>
        <v>0</v>
      </c>
      <c r="BG139" s="153">
        <f>IF(N139="zákl. prenesená",J139,0)</f>
        <v>0</v>
      </c>
      <c r="BH139" s="153">
        <f>IF(N139="zníž. prenesená",J139,0)</f>
        <v>0</v>
      </c>
      <c r="BI139" s="153">
        <f>IF(N139="nulová",J139,0)</f>
        <v>0</v>
      </c>
      <c r="BJ139" s="14" t="s">
        <v>77</v>
      </c>
      <c r="BK139" s="153">
        <f>ROUND(I139*H139,2)</f>
        <v>0</v>
      </c>
      <c r="BL139" s="14" t="s">
        <v>138</v>
      </c>
      <c r="BM139" s="152" t="s">
        <v>138</v>
      </c>
    </row>
    <row r="140" spans="1:65" s="12" customFormat="1" ht="22.9" customHeight="1">
      <c r="B140" s="128"/>
      <c r="D140" s="129" t="s">
        <v>66</v>
      </c>
      <c r="E140" s="138" t="s">
        <v>143</v>
      </c>
      <c r="F140" s="138" t="s">
        <v>348</v>
      </c>
      <c r="J140" s="139">
        <f>BK140</f>
        <v>0</v>
      </c>
      <c r="L140" s="128"/>
      <c r="M140" s="132"/>
      <c r="N140" s="133"/>
      <c r="O140" s="133"/>
      <c r="P140" s="134">
        <f>SUM(P141:P145)</f>
        <v>51.994591479999997</v>
      </c>
      <c r="Q140" s="133"/>
      <c r="R140" s="134">
        <f>SUM(R141:R145)</f>
        <v>19.182116332000003</v>
      </c>
      <c r="S140" s="133"/>
      <c r="T140" s="135">
        <f>SUM(T141:T145)</f>
        <v>0</v>
      </c>
      <c r="AR140" s="129" t="s">
        <v>74</v>
      </c>
      <c r="AT140" s="136" t="s">
        <v>66</v>
      </c>
      <c r="AU140" s="136" t="s">
        <v>74</v>
      </c>
      <c r="AY140" s="129" t="s">
        <v>131</v>
      </c>
      <c r="BK140" s="137">
        <f>SUM(BK141:BK145)</f>
        <v>0</v>
      </c>
    </row>
    <row r="141" spans="1:65" s="2" customFormat="1" ht="24.2" customHeight="1">
      <c r="A141" s="26"/>
      <c r="B141" s="140"/>
      <c r="C141" s="141" t="s">
        <v>143</v>
      </c>
      <c r="D141" s="141" t="s">
        <v>134</v>
      </c>
      <c r="E141" s="142" t="s">
        <v>349</v>
      </c>
      <c r="F141" s="143" t="s">
        <v>1246</v>
      </c>
      <c r="G141" s="144" t="s">
        <v>350</v>
      </c>
      <c r="H141" s="145">
        <v>20.934000000000001</v>
      </c>
      <c r="I141" s="146"/>
      <c r="J141" s="146">
        <f>ROUND(I141*H141,2)</f>
        <v>0</v>
      </c>
      <c r="K141" s="147"/>
      <c r="L141" s="27"/>
      <c r="M141" s="148" t="s">
        <v>1</v>
      </c>
      <c r="N141" s="149" t="s">
        <v>33</v>
      </c>
      <c r="O141" s="150">
        <v>2.22309</v>
      </c>
      <c r="P141" s="150">
        <f>O141*H141</f>
        <v>46.538166060000002</v>
      </c>
      <c r="Q141" s="150">
        <v>0.82156200000000001</v>
      </c>
      <c r="R141" s="150">
        <f>Q141*H141</f>
        <v>17.198578908000002</v>
      </c>
      <c r="S141" s="150">
        <v>0</v>
      </c>
      <c r="T141" s="151">
        <f>S141*H141</f>
        <v>0</v>
      </c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R141" s="152" t="s">
        <v>138</v>
      </c>
      <c r="AT141" s="152" t="s">
        <v>134</v>
      </c>
      <c r="AU141" s="152" t="s">
        <v>77</v>
      </c>
      <c r="AY141" s="14" t="s">
        <v>131</v>
      </c>
      <c r="BE141" s="153">
        <f>IF(N141="základná",J141,0)</f>
        <v>0</v>
      </c>
      <c r="BF141" s="153">
        <f>IF(N141="znížená",J141,0)</f>
        <v>0</v>
      </c>
      <c r="BG141" s="153">
        <f>IF(N141="zákl. prenesená",J141,0)</f>
        <v>0</v>
      </c>
      <c r="BH141" s="153">
        <f>IF(N141="zníž. prenesená",J141,0)</f>
        <v>0</v>
      </c>
      <c r="BI141" s="153">
        <f>IF(N141="nulová",J141,0)</f>
        <v>0</v>
      </c>
      <c r="BJ141" s="14" t="s">
        <v>77</v>
      </c>
      <c r="BK141" s="153">
        <f>ROUND(I141*H141,2)</f>
        <v>0</v>
      </c>
      <c r="BL141" s="14" t="s">
        <v>138</v>
      </c>
      <c r="BM141" s="152" t="s">
        <v>146</v>
      </c>
    </row>
    <row r="142" spans="1:65" s="2" customFormat="1" ht="21.75" customHeight="1">
      <c r="A142" s="26"/>
      <c r="B142" s="140"/>
      <c r="C142" s="141" t="s">
        <v>138</v>
      </c>
      <c r="D142" s="141" t="s">
        <v>134</v>
      </c>
      <c r="E142" s="142" t="s">
        <v>351</v>
      </c>
      <c r="F142" s="143" t="s">
        <v>1215</v>
      </c>
      <c r="G142" s="144" t="s">
        <v>352</v>
      </c>
      <c r="H142" s="145">
        <v>2</v>
      </c>
      <c r="I142" s="146"/>
      <c r="J142" s="146">
        <f>ROUND(I142*H142,2)</f>
        <v>0</v>
      </c>
      <c r="K142" s="147"/>
      <c r="L142" s="27"/>
      <c r="M142" s="148" t="s">
        <v>1</v>
      </c>
      <c r="N142" s="149" t="s">
        <v>33</v>
      </c>
      <c r="O142" s="150">
        <v>0.31019000000000002</v>
      </c>
      <c r="P142" s="150">
        <f>O142*H142</f>
        <v>0.62038000000000004</v>
      </c>
      <c r="Q142" s="150">
        <v>2.2725499999999999E-2</v>
      </c>
      <c r="R142" s="150">
        <f>Q142*H142</f>
        <v>4.5450999999999998E-2</v>
      </c>
      <c r="S142" s="150">
        <v>0</v>
      </c>
      <c r="T142" s="151">
        <f>S142*H142</f>
        <v>0</v>
      </c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R142" s="152" t="s">
        <v>138</v>
      </c>
      <c r="AT142" s="152" t="s">
        <v>134</v>
      </c>
      <c r="AU142" s="152" t="s">
        <v>77</v>
      </c>
      <c r="AY142" s="14" t="s">
        <v>131</v>
      </c>
      <c r="BE142" s="153">
        <f>IF(N142="základná",J142,0)</f>
        <v>0</v>
      </c>
      <c r="BF142" s="153">
        <f>IF(N142="znížená",J142,0)</f>
        <v>0</v>
      </c>
      <c r="BG142" s="153">
        <f>IF(N142="zákl. prenesená",J142,0)</f>
        <v>0</v>
      </c>
      <c r="BH142" s="153">
        <f>IF(N142="zníž. prenesená",J142,0)</f>
        <v>0</v>
      </c>
      <c r="BI142" s="153">
        <f>IF(N142="nulová",J142,0)</f>
        <v>0</v>
      </c>
      <c r="BJ142" s="14" t="s">
        <v>77</v>
      </c>
      <c r="BK142" s="153">
        <f>ROUND(I142*H142,2)</f>
        <v>0</v>
      </c>
      <c r="BL142" s="14" t="s">
        <v>138</v>
      </c>
      <c r="BM142" s="152" t="s">
        <v>169</v>
      </c>
    </row>
    <row r="143" spans="1:65" s="2" customFormat="1" ht="16.5" customHeight="1">
      <c r="A143" s="26"/>
      <c r="B143" s="140"/>
      <c r="C143" s="141" t="s">
        <v>353</v>
      </c>
      <c r="D143" s="141" t="s">
        <v>134</v>
      </c>
      <c r="E143" s="142" t="s">
        <v>354</v>
      </c>
      <c r="F143" s="143" t="s">
        <v>355</v>
      </c>
      <c r="G143" s="144" t="s">
        <v>350</v>
      </c>
      <c r="H143" s="145">
        <v>0.45</v>
      </c>
      <c r="I143" s="146"/>
      <c r="J143" s="146">
        <f>ROUND(I143*H143,2)</f>
        <v>0</v>
      </c>
      <c r="K143" s="147"/>
      <c r="L143" s="27"/>
      <c r="M143" s="148" t="s">
        <v>1</v>
      </c>
      <c r="N143" s="149" t="s">
        <v>33</v>
      </c>
      <c r="O143" s="150">
        <v>0</v>
      </c>
      <c r="P143" s="150">
        <f>O143*H143</f>
        <v>0</v>
      </c>
      <c r="Q143" s="150">
        <v>2.4621499999999998</v>
      </c>
      <c r="R143" s="150">
        <f>Q143*H143</f>
        <v>1.1079675</v>
      </c>
      <c r="S143" s="150">
        <v>0</v>
      </c>
      <c r="T143" s="151">
        <f>S143*H143</f>
        <v>0</v>
      </c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R143" s="152" t="s">
        <v>138</v>
      </c>
      <c r="AT143" s="152" t="s">
        <v>134</v>
      </c>
      <c r="AU143" s="152" t="s">
        <v>77</v>
      </c>
      <c r="AY143" s="14" t="s">
        <v>131</v>
      </c>
      <c r="BE143" s="153">
        <f>IF(N143="základná",J143,0)</f>
        <v>0</v>
      </c>
      <c r="BF143" s="153">
        <f>IF(N143="znížená",J143,0)</f>
        <v>0</v>
      </c>
      <c r="BG143" s="153">
        <f>IF(N143="zákl. prenesená",J143,0)</f>
        <v>0</v>
      </c>
      <c r="BH143" s="153">
        <f>IF(N143="zníž. prenesená",J143,0)</f>
        <v>0</v>
      </c>
      <c r="BI143" s="153">
        <f>IF(N143="nulová",J143,0)</f>
        <v>0</v>
      </c>
      <c r="BJ143" s="14" t="s">
        <v>77</v>
      </c>
      <c r="BK143" s="153">
        <f>ROUND(I143*H143,2)</f>
        <v>0</v>
      </c>
      <c r="BL143" s="14" t="s">
        <v>138</v>
      </c>
      <c r="BM143" s="152" t="s">
        <v>173</v>
      </c>
    </row>
    <row r="144" spans="1:65" s="2" customFormat="1" ht="24.2" customHeight="1">
      <c r="A144" s="26"/>
      <c r="B144" s="140"/>
      <c r="C144" s="141" t="s">
        <v>146</v>
      </c>
      <c r="D144" s="141" t="s">
        <v>134</v>
      </c>
      <c r="E144" s="142" t="s">
        <v>356</v>
      </c>
      <c r="F144" s="143" t="s">
        <v>1216</v>
      </c>
      <c r="G144" s="144" t="s">
        <v>350</v>
      </c>
      <c r="H144" s="145">
        <v>0.45</v>
      </c>
      <c r="I144" s="146"/>
      <c r="J144" s="146">
        <f>ROUND(I144*H144,2)</f>
        <v>0</v>
      </c>
      <c r="K144" s="147"/>
      <c r="L144" s="27"/>
      <c r="M144" s="148" t="s">
        <v>1</v>
      </c>
      <c r="N144" s="149" t="s">
        <v>33</v>
      </c>
      <c r="O144" s="150">
        <v>4.4349499999999997</v>
      </c>
      <c r="P144" s="150">
        <f>O144*H144</f>
        <v>1.9957274999999999</v>
      </c>
      <c r="Q144" s="150">
        <v>1.681584</v>
      </c>
      <c r="R144" s="150">
        <f>Q144*H144</f>
        <v>0.75671279999999996</v>
      </c>
      <c r="S144" s="150">
        <v>0</v>
      </c>
      <c r="T144" s="151">
        <f>S144*H144</f>
        <v>0</v>
      </c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R144" s="152" t="s">
        <v>138</v>
      </c>
      <c r="AT144" s="152" t="s">
        <v>134</v>
      </c>
      <c r="AU144" s="152" t="s">
        <v>77</v>
      </c>
      <c r="AY144" s="14" t="s">
        <v>131</v>
      </c>
      <c r="BE144" s="153">
        <f>IF(N144="základná",J144,0)</f>
        <v>0</v>
      </c>
      <c r="BF144" s="153">
        <f>IF(N144="znížená",J144,0)</f>
        <v>0</v>
      </c>
      <c r="BG144" s="153">
        <f>IF(N144="zákl. prenesená",J144,0)</f>
        <v>0</v>
      </c>
      <c r="BH144" s="153">
        <f>IF(N144="zníž. prenesená",J144,0)</f>
        <v>0</v>
      </c>
      <c r="BI144" s="153">
        <f>IF(N144="nulová",J144,0)</f>
        <v>0</v>
      </c>
      <c r="BJ144" s="14" t="s">
        <v>77</v>
      </c>
      <c r="BK144" s="153">
        <f>ROUND(I144*H144,2)</f>
        <v>0</v>
      </c>
      <c r="BL144" s="14" t="s">
        <v>138</v>
      </c>
      <c r="BM144" s="152" t="s">
        <v>176</v>
      </c>
    </row>
    <row r="145" spans="1:65" s="2" customFormat="1" ht="16.5" customHeight="1">
      <c r="A145" s="26"/>
      <c r="B145" s="140"/>
      <c r="C145" s="141" t="s">
        <v>357</v>
      </c>
      <c r="D145" s="141" t="s">
        <v>134</v>
      </c>
      <c r="E145" s="142" t="s">
        <v>358</v>
      </c>
      <c r="F145" s="143" t="s">
        <v>359</v>
      </c>
      <c r="G145" s="144" t="s">
        <v>360</v>
      </c>
      <c r="H145" s="145">
        <v>7.1999999999999995E-2</v>
      </c>
      <c r="I145" s="146"/>
      <c r="J145" s="146">
        <f>ROUND(I145*H145,2)</f>
        <v>0</v>
      </c>
      <c r="K145" s="147"/>
      <c r="L145" s="27"/>
      <c r="M145" s="148" t="s">
        <v>1</v>
      </c>
      <c r="N145" s="149" t="s">
        <v>33</v>
      </c>
      <c r="O145" s="150">
        <v>39.448860000000003</v>
      </c>
      <c r="P145" s="150">
        <f>O145*H145</f>
        <v>2.8403179199999999</v>
      </c>
      <c r="Q145" s="150">
        <v>1.0195295</v>
      </c>
      <c r="R145" s="150">
        <f>Q145*H145</f>
        <v>7.3406123999999989E-2</v>
      </c>
      <c r="S145" s="150">
        <v>0</v>
      </c>
      <c r="T145" s="151">
        <f>S145*H145</f>
        <v>0</v>
      </c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R145" s="152" t="s">
        <v>138</v>
      </c>
      <c r="AT145" s="152" t="s">
        <v>134</v>
      </c>
      <c r="AU145" s="152" t="s">
        <v>77</v>
      </c>
      <c r="AY145" s="14" t="s">
        <v>131</v>
      </c>
      <c r="BE145" s="153">
        <f>IF(N145="základná",J145,0)</f>
        <v>0</v>
      </c>
      <c r="BF145" s="153">
        <f>IF(N145="znížená",J145,0)</f>
        <v>0</v>
      </c>
      <c r="BG145" s="153">
        <f>IF(N145="zákl. prenesená",J145,0)</f>
        <v>0</v>
      </c>
      <c r="BH145" s="153">
        <f>IF(N145="zníž. prenesená",J145,0)</f>
        <v>0</v>
      </c>
      <c r="BI145" s="153">
        <f>IF(N145="nulová",J145,0)</f>
        <v>0</v>
      </c>
      <c r="BJ145" s="14" t="s">
        <v>77</v>
      </c>
      <c r="BK145" s="153">
        <f>ROUND(I145*H145,2)</f>
        <v>0</v>
      </c>
      <c r="BL145" s="14" t="s">
        <v>138</v>
      </c>
      <c r="BM145" s="152" t="s">
        <v>179</v>
      </c>
    </row>
    <row r="146" spans="1:65" s="12" customFormat="1" ht="22.9" customHeight="1">
      <c r="B146" s="128"/>
      <c r="D146" s="129" t="s">
        <v>66</v>
      </c>
      <c r="E146" s="138" t="s">
        <v>138</v>
      </c>
      <c r="F146" s="138" t="s">
        <v>361</v>
      </c>
      <c r="J146" s="139">
        <f>BK146</f>
        <v>0</v>
      </c>
      <c r="L146" s="128"/>
      <c r="M146" s="132"/>
      <c r="N146" s="133"/>
      <c r="O146" s="133"/>
      <c r="P146" s="134">
        <f>SUM(P147:P156)</f>
        <v>43.622950199999998</v>
      </c>
      <c r="Q146" s="133"/>
      <c r="R146" s="134">
        <f>SUM(R147:R156)</f>
        <v>9.6027576789899989</v>
      </c>
      <c r="S146" s="133"/>
      <c r="T146" s="135">
        <f>SUM(T147:T156)</f>
        <v>0</v>
      </c>
      <c r="AR146" s="129" t="s">
        <v>74</v>
      </c>
      <c r="AT146" s="136" t="s">
        <v>66</v>
      </c>
      <c r="AU146" s="136" t="s">
        <v>74</v>
      </c>
      <c r="AY146" s="129" t="s">
        <v>131</v>
      </c>
      <c r="BK146" s="137">
        <f>SUM(BK147:BK156)</f>
        <v>0</v>
      </c>
    </row>
    <row r="147" spans="1:65" s="2" customFormat="1" ht="24.2" customHeight="1">
      <c r="A147" s="26"/>
      <c r="B147" s="140"/>
      <c r="C147" s="141" t="s">
        <v>169</v>
      </c>
      <c r="D147" s="141" t="s">
        <v>134</v>
      </c>
      <c r="E147" s="142" t="s">
        <v>362</v>
      </c>
      <c r="F147" s="213" t="s">
        <v>363</v>
      </c>
      <c r="G147" s="144" t="s">
        <v>350</v>
      </c>
      <c r="H147" s="145">
        <v>0.91800000000000004</v>
      </c>
      <c r="I147" s="146"/>
      <c r="J147" s="146">
        <f t="shared" ref="J147:J156" si="0">ROUND(I147*H147,2)</f>
        <v>0</v>
      </c>
      <c r="K147" s="147"/>
      <c r="L147" s="27"/>
      <c r="M147" s="148" t="s">
        <v>1</v>
      </c>
      <c r="N147" s="149" t="s">
        <v>33</v>
      </c>
      <c r="O147" s="150">
        <v>1.26135</v>
      </c>
      <c r="P147" s="150">
        <f t="shared" ref="P147:P156" si="1">O147*H147</f>
        <v>1.1579193000000001</v>
      </c>
      <c r="Q147" s="150">
        <v>2.4018963000000002</v>
      </c>
      <c r="R147" s="150">
        <f t="shared" ref="R147:R156" si="2">Q147*H147</f>
        <v>2.2049408034000004</v>
      </c>
      <c r="S147" s="150">
        <v>0</v>
      </c>
      <c r="T147" s="151">
        <f t="shared" ref="T147:T156" si="3">S147*H147</f>
        <v>0</v>
      </c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R147" s="152" t="s">
        <v>138</v>
      </c>
      <c r="AT147" s="152" t="s">
        <v>134</v>
      </c>
      <c r="AU147" s="152" t="s">
        <v>77</v>
      </c>
      <c r="AY147" s="14" t="s">
        <v>131</v>
      </c>
      <c r="BE147" s="153">
        <f t="shared" ref="BE147:BE156" si="4">IF(N147="základná",J147,0)</f>
        <v>0</v>
      </c>
      <c r="BF147" s="153">
        <f t="shared" ref="BF147:BF156" si="5">IF(N147="znížená",J147,0)</f>
        <v>0</v>
      </c>
      <c r="BG147" s="153">
        <f t="shared" ref="BG147:BG156" si="6">IF(N147="zákl. prenesená",J147,0)</f>
        <v>0</v>
      </c>
      <c r="BH147" s="153">
        <f t="shared" ref="BH147:BH156" si="7">IF(N147="zníž. prenesená",J147,0)</f>
        <v>0</v>
      </c>
      <c r="BI147" s="153">
        <f t="shared" ref="BI147:BI156" si="8">IF(N147="nulová",J147,0)</f>
        <v>0</v>
      </c>
      <c r="BJ147" s="14" t="s">
        <v>77</v>
      </c>
      <c r="BK147" s="153">
        <f t="shared" ref="BK147:BK156" si="9">ROUND(I147*H147,2)</f>
        <v>0</v>
      </c>
      <c r="BL147" s="14" t="s">
        <v>138</v>
      </c>
      <c r="BM147" s="152" t="s">
        <v>182</v>
      </c>
    </row>
    <row r="148" spans="1:65" s="2" customFormat="1" ht="24.2" customHeight="1">
      <c r="A148" s="26"/>
      <c r="B148" s="140"/>
      <c r="C148" s="141" t="s">
        <v>364</v>
      </c>
      <c r="D148" s="141" t="s">
        <v>134</v>
      </c>
      <c r="E148" s="142" t="s">
        <v>365</v>
      </c>
      <c r="F148" s="143" t="s">
        <v>366</v>
      </c>
      <c r="G148" s="144" t="s">
        <v>344</v>
      </c>
      <c r="H148" s="145">
        <v>9.18</v>
      </c>
      <c r="I148" s="146"/>
      <c r="J148" s="146">
        <f t="shared" si="0"/>
        <v>0</v>
      </c>
      <c r="K148" s="147"/>
      <c r="L148" s="27"/>
      <c r="M148" s="148" t="s">
        <v>1</v>
      </c>
      <c r="N148" s="149" t="s">
        <v>33</v>
      </c>
      <c r="O148" s="150">
        <v>0.58648999999999996</v>
      </c>
      <c r="P148" s="150">
        <f t="shared" si="1"/>
        <v>5.3839781999999996</v>
      </c>
      <c r="Q148" s="150">
        <v>3.9510400000000003E-3</v>
      </c>
      <c r="R148" s="150">
        <f t="shared" si="2"/>
        <v>3.6270547200000003E-2</v>
      </c>
      <c r="S148" s="150">
        <v>0</v>
      </c>
      <c r="T148" s="151">
        <f t="shared" si="3"/>
        <v>0</v>
      </c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R148" s="152" t="s">
        <v>138</v>
      </c>
      <c r="AT148" s="152" t="s">
        <v>134</v>
      </c>
      <c r="AU148" s="152" t="s">
        <v>77</v>
      </c>
      <c r="AY148" s="14" t="s">
        <v>131</v>
      </c>
      <c r="BE148" s="153">
        <f t="shared" si="4"/>
        <v>0</v>
      </c>
      <c r="BF148" s="153">
        <f t="shared" si="5"/>
        <v>0</v>
      </c>
      <c r="BG148" s="153">
        <f t="shared" si="6"/>
        <v>0</v>
      </c>
      <c r="BH148" s="153">
        <f t="shared" si="7"/>
        <v>0</v>
      </c>
      <c r="BI148" s="153">
        <f t="shared" si="8"/>
        <v>0</v>
      </c>
      <c r="BJ148" s="14" t="s">
        <v>77</v>
      </c>
      <c r="BK148" s="153">
        <f t="shared" si="9"/>
        <v>0</v>
      </c>
      <c r="BL148" s="14" t="s">
        <v>138</v>
      </c>
      <c r="BM148" s="152" t="s">
        <v>185</v>
      </c>
    </row>
    <row r="149" spans="1:65" s="2" customFormat="1" ht="24.2" customHeight="1">
      <c r="A149" s="26"/>
      <c r="B149" s="140"/>
      <c r="C149" s="141" t="s">
        <v>173</v>
      </c>
      <c r="D149" s="141" t="s">
        <v>134</v>
      </c>
      <c r="E149" s="142" t="s">
        <v>367</v>
      </c>
      <c r="F149" s="143" t="s">
        <v>368</v>
      </c>
      <c r="G149" s="144" t="s">
        <v>344</v>
      </c>
      <c r="H149" s="145">
        <v>9.18</v>
      </c>
      <c r="I149" s="146"/>
      <c r="J149" s="146">
        <f t="shared" si="0"/>
        <v>0</v>
      </c>
      <c r="K149" s="147"/>
      <c r="L149" s="27"/>
      <c r="M149" s="148" t="s">
        <v>1</v>
      </c>
      <c r="N149" s="149" t="s">
        <v>33</v>
      </c>
      <c r="O149" s="150">
        <v>0.32600000000000001</v>
      </c>
      <c r="P149" s="150">
        <f t="shared" si="1"/>
        <v>2.99268</v>
      </c>
      <c r="Q149" s="150">
        <v>0</v>
      </c>
      <c r="R149" s="150">
        <f t="shared" si="2"/>
        <v>0</v>
      </c>
      <c r="S149" s="150">
        <v>0</v>
      </c>
      <c r="T149" s="151">
        <f t="shared" si="3"/>
        <v>0</v>
      </c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R149" s="152" t="s">
        <v>138</v>
      </c>
      <c r="AT149" s="152" t="s">
        <v>134</v>
      </c>
      <c r="AU149" s="152" t="s">
        <v>77</v>
      </c>
      <c r="AY149" s="14" t="s">
        <v>131</v>
      </c>
      <c r="BE149" s="153">
        <f t="shared" si="4"/>
        <v>0</v>
      </c>
      <c r="BF149" s="153">
        <f t="shared" si="5"/>
        <v>0</v>
      </c>
      <c r="BG149" s="153">
        <f t="shared" si="6"/>
        <v>0</v>
      </c>
      <c r="BH149" s="153">
        <f t="shared" si="7"/>
        <v>0</v>
      </c>
      <c r="BI149" s="153">
        <f t="shared" si="8"/>
        <v>0</v>
      </c>
      <c r="BJ149" s="14" t="s">
        <v>77</v>
      </c>
      <c r="BK149" s="153">
        <f t="shared" si="9"/>
        <v>0</v>
      </c>
      <c r="BL149" s="14" t="s">
        <v>138</v>
      </c>
      <c r="BM149" s="152" t="s">
        <v>7</v>
      </c>
    </row>
    <row r="150" spans="1:65" s="2" customFormat="1" ht="24.2" customHeight="1">
      <c r="A150" s="26"/>
      <c r="B150" s="140"/>
      <c r="C150" s="141" t="s">
        <v>369</v>
      </c>
      <c r="D150" s="141" t="s">
        <v>134</v>
      </c>
      <c r="E150" s="142" t="s">
        <v>370</v>
      </c>
      <c r="F150" s="143" t="s">
        <v>371</v>
      </c>
      <c r="G150" s="144" t="s">
        <v>344</v>
      </c>
      <c r="H150" s="145">
        <v>3.06</v>
      </c>
      <c r="I150" s="146"/>
      <c r="J150" s="146">
        <f t="shared" si="0"/>
        <v>0</v>
      </c>
      <c r="K150" s="147"/>
      <c r="L150" s="27"/>
      <c r="M150" s="148" t="s">
        <v>1</v>
      </c>
      <c r="N150" s="149" t="s">
        <v>33</v>
      </c>
      <c r="O150" s="150">
        <v>1.2657499999999999</v>
      </c>
      <c r="P150" s="150">
        <f t="shared" si="1"/>
        <v>3.8731949999999999</v>
      </c>
      <c r="Q150" s="150">
        <v>0.13128049999999999</v>
      </c>
      <c r="R150" s="150">
        <f t="shared" si="2"/>
        <v>0.40171833000000001</v>
      </c>
      <c r="S150" s="150">
        <v>0</v>
      </c>
      <c r="T150" s="151">
        <f t="shared" si="3"/>
        <v>0</v>
      </c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R150" s="152" t="s">
        <v>138</v>
      </c>
      <c r="AT150" s="152" t="s">
        <v>134</v>
      </c>
      <c r="AU150" s="152" t="s">
        <v>77</v>
      </c>
      <c r="AY150" s="14" t="s">
        <v>131</v>
      </c>
      <c r="BE150" s="153">
        <f t="shared" si="4"/>
        <v>0</v>
      </c>
      <c r="BF150" s="153">
        <f t="shared" si="5"/>
        <v>0</v>
      </c>
      <c r="BG150" s="153">
        <f t="shared" si="6"/>
        <v>0</v>
      </c>
      <c r="BH150" s="153">
        <f t="shared" si="7"/>
        <v>0</v>
      </c>
      <c r="BI150" s="153">
        <f t="shared" si="8"/>
        <v>0</v>
      </c>
      <c r="BJ150" s="14" t="s">
        <v>77</v>
      </c>
      <c r="BK150" s="153">
        <f t="shared" si="9"/>
        <v>0</v>
      </c>
      <c r="BL150" s="14" t="s">
        <v>138</v>
      </c>
      <c r="BM150" s="152" t="s">
        <v>190</v>
      </c>
    </row>
    <row r="151" spans="1:65" s="2" customFormat="1" ht="24.2" customHeight="1">
      <c r="A151" s="26"/>
      <c r="B151" s="140"/>
      <c r="C151" s="141" t="s">
        <v>176</v>
      </c>
      <c r="D151" s="141" t="s">
        <v>134</v>
      </c>
      <c r="E151" s="142" t="s">
        <v>372</v>
      </c>
      <c r="F151" s="143" t="s">
        <v>373</v>
      </c>
      <c r="G151" s="144" t="s">
        <v>344</v>
      </c>
      <c r="H151" s="145">
        <v>3.06</v>
      </c>
      <c r="I151" s="146"/>
      <c r="J151" s="146">
        <f t="shared" si="0"/>
        <v>0</v>
      </c>
      <c r="K151" s="147"/>
      <c r="L151" s="27"/>
      <c r="M151" s="148" t="s">
        <v>1</v>
      </c>
      <c r="N151" s="149" t="s">
        <v>33</v>
      </c>
      <c r="O151" s="150">
        <v>0.437</v>
      </c>
      <c r="P151" s="150">
        <f t="shared" si="1"/>
        <v>1.3372200000000001</v>
      </c>
      <c r="Q151" s="150">
        <v>0</v>
      </c>
      <c r="R151" s="150">
        <f t="shared" si="2"/>
        <v>0</v>
      </c>
      <c r="S151" s="150">
        <v>0</v>
      </c>
      <c r="T151" s="151">
        <f t="shared" si="3"/>
        <v>0</v>
      </c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R151" s="152" t="s">
        <v>138</v>
      </c>
      <c r="AT151" s="152" t="s">
        <v>134</v>
      </c>
      <c r="AU151" s="152" t="s">
        <v>77</v>
      </c>
      <c r="AY151" s="14" t="s">
        <v>131</v>
      </c>
      <c r="BE151" s="153">
        <f t="shared" si="4"/>
        <v>0</v>
      </c>
      <c r="BF151" s="153">
        <f t="shared" si="5"/>
        <v>0</v>
      </c>
      <c r="BG151" s="153">
        <f t="shared" si="6"/>
        <v>0</v>
      </c>
      <c r="BH151" s="153">
        <f t="shared" si="7"/>
        <v>0</v>
      </c>
      <c r="BI151" s="153">
        <f t="shared" si="8"/>
        <v>0</v>
      </c>
      <c r="BJ151" s="14" t="s">
        <v>77</v>
      </c>
      <c r="BK151" s="153">
        <f t="shared" si="9"/>
        <v>0</v>
      </c>
      <c r="BL151" s="14" t="s">
        <v>138</v>
      </c>
      <c r="BM151" s="152" t="s">
        <v>193</v>
      </c>
    </row>
    <row r="152" spans="1:65" s="2" customFormat="1" ht="21.75" customHeight="1">
      <c r="A152" s="26"/>
      <c r="B152" s="140"/>
      <c r="C152" s="141" t="s">
        <v>374</v>
      </c>
      <c r="D152" s="141" t="s">
        <v>134</v>
      </c>
      <c r="E152" s="142" t="s">
        <v>375</v>
      </c>
      <c r="F152" s="143" t="s">
        <v>376</v>
      </c>
      <c r="G152" s="144" t="s">
        <v>360</v>
      </c>
      <c r="H152" s="145">
        <v>0.14499999999999999</v>
      </c>
      <c r="I152" s="146"/>
      <c r="J152" s="146">
        <f t="shared" si="0"/>
        <v>0</v>
      </c>
      <c r="K152" s="147"/>
      <c r="L152" s="27"/>
      <c r="M152" s="148" t="s">
        <v>1</v>
      </c>
      <c r="N152" s="149" t="s">
        <v>33</v>
      </c>
      <c r="O152" s="150">
        <v>35.858580000000003</v>
      </c>
      <c r="P152" s="150">
        <f t="shared" si="1"/>
        <v>5.1994940999999999</v>
      </c>
      <c r="Q152" s="150">
        <v>1.016283432</v>
      </c>
      <c r="R152" s="150">
        <f t="shared" si="2"/>
        <v>0.14736109763999999</v>
      </c>
      <c r="S152" s="150">
        <v>0</v>
      </c>
      <c r="T152" s="151">
        <f t="shared" si="3"/>
        <v>0</v>
      </c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R152" s="152" t="s">
        <v>138</v>
      </c>
      <c r="AT152" s="152" t="s">
        <v>134</v>
      </c>
      <c r="AU152" s="152" t="s">
        <v>77</v>
      </c>
      <c r="AY152" s="14" t="s">
        <v>131</v>
      </c>
      <c r="BE152" s="153">
        <f t="shared" si="4"/>
        <v>0</v>
      </c>
      <c r="BF152" s="153">
        <f t="shared" si="5"/>
        <v>0</v>
      </c>
      <c r="BG152" s="153">
        <f t="shared" si="6"/>
        <v>0</v>
      </c>
      <c r="BH152" s="153">
        <f t="shared" si="7"/>
        <v>0</v>
      </c>
      <c r="BI152" s="153">
        <f t="shared" si="8"/>
        <v>0</v>
      </c>
      <c r="BJ152" s="14" t="s">
        <v>77</v>
      </c>
      <c r="BK152" s="153">
        <f t="shared" si="9"/>
        <v>0</v>
      </c>
      <c r="BL152" s="14" t="s">
        <v>138</v>
      </c>
      <c r="BM152" s="152" t="s">
        <v>196</v>
      </c>
    </row>
    <row r="153" spans="1:65" s="2" customFormat="1" ht="24.2" customHeight="1">
      <c r="A153" s="26"/>
      <c r="B153" s="140"/>
      <c r="C153" s="141" t="s">
        <v>179</v>
      </c>
      <c r="D153" s="141" t="s">
        <v>134</v>
      </c>
      <c r="E153" s="142" t="s">
        <v>377</v>
      </c>
      <c r="F153" s="213" t="s">
        <v>378</v>
      </c>
      <c r="G153" s="144" t="s">
        <v>350</v>
      </c>
      <c r="H153" s="145">
        <v>2.6190000000000002</v>
      </c>
      <c r="I153" s="146"/>
      <c r="J153" s="146">
        <f t="shared" si="0"/>
        <v>0</v>
      </c>
      <c r="K153" s="147"/>
      <c r="L153" s="27"/>
      <c r="M153" s="148" t="s">
        <v>1</v>
      </c>
      <c r="N153" s="149" t="s">
        <v>33</v>
      </c>
      <c r="O153" s="150">
        <v>1.5803499999999999</v>
      </c>
      <c r="P153" s="150">
        <f t="shared" si="1"/>
        <v>4.1389366499999998</v>
      </c>
      <c r="Q153" s="150">
        <v>2.4018647999999998</v>
      </c>
      <c r="R153" s="150">
        <f t="shared" si="2"/>
        <v>6.2904839111999999</v>
      </c>
      <c r="S153" s="150">
        <v>0</v>
      </c>
      <c r="T153" s="151">
        <f t="shared" si="3"/>
        <v>0</v>
      </c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R153" s="152" t="s">
        <v>138</v>
      </c>
      <c r="AT153" s="152" t="s">
        <v>134</v>
      </c>
      <c r="AU153" s="152" t="s">
        <v>77</v>
      </c>
      <c r="AY153" s="14" t="s">
        <v>131</v>
      </c>
      <c r="BE153" s="153">
        <f t="shared" si="4"/>
        <v>0</v>
      </c>
      <c r="BF153" s="153">
        <f t="shared" si="5"/>
        <v>0</v>
      </c>
      <c r="BG153" s="153">
        <f t="shared" si="6"/>
        <v>0</v>
      </c>
      <c r="BH153" s="153">
        <f t="shared" si="7"/>
        <v>0</v>
      </c>
      <c r="BI153" s="153">
        <f t="shared" si="8"/>
        <v>0</v>
      </c>
      <c r="BJ153" s="14" t="s">
        <v>77</v>
      </c>
      <c r="BK153" s="153">
        <f t="shared" si="9"/>
        <v>0</v>
      </c>
      <c r="BL153" s="14" t="s">
        <v>138</v>
      </c>
      <c r="BM153" s="152" t="s">
        <v>199</v>
      </c>
    </row>
    <row r="154" spans="1:65" s="2" customFormat="1" ht="16.5" customHeight="1">
      <c r="A154" s="26"/>
      <c r="B154" s="140"/>
      <c r="C154" s="141" t="s">
        <v>379</v>
      </c>
      <c r="D154" s="141" t="s">
        <v>134</v>
      </c>
      <c r="E154" s="142" t="s">
        <v>380</v>
      </c>
      <c r="F154" s="143" t="s">
        <v>381</v>
      </c>
      <c r="G154" s="144" t="s">
        <v>344</v>
      </c>
      <c r="H154" s="145">
        <v>17.46</v>
      </c>
      <c r="I154" s="146"/>
      <c r="J154" s="146">
        <f t="shared" si="0"/>
        <v>0</v>
      </c>
      <c r="K154" s="147"/>
      <c r="L154" s="27"/>
      <c r="M154" s="148" t="s">
        <v>1</v>
      </c>
      <c r="N154" s="149" t="s">
        <v>33</v>
      </c>
      <c r="O154" s="150">
        <v>0.48230000000000001</v>
      </c>
      <c r="P154" s="150">
        <f t="shared" si="1"/>
        <v>8.4209580000000006</v>
      </c>
      <c r="Q154" s="150">
        <v>1.8542260000000001E-2</v>
      </c>
      <c r="R154" s="150">
        <f t="shared" si="2"/>
        <v>0.32374785960000002</v>
      </c>
      <c r="S154" s="150">
        <v>0</v>
      </c>
      <c r="T154" s="151">
        <f t="shared" si="3"/>
        <v>0</v>
      </c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R154" s="152" t="s">
        <v>138</v>
      </c>
      <c r="AT154" s="152" t="s">
        <v>134</v>
      </c>
      <c r="AU154" s="152" t="s">
        <v>77</v>
      </c>
      <c r="AY154" s="14" t="s">
        <v>131</v>
      </c>
      <c r="BE154" s="153">
        <f t="shared" si="4"/>
        <v>0</v>
      </c>
      <c r="BF154" s="153">
        <f t="shared" si="5"/>
        <v>0</v>
      </c>
      <c r="BG154" s="153">
        <f t="shared" si="6"/>
        <v>0</v>
      </c>
      <c r="BH154" s="153">
        <f t="shared" si="7"/>
        <v>0</v>
      </c>
      <c r="BI154" s="153">
        <f t="shared" si="8"/>
        <v>0</v>
      </c>
      <c r="BJ154" s="14" t="s">
        <v>77</v>
      </c>
      <c r="BK154" s="153">
        <f t="shared" si="9"/>
        <v>0</v>
      </c>
      <c r="BL154" s="14" t="s">
        <v>138</v>
      </c>
      <c r="BM154" s="152" t="s">
        <v>202</v>
      </c>
    </row>
    <row r="155" spans="1:65" s="2" customFormat="1" ht="21.75" customHeight="1">
      <c r="A155" s="26"/>
      <c r="B155" s="140"/>
      <c r="C155" s="141" t="s">
        <v>182</v>
      </c>
      <c r="D155" s="141" t="s">
        <v>134</v>
      </c>
      <c r="E155" s="142" t="s">
        <v>382</v>
      </c>
      <c r="F155" s="143" t="s">
        <v>383</v>
      </c>
      <c r="G155" s="144" t="s">
        <v>344</v>
      </c>
      <c r="H155" s="145">
        <v>17.46</v>
      </c>
      <c r="I155" s="146"/>
      <c r="J155" s="146">
        <f t="shared" si="0"/>
        <v>0</v>
      </c>
      <c r="K155" s="147"/>
      <c r="L155" s="27"/>
      <c r="M155" s="148" t="s">
        <v>1</v>
      </c>
      <c r="N155" s="149" t="s">
        <v>33</v>
      </c>
      <c r="O155" s="150">
        <v>0.23899999999999999</v>
      </c>
      <c r="P155" s="150">
        <f t="shared" si="1"/>
        <v>4.1729399999999996</v>
      </c>
      <c r="Q155" s="150">
        <v>0</v>
      </c>
      <c r="R155" s="150">
        <f t="shared" si="2"/>
        <v>0</v>
      </c>
      <c r="S155" s="150">
        <v>0</v>
      </c>
      <c r="T155" s="151">
        <f t="shared" si="3"/>
        <v>0</v>
      </c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R155" s="152" t="s">
        <v>138</v>
      </c>
      <c r="AT155" s="152" t="s">
        <v>134</v>
      </c>
      <c r="AU155" s="152" t="s">
        <v>77</v>
      </c>
      <c r="AY155" s="14" t="s">
        <v>131</v>
      </c>
      <c r="BE155" s="153">
        <f t="shared" si="4"/>
        <v>0</v>
      </c>
      <c r="BF155" s="153">
        <f t="shared" si="5"/>
        <v>0</v>
      </c>
      <c r="BG155" s="153">
        <f t="shared" si="6"/>
        <v>0</v>
      </c>
      <c r="BH155" s="153">
        <f t="shared" si="7"/>
        <v>0</v>
      </c>
      <c r="BI155" s="153">
        <f t="shared" si="8"/>
        <v>0</v>
      </c>
      <c r="BJ155" s="14" t="s">
        <v>77</v>
      </c>
      <c r="BK155" s="153">
        <f t="shared" si="9"/>
        <v>0</v>
      </c>
      <c r="BL155" s="14" t="s">
        <v>138</v>
      </c>
      <c r="BM155" s="152" t="s">
        <v>205</v>
      </c>
    </row>
    <row r="156" spans="1:65" s="2" customFormat="1" ht="21.75" customHeight="1">
      <c r="A156" s="26"/>
      <c r="B156" s="140"/>
      <c r="C156" s="141" t="s">
        <v>384</v>
      </c>
      <c r="D156" s="141" t="s">
        <v>134</v>
      </c>
      <c r="E156" s="142" t="s">
        <v>385</v>
      </c>
      <c r="F156" s="143" t="s">
        <v>386</v>
      </c>
      <c r="G156" s="144" t="s">
        <v>360</v>
      </c>
      <c r="H156" s="145">
        <v>0.19500000000000001</v>
      </c>
      <c r="I156" s="146"/>
      <c r="J156" s="146">
        <f t="shared" si="0"/>
        <v>0</v>
      </c>
      <c r="K156" s="147"/>
      <c r="L156" s="27"/>
      <c r="M156" s="148" t="s">
        <v>1</v>
      </c>
      <c r="N156" s="149" t="s">
        <v>33</v>
      </c>
      <c r="O156" s="150">
        <v>35.618609999999997</v>
      </c>
      <c r="P156" s="150">
        <f t="shared" si="1"/>
        <v>6.9456289499999997</v>
      </c>
      <c r="Q156" s="150">
        <v>1.0165904100000001</v>
      </c>
      <c r="R156" s="150">
        <f t="shared" si="2"/>
        <v>0.19823512995000001</v>
      </c>
      <c r="S156" s="150">
        <v>0</v>
      </c>
      <c r="T156" s="151">
        <f t="shared" si="3"/>
        <v>0</v>
      </c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R156" s="152" t="s">
        <v>138</v>
      </c>
      <c r="AT156" s="152" t="s">
        <v>134</v>
      </c>
      <c r="AU156" s="152" t="s">
        <v>77</v>
      </c>
      <c r="AY156" s="14" t="s">
        <v>131</v>
      </c>
      <c r="BE156" s="153">
        <f t="shared" si="4"/>
        <v>0</v>
      </c>
      <c r="BF156" s="153">
        <f t="shared" si="5"/>
        <v>0</v>
      </c>
      <c r="BG156" s="153">
        <f t="shared" si="6"/>
        <v>0</v>
      </c>
      <c r="BH156" s="153">
        <f t="shared" si="7"/>
        <v>0</v>
      </c>
      <c r="BI156" s="153">
        <f t="shared" si="8"/>
        <v>0</v>
      </c>
      <c r="BJ156" s="14" t="s">
        <v>77</v>
      </c>
      <c r="BK156" s="153">
        <f t="shared" si="9"/>
        <v>0</v>
      </c>
      <c r="BL156" s="14" t="s">
        <v>138</v>
      </c>
      <c r="BM156" s="152" t="s">
        <v>208</v>
      </c>
    </row>
    <row r="157" spans="1:65" s="12" customFormat="1" ht="22.9" customHeight="1">
      <c r="B157" s="128"/>
      <c r="D157" s="129" t="s">
        <v>66</v>
      </c>
      <c r="E157" s="138" t="s">
        <v>353</v>
      </c>
      <c r="F157" s="138" t="s">
        <v>387</v>
      </c>
      <c r="J157" s="139">
        <f>BK157</f>
        <v>0</v>
      </c>
      <c r="L157" s="128"/>
      <c r="M157" s="132"/>
      <c r="N157" s="133"/>
      <c r="O157" s="133"/>
      <c r="P157" s="134">
        <f>P158</f>
        <v>0.2366172</v>
      </c>
      <c r="Q157" s="133"/>
      <c r="R157" s="134">
        <f>R158</f>
        <v>2.7462114000000004</v>
      </c>
      <c r="S157" s="133"/>
      <c r="T157" s="135">
        <f>T158</f>
        <v>0</v>
      </c>
      <c r="AR157" s="129" t="s">
        <v>74</v>
      </c>
      <c r="AT157" s="136" t="s">
        <v>66</v>
      </c>
      <c r="AU157" s="136" t="s">
        <v>74</v>
      </c>
      <c r="AY157" s="129" t="s">
        <v>131</v>
      </c>
      <c r="BK157" s="137">
        <f>BK158</f>
        <v>0</v>
      </c>
    </row>
    <row r="158" spans="1:65" s="2" customFormat="1" ht="16.5" customHeight="1">
      <c r="A158" s="26"/>
      <c r="B158" s="140"/>
      <c r="C158" s="141" t="s">
        <v>185</v>
      </c>
      <c r="D158" s="141" t="s">
        <v>134</v>
      </c>
      <c r="E158" s="142" t="s">
        <v>388</v>
      </c>
      <c r="F158" s="143" t="s">
        <v>389</v>
      </c>
      <c r="G158" s="144" t="s">
        <v>344</v>
      </c>
      <c r="H158" s="145">
        <v>9.81</v>
      </c>
      <c r="I158" s="146"/>
      <c r="J158" s="146">
        <f>ROUND(I158*H158,2)</f>
        <v>0</v>
      </c>
      <c r="K158" s="147"/>
      <c r="L158" s="27"/>
      <c r="M158" s="148" t="s">
        <v>1</v>
      </c>
      <c r="N158" s="149" t="s">
        <v>33</v>
      </c>
      <c r="O158" s="150">
        <v>2.4119999999999999E-2</v>
      </c>
      <c r="P158" s="150">
        <f>O158*H158</f>
        <v>0.2366172</v>
      </c>
      <c r="Q158" s="150">
        <v>0.27994000000000002</v>
      </c>
      <c r="R158" s="150">
        <f>Q158*H158</f>
        <v>2.7462114000000004</v>
      </c>
      <c r="S158" s="150">
        <v>0</v>
      </c>
      <c r="T158" s="151">
        <f>S158*H158</f>
        <v>0</v>
      </c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R158" s="152" t="s">
        <v>138</v>
      </c>
      <c r="AT158" s="152" t="s">
        <v>134</v>
      </c>
      <c r="AU158" s="152" t="s">
        <v>77</v>
      </c>
      <c r="AY158" s="14" t="s">
        <v>131</v>
      </c>
      <c r="BE158" s="153">
        <f>IF(N158="základná",J158,0)</f>
        <v>0</v>
      </c>
      <c r="BF158" s="153">
        <f>IF(N158="znížená",J158,0)</f>
        <v>0</v>
      </c>
      <c r="BG158" s="153">
        <f>IF(N158="zákl. prenesená",J158,0)</f>
        <v>0</v>
      </c>
      <c r="BH158" s="153">
        <f>IF(N158="zníž. prenesená",J158,0)</f>
        <v>0</v>
      </c>
      <c r="BI158" s="153">
        <f>IF(N158="nulová",J158,0)</f>
        <v>0</v>
      </c>
      <c r="BJ158" s="14" t="s">
        <v>77</v>
      </c>
      <c r="BK158" s="153">
        <f>ROUND(I158*H158,2)</f>
        <v>0</v>
      </c>
      <c r="BL158" s="14" t="s">
        <v>138</v>
      </c>
      <c r="BM158" s="152" t="s">
        <v>211</v>
      </c>
    </row>
    <row r="159" spans="1:65" s="12" customFormat="1" ht="22.9" customHeight="1">
      <c r="B159" s="128"/>
      <c r="D159" s="129" t="s">
        <v>66</v>
      </c>
      <c r="E159" s="138" t="s">
        <v>146</v>
      </c>
      <c r="F159" s="138" t="s">
        <v>390</v>
      </c>
      <c r="J159" s="139">
        <f>BK159</f>
        <v>0</v>
      </c>
      <c r="L159" s="128"/>
      <c r="M159" s="132"/>
      <c r="N159" s="133"/>
      <c r="O159" s="133"/>
      <c r="P159" s="134">
        <f>SUM(P160:P172)</f>
        <v>65.204025480000013</v>
      </c>
      <c r="Q159" s="133"/>
      <c r="R159" s="134">
        <f>SUM(R160:R172)</f>
        <v>13.592442324227999</v>
      </c>
      <c r="S159" s="133"/>
      <c r="T159" s="135">
        <f>SUM(T160:T172)</f>
        <v>0</v>
      </c>
      <c r="AR159" s="129" t="s">
        <v>74</v>
      </c>
      <c r="AT159" s="136" t="s">
        <v>66</v>
      </c>
      <c r="AU159" s="136" t="s">
        <v>74</v>
      </c>
      <c r="AY159" s="129" t="s">
        <v>131</v>
      </c>
      <c r="BK159" s="137">
        <f>SUM(BK160:BK172)</f>
        <v>0</v>
      </c>
    </row>
    <row r="160" spans="1:65" s="2" customFormat="1" ht="16.5" customHeight="1">
      <c r="A160" s="26"/>
      <c r="B160" s="140"/>
      <c r="C160" s="141" t="s">
        <v>391</v>
      </c>
      <c r="D160" s="141" t="s">
        <v>134</v>
      </c>
      <c r="E160" s="142" t="s">
        <v>392</v>
      </c>
      <c r="F160" s="143" t="s">
        <v>393</v>
      </c>
      <c r="G160" s="144" t="s">
        <v>344</v>
      </c>
      <c r="H160" s="145">
        <v>83.02</v>
      </c>
      <c r="I160" s="146"/>
      <c r="J160" s="146">
        <f t="shared" ref="J160:J172" si="10">ROUND(I160*H160,2)</f>
        <v>0</v>
      </c>
      <c r="K160" s="147"/>
      <c r="L160" s="27"/>
      <c r="M160" s="148" t="s">
        <v>1</v>
      </c>
      <c r="N160" s="149" t="s">
        <v>33</v>
      </c>
      <c r="O160" s="150">
        <v>0.30786000000000002</v>
      </c>
      <c r="P160" s="150">
        <f t="shared" ref="P160:P172" si="11">O160*H160</f>
        <v>25.5585372</v>
      </c>
      <c r="Q160" s="150">
        <v>4.1999999999999997E-3</v>
      </c>
      <c r="R160" s="150">
        <f t="shared" ref="R160:R172" si="12">Q160*H160</f>
        <v>0.34868399999999994</v>
      </c>
      <c r="S160" s="150">
        <v>0</v>
      </c>
      <c r="T160" s="151">
        <f t="shared" ref="T160:T172" si="13">S160*H160</f>
        <v>0</v>
      </c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R160" s="152" t="s">
        <v>138</v>
      </c>
      <c r="AT160" s="152" t="s">
        <v>134</v>
      </c>
      <c r="AU160" s="152" t="s">
        <v>77</v>
      </c>
      <c r="AY160" s="14" t="s">
        <v>131</v>
      </c>
      <c r="BE160" s="153">
        <f t="shared" ref="BE160:BE172" si="14">IF(N160="základná",J160,0)</f>
        <v>0</v>
      </c>
      <c r="BF160" s="153">
        <f t="shared" ref="BF160:BF172" si="15">IF(N160="znížená",J160,0)</f>
        <v>0</v>
      </c>
      <c r="BG160" s="153">
        <f t="shared" ref="BG160:BG172" si="16">IF(N160="zákl. prenesená",J160,0)</f>
        <v>0</v>
      </c>
      <c r="BH160" s="153">
        <f t="shared" ref="BH160:BH172" si="17">IF(N160="zníž. prenesená",J160,0)</f>
        <v>0</v>
      </c>
      <c r="BI160" s="153">
        <f t="shared" ref="BI160:BI172" si="18">IF(N160="nulová",J160,0)</f>
        <v>0</v>
      </c>
      <c r="BJ160" s="14" t="s">
        <v>77</v>
      </c>
      <c r="BK160" s="153">
        <f t="shared" ref="BK160:BK172" si="19">ROUND(I160*H160,2)</f>
        <v>0</v>
      </c>
      <c r="BL160" s="14" t="s">
        <v>138</v>
      </c>
      <c r="BM160" s="152" t="s">
        <v>214</v>
      </c>
    </row>
    <row r="161" spans="1:65" s="2" customFormat="1" ht="24.2" customHeight="1">
      <c r="A161" s="26"/>
      <c r="B161" s="140"/>
      <c r="C161" s="141" t="s">
        <v>7</v>
      </c>
      <c r="D161" s="141" t="s">
        <v>134</v>
      </c>
      <c r="E161" s="142" t="s">
        <v>394</v>
      </c>
      <c r="F161" s="143" t="s">
        <v>395</v>
      </c>
      <c r="G161" s="144" t="s">
        <v>344</v>
      </c>
      <c r="H161" s="145">
        <v>82</v>
      </c>
      <c r="I161" s="146"/>
      <c r="J161" s="146">
        <f t="shared" si="10"/>
        <v>0</v>
      </c>
      <c r="K161" s="147"/>
      <c r="L161" s="27"/>
      <c r="M161" s="148" t="s">
        <v>1</v>
      </c>
      <c r="N161" s="149" t="s">
        <v>33</v>
      </c>
      <c r="O161" s="150">
        <v>0</v>
      </c>
      <c r="P161" s="150">
        <f t="shared" si="11"/>
        <v>0</v>
      </c>
      <c r="Q161" s="150">
        <v>6.0000000000000001E-3</v>
      </c>
      <c r="R161" s="150">
        <f t="shared" si="12"/>
        <v>0.49199999999999999</v>
      </c>
      <c r="S161" s="150">
        <v>0</v>
      </c>
      <c r="T161" s="151">
        <f t="shared" si="13"/>
        <v>0</v>
      </c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R161" s="152" t="s">
        <v>138</v>
      </c>
      <c r="AT161" s="152" t="s">
        <v>134</v>
      </c>
      <c r="AU161" s="152" t="s">
        <v>77</v>
      </c>
      <c r="AY161" s="14" t="s">
        <v>131</v>
      </c>
      <c r="BE161" s="153">
        <f t="shared" si="14"/>
        <v>0</v>
      </c>
      <c r="BF161" s="153">
        <f t="shared" si="15"/>
        <v>0</v>
      </c>
      <c r="BG161" s="153">
        <f t="shared" si="16"/>
        <v>0</v>
      </c>
      <c r="BH161" s="153">
        <f t="shared" si="17"/>
        <v>0</v>
      </c>
      <c r="BI161" s="153">
        <f t="shared" si="18"/>
        <v>0</v>
      </c>
      <c r="BJ161" s="14" t="s">
        <v>77</v>
      </c>
      <c r="BK161" s="153">
        <f t="shared" si="19"/>
        <v>0</v>
      </c>
      <c r="BL161" s="14" t="s">
        <v>138</v>
      </c>
      <c r="BM161" s="152" t="s">
        <v>217</v>
      </c>
    </row>
    <row r="162" spans="1:65" s="2" customFormat="1" ht="24.2" customHeight="1">
      <c r="A162" s="26"/>
      <c r="B162" s="140"/>
      <c r="C162" s="141" t="s">
        <v>396</v>
      </c>
      <c r="D162" s="141" t="s">
        <v>134</v>
      </c>
      <c r="E162" s="142" t="s">
        <v>397</v>
      </c>
      <c r="F162" s="143" t="s">
        <v>398</v>
      </c>
      <c r="G162" s="144" t="s">
        <v>344</v>
      </c>
      <c r="H162" s="145">
        <v>82</v>
      </c>
      <c r="I162" s="146"/>
      <c r="J162" s="146">
        <f t="shared" si="10"/>
        <v>0</v>
      </c>
      <c r="K162" s="147"/>
      <c r="L162" s="27"/>
      <c r="M162" s="148" t="s">
        <v>1</v>
      </c>
      <c r="N162" s="149" t="s">
        <v>33</v>
      </c>
      <c r="O162" s="150">
        <v>0.19509000000000001</v>
      </c>
      <c r="P162" s="150">
        <f t="shared" si="11"/>
        <v>15.997380000000001</v>
      </c>
      <c r="Q162" s="150">
        <v>4.2000000000000002E-4</v>
      </c>
      <c r="R162" s="150">
        <f t="shared" si="12"/>
        <v>3.4439999999999998E-2</v>
      </c>
      <c r="S162" s="150">
        <v>0</v>
      </c>
      <c r="T162" s="151">
        <f t="shared" si="13"/>
        <v>0</v>
      </c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R162" s="152" t="s">
        <v>138</v>
      </c>
      <c r="AT162" s="152" t="s">
        <v>134</v>
      </c>
      <c r="AU162" s="152" t="s">
        <v>77</v>
      </c>
      <c r="AY162" s="14" t="s">
        <v>131</v>
      </c>
      <c r="BE162" s="153">
        <f t="shared" si="14"/>
        <v>0</v>
      </c>
      <c r="BF162" s="153">
        <f t="shared" si="15"/>
        <v>0</v>
      </c>
      <c r="BG162" s="153">
        <f t="shared" si="16"/>
        <v>0</v>
      </c>
      <c r="BH162" s="153">
        <f t="shared" si="17"/>
        <v>0</v>
      </c>
      <c r="BI162" s="153">
        <f t="shared" si="18"/>
        <v>0</v>
      </c>
      <c r="BJ162" s="14" t="s">
        <v>77</v>
      </c>
      <c r="BK162" s="153">
        <f t="shared" si="19"/>
        <v>0</v>
      </c>
      <c r="BL162" s="14" t="s">
        <v>138</v>
      </c>
      <c r="BM162" s="152" t="s">
        <v>220</v>
      </c>
    </row>
    <row r="163" spans="1:65" s="2" customFormat="1" ht="24.2" customHeight="1">
      <c r="A163" s="26"/>
      <c r="B163" s="140"/>
      <c r="C163" s="141" t="s">
        <v>190</v>
      </c>
      <c r="D163" s="141" t="s">
        <v>134</v>
      </c>
      <c r="E163" s="142" t="s">
        <v>399</v>
      </c>
      <c r="F163" s="143" t="s">
        <v>1247</v>
      </c>
      <c r="G163" s="144" t="s">
        <v>344</v>
      </c>
      <c r="H163" s="145">
        <v>82</v>
      </c>
      <c r="I163" s="146"/>
      <c r="J163" s="146">
        <f t="shared" si="10"/>
        <v>0</v>
      </c>
      <c r="K163" s="147"/>
      <c r="L163" s="27"/>
      <c r="M163" s="148" t="s">
        <v>1</v>
      </c>
      <c r="N163" s="149" t="s">
        <v>33</v>
      </c>
      <c r="O163" s="150">
        <v>0</v>
      </c>
      <c r="P163" s="150">
        <f t="shared" si="11"/>
        <v>0</v>
      </c>
      <c r="Q163" s="150">
        <v>0</v>
      </c>
      <c r="R163" s="150">
        <f t="shared" si="12"/>
        <v>0</v>
      </c>
      <c r="S163" s="150">
        <v>0</v>
      </c>
      <c r="T163" s="151">
        <f t="shared" si="13"/>
        <v>0</v>
      </c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R163" s="152" t="s">
        <v>138</v>
      </c>
      <c r="AT163" s="152" t="s">
        <v>134</v>
      </c>
      <c r="AU163" s="152" t="s">
        <v>77</v>
      </c>
      <c r="AY163" s="14" t="s">
        <v>131</v>
      </c>
      <c r="BE163" s="153">
        <f t="shared" si="14"/>
        <v>0</v>
      </c>
      <c r="BF163" s="153">
        <f t="shared" si="15"/>
        <v>0</v>
      </c>
      <c r="BG163" s="153">
        <f t="shared" si="16"/>
        <v>0</v>
      </c>
      <c r="BH163" s="153">
        <f t="shared" si="17"/>
        <v>0</v>
      </c>
      <c r="BI163" s="153">
        <f t="shared" si="18"/>
        <v>0</v>
      </c>
      <c r="BJ163" s="14" t="s">
        <v>77</v>
      </c>
      <c r="BK163" s="153">
        <f t="shared" si="19"/>
        <v>0</v>
      </c>
      <c r="BL163" s="14" t="s">
        <v>138</v>
      </c>
      <c r="BM163" s="152" t="s">
        <v>223</v>
      </c>
    </row>
    <row r="164" spans="1:65" s="2" customFormat="1" ht="37.9" customHeight="1">
      <c r="A164" s="26"/>
      <c r="B164" s="140"/>
      <c r="C164" s="141" t="s">
        <v>400</v>
      </c>
      <c r="D164" s="141" t="s">
        <v>134</v>
      </c>
      <c r="E164" s="142" t="s">
        <v>401</v>
      </c>
      <c r="F164" s="213" t="s">
        <v>1229</v>
      </c>
      <c r="G164" s="144" t="s">
        <v>344</v>
      </c>
      <c r="H164" s="145">
        <v>17.975999999999999</v>
      </c>
      <c r="I164" s="146"/>
      <c r="J164" s="146">
        <f t="shared" si="10"/>
        <v>0</v>
      </c>
      <c r="K164" s="147"/>
      <c r="L164" s="27"/>
      <c r="M164" s="148" t="s">
        <v>1</v>
      </c>
      <c r="N164" s="149" t="s">
        <v>33</v>
      </c>
      <c r="O164" s="150">
        <v>0</v>
      </c>
      <c r="P164" s="150">
        <f t="shared" si="11"/>
        <v>0</v>
      </c>
      <c r="Q164" s="150">
        <v>1.6930000000000001E-2</v>
      </c>
      <c r="R164" s="150">
        <f t="shared" si="12"/>
        <v>0.30433368</v>
      </c>
      <c r="S164" s="150">
        <v>0</v>
      </c>
      <c r="T164" s="151">
        <f t="shared" si="13"/>
        <v>0</v>
      </c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R164" s="152" t="s">
        <v>138</v>
      </c>
      <c r="AT164" s="152" t="s">
        <v>134</v>
      </c>
      <c r="AU164" s="152" t="s">
        <v>77</v>
      </c>
      <c r="AY164" s="14" t="s">
        <v>131</v>
      </c>
      <c r="BE164" s="153">
        <f t="shared" si="14"/>
        <v>0</v>
      </c>
      <c r="BF164" s="153">
        <f t="shared" si="15"/>
        <v>0</v>
      </c>
      <c r="BG164" s="153">
        <f t="shared" si="16"/>
        <v>0</v>
      </c>
      <c r="BH164" s="153">
        <f t="shared" si="17"/>
        <v>0</v>
      </c>
      <c r="BI164" s="153">
        <f t="shared" si="18"/>
        <v>0</v>
      </c>
      <c r="BJ164" s="14" t="s">
        <v>77</v>
      </c>
      <c r="BK164" s="153">
        <f t="shared" si="19"/>
        <v>0</v>
      </c>
      <c r="BL164" s="14" t="s">
        <v>138</v>
      </c>
      <c r="BM164" s="152" t="s">
        <v>226</v>
      </c>
    </row>
    <row r="165" spans="1:65" s="2" customFormat="1" ht="33" customHeight="1">
      <c r="A165" s="26"/>
      <c r="B165" s="140"/>
      <c r="C165" s="141" t="s">
        <v>193</v>
      </c>
      <c r="D165" s="141" t="s">
        <v>134</v>
      </c>
      <c r="E165" s="142" t="s">
        <v>402</v>
      </c>
      <c r="F165" s="143" t="s">
        <v>403</v>
      </c>
      <c r="G165" s="144" t="s">
        <v>344</v>
      </c>
      <c r="H165" s="145">
        <v>103.37</v>
      </c>
      <c r="I165" s="146"/>
      <c r="J165" s="146">
        <f t="shared" si="10"/>
        <v>0</v>
      </c>
      <c r="K165" s="147"/>
      <c r="L165" s="27"/>
      <c r="M165" s="148" t="s">
        <v>1</v>
      </c>
      <c r="N165" s="149" t="s">
        <v>33</v>
      </c>
      <c r="O165" s="150">
        <v>0</v>
      </c>
      <c r="P165" s="150">
        <f t="shared" si="11"/>
        <v>0</v>
      </c>
      <c r="Q165" s="150">
        <v>2.3500000000000001E-3</v>
      </c>
      <c r="R165" s="150">
        <f t="shared" si="12"/>
        <v>0.24291950000000001</v>
      </c>
      <c r="S165" s="150">
        <v>0</v>
      </c>
      <c r="T165" s="151">
        <f t="shared" si="13"/>
        <v>0</v>
      </c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R165" s="152" t="s">
        <v>138</v>
      </c>
      <c r="AT165" s="152" t="s">
        <v>134</v>
      </c>
      <c r="AU165" s="152" t="s">
        <v>77</v>
      </c>
      <c r="AY165" s="14" t="s">
        <v>131</v>
      </c>
      <c r="BE165" s="153">
        <f t="shared" si="14"/>
        <v>0</v>
      </c>
      <c r="BF165" s="153">
        <f t="shared" si="15"/>
        <v>0</v>
      </c>
      <c r="BG165" s="153">
        <f t="shared" si="16"/>
        <v>0</v>
      </c>
      <c r="BH165" s="153">
        <f t="shared" si="17"/>
        <v>0</v>
      </c>
      <c r="BI165" s="153">
        <f t="shared" si="18"/>
        <v>0</v>
      </c>
      <c r="BJ165" s="14" t="s">
        <v>77</v>
      </c>
      <c r="BK165" s="153">
        <f t="shared" si="19"/>
        <v>0</v>
      </c>
      <c r="BL165" s="14" t="s">
        <v>138</v>
      </c>
      <c r="BM165" s="152" t="s">
        <v>227</v>
      </c>
    </row>
    <row r="166" spans="1:65" s="2" customFormat="1" ht="16.5" customHeight="1">
      <c r="A166" s="26"/>
      <c r="B166" s="140"/>
      <c r="C166" s="141" t="s">
        <v>404</v>
      </c>
      <c r="D166" s="141" t="s">
        <v>134</v>
      </c>
      <c r="E166" s="142" t="s">
        <v>405</v>
      </c>
      <c r="F166" s="143" t="s">
        <v>1217</v>
      </c>
      <c r="G166" s="144" t="s">
        <v>344</v>
      </c>
      <c r="H166" s="145">
        <v>5.7</v>
      </c>
      <c r="I166" s="146"/>
      <c r="J166" s="146">
        <f t="shared" si="10"/>
        <v>0</v>
      </c>
      <c r="K166" s="147"/>
      <c r="L166" s="27"/>
      <c r="M166" s="148" t="s">
        <v>1</v>
      </c>
      <c r="N166" s="149" t="s">
        <v>33</v>
      </c>
      <c r="O166" s="150">
        <v>0</v>
      </c>
      <c r="P166" s="150">
        <f t="shared" si="11"/>
        <v>0</v>
      </c>
      <c r="Q166" s="150">
        <v>4.2500000000000003E-3</v>
      </c>
      <c r="R166" s="150">
        <f t="shared" si="12"/>
        <v>2.4225000000000003E-2</v>
      </c>
      <c r="S166" s="150">
        <v>0</v>
      </c>
      <c r="T166" s="151">
        <f t="shared" si="13"/>
        <v>0</v>
      </c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R166" s="152" t="s">
        <v>138</v>
      </c>
      <c r="AT166" s="152" t="s">
        <v>134</v>
      </c>
      <c r="AU166" s="152" t="s">
        <v>77</v>
      </c>
      <c r="AY166" s="14" t="s">
        <v>131</v>
      </c>
      <c r="BE166" s="153">
        <f t="shared" si="14"/>
        <v>0</v>
      </c>
      <c r="BF166" s="153">
        <f t="shared" si="15"/>
        <v>0</v>
      </c>
      <c r="BG166" s="153">
        <f t="shared" si="16"/>
        <v>0</v>
      </c>
      <c r="BH166" s="153">
        <f t="shared" si="17"/>
        <v>0</v>
      </c>
      <c r="BI166" s="153">
        <f t="shared" si="18"/>
        <v>0</v>
      </c>
      <c r="BJ166" s="14" t="s">
        <v>77</v>
      </c>
      <c r="BK166" s="153">
        <f t="shared" si="19"/>
        <v>0</v>
      </c>
      <c r="BL166" s="14" t="s">
        <v>138</v>
      </c>
      <c r="BM166" s="152" t="s">
        <v>229</v>
      </c>
    </row>
    <row r="167" spans="1:65" s="2" customFormat="1" ht="24.2" customHeight="1">
      <c r="A167" s="26"/>
      <c r="B167" s="140"/>
      <c r="C167" s="141" t="s">
        <v>196</v>
      </c>
      <c r="D167" s="141" t="s">
        <v>134</v>
      </c>
      <c r="E167" s="142" t="s">
        <v>406</v>
      </c>
      <c r="F167" s="143" t="s">
        <v>1218</v>
      </c>
      <c r="G167" s="144" t="s">
        <v>344</v>
      </c>
      <c r="H167" s="145">
        <v>6.18</v>
      </c>
      <c r="I167" s="146"/>
      <c r="J167" s="146">
        <f t="shared" si="10"/>
        <v>0</v>
      </c>
      <c r="K167" s="147"/>
      <c r="L167" s="27"/>
      <c r="M167" s="148" t="s">
        <v>1</v>
      </c>
      <c r="N167" s="149" t="s">
        <v>33</v>
      </c>
      <c r="O167" s="150">
        <v>0.79207000000000005</v>
      </c>
      <c r="P167" s="150">
        <f t="shared" si="11"/>
        <v>4.8949926000000001</v>
      </c>
      <c r="Q167" s="150">
        <v>1.0501999999999999E-2</v>
      </c>
      <c r="R167" s="150">
        <f t="shared" si="12"/>
        <v>6.4902359999999992E-2</v>
      </c>
      <c r="S167" s="150">
        <v>0</v>
      </c>
      <c r="T167" s="151">
        <f t="shared" si="13"/>
        <v>0</v>
      </c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R167" s="152" t="s">
        <v>138</v>
      </c>
      <c r="AT167" s="152" t="s">
        <v>134</v>
      </c>
      <c r="AU167" s="152" t="s">
        <v>77</v>
      </c>
      <c r="AY167" s="14" t="s">
        <v>131</v>
      </c>
      <c r="BE167" s="153">
        <f t="shared" si="14"/>
        <v>0</v>
      </c>
      <c r="BF167" s="153">
        <f t="shared" si="15"/>
        <v>0</v>
      </c>
      <c r="BG167" s="153">
        <f t="shared" si="16"/>
        <v>0</v>
      </c>
      <c r="BH167" s="153">
        <f t="shared" si="17"/>
        <v>0</v>
      </c>
      <c r="BI167" s="153">
        <f t="shared" si="18"/>
        <v>0</v>
      </c>
      <c r="BJ167" s="14" t="s">
        <v>77</v>
      </c>
      <c r="BK167" s="153">
        <f t="shared" si="19"/>
        <v>0</v>
      </c>
      <c r="BL167" s="14" t="s">
        <v>138</v>
      </c>
      <c r="BM167" s="152" t="s">
        <v>231</v>
      </c>
    </row>
    <row r="168" spans="1:65" s="2" customFormat="1" ht="21.75" customHeight="1">
      <c r="A168" s="26"/>
      <c r="B168" s="140"/>
      <c r="C168" s="141" t="s">
        <v>407</v>
      </c>
      <c r="D168" s="141" t="s">
        <v>134</v>
      </c>
      <c r="E168" s="142" t="s">
        <v>408</v>
      </c>
      <c r="F168" s="143" t="s">
        <v>409</v>
      </c>
      <c r="G168" s="144" t="s">
        <v>350</v>
      </c>
      <c r="H168" s="145">
        <v>4.2069999999999999</v>
      </c>
      <c r="I168" s="146"/>
      <c r="J168" s="146">
        <f t="shared" si="10"/>
        <v>0</v>
      </c>
      <c r="K168" s="147"/>
      <c r="L168" s="27"/>
      <c r="M168" s="148" t="s">
        <v>1</v>
      </c>
      <c r="N168" s="149" t="s">
        <v>33</v>
      </c>
      <c r="O168" s="150">
        <v>3.1671</v>
      </c>
      <c r="P168" s="150">
        <f t="shared" si="11"/>
        <v>13.3239897</v>
      </c>
      <c r="Q168" s="150">
        <v>2.1940735</v>
      </c>
      <c r="R168" s="150">
        <f t="shared" si="12"/>
        <v>9.2304672144999991</v>
      </c>
      <c r="S168" s="150">
        <v>0</v>
      </c>
      <c r="T168" s="151">
        <f t="shared" si="13"/>
        <v>0</v>
      </c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R168" s="152" t="s">
        <v>138</v>
      </c>
      <c r="AT168" s="152" t="s">
        <v>134</v>
      </c>
      <c r="AU168" s="152" t="s">
        <v>77</v>
      </c>
      <c r="AY168" s="14" t="s">
        <v>131</v>
      </c>
      <c r="BE168" s="153">
        <f t="shared" si="14"/>
        <v>0</v>
      </c>
      <c r="BF168" s="153">
        <f t="shared" si="15"/>
        <v>0</v>
      </c>
      <c r="BG168" s="153">
        <f t="shared" si="16"/>
        <v>0</v>
      </c>
      <c r="BH168" s="153">
        <f t="shared" si="17"/>
        <v>0</v>
      </c>
      <c r="BI168" s="153">
        <f t="shared" si="18"/>
        <v>0</v>
      </c>
      <c r="BJ168" s="14" t="s">
        <v>77</v>
      </c>
      <c r="BK168" s="153">
        <f t="shared" si="19"/>
        <v>0</v>
      </c>
      <c r="BL168" s="14" t="s">
        <v>138</v>
      </c>
      <c r="BM168" s="152" t="s">
        <v>232</v>
      </c>
    </row>
    <row r="169" spans="1:65" s="2" customFormat="1" ht="21.75" customHeight="1">
      <c r="A169" s="26"/>
      <c r="B169" s="140"/>
      <c r="C169" s="141" t="s">
        <v>199</v>
      </c>
      <c r="D169" s="141" t="s">
        <v>134</v>
      </c>
      <c r="E169" s="142" t="s">
        <v>410</v>
      </c>
      <c r="F169" s="143" t="s">
        <v>411</v>
      </c>
      <c r="G169" s="144" t="s">
        <v>360</v>
      </c>
      <c r="H169" s="145">
        <v>0.29099999999999998</v>
      </c>
      <c r="I169" s="146"/>
      <c r="J169" s="146">
        <f t="shared" si="10"/>
        <v>0</v>
      </c>
      <c r="K169" s="147"/>
      <c r="L169" s="27"/>
      <c r="M169" s="148" t="s">
        <v>1</v>
      </c>
      <c r="N169" s="149" t="s">
        <v>33</v>
      </c>
      <c r="O169" s="150">
        <v>15.77178</v>
      </c>
      <c r="P169" s="150">
        <f t="shared" si="11"/>
        <v>4.5895879799999992</v>
      </c>
      <c r="Q169" s="150">
        <v>1.202961408</v>
      </c>
      <c r="R169" s="150">
        <f t="shared" si="12"/>
        <v>0.35006176972799996</v>
      </c>
      <c r="S169" s="150">
        <v>0</v>
      </c>
      <c r="T169" s="151">
        <f t="shared" si="13"/>
        <v>0</v>
      </c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R169" s="152" t="s">
        <v>138</v>
      </c>
      <c r="AT169" s="152" t="s">
        <v>134</v>
      </c>
      <c r="AU169" s="152" t="s">
        <v>77</v>
      </c>
      <c r="AY169" s="14" t="s">
        <v>131</v>
      </c>
      <c r="BE169" s="153">
        <f t="shared" si="14"/>
        <v>0</v>
      </c>
      <c r="BF169" s="153">
        <f t="shared" si="15"/>
        <v>0</v>
      </c>
      <c r="BG169" s="153">
        <f t="shared" si="16"/>
        <v>0</v>
      </c>
      <c r="BH169" s="153">
        <f t="shared" si="17"/>
        <v>0</v>
      </c>
      <c r="BI169" s="153">
        <f t="shared" si="18"/>
        <v>0</v>
      </c>
      <c r="BJ169" s="14" t="s">
        <v>77</v>
      </c>
      <c r="BK169" s="153">
        <f t="shared" si="19"/>
        <v>0</v>
      </c>
      <c r="BL169" s="14" t="s">
        <v>138</v>
      </c>
      <c r="BM169" s="152" t="s">
        <v>235</v>
      </c>
    </row>
    <row r="170" spans="1:65" s="2" customFormat="1" ht="24.2" customHeight="1">
      <c r="A170" s="26"/>
      <c r="B170" s="140"/>
      <c r="C170" s="141" t="s">
        <v>412</v>
      </c>
      <c r="D170" s="141" t="s">
        <v>134</v>
      </c>
      <c r="E170" s="142" t="s">
        <v>413</v>
      </c>
      <c r="F170" s="143" t="s">
        <v>414</v>
      </c>
      <c r="G170" s="144" t="s">
        <v>344</v>
      </c>
      <c r="H170" s="145">
        <v>9</v>
      </c>
      <c r="I170" s="146"/>
      <c r="J170" s="146">
        <f t="shared" si="10"/>
        <v>0</v>
      </c>
      <c r="K170" s="147"/>
      <c r="L170" s="27"/>
      <c r="M170" s="148" t="s">
        <v>1</v>
      </c>
      <c r="N170" s="149" t="s">
        <v>33</v>
      </c>
      <c r="O170" s="150">
        <v>0</v>
      </c>
      <c r="P170" s="150">
        <f t="shared" si="11"/>
        <v>0</v>
      </c>
      <c r="Q170" s="150">
        <v>0.27560000000000001</v>
      </c>
      <c r="R170" s="150">
        <f t="shared" si="12"/>
        <v>2.4803999999999999</v>
      </c>
      <c r="S170" s="150">
        <v>0</v>
      </c>
      <c r="T170" s="151">
        <f t="shared" si="13"/>
        <v>0</v>
      </c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R170" s="152" t="s">
        <v>138</v>
      </c>
      <c r="AT170" s="152" t="s">
        <v>134</v>
      </c>
      <c r="AU170" s="152" t="s">
        <v>77</v>
      </c>
      <c r="AY170" s="14" t="s">
        <v>131</v>
      </c>
      <c r="BE170" s="153">
        <f t="shared" si="14"/>
        <v>0</v>
      </c>
      <c r="BF170" s="153">
        <f t="shared" si="15"/>
        <v>0</v>
      </c>
      <c r="BG170" s="153">
        <f t="shared" si="16"/>
        <v>0</v>
      </c>
      <c r="BH170" s="153">
        <f t="shared" si="17"/>
        <v>0</v>
      </c>
      <c r="BI170" s="153">
        <f t="shared" si="18"/>
        <v>0</v>
      </c>
      <c r="BJ170" s="14" t="s">
        <v>77</v>
      </c>
      <c r="BK170" s="153">
        <f t="shared" si="19"/>
        <v>0</v>
      </c>
      <c r="BL170" s="14" t="s">
        <v>138</v>
      </c>
      <c r="BM170" s="152" t="s">
        <v>238</v>
      </c>
    </row>
    <row r="171" spans="1:65" s="2" customFormat="1" ht="24.2" customHeight="1">
      <c r="A171" s="26"/>
      <c r="B171" s="140"/>
      <c r="C171" s="141" t="s">
        <v>202</v>
      </c>
      <c r="D171" s="141" t="s">
        <v>134</v>
      </c>
      <c r="E171" s="142" t="s">
        <v>415</v>
      </c>
      <c r="F171" s="143" t="s">
        <v>416</v>
      </c>
      <c r="G171" s="144" t="s">
        <v>172</v>
      </c>
      <c r="H171" s="145">
        <v>2.52</v>
      </c>
      <c r="I171" s="146"/>
      <c r="J171" s="146">
        <f t="shared" si="10"/>
        <v>0</v>
      </c>
      <c r="K171" s="147"/>
      <c r="L171" s="27"/>
      <c r="M171" s="148" t="s">
        <v>1</v>
      </c>
      <c r="N171" s="149" t="s">
        <v>33</v>
      </c>
      <c r="O171" s="150">
        <v>0.33315</v>
      </c>
      <c r="P171" s="150">
        <f t="shared" si="11"/>
        <v>0.83953800000000001</v>
      </c>
      <c r="Q171" s="150">
        <v>7.9399999999999991E-3</v>
      </c>
      <c r="R171" s="150">
        <f t="shared" si="12"/>
        <v>2.0008799999999997E-2</v>
      </c>
      <c r="S171" s="150">
        <v>0</v>
      </c>
      <c r="T171" s="151">
        <f t="shared" si="13"/>
        <v>0</v>
      </c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R171" s="152" t="s">
        <v>138</v>
      </c>
      <c r="AT171" s="152" t="s">
        <v>134</v>
      </c>
      <c r="AU171" s="152" t="s">
        <v>77</v>
      </c>
      <c r="AY171" s="14" t="s">
        <v>131</v>
      </c>
      <c r="BE171" s="153">
        <f t="shared" si="14"/>
        <v>0</v>
      </c>
      <c r="BF171" s="153">
        <f t="shared" si="15"/>
        <v>0</v>
      </c>
      <c r="BG171" s="153">
        <f t="shared" si="16"/>
        <v>0</v>
      </c>
      <c r="BH171" s="153">
        <f t="shared" si="17"/>
        <v>0</v>
      </c>
      <c r="BI171" s="153">
        <f t="shared" si="18"/>
        <v>0</v>
      </c>
      <c r="BJ171" s="14" t="s">
        <v>77</v>
      </c>
      <c r="BK171" s="153">
        <f t="shared" si="19"/>
        <v>0</v>
      </c>
      <c r="BL171" s="14" t="s">
        <v>138</v>
      </c>
      <c r="BM171" s="152" t="s">
        <v>241</v>
      </c>
    </row>
    <row r="172" spans="1:65" s="2" customFormat="1" ht="16.5" customHeight="1">
      <c r="A172" s="26"/>
      <c r="B172" s="140"/>
      <c r="C172" s="158" t="s">
        <v>417</v>
      </c>
      <c r="D172" s="158" t="s">
        <v>345</v>
      </c>
      <c r="E172" s="159" t="s">
        <v>418</v>
      </c>
      <c r="F172" s="160" t="s">
        <v>419</v>
      </c>
      <c r="G172" s="161" t="s">
        <v>172</v>
      </c>
      <c r="H172" s="162">
        <v>2.5960000000000001</v>
      </c>
      <c r="I172" s="163"/>
      <c r="J172" s="163">
        <f t="shared" si="10"/>
        <v>0</v>
      </c>
      <c r="K172" s="164"/>
      <c r="L172" s="165"/>
      <c r="M172" s="166" t="s">
        <v>1</v>
      </c>
      <c r="N172" s="167" t="s">
        <v>33</v>
      </c>
      <c r="O172" s="150">
        <v>0</v>
      </c>
      <c r="P172" s="150">
        <f t="shared" si="11"/>
        <v>0</v>
      </c>
      <c r="Q172" s="150">
        <v>0</v>
      </c>
      <c r="R172" s="150">
        <f t="shared" si="12"/>
        <v>0</v>
      </c>
      <c r="S172" s="150">
        <v>0</v>
      </c>
      <c r="T172" s="151">
        <f t="shared" si="13"/>
        <v>0</v>
      </c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R172" s="152" t="s">
        <v>169</v>
      </c>
      <c r="AT172" s="152" t="s">
        <v>345</v>
      </c>
      <c r="AU172" s="152" t="s">
        <v>77</v>
      </c>
      <c r="AY172" s="14" t="s">
        <v>131</v>
      </c>
      <c r="BE172" s="153">
        <f t="shared" si="14"/>
        <v>0</v>
      </c>
      <c r="BF172" s="153">
        <f t="shared" si="15"/>
        <v>0</v>
      </c>
      <c r="BG172" s="153">
        <f t="shared" si="16"/>
        <v>0</v>
      </c>
      <c r="BH172" s="153">
        <f t="shared" si="17"/>
        <v>0</v>
      </c>
      <c r="BI172" s="153">
        <f t="shared" si="18"/>
        <v>0</v>
      </c>
      <c r="BJ172" s="14" t="s">
        <v>77</v>
      </c>
      <c r="BK172" s="153">
        <f t="shared" si="19"/>
        <v>0</v>
      </c>
      <c r="BL172" s="14" t="s">
        <v>138</v>
      </c>
      <c r="BM172" s="152" t="s">
        <v>244</v>
      </c>
    </row>
    <row r="173" spans="1:65" s="12" customFormat="1" ht="22.9" customHeight="1">
      <c r="B173" s="128"/>
      <c r="D173" s="129" t="s">
        <v>66</v>
      </c>
      <c r="E173" s="138" t="s">
        <v>169</v>
      </c>
      <c r="F173" s="138" t="s">
        <v>420</v>
      </c>
      <c r="J173" s="139">
        <f>BK173</f>
        <v>0</v>
      </c>
      <c r="L173" s="128"/>
      <c r="M173" s="132"/>
      <c r="N173" s="133"/>
      <c r="O173" s="133"/>
      <c r="P173" s="134">
        <f>SUM(P174:P175)</f>
        <v>0</v>
      </c>
      <c r="Q173" s="133"/>
      <c r="R173" s="134">
        <f>SUM(R174:R175)</f>
        <v>0.64339999999999997</v>
      </c>
      <c r="S173" s="133"/>
      <c r="T173" s="135">
        <f>SUM(T174:T175)</f>
        <v>0</v>
      </c>
      <c r="AR173" s="129" t="s">
        <v>74</v>
      </c>
      <c r="AT173" s="136" t="s">
        <v>66</v>
      </c>
      <c r="AU173" s="136" t="s">
        <v>74</v>
      </c>
      <c r="AY173" s="129" t="s">
        <v>131</v>
      </c>
      <c r="BK173" s="137">
        <f>SUM(BK174:BK175)</f>
        <v>0</v>
      </c>
    </row>
    <row r="174" spans="1:65" s="2" customFormat="1" ht="16.5" customHeight="1">
      <c r="A174" s="26"/>
      <c r="B174" s="140"/>
      <c r="C174" s="141" t="s">
        <v>205</v>
      </c>
      <c r="D174" s="141" t="s">
        <v>134</v>
      </c>
      <c r="E174" s="142" t="s">
        <v>421</v>
      </c>
      <c r="F174" s="143" t="s">
        <v>422</v>
      </c>
      <c r="G174" s="144" t="s">
        <v>352</v>
      </c>
      <c r="H174" s="145">
        <v>5</v>
      </c>
      <c r="I174" s="146"/>
      <c r="J174" s="146">
        <f>ROUND(I174*H174,2)</f>
        <v>0</v>
      </c>
      <c r="K174" s="147"/>
      <c r="L174" s="27"/>
      <c r="M174" s="148" t="s">
        <v>1</v>
      </c>
      <c r="N174" s="149" t="s">
        <v>33</v>
      </c>
      <c r="O174" s="150">
        <v>0</v>
      </c>
      <c r="P174" s="150">
        <f>O174*H174</f>
        <v>0</v>
      </c>
      <c r="Q174" s="150">
        <v>4.6800000000000001E-3</v>
      </c>
      <c r="R174" s="150">
        <f>Q174*H174</f>
        <v>2.3400000000000001E-2</v>
      </c>
      <c r="S174" s="150">
        <v>0</v>
      </c>
      <c r="T174" s="151">
        <f>S174*H174</f>
        <v>0</v>
      </c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R174" s="152" t="s">
        <v>138</v>
      </c>
      <c r="AT174" s="152" t="s">
        <v>134</v>
      </c>
      <c r="AU174" s="152" t="s">
        <v>77</v>
      </c>
      <c r="AY174" s="14" t="s">
        <v>131</v>
      </c>
      <c r="BE174" s="153">
        <f>IF(N174="základná",J174,0)</f>
        <v>0</v>
      </c>
      <c r="BF174" s="153">
        <f>IF(N174="znížená",J174,0)</f>
        <v>0</v>
      </c>
      <c r="BG174" s="153">
        <f>IF(N174="zákl. prenesená",J174,0)</f>
        <v>0</v>
      </c>
      <c r="BH174" s="153">
        <f>IF(N174="zníž. prenesená",J174,0)</f>
        <v>0</v>
      </c>
      <c r="BI174" s="153">
        <f>IF(N174="nulová",J174,0)</f>
        <v>0</v>
      </c>
      <c r="BJ174" s="14" t="s">
        <v>77</v>
      </c>
      <c r="BK174" s="153">
        <f>ROUND(I174*H174,2)</f>
        <v>0</v>
      </c>
      <c r="BL174" s="14" t="s">
        <v>138</v>
      </c>
      <c r="BM174" s="152" t="s">
        <v>247</v>
      </c>
    </row>
    <row r="175" spans="1:65" s="2" customFormat="1" ht="24.2" customHeight="1">
      <c r="A175" s="26"/>
      <c r="B175" s="140"/>
      <c r="C175" s="158" t="s">
        <v>423</v>
      </c>
      <c r="D175" s="158" t="s">
        <v>345</v>
      </c>
      <c r="E175" s="159" t="s">
        <v>424</v>
      </c>
      <c r="F175" s="160" t="s">
        <v>425</v>
      </c>
      <c r="G175" s="161" t="s">
        <v>352</v>
      </c>
      <c r="H175" s="162">
        <v>5</v>
      </c>
      <c r="I175" s="163"/>
      <c r="J175" s="163">
        <f>ROUND(I175*H175,2)</f>
        <v>0</v>
      </c>
      <c r="K175" s="164"/>
      <c r="L175" s="165"/>
      <c r="M175" s="166" t="s">
        <v>1</v>
      </c>
      <c r="N175" s="167" t="s">
        <v>33</v>
      </c>
      <c r="O175" s="150">
        <v>0</v>
      </c>
      <c r="P175" s="150">
        <f>O175*H175</f>
        <v>0</v>
      </c>
      <c r="Q175" s="150">
        <v>0.124</v>
      </c>
      <c r="R175" s="150">
        <f>Q175*H175</f>
        <v>0.62</v>
      </c>
      <c r="S175" s="150">
        <v>0</v>
      </c>
      <c r="T175" s="151">
        <f>S175*H175</f>
        <v>0</v>
      </c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R175" s="152" t="s">
        <v>169</v>
      </c>
      <c r="AT175" s="152" t="s">
        <v>345</v>
      </c>
      <c r="AU175" s="152" t="s">
        <v>77</v>
      </c>
      <c r="AY175" s="14" t="s">
        <v>131</v>
      </c>
      <c r="BE175" s="153">
        <f>IF(N175="základná",J175,0)</f>
        <v>0</v>
      </c>
      <c r="BF175" s="153">
        <f>IF(N175="znížená",J175,0)</f>
        <v>0</v>
      </c>
      <c r="BG175" s="153">
        <f>IF(N175="zákl. prenesená",J175,0)</f>
        <v>0</v>
      </c>
      <c r="BH175" s="153">
        <f>IF(N175="zníž. prenesená",J175,0)</f>
        <v>0</v>
      </c>
      <c r="BI175" s="153">
        <f>IF(N175="nulová",J175,0)</f>
        <v>0</v>
      </c>
      <c r="BJ175" s="14" t="s">
        <v>77</v>
      </c>
      <c r="BK175" s="153">
        <f>ROUND(I175*H175,2)</f>
        <v>0</v>
      </c>
      <c r="BL175" s="14" t="s">
        <v>138</v>
      </c>
      <c r="BM175" s="152" t="s">
        <v>250</v>
      </c>
    </row>
    <row r="176" spans="1:65" s="12" customFormat="1" ht="22.9" customHeight="1">
      <c r="B176" s="128"/>
      <c r="D176" s="129" t="s">
        <v>66</v>
      </c>
      <c r="E176" s="138" t="s">
        <v>364</v>
      </c>
      <c r="F176" s="138" t="s">
        <v>426</v>
      </c>
      <c r="J176" s="139">
        <f>BK176</f>
        <v>0</v>
      </c>
      <c r="L176" s="128"/>
      <c r="M176" s="132"/>
      <c r="N176" s="133"/>
      <c r="O176" s="133"/>
      <c r="P176" s="134">
        <f>SUM(P177:P191)</f>
        <v>102.098018</v>
      </c>
      <c r="Q176" s="133"/>
      <c r="R176" s="134">
        <f>SUM(R177:R191)</f>
        <v>10.424760949000001</v>
      </c>
      <c r="S176" s="133"/>
      <c r="T176" s="135">
        <f>SUM(T177:T191)</f>
        <v>3.5109500000000002</v>
      </c>
      <c r="AR176" s="129" t="s">
        <v>74</v>
      </c>
      <c r="AT176" s="136" t="s">
        <v>66</v>
      </c>
      <c r="AU176" s="136" t="s">
        <v>74</v>
      </c>
      <c r="AY176" s="129" t="s">
        <v>131</v>
      </c>
      <c r="BK176" s="137">
        <f>SUM(BK177:BK191)</f>
        <v>0</v>
      </c>
    </row>
    <row r="177" spans="1:65" s="2" customFormat="1" ht="24.2" customHeight="1">
      <c r="A177" s="26"/>
      <c r="B177" s="140"/>
      <c r="C177" s="141" t="s">
        <v>208</v>
      </c>
      <c r="D177" s="141" t="s">
        <v>134</v>
      </c>
      <c r="E177" s="142" t="s">
        <v>427</v>
      </c>
      <c r="F177" s="143" t="s">
        <v>428</v>
      </c>
      <c r="G177" s="144" t="s">
        <v>172</v>
      </c>
      <c r="H177" s="145">
        <v>16.399999999999999</v>
      </c>
      <c r="I177" s="146"/>
      <c r="J177" s="146">
        <f t="shared" ref="J177:J191" si="20">ROUND(I177*H177,2)</f>
        <v>0</v>
      </c>
      <c r="K177" s="147"/>
      <c r="L177" s="27"/>
      <c r="M177" s="148" t="s">
        <v>1</v>
      </c>
      <c r="N177" s="149" t="s">
        <v>33</v>
      </c>
      <c r="O177" s="150">
        <v>0</v>
      </c>
      <c r="P177" s="150">
        <f t="shared" ref="P177:P191" si="21">O177*H177</f>
        <v>0</v>
      </c>
      <c r="Q177" s="150">
        <v>0.10562000000000001</v>
      </c>
      <c r="R177" s="150">
        <f t="shared" ref="R177:R191" si="22">Q177*H177</f>
        <v>1.7321679999999999</v>
      </c>
      <c r="S177" s="150">
        <v>0</v>
      </c>
      <c r="T177" s="151">
        <f t="shared" ref="T177:T191" si="23">S177*H177</f>
        <v>0</v>
      </c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R177" s="152" t="s">
        <v>138</v>
      </c>
      <c r="AT177" s="152" t="s">
        <v>134</v>
      </c>
      <c r="AU177" s="152" t="s">
        <v>77</v>
      </c>
      <c r="AY177" s="14" t="s">
        <v>131</v>
      </c>
      <c r="BE177" s="153">
        <f t="shared" ref="BE177:BE191" si="24">IF(N177="základná",J177,0)</f>
        <v>0</v>
      </c>
      <c r="BF177" s="153">
        <f t="shared" ref="BF177:BF191" si="25">IF(N177="znížená",J177,0)</f>
        <v>0</v>
      </c>
      <c r="BG177" s="153">
        <f t="shared" ref="BG177:BG191" si="26">IF(N177="zákl. prenesená",J177,0)</f>
        <v>0</v>
      </c>
      <c r="BH177" s="153">
        <f t="shared" ref="BH177:BH191" si="27">IF(N177="zníž. prenesená",J177,0)</f>
        <v>0</v>
      </c>
      <c r="BI177" s="153">
        <f t="shared" ref="BI177:BI191" si="28">IF(N177="nulová",J177,0)</f>
        <v>0</v>
      </c>
      <c r="BJ177" s="14" t="s">
        <v>77</v>
      </c>
      <c r="BK177" s="153">
        <f t="shared" ref="BK177:BK191" si="29">ROUND(I177*H177,2)</f>
        <v>0</v>
      </c>
      <c r="BL177" s="14" t="s">
        <v>138</v>
      </c>
      <c r="BM177" s="152" t="s">
        <v>253</v>
      </c>
    </row>
    <row r="178" spans="1:65" s="2" customFormat="1" ht="16.5" customHeight="1">
      <c r="A178" s="26"/>
      <c r="B178" s="140"/>
      <c r="C178" s="158" t="s">
        <v>429</v>
      </c>
      <c r="D178" s="158" t="s">
        <v>345</v>
      </c>
      <c r="E178" s="159" t="s">
        <v>430</v>
      </c>
      <c r="F178" s="160" t="s">
        <v>431</v>
      </c>
      <c r="G178" s="161" t="s">
        <v>352</v>
      </c>
      <c r="H178" s="162">
        <v>16.891999999999999</v>
      </c>
      <c r="I178" s="163"/>
      <c r="J178" s="163">
        <f t="shared" si="20"/>
        <v>0</v>
      </c>
      <c r="K178" s="164"/>
      <c r="L178" s="165"/>
      <c r="M178" s="166" t="s">
        <v>1</v>
      </c>
      <c r="N178" s="167" t="s">
        <v>33</v>
      </c>
      <c r="O178" s="150">
        <v>0</v>
      </c>
      <c r="P178" s="150">
        <f t="shared" si="21"/>
        <v>0</v>
      </c>
      <c r="Q178" s="150">
        <v>2.1999999999999999E-2</v>
      </c>
      <c r="R178" s="150">
        <f t="shared" si="22"/>
        <v>0.37162399999999995</v>
      </c>
      <c r="S178" s="150">
        <v>0</v>
      </c>
      <c r="T178" s="151">
        <f t="shared" si="23"/>
        <v>0</v>
      </c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R178" s="152" t="s">
        <v>169</v>
      </c>
      <c r="AT178" s="152" t="s">
        <v>345</v>
      </c>
      <c r="AU178" s="152" t="s">
        <v>77</v>
      </c>
      <c r="AY178" s="14" t="s">
        <v>131</v>
      </c>
      <c r="BE178" s="153">
        <f t="shared" si="24"/>
        <v>0</v>
      </c>
      <c r="BF178" s="153">
        <f t="shared" si="25"/>
        <v>0</v>
      </c>
      <c r="BG178" s="153">
        <f t="shared" si="26"/>
        <v>0</v>
      </c>
      <c r="BH178" s="153">
        <f t="shared" si="27"/>
        <v>0</v>
      </c>
      <c r="BI178" s="153">
        <f t="shared" si="28"/>
        <v>0</v>
      </c>
      <c r="BJ178" s="14" t="s">
        <v>77</v>
      </c>
      <c r="BK178" s="153">
        <f t="shared" si="29"/>
        <v>0</v>
      </c>
      <c r="BL178" s="14" t="s">
        <v>138</v>
      </c>
      <c r="BM178" s="152" t="s">
        <v>256</v>
      </c>
    </row>
    <row r="179" spans="1:65" s="2" customFormat="1" ht="24.2" customHeight="1">
      <c r="A179" s="26"/>
      <c r="B179" s="140"/>
      <c r="C179" s="141" t="s">
        <v>211</v>
      </c>
      <c r="D179" s="141" t="s">
        <v>134</v>
      </c>
      <c r="E179" s="142" t="s">
        <v>432</v>
      </c>
      <c r="F179" s="143" t="s">
        <v>433</v>
      </c>
      <c r="G179" s="144" t="s">
        <v>350</v>
      </c>
      <c r="H179" s="145">
        <v>0.82</v>
      </c>
      <c r="I179" s="146"/>
      <c r="J179" s="146">
        <f t="shared" si="20"/>
        <v>0</v>
      </c>
      <c r="K179" s="147"/>
      <c r="L179" s="27"/>
      <c r="M179" s="148" t="s">
        <v>1</v>
      </c>
      <c r="N179" s="149" t="s">
        <v>33</v>
      </c>
      <c r="O179" s="150">
        <v>1.363</v>
      </c>
      <c r="P179" s="150">
        <f t="shared" si="21"/>
        <v>1.1176599999999999</v>
      </c>
      <c r="Q179" s="150">
        <v>2.2010930000000002</v>
      </c>
      <c r="R179" s="150">
        <f t="shared" si="22"/>
        <v>1.80489626</v>
      </c>
      <c r="S179" s="150">
        <v>0</v>
      </c>
      <c r="T179" s="151">
        <f t="shared" si="23"/>
        <v>0</v>
      </c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R179" s="152" t="s">
        <v>138</v>
      </c>
      <c r="AT179" s="152" t="s">
        <v>134</v>
      </c>
      <c r="AU179" s="152" t="s">
        <v>77</v>
      </c>
      <c r="AY179" s="14" t="s">
        <v>131</v>
      </c>
      <c r="BE179" s="153">
        <f t="shared" si="24"/>
        <v>0</v>
      </c>
      <c r="BF179" s="153">
        <f t="shared" si="25"/>
        <v>0</v>
      </c>
      <c r="BG179" s="153">
        <f t="shared" si="26"/>
        <v>0</v>
      </c>
      <c r="BH179" s="153">
        <f t="shared" si="27"/>
        <v>0</v>
      </c>
      <c r="BI179" s="153">
        <f t="shared" si="28"/>
        <v>0</v>
      </c>
      <c r="BJ179" s="14" t="s">
        <v>77</v>
      </c>
      <c r="BK179" s="153">
        <f t="shared" si="29"/>
        <v>0</v>
      </c>
      <c r="BL179" s="14" t="s">
        <v>138</v>
      </c>
      <c r="BM179" s="152" t="s">
        <v>258</v>
      </c>
    </row>
    <row r="180" spans="1:65" s="2" customFormat="1" ht="24.2" customHeight="1">
      <c r="A180" s="26"/>
      <c r="B180" s="140"/>
      <c r="C180" s="141" t="s">
        <v>434</v>
      </c>
      <c r="D180" s="141" t="s">
        <v>134</v>
      </c>
      <c r="E180" s="142" t="s">
        <v>435</v>
      </c>
      <c r="F180" s="143" t="s">
        <v>436</v>
      </c>
      <c r="G180" s="144" t="s">
        <v>344</v>
      </c>
      <c r="H180" s="145">
        <v>126.7</v>
      </c>
      <c r="I180" s="146"/>
      <c r="J180" s="146">
        <f t="shared" si="20"/>
        <v>0</v>
      </c>
      <c r="K180" s="147"/>
      <c r="L180" s="27"/>
      <c r="M180" s="148" t="s">
        <v>1</v>
      </c>
      <c r="N180" s="149" t="s">
        <v>33</v>
      </c>
      <c r="O180" s="150">
        <v>0.14599999999999999</v>
      </c>
      <c r="P180" s="150">
        <f t="shared" si="21"/>
        <v>18.498200000000001</v>
      </c>
      <c r="Q180" s="150">
        <v>2.5710569999999999E-2</v>
      </c>
      <c r="R180" s="150">
        <f t="shared" si="22"/>
        <v>3.2575292189999998</v>
      </c>
      <c r="S180" s="150">
        <v>0</v>
      </c>
      <c r="T180" s="151">
        <f t="shared" si="23"/>
        <v>0</v>
      </c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R180" s="152" t="s">
        <v>138</v>
      </c>
      <c r="AT180" s="152" t="s">
        <v>134</v>
      </c>
      <c r="AU180" s="152" t="s">
        <v>77</v>
      </c>
      <c r="AY180" s="14" t="s">
        <v>131</v>
      </c>
      <c r="BE180" s="153">
        <f t="shared" si="24"/>
        <v>0</v>
      </c>
      <c r="BF180" s="153">
        <f t="shared" si="25"/>
        <v>0</v>
      </c>
      <c r="BG180" s="153">
        <f t="shared" si="26"/>
        <v>0</v>
      </c>
      <c r="BH180" s="153">
        <f t="shared" si="27"/>
        <v>0</v>
      </c>
      <c r="BI180" s="153">
        <f t="shared" si="28"/>
        <v>0</v>
      </c>
      <c r="BJ180" s="14" t="s">
        <v>77</v>
      </c>
      <c r="BK180" s="153">
        <f t="shared" si="29"/>
        <v>0</v>
      </c>
      <c r="BL180" s="14" t="s">
        <v>138</v>
      </c>
      <c r="BM180" s="152" t="s">
        <v>260</v>
      </c>
    </row>
    <row r="181" spans="1:65" s="2" customFormat="1" ht="24.2" customHeight="1">
      <c r="A181" s="26"/>
      <c r="B181" s="140"/>
      <c r="C181" s="141" t="s">
        <v>214</v>
      </c>
      <c r="D181" s="141" t="s">
        <v>134</v>
      </c>
      <c r="E181" s="142" t="s">
        <v>437</v>
      </c>
      <c r="F181" s="143" t="s">
        <v>438</v>
      </c>
      <c r="G181" s="144" t="s">
        <v>344</v>
      </c>
      <c r="H181" s="145">
        <v>126.7</v>
      </c>
      <c r="I181" s="146"/>
      <c r="J181" s="146">
        <f t="shared" si="20"/>
        <v>0</v>
      </c>
      <c r="K181" s="147"/>
      <c r="L181" s="27"/>
      <c r="M181" s="148" t="s">
        <v>1</v>
      </c>
      <c r="N181" s="149" t="s">
        <v>33</v>
      </c>
      <c r="O181" s="150">
        <v>6.1999999999999998E-3</v>
      </c>
      <c r="P181" s="150">
        <f t="shared" si="21"/>
        <v>0.78554000000000002</v>
      </c>
      <c r="Q181" s="150">
        <v>0</v>
      </c>
      <c r="R181" s="150">
        <f t="shared" si="22"/>
        <v>0</v>
      </c>
      <c r="S181" s="150">
        <v>0</v>
      </c>
      <c r="T181" s="151">
        <f t="shared" si="23"/>
        <v>0</v>
      </c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R181" s="152" t="s">
        <v>138</v>
      </c>
      <c r="AT181" s="152" t="s">
        <v>134</v>
      </c>
      <c r="AU181" s="152" t="s">
        <v>77</v>
      </c>
      <c r="AY181" s="14" t="s">
        <v>131</v>
      </c>
      <c r="BE181" s="153">
        <f t="shared" si="24"/>
        <v>0</v>
      </c>
      <c r="BF181" s="153">
        <f t="shared" si="25"/>
        <v>0</v>
      </c>
      <c r="BG181" s="153">
        <f t="shared" si="26"/>
        <v>0</v>
      </c>
      <c r="BH181" s="153">
        <f t="shared" si="27"/>
        <v>0</v>
      </c>
      <c r="BI181" s="153">
        <f t="shared" si="28"/>
        <v>0</v>
      </c>
      <c r="BJ181" s="14" t="s">
        <v>77</v>
      </c>
      <c r="BK181" s="153">
        <f t="shared" si="29"/>
        <v>0</v>
      </c>
      <c r="BL181" s="14" t="s">
        <v>138</v>
      </c>
      <c r="BM181" s="152" t="s">
        <v>262</v>
      </c>
    </row>
    <row r="182" spans="1:65" s="2" customFormat="1" ht="24.2" customHeight="1">
      <c r="A182" s="26"/>
      <c r="B182" s="140"/>
      <c r="C182" s="141" t="s">
        <v>439</v>
      </c>
      <c r="D182" s="141" t="s">
        <v>134</v>
      </c>
      <c r="E182" s="142" t="s">
        <v>440</v>
      </c>
      <c r="F182" s="143" t="s">
        <v>441</v>
      </c>
      <c r="G182" s="144" t="s">
        <v>344</v>
      </c>
      <c r="H182" s="145">
        <v>126.7</v>
      </c>
      <c r="I182" s="146"/>
      <c r="J182" s="146">
        <f t="shared" si="20"/>
        <v>0</v>
      </c>
      <c r="K182" s="147"/>
      <c r="L182" s="27"/>
      <c r="M182" s="148" t="s">
        <v>1</v>
      </c>
      <c r="N182" s="149" t="s">
        <v>33</v>
      </c>
      <c r="O182" s="150">
        <v>0.104</v>
      </c>
      <c r="P182" s="150">
        <f t="shared" si="21"/>
        <v>13.1768</v>
      </c>
      <c r="Q182" s="150">
        <v>2.571E-2</v>
      </c>
      <c r="R182" s="150">
        <f t="shared" si="22"/>
        <v>3.257457</v>
      </c>
      <c r="S182" s="150">
        <v>0</v>
      </c>
      <c r="T182" s="151">
        <f t="shared" si="23"/>
        <v>0</v>
      </c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R182" s="152" t="s">
        <v>138</v>
      </c>
      <c r="AT182" s="152" t="s">
        <v>134</v>
      </c>
      <c r="AU182" s="152" t="s">
        <v>77</v>
      </c>
      <c r="AY182" s="14" t="s">
        <v>131</v>
      </c>
      <c r="BE182" s="153">
        <f t="shared" si="24"/>
        <v>0</v>
      </c>
      <c r="BF182" s="153">
        <f t="shared" si="25"/>
        <v>0</v>
      </c>
      <c r="BG182" s="153">
        <f t="shared" si="26"/>
        <v>0</v>
      </c>
      <c r="BH182" s="153">
        <f t="shared" si="27"/>
        <v>0</v>
      </c>
      <c r="BI182" s="153">
        <f t="shared" si="28"/>
        <v>0</v>
      </c>
      <c r="BJ182" s="14" t="s">
        <v>77</v>
      </c>
      <c r="BK182" s="153">
        <f t="shared" si="29"/>
        <v>0</v>
      </c>
      <c r="BL182" s="14" t="s">
        <v>138</v>
      </c>
      <c r="BM182" s="152" t="s">
        <v>265</v>
      </c>
    </row>
    <row r="183" spans="1:65" s="2" customFormat="1" ht="24.2" customHeight="1">
      <c r="A183" s="26"/>
      <c r="B183" s="140"/>
      <c r="C183" s="141" t="s">
        <v>217</v>
      </c>
      <c r="D183" s="168" t="s">
        <v>134</v>
      </c>
      <c r="E183" s="142" t="s">
        <v>442</v>
      </c>
      <c r="F183" s="143" t="s">
        <v>443</v>
      </c>
      <c r="G183" s="144" t="s">
        <v>350</v>
      </c>
      <c r="H183" s="145">
        <v>0.58099999999999996</v>
      </c>
      <c r="I183" s="146"/>
      <c r="J183" s="146">
        <f t="shared" si="20"/>
        <v>0</v>
      </c>
      <c r="K183" s="147"/>
      <c r="L183" s="27"/>
      <c r="M183" s="148" t="s">
        <v>1</v>
      </c>
      <c r="N183" s="149" t="s">
        <v>33</v>
      </c>
      <c r="O183" s="150">
        <v>0</v>
      </c>
      <c r="P183" s="150">
        <f t="shared" si="21"/>
        <v>0</v>
      </c>
      <c r="Q183" s="150">
        <v>1.8699999999999999E-3</v>
      </c>
      <c r="R183" s="150">
        <f t="shared" si="22"/>
        <v>1.08647E-3</v>
      </c>
      <c r="S183" s="150">
        <v>1.95</v>
      </c>
      <c r="T183" s="151">
        <f t="shared" si="23"/>
        <v>1.1329499999999999</v>
      </c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R183" s="152" t="s">
        <v>138</v>
      </c>
      <c r="AT183" s="152" t="s">
        <v>134</v>
      </c>
      <c r="AU183" s="152" t="s">
        <v>77</v>
      </c>
      <c r="AY183" s="14" t="s">
        <v>131</v>
      </c>
      <c r="BE183" s="153">
        <f t="shared" si="24"/>
        <v>0</v>
      </c>
      <c r="BF183" s="153">
        <f t="shared" si="25"/>
        <v>0</v>
      </c>
      <c r="BG183" s="153">
        <f t="shared" si="26"/>
        <v>0</v>
      </c>
      <c r="BH183" s="153">
        <f t="shared" si="27"/>
        <v>0</v>
      </c>
      <c r="BI183" s="153">
        <f t="shared" si="28"/>
        <v>0</v>
      </c>
      <c r="BJ183" s="14" t="s">
        <v>77</v>
      </c>
      <c r="BK183" s="153">
        <f t="shared" si="29"/>
        <v>0</v>
      </c>
      <c r="BL183" s="14" t="s">
        <v>138</v>
      </c>
      <c r="BM183" s="152" t="s">
        <v>268</v>
      </c>
    </row>
    <row r="184" spans="1:65" s="2" customFormat="1" ht="24.2" customHeight="1">
      <c r="A184" s="26"/>
      <c r="B184" s="140"/>
      <c r="C184" s="141" t="s">
        <v>444</v>
      </c>
      <c r="D184" s="168" t="s">
        <v>134</v>
      </c>
      <c r="E184" s="142" t="s">
        <v>445</v>
      </c>
      <c r="F184" s="143" t="s">
        <v>446</v>
      </c>
      <c r="G184" s="144" t="s">
        <v>344</v>
      </c>
      <c r="H184" s="145">
        <v>82</v>
      </c>
      <c r="I184" s="146"/>
      <c r="J184" s="146">
        <f t="shared" si="20"/>
        <v>0</v>
      </c>
      <c r="K184" s="147"/>
      <c r="L184" s="27"/>
      <c r="M184" s="148" t="s">
        <v>1</v>
      </c>
      <c r="N184" s="149" t="s">
        <v>33</v>
      </c>
      <c r="O184" s="150">
        <v>9.7619999999999998E-2</v>
      </c>
      <c r="P184" s="150">
        <f t="shared" si="21"/>
        <v>8.0048399999999997</v>
      </c>
      <c r="Q184" s="150">
        <v>0</v>
      </c>
      <c r="R184" s="150">
        <f t="shared" si="22"/>
        <v>0</v>
      </c>
      <c r="S184" s="150">
        <v>2.9000000000000001E-2</v>
      </c>
      <c r="T184" s="151">
        <f t="shared" si="23"/>
        <v>2.3780000000000001</v>
      </c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R184" s="152" t="s">
        <v>138</v>
      </c>
      <c r="AT184" s="152" t="s">
        <v>134</v>
      </c>
      <c r="AU184" s="152" t="s">
        <v>77</v>
      </c>
      <c r="AY184" s="14" t="s">
        <v>131</v>
      </c>
      <c r="BE184" s="153">
        <f t="shared" si="24"/>
        <v>0</v>
      </c>
      <c r="BF184" s="153">
        <f t="shared" si="25"/>
        <v>0</v>
      </c>
      <c r="BG184" s="153">
        <f t="shared" si="26"/>
        <v>0</v>
      </c>
      <c r="BH184" s="153">
        <f t="shared" si="27"/>
        <v>0</v>
      </c>
      <c r="BI184" s="153">
        <f t="shared" si="28"/>
        <v>0</v>
      </c>
      <c r="BJ184" s="14" t="s">
        <v>77</v>
      </c>
      <c r="BK184" s="153">
        <f t="shared" si="29"/>
        <v>0</v>
      </c>
      <c r="BL184" s="14" t="s">
        <v>138</v>
      </c>
      <c r="BM184" s="152" t="s">
        <v>270</v>
      </c>
    </row>
    <row r="185" spans="1:65" s="2" customFormat="1" ht="21.75" customHeight="1">
      <c r="A185" s="26"/>
      <c r="B185" s="140"/>
      <c r="C185" s="141" t="s">
        <v>220</v>
      </c>
      <c r="D185" s="168" t="s">
        <v>134</v>
      </c>
      <c r="E185" s="142" t="s">
        <v>447</v>
      </c>
      <c r="F185" s="143" t="s">
        <v>448</v>
      </c>
      <c r="G185" s="144" t="s">
        <v>360</v>
      </c>
      <c r="H185" s="145">
        <v>3.9969999999999999</v>
      </c>
      <c r="I185" s="146"/>
      <c r="J185" s="146">
        <f t="shared" si="20"/>
        <v>0</v>
      </c>
      <c r="K185" s="147"/>
      <c r="L185" s="27"/>
      <c r="M185" s="148" t="s">
        <v>1</v>
      </c>
      <c r="N185" s="149" t="s">
        <v>33</v>
      </c>
      <c r="O185" s="150">
        <v>0.88200000000000001</v>
      </c>
      <c r="P185" s="150">
        <f t="shared" si="21"/>
        <v>3.5253540000000001</v>
      </c>
      <c r="Q185" s="150">
        <v>0</v>
      </c>
      <c r="R185" s="150">
        <f t="shared" si="22"/>
        <v>0</v>
      </c>
      <c r="S185" s="150">
        <v>0</v>
      </c>
      <c r="T185" s="151">
        <f t="shared" si="23"/>
        <v>0</v>
      </c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R185" s="152" t="s">
        <v>138</v>
      </c>
      <c r="AT185" s="152" t="s">
        <v>134</v>
      </c>
      <c r="AU185" s="152" t="s">
        <v>77</v>
      </c>
      <c r="AY185" s="14" t="s">
        <v>131</v>
      </c>
      <c r="BE185" s="153">
        <f t="shared" si="24"/>
        <v>0</v>
      </c>
      <c r="BF185" s="153">
        <f t="shared" si="25"/>
        <v>0</v>
      </c>
      <c r="BG185" s="153">
        <f t="shared" si="26"/>
        <v>0</v>
      </c>
      <c r="BH185" s="153">
        <f t="shared" si="27"/>
        <v>0</v>
      </c>
      <c r="BI185" s="153">
        <f t="shared" si="28"/>
        <v>0</v>
      </c>
      <c r="BJ185" s="14" t="s">
        <v>77</v>
      </c>
      <c r="BK185" s="153">
        <f t="shared" si="29"/>
        <v>0</v>
      </c>
      <c r="BL185" s="14" t="s">
        <v>138</v>
      </c>
      <c r="BM185" s="152" t="s">
        <v>272</v>
      </c>
    </row>
    <row r="186" spans="1:65" s="2" customFormat="1" ht="21.75" customHeight="1">
      <c r="A186" s="26"/>
      <c r="B186" s="140"/>
      <c r="C186" s="141" t="s">
        <v>449</v>
      </c>
      <c r="D186" s="168" t="s">
        <v>134</v>
      </c>
      <c r="E186" s="142" t="s">
        <v>450</v>
      </c>
      <c r="F186" s="143" t="s">
        <v>451</v>
      </c>
      <c r="G186" s="144" t="s">
        <v>360</v>
      </c>
      <c r="H186" s="145">
        <v>3.9969999999999999</v>
      </c>
      <c r="I186" s="146"/>
      <c r="J186" s="146">
        <f t="shared" si="20"/>
        <v>0</v>
      </c>
      <c r="K186" s="147"/>
      <c r="L186" s="27"/>
      <c r="M186" s="148" t="s">
        <v>1</v>
      </c>
      <c r="N186" s="149" t="s">
        <v>33</v>
      </c>
      <c r="O186" s="150">
        <v>0.59799999999999998</v>
      </c>
      <c r="P186" s="150">
        <f t="shared" si="21"/>
        <v>2.3902060000000001</v>
      </c>
      <c r="Q186" s="150">
        <v>0</v>
      </c>
      <c r="R186" s="150">
        <f t="shared" si="22"/>
        <v>0</v>
      </c>
      <c r="S186" s="150">
        <v>0</v>
      </c>
      <c r="T186" s="151">
        <f t="shared" si="23"/>
        <v>0</v>
      </c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R186" s="152" t="s">
        <v>138</v>
      </c>
      <c r="AT186" s="152" t="s">
        <v>134</v>
      </c>
      <c r="AU186" s="152" t="s">
        <v>77</v>
      </c>
      <c r="AY186" s="14" t="s">
        <v>131</v>
      </c>
      <c r="BE186" s="153">
        <f t="shared" si="24"/>
        <v>0</v>
      </c>
      <c r="BF186" s="153">
        <f t="shared" si="25"/>
        <v>0</v>
      </c>
      <c r="BG186" s="153">
        <f t="shared" si="26"/>
        <v>0</v>
      </c>
      <c r="BH186" s="153">
        <f t="shared" si="27"/>
        <v>0</v>
      </c>
      <c r="BI186" s="153">
        <f t="shared" si="28"/>
        <v>0</v>
      </c>
      <c r="BJ186" s="14" t="s">
        <v>77</v>
      </c>
      <c r="BK186" s="153">
        <f t="shared" si="29"/>
        <v>0</v>
      </c>
      <c r="BL186" s="14" t="s">
        <v>138</v>
      </c>
      <c r="BM186" s="152" t="s">
        <v>274</v>
      </c>
    </row>
    <row r="187" spans="1:65" s="2" customFormat="1" ht="24.2" customHeight="1">
      <c r="A187" s="26"/>
      <c r="B187" s="140"/>
      <c r="C187" s="141" t="s">
        <v>223</v>
      </c>
      <c r="D187" s="168" t="s">
        <v>134</v>
      </c>
      <c r="E187" s="142" t="s">
        <v>452</v>
      </c>
      <c r="F187" s="143" t="s">
        <v>453</v>
      </c>
      <c r="G187" s="144" t="s">
        <v>360</v>
      </c>
      <c r="H187" s="145">
        <v>79.94</v>
      </c>
      <c r="I187" s="146"/>
      <c r="J187" s="146">
        <f t="shared" si="20"/>
        <v>0</v>
      </c>
      <c r="K187" s="147"/>
      <c r="L187" s="27"/>
      <c r="M187" s="148" t="s">
        <v>1</v>
      </c>
      <c r="N187" s="149" t="s">
        <v>33</v>
      </c>
      <c r="O187" s="150">
        <v>7.0000000000000001E-3</v>
      </c>
      <c r="P187" s="150">
        <f t="shared" si="21"/>
        <v>0.55957999999999997</v>
      </c>
      <c r="Q187" s="150">
        <v>0</v>
      </c>
      <c r="R187" s="150">
        <f t="shared" si="22"/>
        <v>0</v>
      </c>
      <c r="S187" s="150">
        <v>0</v>
      </c>
      <c r="T187" s="151">
        <f t="shared" si="23"/>
        <v>0</v>
      </c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R187" s="152" t="s">
        <v>138</v>
      </c>
      <c r="AT187" s="152" t="s">
        <v>134</v>
      </c>
      <c r="AU187" s="152" t="s">
        <v>77</v>
      </c>
      <c r="AY187" s="14" t="s">
        <v>131</v>
      </c>
      <c r="BE187" s="153">
        <f t="shared" si="24"/>
        <v>0</v>
      </c>
      <c r="BF187" s="153">
        <f t="shared" si="25"/>
        <v>0</v>
      </c>
      <c r="BG187" s="153">
        <f t="shared" si="26"/>
        <v>0</v>
      </c>
      <c r="BH187" s="153">
        <f t="shared" si="27"/>
        <v>0</v>
      </c>
      <c r="BI187" s="153">
        <f t="shared" si="28"/>
        <v>0</v>
      </c>
      <c r="BJ187" s="14" t="s">
        <v>77</v>
      </c>
      <c r="BK187" s="153">
        <f t="shared" si="29"/>
        <v>0</v>
      </c>
      <c r="BL187" s="14" t="s">
        <v>138</v>
      </c>
      <c r="BM187" s="152" t="s">
        <v>277</v>
      </c>
    </row>
    <row r="188" spans="1:65" s="2" customFormat="1" ht="24.2" customHeight="1">
      <c r="A188" s="26"/>
      <c r="B188" s="140"/>
      <c r="C188" s="141" t="s">
        <v>454</v>
      </c>
      <c r="D188" s="168" t="s">
        <v>134</v>
      </c>
      <c r="E188" s="142" t="s">
        <v>455</v>
      </c>
      <c r="F188" s="143" t="s">
        <v>456</v>
      </c>
      <c r="G188" s="144" t="s">
        <v>360</v>
      </c>
      <c r="H188" s="145">
        <v>3.9969999999999999</v>
      </c>
      <c r="I188" s="146"/>
      <c r="J188" s="146">
        <f t="shared" si="20"/>
        <v>0</v>
      </c>
      <c r="K188" s="147"/>
      <c r="L188" s="27"/>
      <c r="M188" s="148" t="s">
        <v>1</v>
      </c>
      <c r="N188" s="149" t="s">
        <v>33</v>
      </c>
      <c r="O188" s="150">
        <v>0.89</v>
      </c>
      <c r="P188" s="150">
        <f t="shared" si="21"/>
        <v>3.5573299999999999</v>
      </c>
      <c r="Q188" s="150">
        <v>0</v>
      </c>
      <c r="R188" s="150">
        <f t="shared" si="22"/>
        <v>0</v>
      </c>
      <c r="S188" s="150">
        <v>0</v>
      </c>
      <c r="T188" s="151">
        <f t="shared" si="23"/>
        <v>0</v>
      </c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R188" s="152" t="s">
        <v>138</v>
      </c>
      <c r="AT188" s="152" t="s">
        <v>134</v>
      </c>
      <c r="AU188" s="152" t="s">
        <v>77</v>
      </c>
      <c r="AY188" s="14" t="s">
        <v>131</v>
      </c>
      <c r="BE188" s="153">
        <f t="shared" si="24"/>
        <v>0</v>
      </c>
      <c r="BF188" s="153">
        <f t="shared" si="25"/>
        <v>0</v>
      </c>
      <c r="BG188" s="153">
        <f t="shared" si="26"/>
        <v>0</v>
      </c>
      <c r="BH188" s="153">
        <f t="shared" si="27"/>
        <v>0</v>
      </c>
      <c r="BI188" s="153">
        <f t="shared" si="28"/>
        <v>0</v>
      </c>
      <c r="BJ188" s="14" t="s">
        <v>77</v>
      </c>
      <c r="BK188" s="153">
        <f t="shared" si="29"/>
        <v>0</v>
      </c>
      <c r="BL188" s="14" t="s">
        <v>138</v>
      </c>
      <c r="BM188" s="152" t="s">
        <v>279</v>
      </c>
    </row>
    <row r="189" spans="1:65" s="2" customFormat="1" ht="24.2" customHeight="1">
      <c r="A189" s="26"/>
      <c r="B189" s="140"/>
      <c r="C189" s="141" t="s">
        <v>226</v>
      </c>
      <c r="D189" s="168" t="s">
        <v>134</v>
      </c>
      <c r="E189" s="142" t="s">
        <v>457</v>
      </c>
      <c r="F189" s="143" t="s">
        <v>458</v>
      </c>
      <c r="G189" s="144" t="s">
        <v>360</v>
      </c>
      <c r="H189" s="145">
        <v>23.981999999999999</v>
      </c>
      <c r="I189" s="146"/>
      <c r="J189" s="146">
        <f t="shared" si="20"/>
        <v>0</v>
      </c>
      <c r="K189" s="147"/>
      <c r="L189" s="27"/>
      <c r="M189" s="148" t="s">
        <v>1</v>
      </c>
      <c r="N189" s="149" t="s">
        <v>33</v>
      </c>
      <c r="O189" s="150">
        <v>0.1</v>
      </c>
      <c r="P189" s="150">
        <f t="shared" si="21"/>
        <v>2.3982000000000001</v>
      </c>
      <c r="Q189" s="150">
        <v>0</v>
      </c>
      <c r="R189" s="150">
        <f t="shared" si="22"/>
        <v>0</v>
      </c>
      <c r="S189" s="150">
        <v>0</v>
      </c>
      <c r="T189" s="151">
        <f t="shared" si="23"/>
        <v>0</v>
      </c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R189" s="152" t="s">
        <v>138</v>
      </c>
      <c r="AT189" s="152" t="s">
        <v>134</v>
      </c>
      <c r="AU189" s="152" t="s">
        <v>77</v>
      </c>
      <c r="AY189" s="14" t="s">
        <v>131</v>
      </c>
      <c r="BE189" s="153">
        <f t="shared" si="24"/>
        <v>0</v>
      </c>
      <c r="BF189" s="153">
        <f t="shared" si="25"/>
        <v>0</v>
      </c>
      <c r="BG189" s="153">
        <f t="shared" si="26"/>
        <v>0</v>
      </c>
      <c r="BH189" s="153">
        <f t="shared" si="27"/>
        <v>0</v>
      </c>
      <c r="BI189" s="153">
        <f t="shared" si="28"/>
        <v>0</v>
      </c>
      <c r="BJ189" s="14" t="s">
        <v>77</v>
      </c>
      <c r="BK189" s="153">
        <f t="shared" si="29"/>
        <v>0</v>
      </c>
      <c r="BL189" s="14" t="s">
        <v>138</v>
      </c>
      <c r="BM189" s="152" t="s">
        <v>282</v>
      </c>
    </row>
    <row r="190" spans="1:65" s="2" customFormat="1" ht="24.2" customHeight="1">
      <c r="A190" s="26"/>
      <c r="B190" s="140"/>
      <c r="C190" s="141" t="s">
        <v>459</v>
      </c>
      <c r="D190" s="168" t="s">
        <v>134</v>
      </c>
      <c r="E190" s="142" t="s">
        <v>460</v>
      </c>
      <c r="F190" s="143" t="s">
        <v>461</v>
      </c>
      <c r="G190" s="144" t="s">
        <v>360</v>
      </c>
      <c r="H190" s="145">
        <v>3.9969999999999999</v>
      </c>
      <c r="I190" s="146"/>
      <c r="J190" s="146">
        <f t="shared" si="20"/>
        <v>0</v>
      </c>
      <c r="K190" s="147"/>
      <c r="L190" s="27"/>
      <c r="M190" s="148" t="s">
        <v>1</v>
      </c>
      <c r="N190" s="149" t="s">
        <v>33</v>
      </c>
      <c r="O190" s="150">
        <v>0</v>
      </c>
      <c r="P190" s="150">
        <f t="shared" si="21"/>
        <v>0</v>
      </c>
      <c r="Q190" s="150">
        <v>0</v>
      </c>
      <c r="R190" s="150">
        <f t="shared" si="22"/>
        <v>0</v>
      </c>
      <c r="S190" s="150">
        <v>0</v>
      </c>
      <c r="T190" s="151">
        <f t="shared" si="23"/>
        <v>0</v>
      </c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R190" s="152" t="s">
        <v>138</v>
      </c>
      <c r="AT190" s="152" t="s">
        <v>134</v>
      </c>
      <c r="AU190" s="152" t="s">
        <v>77</v>
      </c>
      <c r="AY190" s="14" t="s">
        <v>131</v>
      </c>
      <c r="BE190" s="153">
        <f t="shared" si="24"/>
        <v>0</v>
      </c>
      <c r="BF190" s="153">
        <f t="shared" si="25"/>
        <v>0</v>
      </c>
      <c r="BG190" s="153">
        <f t="shared" si="26"/>
        <v>0</v>
      </c>
      <c r="BH190" s="153">
        <f t="shared" si="27"/>
        <v>0</v>
      </c>
      <c r="BI190" s="153">
        <f t="shared" si="28"/>
        <v>0</v>
      </c>
      <c r="BJ190" s="14" t="s">
        <v>77</v>
      </c>
      <c r="BK190" s="153">
        <f t="shared" si="29"/>
        <v>0</v>
      </c>
      <c r="BL190" s="14" t="s">
        <v>138</v>
      </c>
      <c r="BM190" s="152" t="s">
        <v>285</v>
      </c>
    </row>
    <row r="191" spans="1:65" s="2" customFormat="1" ht="21.75" customHeight="1">
      <c r="A191" s="26"/>
      <c r="B191" s="140"/>
      <c r="C191" s="141" t="s">
        <v>227</v>
      </c>
      <c r="D191" s="168" t="s">
        <v>134</v>
      </c>
      <c r="E191" s="142" t="s">
        <v>462</v>
      </c>
      <c r="F191" s="143" t="s">
        <v>463</v>
      </c>
      <c r="G191" s="144" t="s">
        <v>360</v>
      </c>
      <c r="H191" s="145">
        <v>53.545999999999999</v>
      </c>
      <c r="I191" s="146"/>
      <c r="J191" s="146">
        <f t="shared" si="20"/>
        <v>0</v>
      </c>
      <c r="K191" s="147"/>
      <c r="L191" s="27"/>
      <c r="M191" s="148" t="s">
        <v>1</v>
      </c>
      <c r="N191" s="149" t="s">
        <v>33</v>
      </c>
      <c r="O191" s="150">
        <v>0.89800000000000002</v>
      </c>
      <c r="P191" s="150">
        <f t="shared" si="21"/>
        <v>48.084308</v>
      </c>
      <c r="Q191" s="150">
        <v>0</v>
      </c>
      <c r="R191" s="150">
        <f t="shared" si="22"/>
        <v>0</v>
      </c>
      <c r="S191" s="150">
        <v>0</v>
      </c>
      <c r="T191" s="151">
        <f t="shared" si="23"/>
        <v>0</v>
      </c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R191" s="152" t="s">
        <v>138</v>
      </c>
      <c r="AT191" s="152" t="s">
        <v>134</v>
      </c>
      <c r="AU191" s="152" t="s">
        <v>77</v>
      </c>
      <c r="AY191" s="14" t="s">
        <v>131</v>
      </c>
      <c r="BE191" s="153">
        <f t="shared" si="24"/>
        <v>0</v>
      </c>
      <c r="BF191" s="153">
        <f t="shared" si="25"/>
        <v>0</v>
      </c>
      <c r="BG191" s="153">
        <f t="shared" si="26"/>
        <v>0</v>
      </c>
      <c r="BH191" s="153">
        <f t="shared" si="27"/>
        <v>0</v>
      </c>
      <c r="BI191" s="153">
        <f t="shared" si="28"/>
        <v>0</v>
      </c>
      <c r="BJ191" s="14" t="s">
        <v>77</v>
      </c>
      <c r="BK191" s="153">
        <f t="shared" si="29"/>
        <v>0</v>
      </c>
      <c r="BL191" s="14" t="s">
        <v>138</v>
      </c>
      <c r="BM191" s="152" t="s">
        <v>287</v>
      </c>
    </row>
    <row r="192" spans="1:65" s="12" customFormat="1" ht="25.9" customHeight="1">
      <c r="B192" s="128"/>
      <c r="D192" s="169" t="s">
        <v>66</v>
      </c>
      <c r="E192" s="130" t="s">
        <v>139</v>
      </c>
      <c r="F192" s="130" t="s">
        <v>464</v>
      </c>
      <c r="J192" s="131">
        <f>BK192</f>
        <v>0</v>
      </c>
      <c r="L192" s="128"/>
      <c r="M192" s="132"/>
      <c r="N192" s="133"/>
      <c r="O192" s="133"/>
      <c r="P192" s="134">
        <f>P193+P199+P203+P217+P226+P229+P250+P267+P272+P276</f>
        <v>247.80781694000001</v>
      </c>
      <c r="Q192" s="133"/>
      <c r="R192" s="134">
        <f>R193+R199+R203+R217+R226+R229+R250+R267+R272+R276</f>
        <v>8.6843109660769997</v>
      </c>
      <c r="S192" s="133"/>
      <c r="T192" s="135">
        <f>T193+T199+T203+T217+T226+T229+T250+T267+T272+T276</f>
        <v>0.51732</v>
      </c>
      <c r="AR192" s="129" t="s">
        <v>74</v>
      </c>
      <c r="AT192" s="136" t="s">
        <v>66</v>
      </c>
      <c r="AU192" s="136" t="s">
        <v>67</v>
      </c>
      <c r="AY192" s="129" t="s">
        <v>131</v>
      </c>
      <c r="BK192" s="137">
        <f>BK193+BK199+BK203+BK217+BK226+BK229+BK250+BK267+BK272+BK276</f>
        <v>0</v>
      </c>
    </row>
    <row r="193" spans="1:65" s="12" customFormat="1" ht="22.9" customHeight="1">
      <c r="B193" s="128"/>
      <c r="D193" s="169" t="s">
        <v>66</v>
      </c>
      <c r="E193" s="138" t="s">
        <v>465</v>
      </c>
      <c r="F193" s="138" t="s">
        <v>466</v>
      </c>
      <c r="J193" s="139">
        <f>BK193</f>
        <v>0</v>
      </c>
      <c r="L193" s="128"/>
      <c r="M193" s="132"/>
      <c r="N193" s="133"/>
      <c r="O193" s="133"/>
      <c r="P193" s="134">
        <f>SUM(P194:P198)</f>
        <v>1.0963442000000001</v>
      </c>
      <c r="Q193" s="133"/>
      <c r="R193" s="134">
        <f>SUM(R194:R198)</f>
        <v>0.43408868</v>
      </c>
      <c r="S193" s="133"/>
      <c r="T193" s="135">
        <f>SUM(T194:T198)</f>
        <v>0</v>
      </c>
      <c r="AR193" s="129" t="s">
        <v>77</v>
      </c>
      <c r="AT193" s="136" t="s">
        <v>66</v>
      </c>
      <c r="AU193" s="136" t="s">
        <v>74</v>
      </c>
      <c r="AY193" s="129" t="s">
        <v>131</v>
      </c>
      <c r="BK193" s="137">
        <f>SUM(BK194:BK198)</f>
        <v>0</v>
      </c>
    </row>
    <row r="194" spans="1:65" s="2" customFormat="1" ht="24.2" customHeight="1">
      <c r="A194" s="26"/>
      <c r="B194" s="140"/>
      <c r="C194" s="141" t="s">
        <v>467</v>
      </c>
      <c r="D194" s="168" t="s">
        <v>134</v>
      </c>
      <c r="E194" s="142" t="s">
        <v>468</v>
      </c>
      <c r="F194" s="143" t="s">
        <v>469</v>
      </c>
      <c r="G194" s="144" t="s">
        <v>344</v>
      </c>
      <c r="H194" s="145">
        <v>84.14</v>
      </c>
      <c r="I194" s="146"/>
      <c r="J194" s="146">
        <f>ROUND(I194*H194,2)</f>
        <v>0</v>
      </c>
      <c r="K194" s="147"/>
      <c r="L194" s="27"/>
      <c r="M194" s="148" t="s">
        <v>1</v>
      </c>
      <c r="N194" s="149" t="s">
        <v>33</v>
      </c>
      <c r="O194" s="150">
        <v>1.303E-2</v>
      </c>
      <c r="P194" s="150">
        <f>O194*H194</f>
        <v>1.0963442000000001</v>
      </c>
      <c r="Q194" s="150">
        <v>0</v>
      </c>
      <c r="R194" s="150">
        <f>Q194*H194</f>
        <v>0</v>
      </c>
      <c r="S194" s="150">
        <v>0</v>
      </c>
      <c r="T194" s="151">
        <f>S194*H194</f>
        <v>0</v>
      </c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R194" s="152" t="s">
        <v>182</v>
      </c>
      <c r="AT194" s="152" t="s">
        <v>134</v>
      </c>
      <c r="AU194" s="152" t="s">
        <v>77</v>
      </c>
      <c r="AY194" s="14" t="s">
        <v>131</v>
      </c>
      <c r="BE194" s="153">
        <f>IF(N194="základná",J194,0)</f>
        <v>0</v>
      </c>
      <c r="BF194" s="153">
        <f>IF(N194="znížená",J194,0)</f>
        <v>0</v>
      </c>
      <c r="BG194" s="153">
        <f>IF(N194="zákl. prenesená",J194,0)</f>
        <v>0</v>
      </c>
      <c r="BH194" s="153">
        <f>IF(N194="zníž. prenesená",J194,0)</f>
        <v>0</v>
      </c>
      <c r="BI194" s="153">
        <f>IF(N194="nulová",J194,0)</f>
        <v>0</v>
      </c>
      <c r="BJ194" s="14" t="s">
        <v>77</v>
      </c>
      <c r="BK194" s="153">
        <f>ROUND(I194*H194,2)</f>
        <v>0</v>
      </c>
      <c r="BL194" s="14" t="s">
        <v>182</v>
      </c>
      <c r="BM194" s="152" t="s">
        <v>289</v>
      </c>
    </row>
    <row r="195" spans="1:65" s="2" customFormat="1" ht="16.5" customHeight="1">
      <c r="A195" s="26"/>
      <c r="B195" s="140"/>
      <c r="C195" s="158" t="s">
        <v>229</v>
      </c>
      <c r="D195" s="170" t="s">
        <v>345</v>
      </c>
      <c r="E195" s="159" t="s">
        <v>470</v>
      </c>
      <c r="F195" s="160" t="s">
        <v>1219</v>
      </c>
      <c r="G195" s="161" t="s">
        <v>360</v>
      </c>
      <c r="H195" s="162">
        <v>2.5000000000000001E-2</v>
      </c>
      <c r="I195" s="163"/>
      <c r="J195" s="163">
        <f>ROUND(I195*H195,2)</f>
        <v>0</v>
      </c>
      <c r="K195" s="164"/>
      <c r="L195" s="165"/>
      <c r="M195" s="166" t="s">
        <v>1</v>
      </c>
      <c r="N195" s="167" t="s">
        <v>33</v>
      </c>
      <c r="O195" s="150">
        <v>0</v>
      </c>
      <c r="P195" s="150">
        <f>O195*H195</f>
        <v>0</v>
      </c>
      <c r="Q195" s="150">
        <v>1</v>
      </c>
      <c r="R195" s="150">
        <f>Q195*H195</f>
        <v>2.5000000000000001E-2</v>
      </c>
      <c r="S195" s="150">
        <v>0</v>
      </c>
      <c r="T195" s="151">
        <f>S195*H195</f>
        <v>0</v>
      </c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R195" s="152" t="s">
        <v>205</v>
      </c>
      <c r="AT195" s="152" t="s">
        <v>345</v>
      </c>
      <c r="AU195" s="152" t="s">
        <v>77</v>
      </c>
      <c r="AY195" s="14" t="s">
        <v>131</v>
      </c>
      <c r="BE195" s="153">
        <f>IF(N195="základná",J195,0)</f>
        <v>0</v>
      </c>
      <c r="BF195" s="153">
        <f>IF(N195="znížená",J195,0)</f>
        <v>0</v>
      </c>
      <c r="BG195" s="153">
        <f>IF(N195="zákl. prenesená",J195,0)</f>
        <v>0</v>
      </c>
      <c r="BH195" s="153">
        <f>IF(N195="zníž. prenesená",J195,0)</f>
        <v>0</v>
      </c>
      <c r="BI195" s="153">
        <f>IF(N195="nulová",J195,0)</f>
        <v>0</v>
      </c>
      <c r="BJ195" s="14" t="s">
        <v>77</v>
      </c>
      <c r="BK195" s="153">
        <f>ROUND(I195*H195,2)</f>
        <v>0</v>
      </c>
      <c r="BL195" s="14" t="s">
        <v>182</v>
      </c>
      <c r="BM195" s="152" t="s">
        <v>290</v>
      </c>
    </row>
    <row r="196" spans="1:65" s="2" customFormat="1" ht="21.75" customHeight="1">
      <c r="A196" s="26"/>
      <c r="B196" s="140"/>
      <c r="C196" s="141" t="s">
        <v>471</v>
      </c>
      <c r="D196" s="168" t="s">
        <v>134</v>
      </c>
      <c r="E196" s="142" t="s">
        <v>472</v>
      </c>
      <c r="F196" s="213" t="s">
        <v>473</v>
      </c>
      <c r="G196" s="144" t="s">
        <v>344</v>
      </c>
      <c r="H196" s="145">
        <v>84.14</v>
      </c>
      <c r="I196" s="146"/>
      <c r="J196" s="146">
        <f>ROUND(I196*H196,2)</f>
        <v>0</v>
      </c>
      <c r="K196" s="147"/>
      <c r="L196" s="27"/>
      <c r="M196" s="148" t="s">
        <v>1</v>
      </c>
      <c r="N196" s="149" t="s">
        <v>33</v>
      </c>
      <c r="O196" s="150">
        <v>0</v>
      </c>
      <c r="P196" s="150">
        <f>O196*H196</f>
        <v>0</v>
      </c>
      <c r="Q196" s="150">
        <v>4.0000000000000002E-4</v>
      </c>
      <c r="R196" s="150">
        <f>Q196*H196</f>
        <v>3.3655999999999998E-2</v>
      </c>
      <c r="S196" s="150">
        <v>0</v>
      </c>
      <c r="T196" s="151">
        <f>S196*H196</f>
        <v>0</v>
      </c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R196" s="152" t="s">
        <v>182</v>
      </c>
      <c r="AT196" s="152" t="s">
        <v>134</v>
      </c>
      <c r="AU196" s="152" t="s">
        <v>77</v>
      </c>
      <c r="AY196" s="14" t="s">
        <v>131</v>
      </c>
      <c r="BE196" s="153">
        <f>IF(N196="základná",J196,0)</f>
        <v>0</v>
      </c>
      <c r="BF196" s="153">
        <f>IF(N196="znížená",J196,0)</f>
        <v>0</v>
      </c>
      <c r="BG196" s="153">
        <f>IF(N196="zákl. prenesená",J196,0)</f>
        <v>0</v>
      </c>
      <c r="BH196" s="153">
        <f>IF(N196="zníž. prenesená",J196,0)</f>
        <v>0</v>
      </c>
      <c r="BI196" s="153">
        <f>IF(N196="nulová",J196,0)</f>
        <v>0</v>
      </c>
      <c r="BJ196" s="14" t="s">
        <v>77</v>
      </c>
      <c r="BK196" s="153">
        <f>ROUND(I196*H196,2)</f>
        <v>0</v>
      </c>
      <c r="BL196" s="14" t="s">
        <v>182</v>
      </c>
      <c r="BM196" s="152" t="s">
        <v>293</v>
      </c>
    </row>
    <row r="197" spans="1:65" s="2" customFormat="1" ht="16.5" customHeight="1">
      <c r="A197" s="26"/>
      <c r="B197" s="140"/>
      <c r="C197" s="158" t="s">
        <v>231</v>
      </c>
      <c r="D197" s="170" t="s">
        <v>345</v>
      </c>
      <c r="E197" s="159" t="s">
        <v>474</v>
      </c>
      <c r="F197" s="160" t="s">
        <v>1220</v>
      </c>
      <c r="G197" s="161" t="s">
        <v>344</v>
      </c>
      <c r="H197" s="162">
        <v>96.760999999999996</v>
      </c>
      <c r="I197" s="163"/>
      <c r="J197" s="163">
        <f>ROUND(I197*H197,2)</f>
        <v>0</v>
      </c>
      <c r="K197" s="164"/>
      <c r="L197" s="165"/>
      <c r="M197" s="166" t="s">
        <v>1</v>
      </c>
      <c r="N197" s="167" t="s">
        <v>33</v>
      </c>
      <c r="O197" s="150">
        <v>0</v>
      </c>
      <c r="P197" s="150">
        <f>O197*H197</f>
        <v>0</v>
      </c>
      <c r="Q197" s="150">
        <v>3.8800000000000002E-3</v>
      </c>
      <c r="R197" s="150">
        <f>Q197*H197</f>
        <v>0.37543268000000002</v>
      </c>
      <c r="S197" s="150">
        <v>0</v>
      </c>
      <c r="T197" s="151">
        <f>S197*H197</f>
        <v>0</v>
      </c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R197" s="152" t="s">
        <v>205</v>
      </c>
      <c r="AT197" s="152" t="s">
        <v>345</v>
      </c>
      <c r="AU197" s="152" t="s">
        <v>77</v>
      </c>
      <c r="AY197" s="14" t="s">
        <v>131</v>
      </c>
      <c r="BE197" s="153">
        <f>IF(N197="základná",J197,0)</f>
        <v>0</v>
      </c>
      <c r="BF197" s="153">
        <f>IF(N197="znížená",J197,0)</f>
        <v>0</v>
      </c>
      <c r="BG197" s="153">
        <f>IF(N197="zákl. prenesená",J197,0)</f>
        <v>0</v>
      </c>
      <c r="BH197" s="153">
        <f>IF(N197="zníž. prenesená",J197,0)</f>
        <v>0</v>
      </c>
      <c r="BI197" s="153">
        <f>IF(N197="nulová",J197,0)</f>
        <v>0</v>
      </c>
      <c r="BJ197" s="14" t="s">
        <v>77</v>
      </c>
      <c r="BK197" s="153">
        <f>ROUND(I197*H197,2)</f>
        <v>0</v>
      </c>
      <c r="BL197" s="14" t="s">
        <v>182</v>
      </c>
      <c r="BM197" s="152" t="s">
        <v>296</v>
      </c>
    </row>
    <row r="198" spans="1:65" s="2" customFormat="1" ht="24.2" customHeight="1">
      <c r="A198" s="26"/>
      <c r="B198" s="140"/>
      <c r="C198" s="141" t="s">
        <v>475</v>
      </c>
      <c r="D198" s="168" t="s">
        <v>134</v>
      </c>
      <c r="E198" s="142" t="s">
        <v>476</v>
      </c>
      <c r="F198" s="143" t="s">
        <v>477</v>
      </c>
      <c r="G198" s="144" t="s">
        <v>478</v>
      </c>
      <c r="H198" s="145">
        <v>5.65</v>
      </c>
      <c r="I198" s="146"/>
      <c r="J198" s="146">
        <f>ROUND(I198*H198,2)</f>
        <v>0</v>
      </c>
      <c r="K198" s="147"/>
      <c r="L198" s="27"/>
      <c r="M198" s="148" t="s">
        <v>1</v>
      </c>
      <c r="N198" s="149" t="s">
        <v>33</v>
      </c>
      <c r="O198" s="150">
        <v>0</v>
      </c>
      <c r="P198" s="150">
        <f>O198*H198</f>
        <v>0</v>
      </c>
      <c r="Q198" s="150">
        <v>0</v>
      </c>
      <c r="R198" s="150">
        <f>Q198*H198</f>
        <v>0</v>
      </c>
      <c r="S198" s="150">
        <v>0</v>
      </c>
      <c r="T198" s="151">
        <f>S198*H198</f>
        <v>0</v>
      </c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R198" s="152" t="s">
        <v>182</v>
      </c>
      <c r="AT198" s="152" t="s">
        <v>134</v>
      </c>
      <c r="AU198" s="152" t="s">
        <v>77</v>
      </c>
      <c r="AY198" s="14" t="s">
        <v>131</v>
      </c>
      <c r="BE198" s="153">
        <f>IF(N198="základná",J198,0)</f>
        <v>0</v>
      </c>
      <c r="BF198" s="153">
        <f>IF(N198="znížená",J198,0)</f>
        <v>0</v>
      </c>
      <c r="BG198" s="153">
        <f>IF(N198="zákl. prenesená",J198,0)</f>
        <v>0</v>
      </c>
      <c r="BH198" s="153">
        <f>IF(N198="zníž. prenesená",J198,0)</f>
        <v>0</v>
      </c>
      <c r="BI198" s="153">
        <f>IF(N198="nulová",J198,0)</f>
        <v>0</v>
      </c>
      <c r="BJ198" s="14" t="s">
        <v>77</v>
      </c>
      <c r="BK198" s="153">
        <f>ROUND(I198*H198,2)</f>
        <v>0</v>
      </c>
      <c r="BL198" s="14" t="s">
        <v>182</v>
      </c>
      <c r="BM198" s="152" t="s">
        <v>298</v>
      </c>
    </row>
    <row r="199" spans="1:65" s="12" customFormat="1" ht="22.9" customHeight="1">
      <c r="B199" s="128"/>
      <c r="D199" s="169" t="s">
        <v>66</v>
      </c>
      <c r="E199" s="138" t="s">
        <v>479</v>
      </c>
      <c r="F199" s="138" t="s">
        <v>480</v>
      </c>
      <c r="J199" s="139">
        <f>BK199</f>
        <v>0</v>
      </c>
      <c r="L199" s="128"/>
      <c r="M199" s="132"/>
      <c r="N199" s="133"/>
      <c r="O199" s="133"/>
      <c r="P199" s="134">
        <f>SUM(P200:P202)</f>
        <v>1.670944</v>
      </c>
      <c r="Q199" s="133"/>
      <c r="R199" s="134">
        <f>SUM(R200:R202)</f>
        <v>9.7152000000000002E-3</v>
      </c>
      <c r="S199" s="133"/>
      <c r="T199" s="135">
        <f>SUM(T200:T202)</f>
        <v>0</v>
      </c>
      <c r="AR199" s="129" t="s">
        <v>77</v>
      </c>
      <c r="AT199" s="136" t="s">
        <v>66</v>
      </c>
      <c r="AU199" s="136" t="s">
        <v>74</v>
      </c>
      <c r="AY199" s="129" t="s">
        <v>131</v>
      </c>
      <c r="BK199" s="137">
        <f>SUM(BK200:BK202)</f>
        <v>0</v>
      </c>
    </row>
    <row r="200" spans="1:65" s="2" customFormat="1" ht="24.2" customHeight="1">
      <c r="A200" s="26"/>
      <c r="B200" s="140"/>
      <c r="C200" s="141" t="s">
        <v>232</v>
      </c>
      <c r="D200" s="168" t="s">
        <v>134</v>
      </c>
      <c r="E200" s="142" t="s">
        <v>481</v>
      </c>
      <c r="F200" s="143" t="s">
        <v>482</v>
      </c>
      <c r="G200" s="144" t="s">
        <v>344</v>
      </c>
      <c r="H200" s="145">
        <v>8.8000000000000007</v>
      </c>
      <c r="I200" s="146"/>
      <c r="J200" s="146">
        <f>ROUND(I200*H200,2)</f>
        <v>0</v>
      </c>
      <c r="K200" s="147"/>
      <c r="L200" s="27"/>
      <c r="M200" s="148" t="s">
        <v>1</v>
      </c>
      <c r="N200" s="149" t="s">
        <v>33</v>
      </c>
      <c r="O200" s="150">
        <v>0.18987999999999999</v>
      </c>
      <c r="P200" s="150">
        <f>O200*H200</f>
        <v>1.670944</v>
      </c>
      <c r="Q200" s="150">
        <v>0</v>
      </c>
      <c r="R200" s="150">
        <f>Q200*H200</f>
        <v>0</v>
      </c>
      <c r="S200" s="150">
        <v>0</v>
      </c>
      <c r="T200" s="151">
        <f>S200*H200</f>
        <v>0</v>
      </c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R200" s="152" t="s">
        <v>182</v>
      </c>
      <c r="AT200" s="152" t="s">
        <v>134</v>
      </c>
      <c r="AU200" s="152" t="s">
        <v>77</v>
      </c>
      <c r="AY200" s="14" t="s">
        <v>131</v>
      </c>
      <c r="BE200" s="153">
        <f>IF(N200="základná",J200,0)</f>
        <v>0</v>
      </c>
      <c r="BF200" s="153">
        <f>IF(N200="znížená",J200,0)</f>
        <v>0</v>
      </c>
      <c r="BG200" s="153">
        <f>IF(N200="zákl. prenesená",J200,0)</f>
        <v>0</v>
      </c>
      <c r="BH200" s="153">
        <f>IF(N200="zníž. prenesená",J200,0)</f>
        <v>0</v>
      </c>
      <c r="BI200" s="153">
        <f>IF(N200="nulová",J200,0)</f>
        <v>0</v>
      </c>
      <c r="BJ200" s="14" t="s">
        <v>77</v>
      </c>
      <c r="BK200" s="153">
        <f>ROUND(I200*H200,2)</f>
        <v>0</v>
      </c>
      <c r="BL200" s="14" t="s">
        <v>182</v>
      </c>
      <c r="BM200" s="152" t="s">
        <v>301</v>
      </c>
    </row>
    <row r="201" spans="1:65" s="2" customFormat="1" ht="16.5" customHeight="1">
      <c r="A201" s="26"/>
      <c r="B201" s="140"/>
      <c r="C201" s="158" t="s">
        <v>483</v>
      </c>
      <c r="D201" s="170" t="s">
        <v>345</v>
      </c>
      <c r="E201" s="159" t="s">
        <v>484</v>
      </c>
      <c r="F201" s="214" t="s">
        <v>485</v>
      </c>
      <c r="G201" s="161" t="s">
        <v>344</v>
      </c>
      <c r="H201" s="162">
        <v>10.119999999999999</v>
      </c>
      <c r="I201" s="163"/>
      <c r="J201" s="163">
        <f>ROUND(I201*H201,2)</f>
        <v>0</v>
      </c>
      <c r="K201" s="164"/>
      <c r="L201" s="165"/>
      <c r="M201" s="166" t="s">
        <v>1</v>
      </c>
      <c r="N201" s="167" t="s">
        <v>33</v>
      </c>
      <c r="O201" s="150">
        <v>0</v>
      </c>
      <c r="P201" s="150">
        <f>O201*H201</f>
        <v>0</v>
      </c>
      <c r="Q201" s="150">
        <v>9.6000000000000002E-4</v>
      </c>
      <c r="R201" s="150">
        <f>Q201*H201</f>
        <v>9.7152000000000002E-3</v>
      </c>
      <c r="S201" s="150">
        <v>0</v>
      </c>
      <c r="T201" s="151">
        <f>S201*H201</f>
        <v>0</v>
      </c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R201" s="152" t="s">
        <v>205</v>
      </c>
      <c r="AT201" s="152" t="s">
        <v>345</v>
      </c>
      <c r="AU201" s="152" t="s">
        <v>77</v>
      </c>
      <c r="AY201" s="14" t="s">
        <v>131</v>
      </c>
      <c r="BE201" s="153">
        <f>IF(N201="základná",J201,0)</f>
        <v>0</v>
      </c>
      <c r="BF201" s="153">
        <f>IF(N201="znížená",J201,0)</f>
        <v>0</v>
      </c>
      <c r="BG201" s="153">
        <f>IF(N201="zákl. prenesená",J201,0)</f>
        <v>0</v>
      </c>
      <c r="BH201" s="153">
        <f>IF(N201="zníž. prenesená",J201,0)</f>
        <v>0</v>
      </c>
      <c r="BI201" s="153">
        <f>IF(N201="nulová",J201,0)</f>
        <v>0</v>
      </c>
      <c r="BJ201" s="14" t="s">
        <v>77</v>
      </c>
      <c r="BK201" s="153">
        <f>ROUND(I201*H201,2)</f>
        <v>0</v>
      </c>
      <c r="BL201" s="14" t="s">
        <v>182</v>
      </c>
      <c r="BM201" s="152" t="s">
        <v>306</v>
      </c>
    </row>
    <row r="202" spans="1:65" s="2" customFormat="1" ht="24.2" customHeight="1">
      <c r="A202" s="26"/>
      <c r="B202" s="140"/>
      <c r="C202" s="141" t="s">
        <v>235</v>
      </c>
      <c r="D202" s="168" t="s">
        <v>134</v>
      </c>
      <c r="E202" s="142" t="s">
        <v>486</v>
      </c>
      <c r="F202" s="143" t="s">
        <v>487</v>
      </c>
      <c r="G202" s="144" t="s">
        <v>478</v>
      </c>
      <c r="H202" s="145">
        <v>0.29299999999999998</v>
      </c>
      <c r="I202" s="146"/>
      <c r="J202" s="146">
        <f>ROUND(I202*H202,2)</f>
        <v>0</v>
      </c>
      <c r="K202" s="147"/>
      <c r="L202" s="27"/>
      <c r="M202" s="148" t="s">
        <v>1</v>
      </c>
      <c r="N202" s="149" t="s">
        <v>33</v>
      </c>
      <c r="O202" s="150">
        <v>0</v>
      </c>
      <c r="P202" s="150">
        <f>O202*H202</f>
        <v>0</v>
      </c>
      <c r="Q202" s="150">
        <v>0</v>
      </c>
      <c r="R202" s="150">
        <f>Q202*H202</f>
        <v>0</v>
      </c>
      <c r="S202" s="150">
        <v>0</v>
      </c>
      <c r="T202" s="151">
        <f>S202*H202</f>
        <v>0</v>
      </c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R202" s="152" t="s">
        <v>182</v>
      </c>
      <c r="AT202" s="152" t="s">
        <v>134</v>
      </c>
      <c r="AU202" s="152" t="s">
        <v>77</v>
      </c>
      <c r="AY202" s="14" t="s">
        <v>131</v>
      </c>
      <c r="BE202" s="153">
        <f>IF(N202="základná",J202,0)</f>
        <v>0</v>
      </c>
      <c r="BF202" s="153">
        <f>IF(N202="znížená",J202,0)</f>
        <v>0</v>
      </c>
      <c r="BG202" s="153">
        <f>IF(N202="zákl. prenesená",J202,0)</f>
        <v>0</v>
      </c>
      <c r="BH202" s="153">
        <f>IF(N202="zníž. prenesená",J202,0)</f>
        <v>0</v>
      </c>
      <c r="BI202" s="153">
        <f>IF(N202="nulová",J202,0)</f>
        <v>0</v>
      </c>
      <c r="BJ202" s="14" t="s">
        <v>77</v>
      </c>
      <c r="BK202" s="153">
        <f>ROUND(I202*H202,2)</f>
        <v>0</v>
      </c>
      <c r="BL202" s="14" t="s">
        <v>182</v>
      </c>
      <c r="BM202" s="152" t="s">
        <v>310</v>
      </c>
    </row>
    <row r="203" spans="1:65" s="12" customFormat="1" ht="22.9" customHeight="1">
      <c r="B203" s="128"/>
      <c r="D203" s="169" t="s">
        <v>66</v>
      </c>
      <c r="E203" s="138" t="s">
        <v>488</v>
      </c>
      <c r="F203" s="138" t="s">
        <v>489</v>
      </c>
      <c r="J203" s="139">
        <f>BK203</f>
        <v>0</v>
      </c>
      <c r="L203" s="128"/>
      <c r="M203" s="132"/>
      <c r="N203" s="133"/>
      <c r="O203" s="133"/>
      <c r="P203" s="134">
        <f>SUM(P204:P216)</f>
        <v>5.0677522000000002</v>
      </c>
      <c r="Q203" s="133"/>
      <c r="R203" s="134">
        <f>SUM(R204:R216)</f>
        <v>8.5870000000000002E-2</v>
      </c>
      <c r="S203" s="133"/>
      <c r="T203" s="135">
        <f>SUM(T204:T216)</f>
        <v>0</v>
      </c>
      <c r="AR203" s="129" t="s">
        <v>77</v>
      </c>
      <c r="AT203" s="136" t="s">
        <v>66</v>
      </c>
      <c r="AU203" s="136" t="s">
        <v>74</v>
      </c>
      <c r="AY203" s="129" t="s">
        <v>131</v>
      </c>
      <c r="BK203" s="137">
        <f>SUM(BK204:BK216)</f>
        <v>0</v>
      </c>
    </row>
    <row r="204" spans="1:65" s="2" customFormat="1" ht="16.5" customHeight="1">
      <c r="A204" s="26"/>
      <c r="B204" s="140"/>
      <c r="C204" s="141" t="s">
        <v>490</v>
      </c>
      <c r="D204" s="168" t="s">
        <v>134</v>
      </c>
      <c r="E204" s="142" t="s">
        <v>491</v>
      </c>
      <c r="F204" s="143" t="s">
        <v>492</v>
      </c>
      <c r="G204" s="144" t="s">
        <v>344</v>
      </c>
      <c r="H204" s="145">
        <v>84.14</v>
      </c>
      <c r="I204" s="146"/>
      <c r="J204" s="146">
        <f t="shared" ref="J204:J216" si="30">ROUND(I204*H204,2)</f>
        <v>0</v>
      </c>
      <c r="K204" s="147"/>
      <c r="L204" s="27"/>
      <c r="M204" s="148" t="s">
        <v>1</v>
      </c>
      <c r="N204" s="149" t="s">
        <v>33</v>
      </c>
      <c r="O204" s="150">
        <v>6.0229999999999999E-2</v>
      </c>
      <c r="P204" s="150">
        <f t="shared" ref="P204:P216" si="31">O204*H204</f>
        <v>5.0677522000000002</v>
      </c>
      <c r="Q204" s="150">
        <v>0</v>
      </c>
      <c r="R204" s="150">
        <f t="shared" ref="R204:R216" si="32">Q204*H204</f>
        <v>0</v>
      </c>
      <c r="S204" s="150">
        <v>0</v>
      </c>
      <c r="T204" s="151">
        <f t="shared" ref="T204:T216" si="33">S204*H204</f>
        <v>0</v>
      </c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R204" s="152" t="s">
        <v>182</v>
      </c>
      <c r="AT204" s="152" t="s">
        <v>134</v>
      </c>
      <c r="AU204" s="152" t="s">
        <v>77</v>
      </c>
      <c r="AY204" s="14" t="s">
        <v>131</v>
      </c>
      <c r="BE204" s="153">
        <f t="shared" ref="BE204:BE216" si="34">IF(N204="základná",J204,0)</f>
        <v>0</v>
      </c>
      <c r="BF204" s="153">
        <f t="shared" ref="BF204:BF216" si="35">IF(N204="znížená",J204,0)</f>
        <v>0</v>
      </c>
      <c r="BG204" s="153">
        <f t="shared" ref="BG204:BG216" si="36">IF(N204="zákl. prenesená",J204,0)</f>
        <v>0</v>
      </c>
      <c r="BH204" s="153">
        <f t="shared" ref="BH204:BH216" si="37">IF(N204="zníž. prenesená",J204,0)</f>
        <v>0</v>
      </c>
      <c r="BI204" s="153">
        <f t="shared" ref="BI204:BI216" si="38">IF(N204="nulová",J204,0)</f>
        <v>0</v>
      </c>
      <c r="BJ204" s="14" t="s">
        <v>77</v>
      </c>
      <c r="BK204" s="153">
        <f t="shared" ref="BK204:BK216" si="39">ROUND(I204*H204,2)</f>
        <v>0</v>
      </c>
      <c r="BL204" s="14" t="s">
        <v>182</v>
      </c>
      <c r="BM204" s="152" t="s">
        <v>313</v>
      </c>
    </row>
    <row r="205" spans="1:65" s="2" customFormat="1" ht="21.75" customHeight="1">
      <c r="A205" s="26"/>
      <c r="B205" s="140"/>
      <c r="C205" s="158" t="s">
        <v>238</v>
      </c>
      <c r="D205" s="170" t="s">
        <v>345</v>
      </c>
      <c r="E205" s="159" t="s">
        <v>493</v>
      </c>
      <c r="F205" s="160" t="s">
        <v>1221</v>
      </c>
      <c r="G205" s="161" t="s">
        <v>344</v>
      </c>
      <c r="H205" s="162">
        <v>88.346999999999994</v>
      </c>
      <c r="I205" s="163"/>
      <c r="J205" s="163">
        <f t="shared" si="30"/>
        <v>0</v>
      </c>
      <c r="K205" s="164"/>
      <c r="L205" s="165"/>
      <c r="M205" s="166" t="s">
        <v>1</v>
      </c>
      <c r="N205" s="167" t="s">
        <v>33</v>
      </c>
      <c r="O205" s="150">
        <v>0</v>
      </c>
      <c r="P205" s="150">
        <f t="shared" si="31"/>
        <v>0</v>
      </c>
      <c r="Q205" s="150">
        <v>0</v>
      </c>
      <c r="R205" s="150">
        <f t="shared" si="32"/>
        <v>0</v>
      </c>
      <c r="S205" s="150">
        <v>0</v>
      </c>
      <c r="T205" s="151">
        <f t="shared" si="33"/>
        <v>0</v>
      </c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R205" s="152" t="s">
        <v>205</v>
      </c>
      <c r="AT205" s="152" t="s">
        <v>345</v>
      </c>
      <c r="AU205" s="152" t="s">
        <v>77</v>
      </c>
      <c r="AY205" s="14" t="s">
        <v>131</v>
      </c>
      <c r="BE205" s="153">
        <f t="shared" si="34"/>
        <v>0</v>
      </c>
      <c r="BF205" s="153">
        <f t="shared" si="35"/>
        <v>0</v>
      </c>
      <c r="BG205" s="153">
        <f t="shared" si="36"/>
        <v>0</v>
      </c>
      <c r="BH205" s="153">
        <f t="shared" si="37"/>
        <v>0</v>
      </c>
      <c r="BI205" s="153">
        <f t="shared" si="38"/>
        <v>0</v>
      </c>
      <c r="BJ205" s="14" t="s">
        <v>77</v>
      </c>
      <c r="BK205" s="153">
        <f t="shared" si="39"/>
        <v>0</v>
      </c>
      <c r="BL205" s="14" t="s">
        <v>182</v>
      </c>
      <c r="BM205" s="152" t="s">
        <v>317</v>
      </c>
    </row>
    <row r="206" spans="1:65" s="2" customFormat="1" ht="16.5" customHeight="1">
      <c r="A206" s="26"/>
      <c r="B206" s="140"/>
      <c r="C206" s="141" t="s">
        <v>494</v>
      </c>
      <c r="D206" s="168" t="s">
        <v>134</v>
      </c>
      <c r="E206" s="142" t="s">
        <v>495</v>
      </c>
      <c r="F206" s="143" t="s">
        <v>496</v>
      </c>
      <c r="G206" s="144" t="s">
        <v>344</v>
      </c>
      <c r="H206" s="145">
        <v>51.84</v>
      </c>
      <c r="I206" s="146"/>
      <c r="J206" s="146">
        <f t="shared" si="30"/>
        <v>0</v>
      </c>
      <c r="K206" s="147"/>
      <c r="L206" s="27"/>
      <c r="M206" s="148" t="s">
        <v>1</v>
      </c>
      <c r="N206" s="149" t="s">
        <v>33</v>
      </c>
      <c r="O206" s="150">
        <v>0</v>
      </c>
      <c r="P206" s="150">
        <f t="shared" si="31"/>
        <v>0</v>
      </c>
      <c r="Q206" s="150">
        <v>0</v>
      </c>
      <c r="R206" s="150">
        <f t="shared" si="32"/>
        <v>0</v>
      </c>
      <c r="S206" s="150">
        <v>0</v>
      </c>
      <c r="T206" s="151">
        <f t="shared" si="33"/>
        <v>0</v>
      </c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R206" s="152" t="s">
        <v>182</v>
      </c>
      <c r="AT206" s="152" t="s">
        <v>134</v>
      </c>
      <c r="AU206" s="152" t="s">
        <v>77</v>
      </c>
      <c r="AY206" s="14" t="s">
        <v>131</v>
      </c>
      <c r="BE206" s="153">
        <f t="shared" si="34"/>
        <v>0</v>
      </c>
      <c r="BF206" s="153">
        <f t="shared" si="35"/>
        <v>0</v>
      </c>
      <c r="BG206" s="153">
        <f t="shared" si="36"/>
        <v>0</v>
      </c>
      <c r="BH206" s="153">
        <f t="shared" si="37"/>
        <v>0</v>
      </c>
      <c r="BI206" s="153">
        <f t="shared" si="38"/>
        <v>0</v>
      </c>
      <c r="BJ206" s="14" t="s">
        <v>77</v>
      </c>
      <c r="BK206" s="153">
        <f t="shared" si="39"/>
        <v>0</v>
      </c>
      <c r="BL206" s="14" t="s">
        <v>182</v>
      </c>
      <c r="BM206" s="152" t="s">
        <v>319</v>
      </c>
    </row>
    <row r="207" spans="1:65" s="2" customFormat="1" ht="21.75" customHeight="1">
      <c r="A207" s="26"/>
      <c r="B207" s="140"/>
      <c r="C207" s="158" t="s">
        <v>241</v>
      </c>
      <c r="D207" s="170" t="s">
        <v>345</v>
      </c>
      <c r="E207" s="159" t="s">
        <v>497</v>
      </c>
      <c r="F207" s="214" t="s">
        <v>1222</v>
      </c>
      <c r="G207" s="161" t="s">
        <v>344</v>
      </c>
      <c r="H207" s="162">
        <v>54.432000000000002</v>
      </c>
      <c r="I207" s="163"/>
      <c r="J207" s="163">
        <f t="shared" si="30"/>
        <v>0</v>
      </c>
      <c r="K207" s="164"/>
      <c r="L207" s="165"/>
      <c r="M207" s="166" t="s">
        <v>1</v>
      </c>
      <c r="N207" s="167" t="s">
        <v>33</v>
      </c>
      <c r="O207" s="150">
        <v>0</v>
      </c>
      <c r="P207" s="150">
        <f t="shared" si="31"/>
        <v>0</v>
      </c>
      <c r="Q207" s="150">
        <v>0</v>
      </c>
      <c r="R207" s="150">
        <f t="shared" si="32"/>
        <v>0</v>
      </c>
      <c r="S207" s="150">
        <v>0</v>
      </c>
      <c r="T207" s="151">
        <f t="shared" si="33"/>
        <v>0</v>
      </c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R207" s="152" t="s">
        <v>205</v>
      </c>
      <c r="AT207" s="152" t="s">
        <v>345</v>
      </c>
      <c r="AU207" s="152" t="s">
        <v>77</v>
      </c>
      <c r="AY207" s="14" t="s">
        <v>131</v>
      </c>
      <c r="BE207" s="153">
        <f t="shared" si="34"/>
        <v>0</v>
      </c>
      <c r="BF207" s="153">
        <f t="shared" si="35"/>
        <v>0</v>
      </c>
      <c r="BG207" s="153">
        <f t="shared" si="36"/>
        <v>0</v>
      </c>
      <c r="BH207" s="153">
        <f t="shared" si="37"/>
        <v>0</v>
      </c>
      <c r="BI207" s="153">
        <f t="shared" si="38"/>
        <v>0</v>
      </c>
      <c r="BJ207" s="14" t="s">
        <v>77</v>
      </c>
      <c r="BK207" s="153">
        <f t="shared" si="39"/>
        <v>0</v>
      </c>
      <c r="BL207" s="14" t="s">
        <v>182</v>
      </c>
      <c r="BM207" s="152" t="s">
        <v>498</v>
      </c>
    </row>
    <row r="208" spans="1:65" s="2" customFormat="1" ht="33" customHeight="1">
      <c r="A208" s="26"/>
      <c r="B208" s="140"/>
      <c r="C208" s="141" t="s">
        <v>499</v>
      </c>
      <c r="D208" s="168" t="s">
        <v>134</v>
      </c>
      <c r="E208" s="142" t="s">
        <v>500</v>
      </c>
      <c r="F208" s="143" t="s">
        <v>501</v>
      </c>
      <c r="G208" s="144" t="s">
        <v>344</v>
      </c>
      <c r="H208" s="145">
        <v>67</v>
      </c>
      <c r="I208" s="146"/>
      <c r="J208" s="146">
        <f t="shared" si="30"/>
        <v>0</v>
      </c>
      <c r="K208" s="147"/>
      <c r="L208" s="27"/>
      <c r="M208" s="148" t="s">
        <v>1</v>
      </c>
      <c r="N208" s="149" t="s">
        <v>33</v>
      </c>
      <c r="O208" s="150">
        <v>0</v>
      </c>
      <c r="P208" s="150">
        <f t="shared" si="31"/>
        <v>0</v>
      </c>
      <c r="Q208" s="150">
        <v>0</v>
      </c>
      <c r="R208" s="150">
        <f t="shared" si="32"/>
        <v>0</v>
      </c>
      <c r="S208" s="150">
        <v>0</v>
      </c>
      <c r="T208" s="151">
        <f t="shared" si="33"/>
        <v>0</v>
      </c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R208" s="152" t="s">
        <v>182</v>
      </c>
      <c r="AT208" s="152" t="s">
        <v>134</v>
      </c>
      <c r="AU208" s="152" t="s">
        <v>77</v>
      </c>
      <c r="AY208" s="14" t="s">
        <v>131</v>
      </c>
      <c r="BE208" s="153">
        <f t="shared" si="34"/>
        <v>0</v>
      </c>
      <c r="BF208" s="153">
        <f t="shared" si="35"/>
        <v>0</v>
      </c>
      <c r="BG208" s="153">
        <f t="shared" si="36"/>
        <v>0</v>
      </c>
      <c r="BH208" s="153">
        <f t="shared" si="37"/>
        <v>0</v>
      </c>
      <c r="BI208" s="153">
        <f t="shared" si="38"/>
        <v>0</v>
      </c>
      <c r="BJ208" s="14" t="s">
        <v>77</v>
      </c>
      <c r="BK208" s="153">
        <f t="shared" si="39"/>
        <v>0</v>
      </c>
      <c r="BL208" s="14" t="s">
        <v>182</v>
      </c>
      <c r="BM208" s="152" t="s">
        <v>502</v>
      </c>
    </row>
    <row r="209" spans="1:65" s="2" customFormat="1" ht="21.75" customHeight="1">
      <c r="A209" s="26"/>
      <c r="B209" s="140"/>
      <c r="C209" s="158" t="s">
        <v>244</v>
      </c>
      <c r="D209" s="170" t="s">
        <v>345</v>
      </c>
      <c r="E209" s="159" t="s">
        <v>503</v>
      </c>
      <c r="F209" s="214" t="s">
        <v>504</v>
      </c>
      <c r="G209" s="161" t="s">
        <v>344</v>
      </c>
      <c r="H209" s="162">
        <v>70.349999999999994</v>
      </c>
      <c r="I209" s="163"/>
      <c r="J209" s="163">
        <f t="shared" si="30"/>
        <v>0</v>
      </c>
      <c r="K209" s="164"/>
      <c r="L209" s="165"/>
      <c r="M209" s="166" t="s">
        <v>1</v>
      </c>
      <c r="N209" s="167" t="s">
        <v>33</v>
      </c>
      <c r="O209" s="150">
        <v>0</v>
      </c>
      <c r="P209" s="150">
        <f t="shared" si="31"/>
        <v>0</v>
      </c>
      <c r="Q209" s="150">
        <v>0</v>
      </c>
      <c r="R209" s="150">
        <f t="shared" si="32"/>
        <v>0</v>
      </c>
      <c r="S209" s="150">
        <v>0</v>
      </c>
      <c r="T209" s="151">
        <f t="shared" si="33"/>
        <v>0</v>
      </c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R209" s="152" t="s">
        <v>205</v>
      </c>
      <c r="AT209" s="152" t="s">
        <v>345</v>
      </c>
      <c r="AU209" s="152" t="s">
        <v>77</v>
      </c>
      <c r="AY209" s="14" t="s">
        <v>131</v>
      </c>
      <c r="BE209" s="153">
        <f t="shared" si="34"/>
        <v>0</v>
      </c>
      <c r="BF209" s="153">
        <f t="shared" si="35"/>
        <v>0</v>
      </c>
      <c r="BG209" s="153">
        <f t="shared" si="36"/>
        <v>0</v>
      </c>
      <c r="BH209" s="153">
        <f t="shared" si="37"/>
        <v>0</v>
      </c>
      <c r="BI209" s="153">
        <f t="shared" si="38"/>
        <v>0</v>
      </c>
      <c r="BJ209" s="14" t="s">
        <v>77</v>
      </c>
      <c r="BK209" s="153">
        <f t="shared" si="39"/>
        <v>0</v>
      </c>
      <c r="BL209" s="14" t="s">
        <v>182</v>
      </c>
      <c r="BM209" s="152" t="s">
        <v>505</v>
      </c>
    </row>
    <row r="210" spans="1:65" s="2" customFormat="1" ht="24.2" customHeight="1">
      <c r="A210" s="26"/>
      <c r="B210" s="140"/>
      <c r="C210" s="141" t="s">
        <v>506</v>
      </c>
      <c r="D210" s="168" t="s">
        <v>134</v>
      </c>
      <c r="E210" s="142" t="s">
        <v>507</v>
      </c>
      <c r="F210" s="143" t="s">
        <v>508</v>
      </c>
      <c r="G210" s="144" t="s">
        <v>344</v>
      </c>
      <c r="H210" s="145">
        <v>67</v>
      </c>
      <c r="I210" s="146"/>
      <c r="J210" s="146">
        <f t="shared" si="30"/>
        <v>0</v>
      </c>
      <c r="K210" s="147"/>
      <c r="L210" s="27"/>
      <c r="M210" s="148" t="s">
        <v>1</v>
      </c>
      <c r="N210" s="149" t="s">
        <v>33</v>
      </c>
      <c r="O210" s="150">
        <v>0</v>
      </c>
      <c r="P210" s="150">
        <f t="shared" si="31"/>
        <v>0</v>
      </c>
      <c r="Q210" s="150">
        <v>4.0999999999999999E-4</v>
      </c>
      <c r="R210" s="150">
        <f t="shared" si="32"/>
        <v>2.7469999999999998E-2</v>
      </c>
      <c r="S210" s="150">
        <v>0</v>
      </c>
      <c r="T210" s="151">
        <f t="shared" si="33"/>
        <v>0</v>
      </c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R210" s="152" t="s">
        <v>182</v>
      </c>
      <c r="AT210" s="152" t="s">
        <v>134</v>
      </c>
      <c r="AU210" s="152" t="s">
        <v>77</v>
      </c>
      <c r="AY210" s="14" t="s">
        <v>131</v>
      </c>
      <c r="BE210" s="153">
        <f t="shared" si="34"/>
        <v>0</v>
      </c>
      <c r="BF210" s="153">
        <f t="shared" si="35"/>
        <v>0</v>
      </c>
      <c r="BG210" s="153">
        <f t="shared" si="36"/>
        <v>0</v>
      </c>
      <c r="BH210" s="153">
        <f t="shared" si="37"/>
        <v>0</v>
      </c>
      <c r="BI210" s="153">
        <f t="shared" si="38"/>
        <v>0</v>
      </c>
      <c r="BJ210" s="14" t="s">
        <v>77</v>
      </c>
      <c r="BK210" s="153">
        <f t="shared" si="39"/>
        <v>0</v>
      </c>
      <c r="BL210" s="14" t="s">
        <v>182</v>
      </c>
      <c r="BM210" s="152" t="s">
        <v>509</v>
      </c>
    </row>
    <row r="211" spans="1:65" s="2" customFormat="1" ht="16.5" customHeight="1">
      <c r="A211" s="26"/>
      <c r="B211" s="140"/>
      <c r="C211" s="158" t="s">
        <v>247</v>
      </c>
      <c r="D211" s="170" t="s">
        <v>345</v>
      </c>
      <c r="E211" s="159" t="s">
        <v>510</v>
      </c>
      <c r="F211" s="160" t="s">
        <v>511</v>
      </c>
      <c r="G211" s="161" t="s">
        <v>344</v>
      </c>
      <c r="H211" s="162">
        <v>77.05</v>
      </c>
      <c r="I211" s="163"/>
      <c r="J211" s="163">
        <f t="shared" si="30"/>
        <v>0</v>
      </c>
      <c r="K211" s="164"/>
      <c r="L211" s="165"/>
      <c r="M211" s="166" t="s">
        <v>1</v>
      </c>
      <c r="N211" s="167" t="s">
        <v>33</v>
      </c>
      <c r="O211" s="150">
        <v>0</v>
      </c>
      <c r="P211" s="150">
        <f t="shared" si="31"/>
        <v>0</v>
      </c>
      <c r="Q211" s="150">
        <v>0</v>
      </c>
      <c r="R211" s="150">
        <f t="shared" si="32"/>
        <v>0</v>
      </c>
      <c r="S211" s="150">
        <v>0</v>
      </c>
      <c r="T211" s="151">
        <f t="shared" si="33"/>
        <v>0</v>
      </c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R211" s="152" t="s">
        <v>205</v>
      </c>
      <c r="AT211" s="152" t="s">
        <v>345</v>
      </c>
      <c r="AU211" s="152" t="s">
        <v>77</v>
      </c>
      <c r="AY211" s="14" t="s">
        <v>131</v>
      </c>
      <c r="BE211" s="153">
        <f t="shared" si="34"/>
        <v>0</v>
      </c>
      <c r="BF211" s="153">
        <f t="shared" si="35"/>
        <v>0</v>
      </c>
      <c r="BG211" s="153">
        <f t="shared" si="36"/>
        <v>0</v>
      </c>
      <c r="BH211" s="153">
        <f t="shared" si="37"/>
        <v>0</v>
      </c>
      <c r="BI211" s="153">
        <f t="shared" si="38"/>
        <v>0</v>
      </c>
      <c r="BJ211" s="14" t="s">
        <v>77</v>
      </c>
      <c r="BK211" s="153">
        <f t="shared" si="39"/>
        <v>0</v>
      </c>
      <c r="BL211" s="14" t="s">
        <v>182</v>
      </c>
      <c r="BM211" s="152" t="s">
        <v>512</v>
      </c>
    </row>
    <row r="212" spans="1:65" s="2" customFormat="1" ht="24.2" customHeight="1">
      <c r="A212" s="26"/>
      <c r="B212" s="140"/>
      <c r="C212" s="141" t="s">
        <v>513</v>
      </c>
      <c r="D212" s="168" t="s">
        <v>134</v>
      </c>
      <c r="E212" s="142" t="s">
        <v>514</v>
      </c>
      <c r="F212" s="143" t="s">
        <v>515</v>
      </c>
      <c r="G212" s="144" t="s">
        <v>344</v>
      </c>
      <c r="H212" s="145">
        <v>131</v>
      </c>
      <c r="I212" s="146"/>
      <c r="J212" s="146">
        <f t="shared" si="30"/>
        <v>0</v>
      </c>
      <c r="K212" s="147"/>
      <c r="L212" s="27"/>
      <c r="M212" s="148" t="s">
        <v>1</v>
      </c>
      <c r="N212" s="149" t="s">
        <v>33</v>
      </c>
      <c r="O212" s="150">
        <v>0</v>
      </c>
      <c r="P212" s="150">
        <f t="shared" si="31"/>
        <v>0</v>
      </c>
      <c r="Q212" s="150">
        <v>4.0999999999999999E-4</v>
      </c>
      <c r="R212" s="150">
        <f t="shared" si="32"/>
        <v>5.3710000000000001E-2</v>
      </c>
      <c r="S212" s="150">
        <v>0</v>
      </c>
      <c r="T212" s="151">
        <f t="shared" si="33"/>
        <v>0</v>
      </c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R212" s="152" t="s">
        <v>182</v>
      </c>
      <c r="AT212" s="152" t="s">
        <v>134</v>
      </c>
      <c r="AU212" s="152" t="s">
        <v>77</v>
      </c>
      <c r="AY212" s="14" t="s">
        <v>131</v>
      </c>
      <c r="BE212" s="153">
        <f t="shared" si="34"/>
        <v>0</v>
      </c>
      <c r="BF212" s="153">
        <f t="shared" si="35"/>
        <v>0</v>
      </c>
      <c r="BG212" s="153">
        <f t="shared" si="36"/>
        <v>0</v>
      </c>
      <c r="BH212" s="153">
        <f t="shared" si="37"/>
        <v>0</v>
      </c>
      <c r="BI212" s="153">
        <f t="shared" si="38"/>
        <v>0</v>
      </c>
      <c r="BJ212" s="14" t="s">
        <v>77</v>
      </c>
      <c r="BK212" s="153">
        <f t="shared" si="39"/>
        <v>0</v>
      </c>
      <c r="BL212" s="14" t="s">
        <v>182</v>
      </c>
      <c r="BM212" s="152" t="s">
        <v>516</v>
      </c>
    </row>
    <row r="213" spans="1:65" s="2" customFormat="1" ht="16.5" customHeight="1">
      <c r="A213" s="26"/>
      <c r="B213" s="140"/>
      <c r="C213" s="158" t="s">
        <v>250</v>
      </c>
      <c r="D213" s="170" t="s">
        <v>345</v>
      </c>
      <c r="E213" s="159" t="s">
        <v>517</v>
      </c>
      <c r="F213" s="160" t="s">
        <v>518</v>
      </c>
      <c r="G213" s="161" t="s">
        <v>344</v>
      </c>
      <c r="H213" s="162">
        <v>150.65</v>
      </c>
      <c r="I213" s="163"/>
      <c r="J213" s="163">
        <f t="shared" si="30"/>
        <v>0</v>
      </c>
      <c r="K213" s="164"/>
      <c r="L213" s="165"/>
      <c r="M213" s="166" t="s">
        <v>1</v>
      </c>
      <c r="N213" s="167" t="s">
        <v>33</v>
      </c>
      <c r="O213" s="150">
        <v>0</v>
      </c>
      <c r="P213" s="150">
        <f t="shared" si="31"/>
        <v>0</v>
      </c>
      <c r="Q213" s="150">
        <v>0</v>
      </c>
      <c r="R213" s="150">
        <f t="shared" si="32"/>
        <v>0</v>
      </c>
      <c r="S213" s="150">
        <v>0</v>
      </c>
      <c r="T213" s="151">
        <f t="shared" si="33"/>
        <v>0</v>
      </c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R213" s="152" t="s">
        <v>205</v>
      </c>
      <c r="AT213" s="152" t="s">
        <v>345</v>
      </c>
      <c r="AU213" s="152" t="s">
        <v>77</v>
      </c>
      <c r="AY213" s="14" t="s">
        <v>131</v>
      </c>
      <c r="BE213" s="153">
        <f t="shared" si="34"/>
        <v>0</v>
      </c>
      <c r="BF213" s="153">
        <f t="shared" si="35"/>
        <v>0</v>
      </c>
      <c r="BG213" s="153">
        <f t="shared" si="36"/>
        <v>0</v>
      </c>
      <c r="BH213" s="153">
        <f t="shared" si="37"/>
        <v>0</v>
      </c>
      <c r="BI213" s="153">
        <f t="shared" si="38"/>
        <v>0</v>
      </c>
      <c r="BJ213" s="14" t="s">
        <v>77</v>
      </c>
      <c r="BK213" s="153">
        <f t="shared" si="39"/>
        <v>0</v>
      </c>
      <c r="BL213" s="14" t="s">
        <v>182</v>
      </c>
      <c r="BM213" s="152" t="s">
        <v>519</v>
      </c>
    </row>
    <row r="214" spans="1:65" s="2" customFormat="1" ht="21.75" customHeight="1">
      <c r="A214" s="26"/>
      <c r="B214" s="140"/>
      <c r="C214" s="141" t="s">
        <v>520</v>
      </c>
      <c r="D214" s="168" t="s">
        <v>134</v>
      </c>
      <c r="E214" s="142" t="s">
        <v>521</v>
      </c>
      <c r="F214" s="143" t="s">
        <v>522</v>
      </c>
      <c r="G214" s="144" t="s">
        <v>344</v>
      </c>
      <c r="H214" s="145">
        <v>67</v>
      </c>
      <c r="I214" s="146"/>
      <c r="J214" s="146">
        <f t="shared" si="30"/>
        <v>0</v>
      </c>
      <c r="K214" s="147"/>
      <c r="L214" s="27"/>
      <c r="M214" s="148" t="s">
        <v>1</v>
      </c>
      <c r="N214" s="149" t="s">
        <v>33</v>
      </c>
      <c r="O214" s="150">
        <v>0</v>
      </c>
      <c r="P214" s="150">
        <f t="shared" si="31"/>
        <v>0</v>
      </c>
      <c r="Q214" s="150">
        <v>6.9999999999999994E-5</v>
      </c>
      <c r="R214" s="150">
        <f t="shared" si="32"/>
        <v>4.6899999999999997E-3</v>
      </c>
      <c r="S214" s="150">
        <v>0</v>
      </c>
      <c r="T214" s="151">
        <f t="shared" si="33"/>
        <v>0</v>
      </c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R214" s="152" t="s">
        <v>182</v>
      </c>
      <c r="AT214" s="152" t="s">
        <v>134</v>
      </c>
      <c r="AU214" s="152" t="s">
        <v>77</v>
      </c>
      <c r="AY214" s="14" t="s">
        <v>131</v>
      </c>
      <c r="BE214" s="153">
        <f t="shared" si="34"/>
        <v>0</v>
      </c>
      <c r="BF214" s="153">
        <f t="shared" si="35"/>
        <v>0</v>
      </c>
      <c r="BG214" s="153">
        <f t="shared" si="36"/>
        <v>0</v>
      </c>
      <c r="BH214" s="153">
        <f t="shared" si="37"/>
        <v>0</v>
      </c>
      <c r="BI214" s="153">
        <f t="shared" si="38"/>
        <v>0</v>
      </c>
      <c r="BJ214" s="14" t="s">
        <v>77</v>
      </c>
      <c r="BK214" s="153">
        <f t="shared" si="39"/>
        <v>0</v>
      </c>
      <c r="BL214" s="14" t="s">
        <v>182</v>
      </c>
      <c r="BM214" s="152" t="s">
        <v>523</v>
      </c>
    </row>
    <row r="215" spans="1:65" s="2" customFormat="1" ht="16.5" customHeight="1">
      <c r="A215" s="26"/>
      <c r="B215" s="140"/>
      <c r="C215" s="158" t="s">
        <v>253</v>
      </c>
      <c r="D215" s="170" t="s">
        <v>345</v>
      </c>
      <c r="E215" s="159" t="s">
        <v>524</v>
      </c>
      <c r="F215" s="214" t="s">
        <v>1230</v>
      </c>
      <c r="G215" s="161" t="s">
        <v>344</v>
      </c>
      <c r="H215" s="162">
        <v>77.05</v>
      </c>
      <c r="I215" s="163"/>
      <c r="J215" s="163">
        <f t="shared" si="30"/>
        <v>0</v>
      </c>
      <c r="K215" s="164"/>
      <c r="L215" s="165"/>
      <c r="M215" s="166" t="s">
        <v>1</v>
      </c>
      <c r="N215" s="167" t="s">
        <v>33</v>
      </c>
      <c r="O215" s="150">
        <v>0</v>
      </c>
      <c r="P215" s="150">
        <f t="shared" si="31"/>
        <v>0</v>
      </c>
      <c r="Q215" s="150">
        <v>0</v>
      </c>
      <c r="R215" s="150">
        <f t="shared" si="32"/>
        <v>0</v>
      </c>
      <c r="S215" s="150">
        <v>0</v>
      </c>
      <c r="T215" s="151">
        <f t="shared" si="33"/>
        <v>0</v>
      </c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R215" s="152" t="s">
        <v>205</v>
      </c>
      <c r="AT215" s="152" t="s">
        <v>345</v>
      </c>
      <c r="AU215" s="152" t="s">
        <v>77</v>
      </c>
      <c r="AY215" s="14" t="s">
        <v>131</v>
      </c>
      <c r="BE215" s="153">
        <f t="shared" si="34"/>
        <v>0</v>
      </c>
      <c r="BF215" s="153">
        <f t="shared" si="35"/>
        <v>0</v>
      </c>
      <c r="BG215" s="153">
        <f t="shared" si="36"/>
        <v>0</v>
      </c>
      <c r="BH215" s="153">
        <f t="shared" si="37"/>
        <v>0</v>
      </c>
      <c r="BI215" s="153">
        <f t="shared" si="38"/>
        <v>0</v>
      </c>
      <c r="BJ215" s="14" t="s">
        <v>77</v>
      </c>
      <c r="BK215" s="153">
        <f t="shared" si="39"/>
        <v>0</v>
      </c>
      <c r="BL215" s="14" t="s">
        <v>182</v>
      </c>
      <c r="BM215" s="152" t="s">
        <v>525</v>
      </c>
    </row>
    <row r="216" spans="1:65" s="2" customFormat="1" ht="24.2" customHeight="1">
      <c r="A216" s="26"/>
      <c r="B216" s="140"/>
      <c r="C216" s="141" t="s">
        <v>526</v>
      </c>
      <c r="D216" s="168" t="s">
        <v>134</v>
      </c>
      <c r="E216" s="142" t="s">
        <v>527</v>
      </c>
      <c r="F216" s="143" t="s">
        <v>528</v>
      </c>
      <c r="G216" s="144" t="s">
        <v>478</v>
      </c>
      <c r="H216" s="145">
        <v>37.508000000000003</v>
      </c>
      <c r="I216" s="146"/>
      <c r="J216" s="146">
        <f t="shared" si="30"/>
        <v>0</v>
      </c>
      <c r="K216" s="147"/>
      <c r="L216" s="27"/>
      <c r="M216" s="148" t="s">
        <v>1</v>
      </c>
      <c r="N216" s="149" t="s">
        <v>33</v>
      </c>
      <c r="O216" s="150">
        <v>0</v>
      </c>
      <c r="P216" s="150">
        <f t="shared" si="31"/>
        <v>0</v>
      </c>
      <c r="Q216" s="150">
        <v>0</v>
      </c>
      <c r="R216" s="150">
        <f t="shared" si="32"/>
        <v>0</v>
      </c>
      <c r="S216" s="150">
        <v>0</v>
      </c>
      <c r="T216" s="151">
        <f t="shared" si="33"/>
        <v>0</v>
      </c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R216" s="152" t="s">
        <v>182</v>
      </c>
      <c r="AT216" s="152" t="s">
        <v>134</v>
      </c>
      <c r="AU216" s="152" t="s">
        <v>77</v>
      </c>
      <c r="AY216" s="14" t="s">
        <v>131</v>
      </c>
      <c r="BE216" s="153">
        <f t="shared" si="34"/>
        <v>0</v>
      </c>
      <c r="BF216" s="153">
        <f t="shared" si="35"/>
        <v>0</v>
      </c>
      <c r="BG216" s="153">
        <f t="shared" si="36"/>
        <v>0</v>
      </c>
      <c r="BH216" s="153">
        <f t="shared" si="37"/>
        <v>0</v>
      </c>
      <c r="BI216" s="153">
        <f t="shared" si="38"/>
        <v>0</v>
      </c>
      <c r="BJ216" s="14" t="s">
        <v>77</v>
      </c>
      <c r="BK216" s="153">
        <f t="shared" si="39"/>
        <v>0</v>
      </c>
      <c r="BL216" s="14" t="s">
        <v>182</v>
      </c>
      <c r="BM216" s="152" t="s">
        <v>529</v>
      </c>
    </row>
    <row r="217" spans="1:65" s="12" customFormat="1" ht="22.9" customHeight="1">
      <c r="B217" s="128"/>
      <c r="D217" s="169" t="s">
        <v>66</v>
      </c>
      <c r="E217" s="138" t="s">
        <v>530</v>
      </c>
      <c r="F217" s="138" t="s">
        <v>531</v>
      </c>
      <c r="J217" s="139">
        <f>BK217</f>
        <v>0</v>
      </c>
      <c r="L217" s="128"/>
      <c r="M217" s="132"/>
      <c r="N217" s="133"/>
      <c r="O217" s="133"/>
      <c r="P217" s="134">
        <f>SUM(P218:P225)</f>
        <v>72.222431209999996</v>
      </c>
      <c r="Q217" s="133"/>
      <c r="R217" s="134">
        <f>SUM(R218:R225)</f>
        <v>2.7830927797770002</v>
      </c>
      <c r="S217" s="133"/>
      <c r="T217" s="135">
        <f>SUM(T218:T225)</f>
        <v>0</v>
      </c>
      <c r="AR217" s="129" t="s">
        <v>77</v>
      </c>
      <c r="AT217" s="136" t="s">
        <v>66</v>
      </c>
      <c r="AU217" s="136" t="s">
        <v>74</v>
      </c>
      <c r="AY217" s="129" t="s">
        <v>131</v>
      </c>
      <c r="BK217" s="137">
        <f>SUM(BK218:BK225)</f>
        <v>0</v>
      </c>
    </row>
    <row r="218" spans="1:65" s="2" customFormat="1" ht="24.2" customHeight="1">
      <c r="A218" s="26"/>
      <c r="B218" s="140"/>
      <c r="C218" s="141" t="s">
        <v>256</v>
      </c>
      <c r="D218" s="168" t="s">
        <v>134</v>
      </c>
      <c r="E218" s="142" t="s">
        <v>532</v>
      </c>
      <c r="F218" s="143" t="s">
        <v>533</v>
      </c>
      <c r="G218" s="144" t="s">
        <v>172</v>
      </c>
      <c r="H218" s="145">
        <v>113</v>
      </c>
      <c r="I218" s="146"/>
      <c r="J218" s="146">
        <f t="shared" ref="J218:J225" si="40">ROUND(I218*H218,2)</f>
        <v>0</v>
      </c>
      <c r="K218" s="147"/>
      <c r="L218" s="27"/>
      <c r="M218" s="148" t="s">
        <v>1</v>
      </c>
      <c r="N218" s="149" t="s">
        <v>33</v>
      </c>
      <c r="O218" s="150">
        <v>0.39695999999999998</v>
      </c>
      <c r="P218" s="150">
        <f t="shared" ref="P218:P225" si="41">O218*H218</f>
        <v>44.856479999999998</v>
      </c>
      <c r="Q218" s="150">
        <v>2.5999999999999998E-4</v>
      </c>
      <c r="R218" s="150">
        <f t="shared" ref="R218:R225" si="42">Q218*H218</f>
        <v>2.9379999999999996E-2</v>
      </c>
      <c r="S218" s="150">
        <v>0</v>
      </c>
      <c r="T218" s="151">
        <f t="shared" ref="T218:T225" si="43">S218*H218</f>
        <v>0</v>
      </c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R218" s="152" t="s">
        <v>182</v>
      </c>
      <c r="AT218" s="152" t="s">
        <v>134</v>
      </c>
      <c r="AU218" s="152" t="s">
        <v>77</v>
      </c>
      <c r="AY218" s="14" t="s">
        <v>131</v>
      </c>
      <c r="BE218" s="153">
        <f t="shared" ref="BE218:BE225" si="44">IF(N218="základná",J218,0)</f>
        <v>0</v>
      </c>
      <c r="BF218" s="153">
        <f t="shared" ref="BF218:BF225" si="45">IF(N218="znížená",J218,0)</f>
        <v>0</v>
      </c>
      <c r="BG218" s="153">
        <f t="shared" ref="BG218:BG225" si="46">IF(N218="zákl. prenesená",J218,0)</f>
        <v>0</v>
      </c>
      <c r="BH218" s="153">
        <f t="shared" ref="BH218:BH225" si="47">IF(N218="zníž. prenesená",J218,0)</f>
        <v>0</v>
      </c>
      <c r="BI218" s="153">
        <f t="shared" ref="BI218:BI225" si="48">IF(N218="nulová",J218,0)</f>
        <v>0</v>
      </c>
      <c r="BJ218" s="14" t="s">
        <v>77</v>
      </c>
      <c r="BK218" s="153">
        <f t="shared" ref="BK218:BK225" si="49">ROUND(I218*H218,2)</f>
        <v>0</v>
      </c>
      <c r="BL218" s="14" t="s">
        <v>182</v>
      </c>
      <c r="BM218" s="152" t="s">
        <v>534</v>
      </c>
    </row>
    <row r="219" spans="1:65" s="2" customFormat="1" ht="16.5" customHeight="1">
      <c r="A219" s="26"/>
      <c r="B219" s="140"/>
      <c r="C219" s="158" t="s">
        <v>535</v>
      </c>
      <c r="D219" s="170" t="s">
        <v>345</v>
      </c>
      <c r="E219" s="159" t="s">
        <v>536</v>
      </c>
      <c r="F219" s="160" t="s">
        <v>537</v>
      </c>
      <c r="G219" s="161" t="s">
        <v>350</v>
      </c>
      <c r="H219" s="162">
        <v>2.8130000000000002</v>
      </c>
      <c r="I219" s="163"/>
      <c r="J219" s="163">
        <f t="shared" si="40"/>
        <v>0</v>
      </c>
      <c r="K219" s="164"/>
      <c r="L219" s="165"/>
      <c r="M219" s="166" t="s">
        <v>1</v>
      </c>
      <c r="N219" s="167" t="s">
        <v>33</v>
      </c>
      <c r="O219" s="150">
        <v>0</v>
      </c>
      <c r="P219" s="150">
        <f t="shared" si="41"/>
        <v>0</v>
      </c>
      <c r="Q219" s="150">
        <v>0.55000000000000004</v>
      </c>
      <c r="R219" s="150">
        <f t="shared" si="42"/>
        <v>1.5471500000000002</v>
      </c>
      <c r="S219" s="150">
        <v>0</v>
      </c>
      <c r="T219" s="151">
        <f t="shared" si="43"/>
        <v>0</v>
      </c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R219" s="152" t="s">
        <v>205</v>
      </c>
      <c r="AT219" s="152" t="s">
        <v>345</v>
      </c>
      <c r="AU219" s="152" t="s">
        <v>77</v>
      </c>
      <c r="AY219" s="14" t="s">
        <v>131</v>
      </c>
      <c r="BE219" s="153">
        <f t="shared" si="44"/>
        <v>0</v>
      </c>
      <c r="BF219" s="153">
        <f t="shared" si="45"/>
        <v>0</v>
      </c>
      <c r="BG219" s="153">
        <f t="shared" si="46"/>
        <v>0</v>
      </c>
      <c r="BH219" s="153">
        <f t="shared" si="47"/>
        <v>0</v>
      </c>
      <c r="BI219" s="153">
        <f t="shared" si="48"/>
        <v>0</v>
      </c>
      <c r="BJ219" s="14" t="s">
        <v>77</v>
      </c>
      <c r="BK219" s="153">
        <f t="shared" si="49"/>
        <v>0</v>
      </c>
      <c r="BL219" s="14" t="s">
        <v>182</v>
      </c>
      <c r="BM219" s="152" t="s">
        <v>538</v>
      </c>
    </row>
    <row r="220" spans="1:65" s="2" customFormat="1" ht="16.5" customHeight="1">
      <c r="A220" s="26"/>
      <c r="B220" s="140"/>
      <c r="C220" s="141" t="s">
        <v>258</v>
      </c>
      <c r="D220" s="168" t="s">
        <v>134</v>
      </c>
      <c r="E220" s="142" t="s">
        <v>539</v>
      </c>
      <c r="F220" s="143" t="s">
        <v>540</v>
      </c>
      <c r="G220" s="144" t="s">
        <v>344</v>
      </c>
      <c r="H220" s="145">
        <v>67</v>
      </c>
      <c r="I220" s="146"/>
      <c r="J220" s="146">
        <f t="shared" si="40"/>
        <v>0</v>
      </c>
      <c r="K220" s="147"/>
      <c r="L220" s="27"/>
      <c r="M220" s="148" t="s">
        <v>1</v>
      </c>
      <c r="N220" s="149" t="s">
        <v>33</v>
      </c>
      <c r="O220" s="150">
        <v>0</v>
      </c>
      <c r="P220" s="150">
        <f t="shared" si="41"/>
        <v>0</v>
      </c>
      <c r="Q220" s="150">
        <v>0</v>
      </c>
      <c r="R220" s="150">
        <f t="shared" si="42"/>
        <v>0</v>
      </c>
      <c r="S220" s="150">
        <v>0</v>
      </c>
      <c r="T220" s="151">
        <f t="shared" si="43"/>
        <v>0</v>
      </c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R220" s="152" t="s">
        <v>182</v>
      </c>
      <c r="AT220" s="152" t="s">
        <v>134</v>
      </c>
      <c r="AU220" s="152" t="s">
        <v>77</v>
      </c>
      <c r="AY220" s="14" t="s">
        <v>131</v>
      </c>
      <c r="BE220" s="153">
        <f t="shared" si="44"/>
        <v>0</v>
      </c>
      <c r="BF220" s="153">
        <f t="shared" si="45"/>
        <v>0</v>
      </c>
      <c r="BG220" s="153">
        <f t="shared" si="46"/>
        <v>0</v>
      </c>
      <c r="BH220" s="153">
        <f t="shared" si="47"/>
        <v>0</v>
      </c>
      <c r="BI220" s="153">
        <f t="shared" si="48"/>
        <v>0</v>
      </c>
      <c r="BJ220" s="14" t="s">
        <v>77</v>
      </c>
      <c r="BK220" s="153">
        <f t="shared" si="49"/>
        <v>0</v>
      </c>
      <c r="BL220" s="14" t="s">
        <v>182</v>
      </c>
      <c r="BM220" s="152" t="s">
        <v>541</v>
      </c>
    </row>
    <row r="221" spans="1:65" s="2" customFormat="1" ht="16.5" customHeight="1">
      <c r="A221" s="26"/>
      <c r="B221" s="140"/>
      <c r="C221" s="158" t="s">
        <v>542</v>
      </c>
      <c r="D221" s="170" t="s">
        <v>345</v>
      </c>
      <c r="E221" s="159" t="s">
        <v>543</v>
      </c>
      <c r="F221" s="160" t="s">
        <v>544</v>
      </c>
      <c r="G221" s="161" t="s">
        <v>172</v>
      </c>
      <c r="H221" s="162">
        <v>75.075000000000003</v>
      </c>
      <c r="I221" s="163"/>
      <c r="J221" s="163">
        <f t="shared" si="40"/>
        <v>0</v>
      </c>
      <c r="K221" s="164"/>
      <c r="L221" s="165"/>
      <c r="M221" s="166" t="s">
        <v>1</v>
      </c>
      <c r="N221" s="167" t="s">
        <v>33</v>
      </c>
      <c r="O221" s="150">
        <v>0</v>
      </c>
      <c r="P221" s="150">
        <f t="shared" si="41"/>
        <v>0</v>
      </c>
      <c r="Q221" s="150">
        <v>1.1000000000000001E-3</v>
      </c>
      <c r="R221" s="150">
        <f t="shared" si="42"/>
        <v>8.2582500000000003E-2</v>
      </c>
      <c r="S221" s="150">
        <v>0</v>
      </c>
      <c r="T221" s="151">
        <f t="shared" si="43"/>
        <v>0</v>
      </c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R221" s="152" t="s">
        <v>205</v>
      </c>
      <c r="AT221" s="152" t="s">
        <v>345</v>
      </c>
      <c r="AU221" s="152" t="s">
        <v>77</v>
      </c>
      <c r="AY221" s="14" t="s">
        <v>131</v>
      </c>
      <c r="BE221" s="153">
        <f t="shared" si="44"/>
        <v>0</v>
      </c>
      <c r="BF221" s="153">
        <f t="shared" si="45"/>
        <v>0</v>
      </c>
      <c r="BG221" s="153">
        <f t="shared" si="46"/>
        <v>0</v>
      </c>
      <c r="BH221" s="153">
        <f t="shared" si="47"/>
        <v>0</v>
      </c>
      <c r="BI221" s="153">
        <f t="shared" si="48"/>
        <v>0</v>
      </c>
      <c r="BJ221" s="14" t="s">
        <v>77</v>
      </c>
      <c r="BK221" s="153">
        <f t="shared" si="49"/>
        <v>0</v>
      </c>
      <c r="BL221" s="14" t="s">
        <v>182</v>
      </c>
      <c r="BM221" s="152" t="s">
        <v>545</v>
      </c>
    </row>
    <row r="222" spans="1:65" s="2" customFormat="1" ht="21.75" customHeight="1">
      <c r="A222" s="26"/>
      <c r="B222" s="140"/>
      <c r="C222" s="141" t="s">
        <v>260</v>
      </c>
      <c r="D222" s="168" t="s">
        <v>134</v>
      </c>
      <c r="E222" s="142" t="s">
        <v>546</v>
      </c>
      <c r="F222" s="143" t="s">
        <v>547</v>
      </c>
      <c r="G222" s="144" t="s">
        <v>350</v>
      </c>
      <c r="H222" s="145">
        <v>3.0009999999999999</v>
      </c>
      <c r="I222" s="146"/>
      <c r="J222" s="146">
        <f t="shared" si="40"/>
        <v>0</v>
      </c>
      <c r="K222" s="147"/>
      <c r="L222" s="27"/>
      <c r="M222" s="148" t="s">
        <v>1</v>
      </c>
      <c r="N222" s="149" t="s">
        <v>33</v>
      </c>
      <c r="O222" s="150">
        <v>1.025E-2</v>
      </c>
      <c r="P222" s="150">
        <f t="shared" si="41"/>
        <v>3.0760249999999999E-2</v>
      </c>
      <c r="Q222" s="150">
        <v>2.3115177000000001E-2</v>
      </c>
      <c r="R222" s="150">
        <f t="shared" si="42"/>
        <v>6.9368646177000004E-2</v>
      </c>
      <c r="S222" s="150">
        <v>0</v>
      </c>
      <c r="T222" s="151">
        <f t="shared" si="43"/>
        <v>0</v>
      </c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R222" s="152" t="s">
        <v>182</v>
      </c>
      <c r="AT222" s="152" t="s">
        <v>134</v>
      </c>
      <c r="AU222" s="152" t="s">
        <v>77</v>
      </c>
      <c r="AY222" s="14" t="s">
        <v>131</v>
      </c>
      <c r="BE222" s="153">
        <f t="shared" si="44"/>
        <v>0</v>
      </c>
      <c r="BF222" s="153">
        <f t="shared" si="45"/>
        <v>0</v>
      </c>
      <c r="BG222" s="153">
        <f t="shared" si="46"/>
        <v>0</v>
      </c>
      <c r="BH222" s="153">
        <f t="shared" si="47"/>
        <v>0</v>
      </c>
      <c r="BI222" s="153">
        <f t="shared" si="48"/>
        <v>0</v>
      </c>
      <c r="BJ222" s="14" t="s">
        <v>77</v>
      </c>
      <c r="BK222" s="153">
        <f t="shared" si="49"/>
        <v>0</v>
      </c>
      <c r="BL222" s="14" t="s">
        <v>182</v>
      </c>
      <c r="BM222" s="152" t="s">
        <v>548</v>
      </c>
    </row>
    <row r="223" spans="1:65" s="2" customFormat="1" ht="33" customHeight="1">
      <c r="A223" s="26"/>
      <c r="B223" s="140"/>
      <c r="C223" s="141" t="s">
        <v>549</v>
      </c>
      <c r="D223" s="168" t="s">
        <v>134</v>
      </c>
      <c r="E223" s="142" t="s">
        <v>550</v>
      </c>
      <c r="F223" s="143" t="s">
        <v>551</v>
      </c>
      <c r="G223" s="144" t="s">
        <v>344</v>
      </c>
      <c r="H223" s="145">
        <v>17.975999999999999</v>
      </c>
      <c r="I223" s="146"/>
      <c r="J223" s="146">
        <f t="shared" si="40"/>
        <v>0</v>
      </c>
      <c r="K223" s="147"/>
      <c r="L223" s="27"/>
      <c r="M223" s="148" t="s">
        <v>1</v>
      </c>
      <c r="N223" s="149" t="s">
        <v>33</v>
      </c>
      <c r="O223" s="150">
        <v>0.22896</v>
      </c>
      <c r="P223" s="150">
        <f t="shared" si="41"/>
        <v>4.11578496</v>
      </c>
      <c r="Q223" s="150">
        <v>8.9286000000000001E-3</v>
      </c>
      <c r="R223" s="150">
        <f t="shared" si="42"/>
        <v>0.16050051360000001</v>
      </c>
      <c r="S223" s="150">
        <v>0</v>
      </c>
      <c r="T223" s="151">
        <f t="shared" si="43"/>
        <v>0</v>
      </c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R223" s="152" t="s">
        <v>182</v>
      </c>
      <c r="AT223" s="152" t="s">
        <v>134</v>
      </c>
      <c r="AU223" s="152" t="s">
        <v>77</v>
      </c>
      <c r="AY223" s="14" t="s">
        <v>131</v>
      </c>
      <c r="BE223" s="153">
        <f t="shared" si="44"/>
        <v>0</v>
      </c>
      <c r="BF223" s="153">
        <f t="shared" si="45"/>
        <v>0</v>
      </c>
      <c r="BG223" s="153">
        <f t="shared" si="46"/>
        <v>0</v>
      </c>
      <c r="BH223" s="153">
        <f t="shared" si="47"/>
        <v>0</v>
      </c>
      <c r="BI223" s="153">
        <f t="shared" si="48"/>
        <v>0</v>
      </c>
      <c r="BJ223" s="14" t="s">
        <v>77</v>
      </c>
      <c r="BK223" s="153">
        <f t="shared" si="49"/>
        <v>0</v>
      </c>
      <c r="BL223" s="14" t="s">
        <v>182</v>
      </c>
      <c r="BM223" s="152" t="s">
        <v>552</v>
      </c>
    </row>
    <row r="224" spans="1:65" s="2" customFormat="1" ht="24.2" customHeight="1">
      <c r="A224" s="26"/>
      <c r="B224" s="140"/>
      <c r="C224" s="141" t="s">
        <v>262</v>
      </c>
      <c r="D224" s="168" t="s">
        <v>134</v>
      </c>
      <c r="E224" s="142" t="s">
        <v>553</v>
      </c>
      <c r="F224" s="143" t="s">
        <v>554</v>
      </c>
      <c r="G224" s="144" t="s">
        <v>344</v>
      </c>
      <c r="H224" s="145">
        <v>79.8</v>
      </c>
      <c r="I224" s="146"/>
      <c r="J224" s="146">
        <f t="shared" si="40"/>
        <v>0</v>
      </c>
      <c r="K224" s="147"/>
      <c r="L224" s="27"/>
      <c r="M224" s="148" t="s">
        <v>1</v>
      </c>
      <c r="N224" s="149" t="s">
        <v>33</v>
      </c>
      <c r="O224" s="150">
        <v>0.29097000000000001</v>
      </c>
      <c r="P224" s="150">
        <f t="shared" si="41"/>
        <v>23.219405999999999</v>
      </c>
      <c r="Q224" s="150">
        <v>1.12044E-2</v>
      </c>
      <c r="R224" s="150">
        <f t="shared" si="42"/>
        <v>0.89411111999999993</v>
      </c>
      <c r="S224" s="150">
        <v>0</v>
      </c>
      <c r="T224" s="151">
        <f t="shared" si="43"/>
        <v>0</v>
      </c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R224" s="152" t="s">
        <v>182</v>
      </c>
      <c r="AT224" s="152" t="s">
        <v>134</v>
      </c>
      <c r="AU224" s="152" t="s">
        <v>77</v>
      </c>
      <c r="AY224" s="14" t="s">
        <v>131</v>
      </c>
      <c r="BE224" s="153">
        <f t="shared" si="44"/>
        <v>0</v>
      </c>
      <c r="BF224" s="153">
        <f t="shared" si="45"/>
        <v>0</v>
      </c>
      <c r="BG224" s="153">
        <f t="shared" si="46"/>
        <v>0</v>
      </c>
      <c r="BH224" s="153">
        <f t="shared" si="47"/>
        <v>0</v>
      </c>
      <c r="BI224" s="153">
        <f t="shared" si="48"/>
        <v>0</v>
      </c>
      <c r="BJ224" s="14" t="s">
        <v>77</v>
      </c>
      <c r="BK224" s="153">
        <f t="shared" si="49"/>
        <v>0</v>
      </c>
      <c r="BL224" s="14" t="s">
        <v>182</v>
      </c>
      <c r="BM224" s="152" t="s">
        <v>555</v>
      </c>
    </row>
    <row r="225" spans="1:65" s="2" customFormat="1" ht="24.2" customHeight="1">
      <c r="A225" s="26"/>
      <c r="B225" s="140"/>
      <c r="C225" s="141" t="s">
        <v>556</v>
      </c>
      <c r="D225" s="168" t="s">
        <v>134</v>
      </c>
      <c r="E225" s="142" t="s">
        <v>557</v>
      </c>
      <c r="F225" s="143" t="s">
        <v>558</v>
      </c>
      <c r="G225" s="144" t="s">
        <v>478</v>
      </c>
      <c r="H225" s="145">
        <v>41.024999999999999</v>
      </c>
      <c r="I225" s="146"/>
      <c r="J225" s="146">
        <f t="shared" si="40"/>
        <v>0</v>
      </c>
      <c r="K225" s="147"/>
      <c r="L225" s="27"/>
      <c r="M225" s="148" t="s">
        <v>1</v>
      </c>
      <c r="N225" s="149" t="s">
        <v>33</v>
      </c>
      <c r="O225" s="150">
        <v>0</v>
      </c>
      <c r="P225" s="150">
        <f t="shared" si="41"/>
        <v>0</v>
      </c>
      <c r="Q225" s="150">
        <v>0</v>
      </c>
      <c r="R225" s="150">
        <f t="shared" si="42"/>
        <v>0</v>
      </c>
      <c r="S225" s="150">
        <v>0</v>
      </c>
      <c r="T225" s="151">
        <f t="shared" si="43"/>
        <v>0</v>
      </c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  <c r="AR225" s="152" t="s">
        <v>182</v>
      </c>
      <c r="AT225" s="152" t="s">
        <v>134</v>
      </c>
      <c r="AU225" s="152" t="s">
        <v>77</v>
      </c>
      <c r="AY225" s="14" t="s">
        <v>131</v>
      </c>
      <c r="BE225" s="153">
        <f t="shared" si="44"/>
        <v>0</v>
      </c>
      <c r="BF225" s="153">
        <f t="shared" si="45"/>
        <v>0</v>
      </c>
      <c r="BG225" s="153">
        <f t="shared" si="46"/>
        <v>0</v>
      </c>
      <c r="BH225" s="153">
        <f t="shared" si="47"/>
        <v>0</v>
      </c>
      <c r="BI225" s="153">
        <f t="shared" si="48"/>
        <v>0</v>
      </c>
      <c r="BJ225" s="14" t="s">
        <v>77</v>
      </c>
      <c r="BK225" s="153">
        <f t="shared" si="49"/>
        <v>0</v>
      </c>
      <c r="BL225" s="14" t="s">
        <v>182</v>
      </c>
      <c r="BM225" s="152" t="s">
        <v>559</v>
      </c>
    </row>
    <row r="226" spans="1:65" s="12" customFormat="1" ht="22.9" customHeight="1">
      <c r="B226" s="128"/>
      <c r="D226" s="169" t="s">
        <v>66</v>
      </c>
      <c r="E226" s="138" t="s">
        <v>560</v>
      </c>
      <c r="F226" s="138" t="s">
        <v>561</v>
      </c>
      <c r="J226" s="139">
        <f>BK226</f>
        <v>0</v>
      </c>
      <c r="L226" s="128"/>
      <c r="M226" s="132"/>
      <c r="N226" s="133"/>
      <c r="O226" s="133"/>
      <c r="P226" s="134">
        <f>SUM(P227:P228)</f>
        <v>0</v>
      </c>
      <c r="Q226" s="133"/>
      <c r="R226" s="134">
        <f>SUM(R227:R228)</f>
        <v>1.0985309999999999</v>
      </c>
      <c r="S226" s="133"/>
      <c r="T226" s="135">
        <f>SUM(T227:T228)</f>
        <v>0</v>
      </c>
      <c r="AR226" s="129" t="s">
        <v>77</v>
      </c>
      <c r="AT226" s="136" t="s">
        <v>66</v>
      </c>
      <c r="AU226" s="136" t="s">
        <v>74</v>
      </c>
      <c r="AY226" s="129" t="s">
        <v>131</v>
      </c>
      <c r="BK226" s="137">
        <f>SUM(BK227:BK228)</f>
        <v>0</v>
      </c>
    </row>
    <row r="227" spans="1:65" s="2" customFormat="1" ht="24.2" customHeight="1">
      <c r="A227" s="26"/>
      <c r="B227" s="140"/>
      <c r="C227" s="141" t="s">
        <v>265</v>
      </c>
      <c r="D227" s="168" t="s">
        <v>134</v>
      </c>
      <c r="E227" s="142" t="s">
        <v>562</v>
      </c>
      <c r="F227" s="213" t="s">
        <v>1231</v>
      </c>
      <c r="G227" s="144" t="s">
        <v>344</v>
      </c>
      <c r="H227" s="145">
        <v>49.35</v>
      </c>
      <c r="I227" s="146"/>
      <c r="J227" s="146">
        <f>ROUND(I227*H227,2)</f>
        <v>0</v>
      </c>
      <c r="K227" s="147"/>
      <c r="L227" s="27"/>
      <c r="M227" s="148" t="s">
        <v>1</v>
      </c>
      <c r="N227" s="149" t="s">
        <v>33</v>
      </c>
      <c r="O227" s="150">
        <v>0</v>
      </c>
      <c r="P227" s="150">
        <f>O227*H227</f>
        <v>0</v>
      </c>
      <c r="Q227" s="150">
        <v>2.2259999999999999E-2</v>
      </c>
      <c r="R227" s="150">
        <f>Q227*H227</f>
        <v>1.0985309999999999</v>
      </c>
      <c r="S227" s="150">
        <v>0</v>
      </c>
      <c r="T227" s="151">
        <f>S227*H227</f>
        <v>0</v>
      </c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R227" s="152" t="s">
        <v>182</v>
      </c>
      <c r="AT227" s="152" t="s">
        <v>134</v>
      </c>
      <c r="AU227" s="152" t="s">
        <v>77</v>
      </c>
      <c r="AY227" s="14" t="s">
        <v>131</v>
      </c>
      <c r="BE227" s="153">
        <f>IF(N227="základná",J227,0)</f>
        <v>0</v>
      </c>
      <c r="BF227" s="153">
        <f>IF(N227="znížená",J227,0)</f>
        <v>0</v>
      </c>
      <c r="BG227" s="153">
        <f>IF(N227="zákl. prenesená",J227,0)</f>
        <v>0</v>
      </c>
      <c r="BH227" s="153">
        <f>IF(N227="zníž. prenesená",J227,0)</f>
        <v>0</v>
      </c>
      <c r="BI227" s="153">
        <f>IF(N227="nulová",J227,0)</f>
        <v>0</v>
      </c>
      <c r="BJ227" s="14" t="s">
        <v>77</v>
      </c>
      <c r="BK227" s="153">
        <f>ROUND(I227*H227,2)</f>
        <v>0</v>
      </c>
      <c r="BL227" s="14" t="s">
        <v>182</v>
      </c>
      <c r="BM227" s="152" t="s">
        <v>563</v>
      </c>
    </row>
    <row r="228" spans="1:65" s="2" customFormat="1" ht="21.75" customHeight="1">
      <c r="A228" s="26"/>
      <c r="B228" s="140"/>
      <c r="C228" s="141" t="s">
        <v>564</v>
      </c>
      <c r="D228" s="168" t="s">
        <v>134</v>
      </c>
      <c r="E228" s="142" t="s">
        <v>565</v>
      </c>
      <c r="F228" s="143" t="s">
        <v>566</v>
      </c>
      <c r="G228" s="144" t="s">
        <v>478</v>
      </c>
      <c r="H228" s="145">
        <v>14.371</v>
      </c>
      <c r="I228" s="146"/>
      <c r="J228" s="146">
        <f>ROUND(I228*H228,2)</f>
        <v>0</v>
      </c>
      <c r="K228" s="147"/>
      <c r="L228" s="27"/>
      <c r="M228" s="148" t="s">
        <v>1</v>
      </c>
      <c r="N228" s="149" t="s">
        <v>33</v>
      </c>
      <c r="O228" s="150">
        <v>0</v>
      </c>
      <c r="P228" s="150">
        <f>O228*H228</f>
        <v>0</v>
      </c>
      <c r="Q228" s="150">
        <v>0</v>
      </c>
      <c r="R228" s="150">
        <f>Q228*H228</f>
        <v>0</v>
      </c>
      <c r="S228" s="150">
        <v>0</v>
      </c>
      <c r="T228" s="151">
        <f>S228*H228</f>
        <v>0</v>
      </c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  <c r="AR228" s="152" t="s">
        <v>182</v>
      </c>
      <c r="AT228" s="152" t="s">
        <v>134</v>
      </c>
      <c r="AU228" s="152" t="s">
        <v>77</v>
      </c>
      <c r="AY228" s="14" t="s">
        <v>131</v>
      </c>
      <c r="BE228" s="153">
        <f>IF(N228="základná",J228,0)</f>
        <v>0</v>
      </c>
      <c r="BF228" s="153">
        <f>IF(N228="znížená",J228,0)</f>
        <v>0</v>
      </c>
      <c r="BG228" s="153">
        <f>IF(N228="zákl. prenesená",J228,0)</f>
        <v>0</v>
      </c>
      <c r="BH228" s="153">
        <f>IF(N228="zníž. prenesená",J228,0)</f>
        <v>0</v>
      </c>
      <c r="BI228" s="153">
        <f>IF(N228="nulová",J228,0)</f>
        <v>0</v>
      </c>
      <c r="BJ228" s="14" t="s">
        <v>77</v>
      </c>
      <c r="BK228" s="153">
        <f>ROUND(I228*H228,2)</f>
        <v>0</v>
      </c>
      <c r="BL228" s="14" t="s">
        <v>182</v>
      </c>
      <c r="BM228" s="152" t="s">
        <v>567</v>
      </c>
    </row>
    <row r="229" spans="1:65" s="12" customFormat="1" ht="22.9" customHeight="1">
      <c r="B229" s="128"/>
      <c r="D229" s="169" t="s">
        <v>66</v>
      </c>
      <c r="E229" s="138" t="s">
        <v>568</v>
      </c>
      <c r="F229" s="138" t="s">
        <v>569</v>
      </c>
      <c r="J229" s="139">
        <f>BK229</f>
        <v>0</v>
      </c>
      <c r="L229" s="128"/>
      <c r="M229" s="132"/>
      <c r="N229" s="133"/>
      <c r="O229" s="133"/>
      <c r="P229" s="134">
        <f>SUM(P230:P249)</f>
        <v>70.048940250000001</v>
      </c>
      <c r="Q229" s="133"/>
      <c r="R229" s="134">
        <f>SUM(R230:R249)</f>
        <v>0.74033140370000017</v>
      </c>
      <c r="S229" s="133"/>
      <c r="T229" s="135">
        <f>SUM(T230:T249)</f>
        <v>0.51732</v>
      </c>
      <c r="AR229" s="129" t="s">
        <v>77</v>
      </c>
      <c r="AT229" s="136" t="s">
        <v>66</v>
      </c>
      <c r="AU229" s="136" t="s">
        <v>74</v>
      </c>
      <c r="AY229" s="129" t="s">
        <v>131</v>
      </c>
      <c r="BK229" s="137">
        <f>SUM(BK230:BK249)</f>
        <v>0</v>
      </c>
    </row>
    <row r="230" spans="1:65" s="2" customFormat="1" ht="37.9" customHeight="1">
      <c r="A230" s="26"/>
      <c r="B230" s="140"/>
      <c r="C230" s="141" t="s">
        <v>268</v>
      </c>
      <c r="D230" s="168" t="s">
        <v>134</v>
      </c>
      <c r="E230" s="142" t="s">
        <v>570</v>
      </c>
      <c r="F230" s="143" t="s">
        <v>571</v>
      </c>
      <c r="G230" s="144" t="s">
        <v>344</v>
      </c>
      <c r="H230" s="145">
        <v>144.1</v>
      </c>
      <c r="I230" s="146"/>
      <c r="J230" s="146">
        <f t="shared" ref="J230:J249" si="50">ROUND(I230*H230,2)</f>
        <v>0</v>
      </c>
      <c r="K230" s="147"/>
      <c r="L230" s="27"/>
      <c r="M230" s="148" t="s">
        <v>1</v>
      </c>
      <c r="N230" s="149" t="s">
        <v>33</v>
      </c>
      <c r="O230" s="150">
        <v>0</v>
      </c>
      <c r="P230" s="150">
        <f t="shared" ref="P230:P249" si="51">O230*H230</f>
        <v>0</v>
      </c>
      <c r="Q230" s="150">
        <v>3.5200000000000001E-3</v>
      </c>
      <c r="R230" s="150">
        <f t="shared" ref="R230:R249" si="52">Q230*H230</f>
        <v>0.50723200000000002</v>
      </c>
      <c r="S230" s="150">
        <v>0</v>
      </c>
      <c r="T230" s="151">
        <f t="shared" ref="T230:T249" si="53">S230*H230</f>
        <v>0</v>
      </c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R230" s="152" t="s">
        <v>182</v>
      </c>
      <c r="AT230" s="152" t="s">
        <v>134</v>
      </c>
      <c r="AU230" s="152" t="s">
        <v>77</v>
      </c>
      <c r="AY230" s="14" t="s">
        <v>131</v>
      </c>
      <c r="BE230" s="153">
        <f t="shared" ref="BE230:BE249" si="54">IF(N230="základná",J230,0)</f>
        <v>0</v>
      </c>
      <c r="BF230" s="153">
        <f t="shared" ref="BF230:BF249" si="55">IF(N230="znížená",J230,0)</f>
        <v>0</v>
      </c>
      <c r="BG230" s="153">
        <f t="shared" ref="BG230:BG249" si="56">IF(N230="zákl. prenesená",J230,0)</f>
        <v>0</v>
      </c>
      <c r="BH230" s="153">
        <f t="shared" ref="BH230:BH249" si="57">IF(N230="zníž. prenesená",J230,0)</f>
        <v>0</v>
      </c>
      <c r="BI230" s="153">
        <f t="shared" ref="BI230:BI249" si="58">IF(N230="nulová",J230,0)</f>
        <v>0</v>
      </c>
      <c r="BJ230" s="14" t="s">
        <v>77</v>
      </c>
      <c r="BK230" s="153">
        <f t="shared" ref="BK230:BK249" si="59">ROUND(I230*H230,2)</f>
        <v>0</v>
      </c>
      <c r="BL230" s="14" t="s">
        <v>182</v>
      </c>
      <c r="BM230" s="152" t="s">
        <v>572</v>
      </c>
    </row>
    <row r="231" spans="1:65" s="2" customFormat="1" ht="24.2" customHeight="1">
      <c r="A231" s="26"/>
      <c r="B231" s="140"/>
      <c r="C231" s="141" t="s">
        <v>573</v>
      </c>
      <c r="D231" s="168" t="s">
        <v>134</v>
      </c>
      <c r="E231" s="142" t="s">
        <v>574</v>
      </c>
      <c r="F231" s="143" t="s">
        <v>575</v>
      </c>
      <c r="G231" s="144" t="s">
        <v>344</v>
      </c>
      <c r="H231" s="145">
        <v>64</v>
      </c>
      <c r="I231" s="146"/>
      <c r="J231" s="146">
        <f t="shared" si="50"/>
        <v>0</v>
      </c>
      <c r="K231" s="147"/>
      <c r="L231" s="27"/>
      <c r="M231" s="148" t="s">
        <v>1</v>
      </c>
      <c r="N231" s="149" t="s">
        <v>33</v>
      </c>
      <c r="O231" s="150">
        <v>7.4999999999999997E-2</v>
      </c>
      <c r="P231" s="150">
        <f t="shared" si="51"/>
        <v>4.8</v>
      </c>
      <c r="Q231" s="150">
        <v>0</v>
      </c>
      <c r="R231" s="150">
        <f t="shared" si="52"/>
        <v>0</v>
      </c>
      <c r="S231" s="150">
        <v>7.3200000000000001E-3</v>
      </c>
      <c r="T231" s="151">
        <f t="shared" si="53"/>
        <v>0.46848000000000001</v>
      </c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R231" s="152" t="s">
        <v>182</v>
      </c>
      <c r="AT231" s="152" t="s">
        <v>134</v>
      </c>
      <c r="AU231" s="152" t="s">
        <v>77</v>
      </c>
      <c r="AY231" s="14" t="s">
        <v>131</v>
      </c>
      <c r="BE231" s="153">
        <f t="shared" si="54"/>
        <v>0</v>
      </c>
      <c r="BF231" s="153">
        <f t="shared" si="55"/>
        <v>0</v>
      </c>
      <c r="BG231" s="153">
        <f t="shared" si="56"/>
        <v>0</v>
      </c>
      <c r="BH231" s="153">
        <f t="shared" si="57"/>
        <v>0</v>
      </c>
      <c r="BI231" s="153">
        <f t="shared" si="58"/>
        <v>0</v>
      </c>
      <c r="BJ231" s="14" t="s">
        <v>77</v>
      </c>
      <c r="BK231" s="153">
        <f t="shared" si="59"/>
        <v>0</v>
      </c>
      <c r="BL231" s="14" t="s">
        <v>182</v>
      </c>
      <c r="BM231" s="152" t="s">
        <v>576</v>
      </c>
    </row>
    <row r="232" spans="1:65" s="2" customFormat="1" ht="16.5" customHeight="1">
      <c r="A232" s="26"/>
      <c r="B232" s="140"/>
      <c r="C232" s="141" t="s">
        <v>270</v>
      </c>
      <c r="D232" s="168" t="s">
        <v>134</v>
      </c>
      <c r="E232" s="142" t="s">
        <v>577</v>
      </c>
      <c r="F232" s="143" t="s">
        <v>578</v>
      </c>
      <c r="G232" s="144" t="s">
        <v>172</v>
      </c>
      <c r="H232" s="145">
        <v>22</v>
      </c>
      <c r="I232" s="146"/>
      <c r="J232" s="146">
        <f t="shared" si="50"/>
        <v>0</v>
      </c>
      <c r="K232" s="147"/>
      <c r="L232" s="27"/>
      <c r="M232" s="148" t="s">
        <v>1</v>
      </c>
      <c r="N232" s="149" t="s">
        <v>33</v>
      </c>
      <c r="O232" s="150">
        <v>0</v>
      </c>
      <c r="P232" s="150">
        <f t="shared" si="51"/>
        <v>0</v>
      </c>
      <c r="Q232" s="150">
        <v>3.0300000000000001E-3</v>
      </c>
      <c r="R232" s="150">
        <f t="shared" si="52"/>
        <v>6.6659999999999997E-2</v>
      </c>
      <c r="S232" s="150">
        <v>0</v>
      </c>
      <c r="T232" s="151">
        <f t="shared" si="53"/>
        <v>0</v>
      </c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  <c r="AR232" s="152" t="s">
        <v>182</v>
      </c>
      <c r="AT232" s="152" t="s">
        <v>134</v>
      </c>
      <c r="AU232" s="152" t="s">
        <v>77</v>
      </c>
      <c r="AY232" s="14" t="s">
        <v>131</v>
      </c>
      <c r="BE232" s="153">
        <f t="shared" si="54"/>
        <v>0</v>
      </c>
      <c r="BF232" s="153">
        <f t="shared" si="55"/>
        <v>0</v>
      </c>
      <c r="BG232" s="153">
        <f t="shared" si="56"/>
        <v>0</v>
      </c>
      <c r="BH232" s="153">
        <f t="shared" si="57"/>
        <v>0</v>
      </c>
      <c r="BI232" s="153">
        <f t="shared" si="58"/>
        <v>0</v>
      </c>
      <c r="BJ232" s="14" t="s">
        <v>77</v>
      </c>
      <c r="BK232" s="153">
        <f t="shared" si="59"/>
        <v>0</v>
      </c>
      <c r="BL232" s="14" t="s">
        <v>182</v>
      </c>
      <c r="BM232" s="152" t="s">
        <v>579</v>
      </c>
    </row>
    <row r="233" spans="1:65" s="2" customFormat="1" ht="16.5" customHeight="1">
      <c r="A233" s="26"/>
      <c r="B233" s="140"/>
      <c r="C233" s="141" t="s">
        <v>580</v>
      </c>
      <c r="D233" s="168" t="s">
        <v>134</v>
      </c>
      <c r="E233" s="142" t="s">
        <v>581</v>
      </c>
      <c r="F233" s="143" t="s">
        <v>582</v>
      </c>
      <c r="G233" s="144" t="s">
        <v>352</v>
      </c>
      <c r="H233" s="145">
        <v>2</v>
      </c>
      <c r="I233" s="146"/>
      <c r="J233" s="146">
        <f t="shared" si="50"/>
        <v>0</v>
      </c>
      <c r="K233" s="147"/>
      <c r="L233" s="27"/>
      <c r="M233" s="148" t="s">
        <v>1</v>
      </c>
      <c r="N233" s="149" t="s">
        <v>33</v>
      </c>
      <c r="O233" s="150">
        <v>0</v>
      </c>
      <c r="P233" s="150">
        <f t="shared" si="51"/>
        <v>0</v>
      </c>
      <c r="Q233" s="150">
        <v>0</v>
      </c>
      <c r="R233" s="150">
        <f t="shared" si="52"/>
        <v>0</v>
      </c>
      <c r="S233" s="150">
        <v>0</v>
      </c>
      <c r="T233" s="151">
        <f t="shared" si="53"/>
        <v>0</v>
      </c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26"/>
      <c r="AR233" s="152" t="s">
        <v>182</v>
      </c>
      <c r="AT233" s="152" t="s">
        <v>134</v>
      </c>
      <c r="AU233" s="152" t="s">
        <v>77</v>
      </c>
      <c r="AY233" s="14" t="s">
        <v>131</v>
      </c>
      <c r="BE233" s="153">
        <f t="shared" si="54"/>
        <v>0</v>
      </c>
      <c r="BF233" s="153">
        <f t="shared" si="55"/>
        <v>0</v>
      </c>
      <c r="BG233" s="153">
        <f t="shared" si="56"/>
        <v>0</v>
      </c>
      <c r="BH233" s="153">
        <f t="shared" si="57"/>
        <v>0</v>
      </c>
      <c r="BI233" s="153">
        <f t="shared" si="58"/>
        <v>0</v>
      </c>
      <c r="BJ233" s="14" t="s">
        <v>77</v>
      </c>
      <c r="BK233" s="153">
        <f t="shared" si="59"/>
        <v>0</v>
      </c>
      <c r="BL233" s="14" t="s">
        <v>182</v>
      </c>
      <c r="BM233" s="152" t="s">
        <v>583</v>
      </c>
    </row>
    <row r="234" spans="1:65" s="2" customFormat="1" ht="16.5" customHeight="1">
      <c r="A234" s="26"/>
      <c r="B234" s="140"/>
      <c r="C234" s="158" t="s">
        <v>272</v>
      </c>
      <c r="D234" s="170" t="s">
        <v>345</v>
      </c>
      <c r="E234" s="159" t="s">
        <v>584</v>
      </c>
      <c r="F234" s="160" t="s">
        <v>585</v>
      </c>
      <c r="G234" s="161" t="s">
        <v>352</v>
      </c>
      <c r="H234" s="162">
        <v>2</v>
      </c>
      <c r="I234" s="163"/>
      <c r="J234" s="163">
        <f t="shared" si="50"/>
        <v>0</v>
      </c>
      <c r="K234" s="164"/>
      <c r="L234" s="165"/>
      <c r="M234" s="166" t="s">
        <v>1</v>
      </c>
      <c r="N234" s="167" t="s">
        <v>33</v>
      </c>
      <c r="O234" s="150">
        <v>0</v>
      </c>
      <c r="P234" s="150">
        <f t="shared" si="51"/>
        <v>0</v>
      </c>
      <c r="Q234" s="150">
        <v>1.6000000000000001E-4</v>
      </c>
      <c r="R234" s="150">
        <f t="shared" si="52"/>
        <v>3.2000000000000003E-4</v>
      </c>
      <c r="S234" s="150">
        <v>0</v>
      </c>
      <c r="T234" s="151">
        <f t="shared" si="53"/>
        <v>0</v>
      </c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  <c r="AR234" s="152" t="s">
        <v>205</v>
      </c>
      <c r="AT234" s="152" t="s">
        <v>345</v>
      </c>
      <c r="AU234" s="152" t="s">
        <v>77</v>
      </c>
      <c r="AY234" s="14" t="s">
        <v>131</v>
      </c>
      <c r="BE234" s="153">
        <f t="shared" si="54"/>
        <v>0</v>
      </c>
      <c r="BF234" s="153">
        <f t="shared" si="55"/>
        <v>0</v>
      </c>
      <c r="BG234" s="153">
        <f t="shared" si="56"/>
        <v>0</v>
      </c>
      <c r="BH234" s="153">
        <f t="shared" si="57"/>
        <v>0</v>
      </c>
      <c r="BI234" s="153">
        <f t="shared" si="58"/>
        <v>0</v>
      </c>
      <c r="BJ234" s="14" t="s">
        <v>77</v>
      </c>
      <c r="BK234" s="153">
        <f t="shared" si="59"/>
        <v>0</v>
      </c>
      <c r="BL234" s="14" t="s">
        <v>182</v>
      </c>
      <c r="BM234" s="152" t="s">
        <v>586</v>
      </c>
    </row>
    <row r="235" spans="1:65" s="2" customFormat="1" ht="21.75" customHeight="1">
      <c r="A235" s="26"/>
      <c r="B235" s="140"/>
      <c r="C235" s="141" t="s">
        <v>587</v>
      </c>
      <c r="D235" s="168" t="s">
        <v>134</v>
      </c>
      <c r="E235" s="142" t="s">
        <v>588</v>
      </c>
      <c r="F235" s="143" t="s">
        <v>589</v>
      </c>
      <c r="G235" s="144" t="s">
        <v>172</v>
      </c>
      <c r="H235" s="145">
        <v>10.199999999999999</v>
      </c>
      <c r="I235" s="146"/>
      <c r="J235" s="146">
        <f t="shared" si="50"/>
        <v>0</v>
      </c>
      <c r="K235" s="147"/>
      <c r="L235" s="27"/>
      <c r="M235" s="148" t="s">
        <v>1</v>
      </c>
      <c r="N235" s="149" t="s">
        <v>33</v>
      </c>
      <c r="O235" s="150">
        <v>4.7E-2</v>
      </c>
      <c r="P235" s="150">
        <f t="shared" si="51"/>
        <v>0.47939999999999999</v>
      </c>
      <c r="Q235" s="150">
        <v>0</v>
      </c>
      <c r="R235" s="150">
        <f t="shared" si="52"/>
        <v>0</v>
      </c>
      <c r="S235" s="150">
        <v>2.8E-3</v>
      </c>
      <c r="T235" s="151">
        <f t="shared" si="53"/>
        <v>2.8559999999999999E-2</v>
      </c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  <c r="AR235" s="152" t="s">
        <v>182</v>
      </c>
      <c r="AT235" s="152" t="s">
        <v>134</v>
      </c>
      <c r="AU235" s="152" t="s">
        <v>77</v>
      </c>
      <c r="AY235" s="14" t="s">
        <v>131</v>
      </c>
      <c r="BE235" s="153">
        <f t="shared" si="54"/>
        <v>0</v>
      </c>
      <c r="BF235" s="153">
        <f t="shared" si="55"/>
        <v>0</v>
      </c>
      <c r="BG235" s="153">
        <f t="shared" si="56"/>
        <v>0</v>
      </c>
      <c r="BH235" s="153">
        <f t="shared" si="57"/>
        <v>0</v>
      </c>
      <c r="BI235" s="153">
        <f t="shared" si="58"/>
        <v>0</v>
      </c>
      <c r="BJ235" s="14" t="s">
        <v>77</v>
      </c>
      <c r="BK235" s="153">
        <f t="shared" si="59"/>
        <v>0</v>
      </c>
      <c r="BL235" s="14" t="s">
        <v>182</v>
      </c>
      <c r="BM235" s="152" t="s">
        <v>590</v>
      </c>
    </row>
    <row r="236" spans="1:65" s="2" customFormat="1" ht="16.5" customHeight="1">
      <c r="A236" s="26"/>
      <c r="B236" s="140"/>
      <c r="C236" s="141" t="s">
        <v>274</v>
      </c>
      <c r="D236" s="168" t="s">
        <v>134</v>
      </c>
      <c r="E236" s="142" t="s">
        <v>591</v>
      </c>
      <c r="F236" s="143" t="s">
        <v>592</v>
      </c>
      <c r="G236" s="144" t="s">
        <v>172</v>
      </c>
      <c r="H236" s="145">
        <v>25</v>
      </c>
      <c r="I236" s="146"/>
      <c r="J236" s="146">
        <f t="shared" si="50"/>
        <v>0</v>
      </c>
      <c r="K236" s="147"/>
      <c r="L236" s="27"/>
      <c r="M236" s="148" t="s">
        <v>1</v>
      </c>
      <c r="N236" s="149" t="s">
        <v>33</v>
      </c>
      <c r="O236" s="150">
        <v>0.69828999999999997</v>
      </c>
      <c r="P236" s="150">
        <f t="shared" si="51"/>
        <v>17.457249999999998</v>
      </c>
      <c r="Q236" s="150">
        <v>2.2555100000000001E-3</v>
      </c>
      <c r="R236" s="150">
        <f t="shared" si="52"/>
        <v>5.638775E-2</v>
      </c>
      <c r="S236" s="150">
        <v>0</v>
      </c>
      <c r="T236" s="151">
        <f t="shared" si="53"/>
        <v>0</v>
      </c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26"/>
      <c r="AR236" s="152" t="s">
        <v>182</v>
      </c>
      <c r="AT236" s="152" t="s">
        <v>134</v>
      </c>
      <c r="AU236" s="152" t="s">
        <v>77</v>
      </c>
      <c r="AY236" s="14" t="s">
        <v>131</v>
      </c>
      <c r="BE236" s="153">
        <f t="shared" si="54"/>
        <v>0</v>
      </c>
      <c r="BF236" s="153">
        <f t="shared" si="55"/>
        <v>0</v>
      </c>
      <c r="BG236" s="153">
        <f t="shared" si="56"/>
        <v>0</v>
      </c>
      <c r="BH236" s="153">
        <f t="shared" si="57"/>
        <v>0</v>
      </c>
      <c r="BI236" s="153">
        <f t="shared" si="58"/>
        <v>0</v>
      </c>
      <c r="BJ236" s="14" t="s">
        <v>77</v>
      </c>
      <c r="BK236" s="153">
        <f t="shared" si="59"/>
        <v>0</v>
      </c>
      <c r="BL236" s="14" t="s">
        <v>182</v>
      </c>
      <c r="BM236" s="152" t="s">
        <v>593</v>
      </c>
    </row>
    <row r="237" spans="1:65" s="2" customFormat="1" ht="21.75" customHeight="1">
      <c r="A237" s="26"/>
      <c r="B237" s="140"/>
      <c r="C237" s="141" t="s">
        <v>594</v>
      </c>
      <c r="D237" s="168" t="s">
        <v>134</v>
      </c>
      <c r="E237" s="142" t="s">
        <v>595</v>
      </c>
      <c r="F237" s="143" t="s">
        <v>596</v>
      </c>
      <c r="G237" s="144" t="s">
        <v>172</v>
      </c>
      <c r="H237" s="145">
        <v>20</v>
      </c>
      <c r="I237" s="146"/>
      <c r="J237" s="146">
        <f t="shared" si="50"/>
        <v>0</v>
      </c>
      <c r="K237" s="147"/>
      <c r="L237" s="27"/>
      <c r="M237" s="148" t="s">
        <v>1</v>
      </c>
      <c r="N237" s="149" t="s">
        <v>33</v>
      </c>
      <c r="O237" s="150">
        <v>0.58531999999999995</v>
      </c>
      <c r="P237" s="150">
        <f t="shared" si="51"/>
        <v>11.706399999999999</v>
      </c>
      <c r="Q237" s="150">
        <v>1.3999999999999999E-4</v>
      </c>
      <c r="R237" s="150">
        <f t="shared" si="52"/>
        <v>2.7999999999999995E-3</v>
      </c>
      <c r="S237" s="150">
        <v>0</v>
      </c>
      <c r="T237" s="151">
        <f t="shared" si="53"/>
        <v>0</v>
      </c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R237" s="152" t="s">
        <v>182</v>
      </c>
      <c r="AT237" s="152" t="s">
        <v>134</v>
      </c>
      <c r="AU237" s="152" t="s">
        <v>77</v>
      </c>
      <c r="AY237" s="14" t="s">
        <v>131</v>
      </c>
      <c r="BE237" s="153">
        <f t="shared" si="54"/>
        <v>0</v>
      </c>
      <c r="BF237" s="153">
        <f t="shared" si="55"/>
        <v>0</v>
      </c>
      <c r="BG237" s="153">
        <f t="shared" si="56"/>
        <v>0</v>
      </c>
      <c r="BH237" s="153">
        <f t="shared" si="57"/>
        <v>0</v>
      </c>
      <c r="BI237" s="153">
        <f t="shared" si="58"/>
        <v>0</v>
      </c>
      <c r="BJ237" s="14" t="s">
        <v>77</v>
      </c>
      <c r="BK237" s="153">
        <f t="shared" si="59"/>
        <v>0</v>
      </c>
      <c r="BL237" s="14" t="s">
        <v>182</v>
      </c>
      <c r="BM237" s="152" t="s">
        <v>597</v>
      </c>
    </row>
    <row r="238" spans="1:65" s="2" customFormat="1" ht="16.5" customHeight="1">
      <c r="A238" s="26"/>
      <c r="B238" s="140"/>
      <c r="C238" s="141" t="s">
        <v>277</v>
      </c>
      <c r="D238" s="168" t="s">
        <v>134</v>
      </c>
      <c r="E238" s="142" t="s">
        <v>598</v>
      </c>
      <c r="F238" s="143" t="s">
        <v>599</v>
      </c>
      <c r="G238" s="144" t="s">
        <v>172</v>
      </c>
      <c r="H238" s="145">
        <v>9</v>
      </c>
      <c r="I238" s="146"/>
      <c r="J238" s="146">
        <f t="shared" si="50"/>
        <v>0</v>
      </c>
      <c r="K238" s="147"/>
      <c r="L238" s="27"/>
      <c r="M238" s="148" t="s">
        <v>1</v>
      </c>
      <c r="N238" s="149" t="s">
        <v>33</v>
      </c>
      <c r="O238" s="150">
        <v>0.58513999999999999</v>
      </c>
      <c r="P238" s="150">
        <f t="shared" si="51"/>
        <v>5.2662599999999999</v>
      </c>
      <c r="Q238" s="150">
        <v>1.38755E-3</v>
      </c>
      <c r="R238" s="150">
        <f t="shared" si="52"/>
        <v>1.2487949999999999E-2</v>
      </c>
      <c r="S238" s="150">
        <v>0</v>
      </c>
      <c r="T238" s="151">
        <f t="shared" si="53"/>
        <v>0</v>
      </c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  <c r="AR238" s="152" t="s">
        <v>182</v>
      </c>
      <c r="AT238" s="152" t="s">
        <v>134</v>
      </c>
      <c r="AU238" s="152" t="s">
        <v>77</v>
      </c>
      <c r="AY238" s="14" t="s">
        <v>131</v>
      </c>
      <c r="BE238" s="153">
        <f t="shared" si="54"/>
        <v>0</v>
      </c>
      <c r="BF238" s="153">
        <f t="shared" si="55"/>
        <v>0</v>
      </c>
      <c r="BG238" s="153">
        <f t="shared" si="56"/>
        <v>0</v>
      </c>
      <c r="BH238" s="153">
        <f t="shared" si="57"/>
        <v>0</v>
      </c>
      <c r="BI238" s="153">
        <f t="shared" si="58"/>
        <v>0</v>
      </c>
      <c r="BJ238" s="14" t="s">
        <v>77</v>
      </c>
      <c r="BK238" s="153">
        <f t="shared" si="59"/>
        <v>0</v>
      </c>
      <c r="BL238" s="14" t="s">
        <v>182</v>
      </c>
      <c r="BM238" s="152" t="s">
        <v>600</v>
      </c>
    </row>
    <row r="239" spans="1:65" s="2" customFormat="1" ht="16.5" customHeight="1">
      <c r="A239" s="26"/>
      <c r="B239" s="140"/>
      <c r="C239" s="141" t="s">
        <v>601</v>
      </c>
      <c r="D239" s="168" t="s">
        <v>134</v>
      </c>
      <c r="E239" s="142" t="s">
        <v>602</v>
      </c>
      <c r="F239" s="143" t="s">
        <v>603</v>
      </c>
      <c r="G239" s="144" t="s">
        <v>172</v>
      </c>
      <c r="H239" s="145">
        <v>10.395</v>
      </c>
      <c r="I239" s="146"/>
      <c r="J239" s="146">
        <f t="shared" si="50"/>
        <v>0</v>
      </c>
      <c r="K239" s="147"/>
      <c r="L239" s="27"/>
      <c r="M239" s="148" t="s">
        <v>1</v>
      </c>
      <c r="N239" s="149" t="s">
        <v>33</v>
      </c>
      <c r="O239" s="150">
        <v>0.45795000000000002</v>
      </c>
      <c r="P239" s="150">
        <f t="shared" si="51"/>
        <v>4.7603902500000004</v>
      </c>
      <c r="Q239" s="150">
        <v>1.52406E-3</v>
      </c>
      <c r="R239" s="150">
        <f t="shared" si="52"/>
        <v>1.5842603699999999E-2</v>
      </c>
      <c r="S239" s="150">
        <v>0</v>
      </c>
      <c r="T239" s="151">
        <f t="shared" si="53"/>
        <v>0</v>
      </c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  <c r="AR239" s="152" t="s">
        <v>182</v>
      </c>
      <c r="AT239" s="152" t="s">
        <v>134</v>
      </c>
      <c r="AU239" s="152" t="s">
        <v>77</v>
      </c>
      <c r="AY239" s="14" t="s">
        <v>131</v>
      </c>
      <c r="BE239" s="153">
        <f t="shared" si="54"/>
        <v>0</v>
      </c>
      <c r="BF239" s="153">
        <f t="shared" si="55"/>
        <v>0</v>
      </c>
      <c r="BG239" s="153">
        <f t="shared" si="56"/>
        <v>0</v>
      </c>
      <c r="BH239" s="153">
        <f t="shared" si="57"/>
        <v>0</v>
      </c>
      <c r="BI239" s="153">
        <f t="shared" si="58"/>
        <v>0</v>
      </c>
      <c r="BJ239" s="14" t="s">
        <v>77</v>
      </c>
      <c r="BK239" s="153">
        <f t="shared" si="59"/>
        <v>0</v>
      </c>
      <c r="BL239" s="14" t="s">
        <v>182</v>
      </c>
      <c r="BM239" s="152" t="s">
        <v>604</v>
      </c>
    </row>
    <row r="240" spans="1:65" s="2" customFormat="1" ht="24.2" customHeight="1">
      <c r="A240" s="26"/>
      <c r="B240" s="140"/>
      <c r="C240" s="141" t="s">
        <v>279</v>
      </c>
      <c r="D240" s="168" t="s">
        <v>134</v>
      </c>
      <c r="E240" s="142" t="s">
        <v>605</v>
      </c>
      <c r="F240" s="143" t="s">
        <v>606</v>
      </c>
      <c r="G240" s="144" t="s">
        <v>172</v>
      </c>
      <c r="H240" s="145">
        <v>22</v>
      </c>
      <c r="I240" s="146"/>
      <c r="J240" s="146">
        <f t="shared" si="50"/>
        <v>0</v>
      </c>
      <c r="K240" s="147"/>
      <c r="L240" s="27"/>
      <c r="M240" s="148" t="s">
        <v>1</v>
      </c>
      <c r="N240" s="149" t="s">
        <v>33</v>
      </c>
      <c r="O240" s="150">
        <v>0.50026999999999999</v>
      </c>
      <c r="P240" s="150">
        <f t="shared" si="51"/>
        <v>11.005939999999999</v>
      </c>
      <c r="Q240" s="150">
        <v>1.1131E-4</v>
      </c>
      <c r="R240" s="150">
        <f t="shared" si="52"/>
        <v>2.44882E-3</v>
      </c>
      <c r="S240" s="150">
        <v>0</v>
      </c>
      <c r="T240" s="151">
        <f t="shared" si="53"/>
        <v>0</v>
      </c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26"/>
      <c r="AR240" s="152" t="s">
        <v>182</v>
      </c>
      <c r="AT240" s="152" t="s">
        <v>134</v>
      </c>
      <c r="AU240" s="152" t="s">
        <v>77</v>
      </c>
      <c r="AY240" s="14" t="s">
        <v>131</v>
      </c>
      <c r="BE240" s="153">
        <f t="shared" si="54"/>
        <v>0</v>
      </c>
      <c r="BF240" s="153">
        <f t="shared" si="55"/>
        <v>0</v>
      </c>
      <c r="BG240" s="153">
        <f t="shared" si="56"/>
        <v>0</v>
      </c>
      <c r="BH240" s="153">
        <f t="shared" si="57"/>
        <v>0</v>
      </c>
      <c r="BI240" s="153">
        <f t="shared" si="58"/>
        <v>0</v>
      </c>
      <c r="BJ240" s="14" t="s">
        <v>77</v>
      </c>
      <c r="BK240" s="153">
        <f t="shared" si="59"/>
        <v>0</v>
      </c>
      <c r="BL240" s="14" t="s">
        <v>182</v>
      </c>
      <c r="BM240" s="152" t="s">
        <v>607</v>
      </c>
    </row>
    <row r="241" spans="1:65" s="2" customFormat="1" ht="24.2" customHeight="1">
      <c r="A241" s="26"/>
      <c r="B241" s="140"/>
      <c r="C241" s="141" t="s">
        <v>608</v>
      </c>
      <c r="D241" s="168" t="s">
        <v>134</v>
      </c>
      <c r="E241" s="142" t="s">
        <v>609</v>
      </c>
      <c r="F241" s="143" t="s">
        <v>610</v>
      </c>
      <c r="G241" s="144" t="s">
        <v>172</v>
      </c>
      <c r="H241" s="145">
        <v>20</v>
      </c>
      <c r="I241" s="146"/>
      <c r="J241" s="146">
        <f t="shared" si="50"/>
        <v>0</v>
      </c>
      <c r="K241" s="147"/>
      <c r="L241" s="27"/>
      <c r="M241" s="148" t="s">
        <v>1</v>
      </c>
      <c r="N241" s="149" t="s">
        <v>33</v>
      </c>
      <c r="O241" s="150">
        <v>0.69835999999999998</v>
      </c>
      <c r="P241" s="150">
        <f t="shared" si="51"/>
        <v>13.9672</v>
      </c>
      <c r="Q241" s="150">
        <v>1.6317E-4</v>
      </c>
      <c r="R241" s="150">
        <f t="shared" si="52"/>
        <v>3.2634000000000001E-3</v>
      </c>
      <c r="S241" s="150">
        <v>0</v>
      </c>
      <c r="T241" s="151">
        <f t="shared" si="53"/>
        <v>0</v>
      </c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26"/>
      <c r="AR241" s="152" t="s">
        <v>182</v>
      </c>
      <c r="AT241" s="152" t="s">
        <v>134</v>
      </c>
      <c r="AU241" s="152" t="s">
        <v>77</v>
      </c>
      <c r="AY241" s="14" t="s">
        <v>131</v>
      </c>
      <c r="BE241" s="153">
        <f t="shared" si="54"/>
        <v>0</v>
      </c>
      <c r="BF241" s="153">
        <f t="shared" si="55"/>
        <v>0</v>
      </c>
      <c r="BG241" s="153">
        <f t="shared" si="56"/>
        <v>0</v>
      </c>
      <c r="BH241" s="153">
        <f t="shared" si="57"/>
        <v>0</v>
      </c>
      <c r="BI241" s="153">
        <f t="shared" si="58"/>
        <v>0</v>
      </c>
      <c r="BJ241" s="14" t="s">
        <v>77</v>
      </c>
      <c r="BK241" s="153">
        <f t="shared" si="59"/>
        <v>0</v>
      </c>
      <c r="BL241" s="14" t="s">
        <v>182</v>
      </c>
      <c r="BM241" s="152" t="s">
        <v>611</v>
      </c>
    </row>
    <row r="242" spans="1:65" s="2" customFormat="1" ht="24.2" customHeight="1">
      <c r="A242" s="26"/>
      <c r="B242" s="140"/>
      <c r="C242" s="141" t="s">
        <v>282</v>
      </c>
      <c r="D242" s="168" t="s">
        <v>134</v>
      </c>
      <c r="E242" s="142" t="s">
        <v>612</v>
      </c>
      <c r="F242" s="143" t="s">
        <v>613</v>
      </c>
      <c r="G242" s="144" t="s">
        <v>172</v>
      </c>
      <c r="H242" s="145">
        <v>11</v>
      </c>
      <c r="I242" s="146"/>
      <c r="J242" s="146">
        <f t="shared" si="50"/>
        <v>0</v>
      </c>
      <c r="K242" s="147"/>
      <c r="L242" s="27"/>
      <c r="M242" s="148" t="s">
        <v>1</v>
      </c>
      <c r="N242" s="149" t="s">
        <v>33</v>
      </c>
      <c r="O242" s="150">
        <v>0</v>
      </c>
      <c r="P242" s="150">
        <f t="shared" si="51"/>
        <v>0</v>
      </c>
      <c r="Q242" s="150">
        <v>4.3099999999999996E-3</v>
      </c>
      <c r="R242" s="150">
        <f t="shared" si="52"/>
        <v>4.7409999999999994E-2</v>
      </c>
      <c r="S242" s="150">
        <v>0</v>
      </c>
      <c r="T242" s="151">
        <f t="shared" si="53"/>
        <v>0</v>
      </c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E242" s="26"/>
      <c r="AR242" s="152" t="s">
        <v>182</v>
      </c>
      <c r="AT242" s="152" t="s">
        <v>134</v>
      </c>
      <c r="AU242" s="152" t="s">
        <v>77</v>
      </c>
      <c r="AY242" s="14" t="s">
        <v>131</v>
      </c>
      <c r="BE242" s="153">
        <f t="shared" si="54"/>
        <v>0</v>
      </c>
      <c r="BF242" s="153">
        <f t="shared" si="55"/>
        <v>0</v>
      </c>
      <c r="BG242" s="153">
        <f t="shared" si="56"/>
        <v>0</v>
      </c>
      <c r="BH242" s="153">
        <f t="shared" si="57"/>
        <v>0</v>
      </c>
      <c r="BI242" s="153">
        <f t="shared" si="58"/>
        <v>0</v>
      </c>
      <c r="BJ242" s="14" t="s">
        <v>77</v>
      </c>
      <c r="BK242" s="153">
        <f t="shared" si="59"/>
        <v>0</v>
      </c>
      <c r="BL242" s="14" t="s">
        <v>182</v>
      </c>
      <c r="BM242" s="152" t="s">
        <v>614</v>
      </c>
    </row>
    <row r="243" spans="1:65" s="2" customFormat="1" ht="16.5" customHeight="1">
      <c r="A243" s="26"/>
      <c r="B243" s="140"/>
      <c r="C243" s="141" t="s">
        <v>615</v>
      </c>
      <c r="D243" s="168" t="s">
        <v>134</v>
      </c>
      <c r="E243" s="142" t="s">
        <v>616</v>
      </c>
      <c r="F243" s="143" t="s">
        <v>617</v>
      </c>
      <c r="G243" s="144" t="s">
        <v>172</v>
      </c>
      <c r="H243" s="145">
        <v>6</v>
      </c>
      <c r="I243" s="146"/>
      <c r="J243" s="146">
        <f t="shared" si="50"/>
        <v>0</v>
      </c>
      <c r="K243" s="147"/>
      <c r="L243" s="27"/>
      <c r="M243" s="148" t="s">
        <v>1</v>
      </c>
      <c r="N243" s="149" t="s">
        <v>33</v>
      </c>
      <c r="O243" s="150">
        <v>4.7E-2</v>
      </c>
      <c r="P243" s="150">
        <f t="shared" si="51"/>
        <v>0.28200000000000003</v>
      </c>
      <c r="Q243" s="150">
        <v>0</v>
      </c>
      <c r="R243" s="150">
        <f t="shared" si="52"/>
        <v>0</v>
      </c>
      <c r="S243" s="150">
        <v>3.3800000000000002E-3</v>
      </c>
      <c r="T243" s="151">
        <f t="shared" si="53"/>
        <v>2.0279999999999999E-2</v>
      </c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  <c r="AR243" s="152" t="s">
        <v>182</v>
      </c>
      <c r="AT243" s="152" t="s">
        <v>134</v>
      </c>
      <c r="AU243" s="152" t="s">
        <v>77</v>
      </c>
      <c r="AY243" s="14" t="s">
        <v>131</v>
      </c>
      <c r="BE243" s="153">
        <f t="shared" si="54"/>
        <v>0</v>
      </c>
      <c r="BF243" s="153">
        <f t="shared" si="55"/>
        <v>0</v>
      </c>
      <c r="BG243" s="153">
        <f t="shared" si="56"/>
        <v>0</v>
      </c>
      <c r="BH243" s="153">
        <f t="shared" si="57"/>
        <v>0</v>
      </c>
      <c r="BI243" s="153">
        <f t="shared" si="58"/>
        <v>0</v>
      </c>
      <c r="BJ243" s="14" t="s">
        <v>77</v>
      </c>
      <c r="BK243" s="153">
        <f t="shared" si="59"/>
        <v>0</v>
      </c>
      <c r="BL243" s="14" t="s">
        <v>182</v>
      </c>
      <c r="BM243" s="152" t="s">
        <v>618</v>
      </c>
    </row>
    <row r="244" spans="1:65" s="2" customFormat="1" ht="16.5" customHeight="1">
      <c r="A244" s="26"/>
      <c r="B244" s="140"/>
      <c r="C244" s="141" t="s">
        <v>285</v>
      </c>
      <c r="D244" s="168" t="s">
        <v>134</v>
      </c>
      <c r="E244" s="142" t="s">
        <v>619</v>
      </c>
      <c r="F244" s="143" t="s">
        <v>620</v>
      </c>
      <c r="G244" s="144" t="s">
        <v>172</v>
      </c>
      <c r="H244" s="145">
        <v>9</v>
      </c>
      <c r="I244" s="146"/>
      <c r="J244" s="146">
        <f t="shared" si="50"/>
        <v>0</v>
      </c>
      <c r="K244" s="147"/>
      <c r="L244" s="27"/>
      <c r="M244" s="148" t="s">
        <v>1</v>
      </c>
      <c r="N244" s="149" t="s">
        <v>33</v>
      </c>
      <c r="O244" s="150">
        <v>0</v>
      </c>
      <c r="P244" s="150">
        <f t="shared" si="51"/>
        <v>0</v>
      </c>
      <c r="Q244" s="150">
        <v>2.3E-3</v>
      </c>
      <c r="R244" s="150">
        <f t="shared" si="52"/>
        <v>2.07E-2</v>
      </c>
      <c r="S244" s="150">
        <v>0</v>
      </c>
      <c r="T244" s="151">
        <f t="shared" si="53"/>
        <v>0</v>
      </c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  <c r="AE244" s="26"/>
      <c r="AR244" s="152" t="s">
        <v>182</v>
      </c>
      <c r="AT244" s="152" t="s">
        <v>134</v>
      </c>
      <c r="AU244" s="152" t="s">
        <v>77</v>
      </c>
      <c r="AY244" s="14" t="s">
        <v>131</v>
      </c>
      <c r="BE244" s="153">
        <f t="shared" si="54"/>
        <v>0</v>
      </c>
      <c r="BF244" s="153">
        <f t="shared" si="55"/>
        <v>0</v>
      </c>
      <c r="BG244" s="153">
        <f t="shared" si="56"/>
        <v>0</v>
      </c>
      <c r="BH244" s="153">
        <f t="shared" si="57"/>
        <v>0</v>
      </c>
      <c r="BI244" s="153">
        <f t="shared" si="58"/>
        <v>0</v>
      </c>
      <c r="BJ244" s="14" t="s">
        <v>77</v>
      </c>
      <c r="BK244" s="153">
        <f t="shared" si="59"/>
        <v>0</v>
      </c>
      <c r="BL244" s="14" t="s">
        <v>182</v>
      </c>
      <c r="BM244" s="152" t="s">
        <v>621</v>
      </c>
    </row>
    <row r="245" spans="1:65" s="2" customFormat="1" ht="16.5" customHeight="1">
      <c r="A245" s="26"/>
      <c r="B245" s="140"/>
      <c r="C245" s="141" t="s">
        <v>622</v>
      </c>
      <c r="D245" s="168" t="s">
        <v>134</v>
      </c>
      <c r="E245" s="142" t="s">
        <v>623</v>
      </c>
      <c r="F245" s="213" t="s">
        <v>624</v>
      </c>
      <c r="G245" s="144" t="s">
        <v>352</v>
      </c>
      <c r="H245" s="145">
        <v>2</v>
      </c>
      <c r="I245" s="146"/>
      <c r="J245" s="146">
        <f t="shared" si="50"/>
        <v>0</v>
      </c>
      <c r="K245" s="147"/>
      <c r="L245" s="27"/>
      <c r="M245" s="148" t="s">
        <v>1</v>
      </c>
      <c r="N245" s="149" t="s">
        <v>33</v>
      </c>
      <c r="O245" s="150">
        <v>0</v>
      </c>
      <c r="P245" s="150">
        <f t="shared" si="51"/>
        <v>0</v>
      </c>
      <c r="Q245" s="150">
        <v>0</v>
      </c>
      <c r="R245" s="150">
        <f t="shared" si="52"/>
        <v>0</v>
      </c>
      <c r="S245" s="150">
        <v>0</v>
      </c>
      <c r="T245" s="151">
        <f t="shared" si="53"/>
        <v>0</v>
      </c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  <c r="AE245" s="26"/>
      <c r="AR245" s="152" t="s">
        <v>182</v>
      </c>
      <c r="AT245" s="152" t="s">
        <v>134</v>
      </c>
      <c r="AU245" s="152" t="s">
        <v>77</v>
      </c>
      <c r="AY245" s="14" t="s">
        <v>131</v>
      </c>
      <c r="BE245" s="153">
        <f t="shared" si="54"/>
        <v>0</v>
      </c>
      <c r="BF245" s="153">
        <f t="shared" si="55"/>
        <v>0</v>
      </c>
      <c r="BG245" s="153">
        <f t="shared" si="56"/>
        <v>0</v>
      </c>
      <c r="BH245" s="153">
        <f t="shared" si="57"/>
        <v>0</v>
      </c>
      <c r="BI245" s="153">
        <f t="shared" si="58"/>
        <v>0</v>
      </c>
      <c r="BJ245" s="14" t="s">
        <v>77</v>
      </c>
      <c r="BK245" s="153">
        <f t="shared" si="59"/>
        <v>0</v>
      </c>
      <c r="BL245" s="14" t="s">
        <v>182</v>
      </c>
      <c r="BM245" s="152" t="s">
        <v>625</v>
      </c>
    </row>
    <row r="246" spans="1:65" s="2" customFormat="1" ht="16.5" customHeight="1">
      <c r="A246" s="26"/>
      <c r="B246" s="140"/>
      <c r="C246" s="158" t="s">
        <v>287</v>
      </c>
      <c r="D246" s="170" t="s">
        <v>345</v>
      </c>
      <c r="E246" s="159" t="s">
        <v>626</v>
      </c>
      <c r="F246" s="160" t="s">
        <v>627</v>
      </c>
      <c r="G246" s="161" t="s">
        <v>352</v>
      </c>
      <c r="H246" s="162">
        <v>2</v>
      </c>
      <c r="I246" s="163"/>
      <c r="J246" s="163">
        <f t="shared" si="50"/>
        <v>0</v>
      </c>
      <c r="K246" s="164"/>
      <c r="L246" s="165"/>
      <c r="M246" s="166" t="s">
        <v>1</v>
      </c>
      <c r="N246" s="167" t="s">
        <v>33</v>
      </c>
      <c r="O246" s="150">
        <v>0</v>
      </c>
      <c r="P246" s="150">
        <f t="shared" si="51"/>
        <v>0</v>
      </c>
      <c r="Q246" s="150">
        <v>1.2999999999999999E-3</v>
      </c>
      <c r="R246" s="150">
        <f t="shared" si="52"/>
        <v>2.5999999999999999E-3</v>
      </c>
      <c r="S246" s="150">
        <v>0</v>
      </c>
      <c r="T246" s="151">
        <f t="shared" si="53"/>
        <v>0</v>
      </c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  <c r="AE246" s="26"/>
      <c r="AR246" s="152" t="s">
        <v>205</v>
      </c>
      <c r="AT246" s="152" t="s">
        <v>345</v>
      </c>
      <c r="AU246" s="152" t="s">
        <v>77</v>
      </c>
      <c r="AY246" s="14" t="s">
        <v>131</v>
      </c>
      <c r="BE246" s="153">
        <f t="shared" si="54"/>
        <v>0</v>
      </c>
      <c r="BF246" s="153">
        <f t="shared" si="55"/>
        <v>0</v>
      </c>
      <c r="BG246" s="153">
        <f t="shared" si="56"/>
        <v>0</v>
      </c>
      <c r="BH246" s="153">
        <f t="shared" si="57"/>
        <v>0</v>
      </c>
      <c r="BI246" s="153">
        <f t="shared" si="58"/>
        <v>0</v>
      </c>
      <c r="BJ246" s="14" t="s">
        <v>77</v>
      </c>
      <c r="BK246" s="153">
        <f t="shared" si="59"/>
        <v>0</v>
      </c>
      <c r="BL246" s="14" t="s">
        <v>182</v>
      </c>
      <c r="BM246" s="152" t="s">
        <v>628</v>
      </c>
    </row>
    <row r="247" spans="1:65" s="2" customFormat="1" ht="16.5" customHeight="1">
      <c r="A247" s="26"/>
      <c r="B247" s="140"/>
      <c r="C247" s="141" t="s">
        <v>629</v>
      </c>
      <c r="D247" s="168" t="s">
        <v>134</v>
      </c>
      <c r="E247" s="142" t="s">
        <v>630</v>
      </c>
      <c r="F247" s="143" t="s">
        <v>631</v>
      </c>
      <c r="G247" s="144" t="s">
        <v>352</v>
      </c>
      <c r="H247" s="145">
        <v>2</v>
      </c>
      <c r="I247" s="146"/>
      <c r="J247" s="146">
        <f t="shared" si="50"/>
        <v>0</v>
      </c>
      <c r="K247" s="147"/>
      <c r="L247" s="27"/>
      <c r="M247" s="148" t="s">
        <v>1</v>
      </c>
      <c r="N247" s="149" t="s">
        <v>33</v>
      </c>
      <c r="O247" s="150">
        <v>0.16205</v>
      </c>
      <c r="P247" s="150">
        <f t="shared" si="51"/>
        <v>0.3241</v>
      </c>
      <c r="Q247" s="150">
        <v>8.9439999999999997E-5</v>
      </c>
      <c r="R247" s="150">
        <f t="shared" si="52"/>
        <v>1.7887999999999999E-4</v>
      </c>
      <c r="S247" s="150">
        <v>0</v>
      </c>
      <c r="T247" s="151">
        <f t="shared" si="53"/>
        <v>0</v>
      </c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  <c r="AE247" s="26"/>
      <c r="AR247" s="152" t="s">
        <v>182</v>
      </c>
      <c r="AT247" s="152" t="s">
        <v>134</v>
      </c>
      <c r="AU247" s="152" t="s">
        <v>77</v>
      </c>
      <c r="AY247" s="14" t="s">
        <v>131</v>
      </c>
      <c r="BE247" s="153">
        <f t="shared" si="54"/>
        <v>0</v>
      </c>
      <c r="BF247" s="153">
        <f t="shared" si="55"/>
        <v>0</v>
      </c>
      <c r="BG247" s="153">
        <f t="shared" si="56"/>
        <v>0</v>
      </c>
      <c r="BH247" s="153">
        <f t="shared" si="57"/>
        <v>0</v>
      </c>
      <c r="BI247" s="153">
        <f t="shared" si="58"/>
        <v>0</v>
      </c>
      <c r="BJ247" s="14" t="s">
        <v>77</v>
      </c>
      <c r="BK247" s="153">
        <f t="shared" si="59"/>
        <v>0</v>
      </c>
      <c r="BL247" s="14" t="s">
        <v>182</v>
      </c>
      <c r="BM247" s="152" t="s">
        <v>632</v>
      </c>
    </row>
    <row r="248" spans="1:65" s="2" customFormat="1" ht="16.5" customHeight="1">
      <c r="A248" s="26"/>
      <c r="B248" s="140"/>
      <c r="C248" s="158" t="s">
        <v>289</v>
      </c>
      <c r="D248" s="170" t="s">
        <v>345</v>
      </c>
      <c r="E248" s="159" t="s">
        <v>633</v>
      </c>
      <c r="F248" s="160" t="s">
        <v>634</v>
      </c>
      <c r="G248" s="161" t="s">
        <v>352</v>
      </c>
      <c r="H248" s="162">
        <v>2</v>
      </c>
      <c r="I248" s="163"/>
      <c r="J248" s="163">
        <f t="shared" si="50"/>
        <v>0</v>
      </c>
      <c r="K248" s="164"/>
      <c r="L248" s="165"/>
      <c r="M248" s="166" t="s">
        <v>1</v>
      </c>
      <c r="N248" s="167" t="s">
        <v>33</v>
      </c>
      <c r="O248" s="150">
        <v>0</v>
      </c>
      <c r="P248" s="150">
        <f t="shared" si="51"/>
        <v>0</v>
      </c>
      <c r="Q248" s="150">
        <v>1E-3</v>
      </c>
      <c r="R248" s="150">
        <f t="shared" si="52"/>
        <v>2E-3</v>
      </c>
      <c r="S248" s="150">
        <v>0</v>
      </c>
      <c r="T248" s="151">
        <f t="shared" si="53"/>
        <v>0</v>
      </c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  <c r="AE248" s="26"/>
      <c r="AR248" s="152" t="s">
        <v>205</v>
      </c>
      <c r="AT248" s="152" t="s">
        <v>345</v>
      </c>
      <c r="AU248" s="152" t="s">
        <v>77</v>
      </c>
      <c r="AY248" s="14" t="s">
        <v>131</v>
      </c>
      <c r="BE248" s="153">
        <f t="shared" si="54"/>
        <v>0</v>
      </c>
      <c r="BF248" s="153">
        <f t="shared" si="55"/>
        <v>0</v>
      </c>
      <c r="BG248" s="153">
        <f t="shared" si="56"/>
        <v>0</v>
      </c>
      <c r="BH248" s="153">
        <f t="shared" si="57"/>
        <v>0</v>
      </c>
      <c r="BI248" s="153">
        <f t="shared" si="58"/>
        <v>0</v>
      </c>
      <c r="BJ248" s="14" t="s">
        <v>77</v>
      </c>
      <c r="BK248" s="153">
        <f t="shared" si="59"/>
        <v>0</v>
      </c>
      <c r="BL248" s="14" t="s">
        <v>182</v>
      </c>
      <c r="BM248" s="152" t="s">
        <v>635</v>
      </c>
    </row>
    <row r="249" spans="1:65" s="2" customFormat="1" ht="24.2" customHeight="1">
      <c r="A249" s="26"/>
      <c r="B249" s="140"/>
      <c r="C249" s="141" t="s">
        <v>636</v>
      </c>
      <c r="D249" s="168" t="s">
        <v>134</v>
      </c>
      <c r="E249" s="142" t="s">
        <v>637</v>
      </c>
      <c r="F249" s="143" t="s">
        <v>638</v>
      </c>
      <c r="G249" s="144" t="s">
        <v>478</v>
      </c>
      <c r="H249" s="145">
        <v>69.52</v>
      </c>
      <c r="I249" s="146"/>
      <c r="J249" s="146">
        <f t="shared" si="50"/>
        <v>0</v>
      </c>
      <c r="K249" s="147"/>
      <c r="L249" s="27"/>
      <c r="M249" s="148" t="s">
        <v>1</v>
      </c>
      <c r="N249" s="149" t="s">
        <v>33</v>
      </c>
      <c r="O249" s="150">
        <v>0</v>
      </c>
      <c r="P249" s="150">
        <f t="shared" si="51"/>
        <v>0</v>
      </c>
      <c r="Q249" s="150">
        <v>0</v>
      </c>
      <c r="R249" s="150">
        <f t="shared" si="52"/>
        <v>0</v>
      </c>
      <c r="S249" s="150">
        <v>0</v>
      </c>
      <c r="T249" s="151">
        <f t="shared" si="53"/>
        <v>0</v>
      </c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26"/>
      <c r="AR249" s="152" t="s">
        <v>182</v>
      </c>
      <c r="AT249" s="152" t="s">
        <v>134</v>
      </c>
      <c r="AU249" s="152" t="s">
        <v>77</v>
      </c>
      <c r="AY249" s="14" t="s">
        <v>131</v>
      </c>
      <c r="BE249" s="153">
        <f t="shared" si="54"/>
        <v>0</v>
      </c>
      <c r="BF249" s="153">
        <f t="shared" si="55"/>
        <v>0</v>
      </c>
      <c r="BG249" s="153">
        <f t="shared" si="56"/>
        <v>0</v>
      </c>
      <c r="BH249" s="153">
        <f t="shared" si="57"/>
        <v>0</v>
      </c>
      <c r="BI249" s="153">
        <f t="shared" si="58"/>
        <v>0</v>
      </c>
      <c r="BJ249" s="14" t="s">
        <v>77</v>
      </c>
      <c r="BK249" s="153">
        <f t="shared" si="59"/>
        <v>0</v>
      </c>
      <c r="BL249" s="14" t="s">
        <v>182</v>
      </c>
      <c r="BM249" s="152" t="s">
        <v>639</v>
      </c>
    </row>
    <row r="250" spans="1:65" s="12" customFormat="1" ht="22.9" customHeight="1">
      <c r="B250" s="128"/>
      <c r="D250" s="169" t="s">
        <v>66</v>
      </c>
      <c r="E250" s="138" t="s">
        <v>640</v>
      </c>
      <c r="F250" s="138" t="s">
        <v>641</v>
      </c>
      <c r="J250" s="139">
        <f>BK250</f>
        <v>0</v>
      </c>
      <c r="L250" s="128"/>
      <c r="M250" s="132"/>
      <c r="N250" s="133"/>
      <c r="O250" s="133"/>
      <c r="P250" s="134">
        <f>SUM(P251:P266)</f>
        <v>0</v>
      </c>
      <c r="Q250" s="133"/>
      <c r="R250" s="134">
        <f>SUM(R251:R266)</f>
        <v>7.1080000000000018E-2</v>
      </c>
      <c r="S250" s="133"/>
      <c r="T250" s="135">
        <f>SUM(T251:T266)</f>
        <v>0</v>
      </c>
      <c r="AR250" s="129" t="s">
        <v>77</v>
      </c>
      <c r="AT250" s="136" t="s">
        <v>66</v>
      </c>
      <c r="AU250" s="136" t="s">
        <v>74</v>
      </c>
      <c r="AY250" s="129" t="s">
        <v>131</v>
      </c>
      <c r="BK250" s="137">
        <f>SUM(BK251:BK266)</f>
        <v>0</v>
      </c>
    </row>
    <row r="251" spans="1:65" s="2" customFormat="1" ht="24.2" customHeight="1">
      <c r="A251" s="26"/>
      <c r="B251" s="140"/>
      <c r="C251" s="141" t="s">
        <v>290</v>
      </c>
      <c r="D251" s="168" t="s">
        <v>134</v>
      </c>
      <c r="E251" s="142" t="s">
        <v>642</v>
      </c>
      <c r="F251" s="143" t="s">
        <v>643</v>
      </c>
      <c r="G251" s="144" t="s">
        <v>352</v>
      </c>
      <c r="H251" s="145">
        <v>2</v>
      </c>
      <c r="I251" s="146"/>
      <c r="J251" s="146">
        <f t="shared" ref="J251:J266" si="60">ROUND(I251*H251,2)</f>
        <v>0</v>
      </c>
      <c r="K251" s="147"/>
      <c r="L251" s="27"/>
      <c r="M251" s="148" t="s">
        <v>1</v>
      </c>
      <c r="N251" s="149" t="s">
        <v>33</v>
      </c>
      <c r="O251" s="150">
        <v>0</v>
      </c>
      <c r="P251" s="150">
        <f t="shared" ref="P251:P266" si="61">O251*H251</f>
        <v>0</v>
      </c>
      <c r="Q251" s="150">
        <v>5.1000000000000004E-4</v>
      </c>
      <c r="R251" s="150">
        <f t="shared" ref="R251:R266" si="62">Q251*H251</f>
        <v>1.0200000000000001E-3</v>
      </c>
      <c r="S251" s="150">
        <v>0</v>
      </c>
      <c r="T251" s="151">
        <f t="shared" ref="T251:T266" si="63">S251*H251</f>
        <v>0</v>
      </c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R251" s="152" t="s">
        <v>182</v>
      </c>
      <c r="AT251" s="152" t="s">
        <v>134</v>
      </c>
      <c r="AU251" s="152" t="s">
        <v>77</v>
      </c>
      <c r="AY251" s="14" t="s">
        <v>131</v>
      </c>
      <c r="BE251" s="153">
        <f t="shared" ref="BE251:BE266" si="64">IF(N251="základná",J251,0)</f>
        <v>0</v>
      </c>
      <c r="BF251" s="153">
        <f t="shared" ref="BF251:BF266" si="65">IF(N251="znížená",J251,0)</f>
        <v>0</v>
      </c>
      <c r="BG251" s="153">
        <f t="shared" ref="BG251:BG266" si="66">IF(N251="zákl. prenesená",J251,0)</f>
        <v>0</v>
      </c>
      <c r="BH251" s="153">
        <f t="shared" ref="BH251:BH266" si="67">IF(N251="zníž. prenesená",J251,0)</f>
        <v>0</v>
      </c>
      <c r="BI251" s="153">
        <f t="shared" ref="BI251:BI266" si="68">IF(N251="nulová",J251,0)</f>
        <v>0</v>
      </c>
      <c r="BJ251" s="14" t="s">
        <v>77</v>
      </c>
      <c r="BK251" s="153">
        <f t="shared" ref="BK251:BK266" si="69">ROUND(I251*H251,2)</f>
        <v>0</v>
      </c>
      <c r="BL251" s="14" t="s">
        <v>182</v>
      </c>
      <c r="BM251" s="152" t="s">
        <v>644</v>
      </c>
    </row>
    <row r="252" spans="1:65" s="2" customFormat="1" ht="24.2" customHeight="1">
      <c r="A252" s="26"/>
      <c r="B252" s="140"/>
      <c r="C252" s="158" t="s">
        <v>645</v>
      </c>
      <c r="D252" s="170" t="s">
        <v>345</v>
      </c>
      <c r="E252" s="159" t="s">
        <v>646</v>
      </c>
      <c r="F252" s="160" t="s">
        <v>647</v>
      </c>
      <c r="G252" s="161" t="s">
        <v>352</v>
      </c>
      <c r="H252" s="162">
        <v>2</v>
      </c>
      <c r="I252" s="163"/>
      <c r="J252" s="163">
        <f t="shared" si="60"/>
        <v>0</v>
      </c>
      <c r="K252" s="164"/>
      <c r="L252" s="165"/>
      <c r="M252" s="166" t="s">
        <v>1</v>
      </c>
      <c r="N252" s="167" t="s">
        <v>33</v>
      </c>
      <c r="O252" s="150">
        <v>0</v>
      </c>
      <c r="P252" s="150">
        <f t="shared" si="61"/>
        <v>0</v>
      </c>
      <c r="Q252" s="150">
        <v>0</v>
      </c>
      <c r="R252" s="150">
        <f t="shared" si="62"/>
        <v>0</v>
      </c>
      <c r="S252" s="150">
        <v>0</v>
      </c>
      <c r="T252" s="151">
        <f t="shared" si="63"/>
        <v>0</v>
      </c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  <c r="AR252" s="152" t="s">
        <v>205</v>
      </c>
      <c r="AT252" s="152" t="s">
        <v>345</v>
      </c>
      <c r="AU252" s="152" t="s">
        <v>77</v>
      </c>
      <c r="AY252" s="14" t="s">
        <v>131</v>
      </c>
      <c r="BE252" s="153">
        <f t="shared" si="64"/>
        <v>0</v>
      </c>
      <c r="BF252" s="153">
        <f t="shared" si="65"/>
        <v>0</v>
      </c>
      <c r="BG252" s="153">
        <f t="shared" si="66"/>
        <v>0</v>
      </c>
      <c r="BH252" s="153">
        <f t="shared" si="67"/>
        <v>0</v>
      </c>
      <c r="BI252" s="153">
        <f t="shared" si="68"/>
        <v>0</v>
      </c>
      <c r="BJ252" s="14" t="s">
        <v>77</v>
      </c>
      <c r="BK252" s="153">
        <f t="shared" si="69"/>
        <v>0</v>
      </c>
      <c r="BL252" s="14" t="s">
        <v>182</v>
      </c>
      <c r="BM252" s="152" t="s">
        <v>648</v>
      </c>
    </row>
    <row r="253" spans="1:65" s="2" customFormat="1" ht="24.2" customHeight="1">
      <c r="A253" s="26"/>
      <c r="B253" s="140"/>
      <c r="C253" s="141" t="s">
        <v>293</v>
      </c>
      <c r="D253" s="168" t="s">
        <v>134</v>
      </c>
      <c r="E253" s="142" t="s">
        <v>649</v>
      </c>
      <c r="F253" s="143" t="s">
        <v>650</v>
      </c>
      <c r="G253" s="144" t="s">
        <v>352</v>
      </c>
      <c r="H253" s="145">
        <v>1</v>
      </c>
      <c r="I253" s="146"/>
      <c r="J253" s="146">
        <f t="shared" si="60"/>
        <v>0</v>
      </c>
      <c r="K253" s="147"/>
      <c r="L253" s="27"/>
      <c r="M253" s="148" t="s">
        <v>1</v>
      </c>
      <c r="N253" s="149" t="s">
        <v>33</v>
      </c>
      <c r="O253" s="150">
        <v>0</v>
      </c>
      <c r="P253" s="150">
        <f t="shared" si="61"/>
        <v>0</v>
      </c>
      <c r="Q253" s="150">
        <v>5.2999999999999998E-4</v>
      </c>
      <c r="R253" s="150">
        <f t="shared" si="62"/>
        <v>5.2999999999999998E-4</v>
      </c>
      <c r="S253" s="150">
        <v>0</v>
      </c>
      <c r="T253" s="151">
        <f t="shared" si="63"/>
        <v>0</v>
      </c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  <c r="AE253" s="26"/>
      <c r="AR253" s="152" t="s">
        <v>182</v>
      </c>
      <c r="AT253" s="152" t="s">
        <v>134</v>
      </c>
      <c r="AU253" s="152" t="s">
        <v>77</v>
      </c>
      <c r="AY253" s="14" t="s">
        <v>131</v>
      </c>
      <c r="BE253" s="153">
        <f t="shared" si="64"/>
        <v>0</v>
      </c>
      <c r="BF253" s="153">
        <f t="shared" si="65"/>
        <v>0</v>
      </c>
      <c r="BG253" s="153">
        <f t="shared" si="66"/>
        <v>0</v>
      </c>
      <c r="BH253" s="153">
        <f t="shared" si="67"/>
        <v>0</v>
      </c>
      <c r="BI253" s="153">
        <f t="shared" si="68"/>
        <v>0</v>
      </c>
      <c r="BJ253" s="14" t="s">
        <v>77</v>
      </c>
      <c r="BK253" s="153">
        <f t="shared" si="69"/>
        <v>0</v>
      </c>
      <c r="BL253" s="14" t="s">
        <v>182</v>
      </c>
      <c r="BM253" s="152" t="s">
        <v>651</v>
      </c>
    </row>
    <row r="254" spans="1:65" s="2" customFormat="1" ht="24.2" customHeight="1">
      <c r="A254" s="26"/>
      <c r="B254" s="140"/>
      <c r="C254" s="158" t="s">
        <v>652</v>
      </c>
      <c r="D254" s="170" t="s">
        <v>345</v>
      </c>
      <c r="E254" s="159" t="s">
        <v>653</v>
      </c>
      <c r="F254" s="160" t="s">
        <v>654</v>
      </c>
      <c r="G254" s="161" t="s">
        <v>352</v>
      </c>
      <c r="H254" s="162">
        <v>1</v>
      </c>
      <c r="I254" s="163"/>
      <c r="J254" s="163">
        <f t="shared" si="60"/>
        <v>0</v>
      </c>
      <c r="K254" s="164"/>
      <c r="L254" s="165"/>
      <c r="M254" s="166" t="s">
        <v>1</v>
      </c>
      <c r="N254" s="167" t="s">
        <v>33</v>
      </c>
      <c r="O254" s="150">
        <v>0</v>
      </c>
      <c r="P254" s="150">
        <f t="shared" si="61"/>
        <v>0</v>
      </c>
      <c r="Q254" s="150">
        <v>0</v>
      </c>
      <c r="R254" s="150">
        <f t="shared" si="62"/>
        <v>0</v>
      </c>
      <c r="S254" s="150">
        <v>0</v>
      </c>
      <c r="T254" s="151">
        <f t="shared" si="63"/>
        <v>0</v>
      </c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R254" s="152" t="s">
        <v>205</v>
      </c>
      <c r="AT254" s="152" t="s">
        <v>345</v>
      </c>
      <c r="AU254" s="152" t="s">
        <v>77</v>
      </c>
      <c r="AY254" s="14" t="s">
        <v>131</v>
      </c>
      <c r="BE254" s="153">
        <f t="shared" si="64"/>
        <v>0</v>
      </c>
      <c r="BF254" s="153">
        <f t="shared" si="65"/>
        <v>0</v>
      </c>
      <c r="BG254" s="153">
        <f t="shared" si="66"/>
        <v>0</v>
      </c>
      <c r="BH254" s="153">
        <f t="shared" si="67"/>
        <v>0</v>
      </c>
      <c r="BI254" s="153">
        <f t="shared" si="68"/>
        <v>0</v>
      </c>
      <c r="BJ254" s="14" t="s">
        <v>77</v>
      </c>
      <c r="BK254" s="153">
        <f t="shared" si="69"/>
        <v>0</v>
      </c>
      <c r="BL254" s="14" t="s">
        <v>182</v>
      </c>
      <c r="BM254" s="152" t="s">
        <v>655</v>
      </c>
    </row>
    <row r="255" spans="1:65" s="2" customFormat="1" ht="24.2" customHeight="1">
      <c r="A255" s="26"/>
      <c r="B255" s="140"/>
      <c r="C255" s="141" t="s">
        <v>296</v>
      </c>
      <c r="D255" s="168" t="s">
        <v>134</v>
      </c>
      <c r="E255" s="142" t="s">
        <v>656</v>
      </c>
      <c r="F255" s="143" t="s">
        <v>657</v>
      </c>
      <c r="G255" s="144" t="s">
        <v>352</v>
      </c>
      <c r="H255" s="145">
        <v>1</v>
      </c>
      <c r="I255" s="146"/>
      <c r="J255" s="146">
        <f t="shared" si="60"/>
        <v>0</v>
      </c>
      <c r="K255" s="147"/>
      <c r="L255" s="27"/>
      <c r="M255" s="148" t="s">
        <v>1</v>
      </c>
      <c r="N255" s="149" t="s">
        <v>33</v>
      </c>
      <c r="O255" s="150">
        <v>0</v>
      </c>
      <c r="P255" s="150">
        <f t="shared" si="61"/>
        <v>0</v>
      </c>
      <c r="Q255" s="150">
        <v>7.6999999999999996E-4</v>
      </c>
      <c r="R255" s="150">
        <f t="shared" si="62"/>
        <v>7.6999999999999996E-4</v>
      </c>
      <c r="S255" s="150">
        <v>0</v>
      </c>
      <c r="T255" s="151">
        <f t="shared" si="63"/>
        <v>0</v>
      </c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26"/>
      <c r="AR255" s="152" t="s">
        <v>182</v>
      </c>
      <c r="AT255" s="152" t="s">
        <v>134</v>
      </c>
      <c r="AU255" s="152" t="s">
        <v>77</v>
      </c>
      <c r="AY255" s="14" t="s">
        <v>131</v>
      </c>
      <c r="BE255" s="153">
        <f t="shared" si="64"/>
        <v>0</v>
      </c>
      <c r="BF255" s="153">
        <f t="shared" si="65"/>
        <v>0</v>
      </c>
      <c r="BG255" s="153">
        <f t="shared" si="66"/>
        <v>0</v>
      </c>
      <c r="BH255" s="153">
        <f t="shared" si="67"/>
        <v>0</v>
      </c>
      <c r="BI255" s="153">
        <f t="shared" si="68"/>
        <v>0</v>
      </c>
      <c r="BJ255" s="14" t="s">
        <v>77</v>
      </c>
      <c r="BK255" s="153">
        <f t="shared" si="69"/>
        <v>0</v>
      </c>
      <c r="BL255" s="14" t="s">
        <v>182</v>
      </c>
      <c r="BM255" s="152" t="s">
        <v>658</v>
      </c>
    </row>
    <row r="256" spans="1:65" s="2" customFormat="1" ht="24.2" customHeight="1">
      <c r="A256" s="26"/>
      <c r="B256" s="140"/>
      <c r="C256" s="158" t="s">
        <v>659</v>
      </c>
      <c r="D256" s="170" t="s">
        <v>345</v>
      </c>
      <c r="E256" s="159" t="s">
        <v>660</v>
      </c>
      <c r="F256" s="160" t="s">
        <v>661</v>
      </c>
      <c r="G256" s="161" t="s">
        <v>352</v>
      </c>
      <c r="H256" s="162">
        <v>1</v>
      </c>
      <c r="I256" s="163"/>
      <c r="J256" s="163">
        <f t="shared" si="60"/>
        <v>0</v>
      </c>
      <c r="K256" s="164"/>
      <c r="L256" s="165"/>
      <c r="M256" s="166" t="s">
        <v>1</v>
      </c>
      <c r="N256" s="167" t="s">
        <v>33</v>
      </c>
      <c r="O256" s="150">
        <v>0</v>
      </c>
      <c r="P256" s="150">
        <f t="shared" si="61"/>
        <v>0</v>
      </c>
      <c r="Q256" s="150">
        <v>6.6000000000000003E-2</v>
      </c>
      <c r="R256" s="150">
        <f t="shared" si="62"/>
        <v>6.6000000000000003E-2</v>
      </c>
      <c r="S256" s="150">
        <v>0</v>
      </c>
      <c r="T256" s="151">
        <f t="shared" si="63"/>
        <v>0</v>
      </c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  <c r="AR256" s="152" t="s">
        <v>205</v>
      </c>
      <c r="AT256" s="152" t="s">
        <v>345</v>
      </c>
      <c r="AU256" s="152" t="s">
        <v>77</v>
      </c>
      <c r="AY256" s="14" t="s">
        <v>131</v>
      </c>
      <c r="BE256" s="153">
        <f t="shared" si="64"/>
        <v>0</v>
      </c>
      <c r="BF256" s="153">
        <f t="shared" si="65"/>
        <v>0</v>
      </c>
      <c r="BG256" s="153">
        <f t="shared" si="66"/>
        <v>0</v>
      </c>
      <c r="BH256" s="153">
        <f t="shared" si="67"/>
        <v>0</v>
      </c>
      <c r="BI256" s="153">
        <f t="shared" si="68"/>
        <v>0</v>
      </c>
      <c r="BJ256" s="14" t="s">
        <v>77</v>
      </c>
      <c r="BK256" s="153">
        <f t="shared" si="69"/>
        <v>0</v>
      </c>
      <c r="BL256" s="14" t="s">
        <v>182</v>
      </c>
      <c r="BM256" s="152" t="s">
        <v>662</v>
      </c>
    </row>
    <row r="257" spans="1:65" s="2" customFormat="1" ht="24.2" customHeight="1">
      <c r="A257" s="26"/>
      <c r="B257" s="140"/>
      <c r="C257" s="141" t="s">
        <v>298</v>
      </c>
      <c r="D257" s="168" t="s">
        <v>134</v>
      </c>
      <c r="E257" s="142" t="s">
        <v>663</v>
      </c>
      <c r="F257" s="143" t="s">
        <v>664</v>
      </c>
      <c r="G257" s="144" t="s">
        <v>352</v>
      </c>
      <c r="H257" s="145">
        <v>2</v>
      </c>
      <c r="I257" s="146"/>
      <c r="J257" s="146">
        <f t="shared" si="60"/>
        <v>0</v>
      </c>
      <c r="K257" s="147"/>
      <c r="L257" s="27"/>
      <c r="M257" s="148" t="s">
        <v>1</v>
      </c>
      <c r="N257" s="149" t="s">
        <v>33</v>
      </c>
      <c r="O257" s="150">
        <v>0</v>
      </c>
      <c r="P257" s="150">
        <f t="shared" si="61"/>
        <v>0</v>
      </c>
      <c r="Q257" s="150">
        <v>0</v>
      </c>
      <c r="R257" s="150">
        <f t="shared" si="62"/>
        <v>0</v>
      </c>
      <c r="S257" s="150">
        <v>0</v>
      </c>
      <c r="T257" s="151">
        <f t="shared" si="63"/>
        <v>0</v>
      </c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26"/>
      <c r="AR257" s="152" t="s">
        <v>182</v>
      </c>
      <c r="AT257" s="152" t="s">
        <v>134</v>
      </c>
      <c r="AU257" s="152" t="s">
        <v>77</v>
      </c>
      <c r="AY257" s="14" t="s">
        <v>131</v>
      </c>
      <c r="BE257" s="153">
        <f t="shared" si="64"/>
        <v>0</v>
      </c>
      <c r="BF257" s="153">
        <f t="shared" si="65"/>
        <v>0</v>
      </c>
      <c r="BG257" s="153">
        <f t="shared" si="66"/>
        <v>0</v>
      </c>
      <c r="BH257" s="153">
        <f t="shared" si="67"/>
        <v>0</v>
      </c>
      <c r="BI257" s="153">
        <f t="shared" si="68"/>
        <v>0</v>
      </c>
      <c r="BJ257" s="14" t="s">
        <v>77</v>
      </c>
      <c r="BK257" s="153">
        <f t="shared" si="69"/>
        <v>0</v>
      </c>
      <c r="BL257" s="14" t="s">
        <v>182</v>
      </c>
      <c r="BM257" s="152" t="s">
        <v>665</v>
      </c>
    </row>
    <row r="258" spans="1:65" s="2" customFormat="1" ht="33" customHeight="1">
      <c r="A258" s="26"/>
      <c r="B258" s="140"/>
      <c r="C258" s="158" t="s">
        <v>666</v>
      </c>
      <c r="D258" s="170" t="s">
        <v>345</v>
      </c>
      <c r="E258" s="159" t="s">
        <v>667</v>
      </c>
      <c r="F258" s="160" t="s">
        <v>668</v>
      </c>
      <c r="G258" s="161" t="s">
        <v>352</v>
      </c>
      <c r="H258" s="162">
        <v>2</v>
      </c>
      <c r="I258" s="163"/>
      <c r="J258" s="163">
        <f t="shared" si="60"/>
        <v>0</v>
      </c>
      <c r="K258" s="164"/>
      <c r="L258" s="165"/>
      <c r="M258" s="166" t="s">
        <v>1</v>
      </c>
      <c r="N258" s="167" t="s">
        <v>33</v>
      </c>
      <c r="O258" s="150">
        <v>0</v>
      </c>
      <c r="P258" s="150">
        <f t="shared" si="61"/>
        <v>0</v>
      </c>
      <c r="Q258" s="150">
        <v>0</v>
      </c>
      <c r="R258" s="150">
        <f t="shared" si="62"/>
        <v>0</v>
      </c>
      <c r="S258" s="150">
        <v>0</v>
      </c>
      <c r="T258" s="151">
        <f t="shared" si="63"/>
        <v>0</v>
      </c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26"/>
      <c r="AR258" s="152" t="s">
        <v>205</v>
      </c>
      <c r="AT258" s="152" t="s">
        <v>345</v>
      </c>
      <c r="AU258" s="152" t="s">
        <v>77</v>
      </c>
      <c r="AY258" s="14" t="s">
        <v>131</v>
      </c>
      <c r="BE258" s="153">
        <f t="shared" si="64"/>
        <v>0</v>
      </c>
      <c r="BF258" s="153">
        <f t="shared" si="65"/>
        <v>0</v>
      </c>
      <c r="BG258" s="153">
        <f t="shared" si="66"/>
        <v>0</v>
      </c>
      <c r="BH258" s="153">
        <f t="shared" si="67"/>
        <v>0</v>
      </c>
      <c r="BI258" s="153">
        <f t="shared" si="68"/>
        <v>0</v>
      </c>
      <c r="BJ258" s="14" t="s">
        <v>77</v>
      </c>
      <c r="BK258" s="153">
        <f t="shared" si="69"/>
        <v>0</v>
      </c>
      <c r="BL258" s="14" t="s">
        <v>182</v>
      </c>
      <c r="BM258" s="152" t="s">
        <v>669</v>
      </c>
    </row>
    <row r="259" spans="1:65" s="2" customFormat="1" ht="24.2" customHeight="1">
      <c r="A259" s="26"/>
      <c r="B259" s="140"/>
      <c r="C259" s="141" t="s">
        <v>301</v>
      </c>
      <c r="D259" s="168" t="s">
        <v>134</v>
      </c>
      <c r="E259" s="142" t="s">
        <v>670</v>
      </c>
      <c r="F259" s="143" t="s">
        <v>671</v>
      </c>
      <c r="G259" s="144" t="s">
        <v>352</v>
      </c>
      <c r="H259" s="145">
        <v>1</v>
      </c>
      <c r="I259" s="146"/>
      <c r="J259" s="146">
        <f t="shared" si="60"/>
        <v>0</v>
      </c>
      <c r="K259" s="147"/>
      <c r="L259" s="27"/>
      <c r="M259" s="148" t="s">
        <v>1</v>
      </c>
      <c r="N259" s="149" t="s">
        <v>33</v>
      </c>
      <c r="O259" s="150">
        <v>0</v>
      </c>
      <c r="P259" s="150">
        <f t="shared" si="61"/>
        <v>0</v>
      </c>
      <c r="Q259" s="150">
        <v>0</v>
      </c>
      <c r="R259" s="150">
        <f t="shared" si="62"/>
        <v>0</v>
      </c>
      <c r="S259" s="150">
        <v>0</v>
      </c>
      <c r="T259" s="151">
        <f t="shared" si="63"/>
        <v>0</v>
      </c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26"/>
      <c r="AR259" s="152" t="s">
        <v>182</v>
      </c>
      <c r="AT259" s="152" t="s">
        <v>134</v>
      </c>
      <c r="AU259" s="152" t="s">
        <v>77</v>
      </c>
      <c r="AY259" s="14" t="s">
        <v>131</v>
      </c>
      <c r="BE259" s="153">
        <f t="shared" si="64"/>
        <v>0</v>
      </c>
      <c r="BF259" s="153">
        <f t="shared" si="65"/>
        <v>0</v>
      </c>
      <c r="BG259" s="153">
        <f t="shared" si="66"/>
        <v>0</v>
      </c>
      <c r="BH259" s="153">
        <f t="shared" si="67"/>
        <v>0</v>
      </c>
      <c r="BI259" s="153">
        <f t="shared" si="68"/>
        <v>0</v>
      </c>
      <c r="BJ259" s="14" t="s">
        <v>77</v>
      </c>
      <c r="BK259" s="153">
        <f t="shared" si="69"/>
        <v>0</v>
      </c>
      <c r="BL259" s="14" t="s">
        <v>182</v>
      </c>
      <c r="BM259" s="152" t="s">
        <v>672</v>
      </c>
    </row>
    <row r="260" spans="1:65" s="2" customFormat="1" ht="37.9" customHeight="1">
      <c r="A260" s="26"/>
      <c r="B260" s="140"/>
      <c r="C260" s="158" t="s">
        <v>673</v>
      </c>
      <c r="D260" s="170" t="s">
        <v>345</v>
      </c>
      <c r="E260" s="159" t="s">
        <v>674</v>
      </c>
      <c r="F260" s="160" t="s">
        <v>675</v>
      </c>
      <c r="G260" s="161" t="s">
        <v>352</v>
      </c>
      <c r="H260" s="162">
        <v>1</v>
      </c>
      <c r="I260" s="163"/>
      <c r="J260" s="163">
        <f t="shared" si="60"/>
        <v>0</v>
      </c>
      <c r="K260" s="164"/>
      <c r="L260" s="165"/>
      <c r="M260" s="166" t="s">
        <v>1</v>
      </c>
      <c r="N260" s="167" t="s">
        <v>33</v>
      </c>
      <c r="O260" s="150">
        <v>0</v>
      </c>
      <c r="P260" s="150">
        <f t="shared" si="61"/>
        <v>0</v>
      </c>
      <c r="Q260" s="150">
        <v>0</v>
      </c>
      <c r="R260" s="150">
        <f t="shared" si="62"/>
        <v>0</v>
      </c>
      <c r="S260" s="150">
        <v>0</v>
      </c>
      <c r="T260" s="151">
        <f t="shared" si="63"/>
        <v>0</v>
      </c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26"/>
      <c r="AR260" s="152" t="s">
        <v>205</v>
      </c>
      <c r="AT260" s="152" t="s">
        <v>345</v>
      </c>
      <c r="AU260" s="152" t="s">
        <v>77</v>
      </c>
      <c r="AY260" s="14" t="s">
        <v>131</v>
      </c>
      <c r="BE260" s="153">
        <f t="shared" si="64"/>
        <v>0</v>
      </c>
      <c r="BF260" s="153">
        <f t="shared" si="65"/>
        <v>0</v>
      </c>
      <c r="BG260" s="153">
        <f t="shared" si="66"/>
        <v>0</v>
      </c>
      <c r="BH260" s="153">
        <f t="shared" si="67"/>
        <v>0</v>
      </c>
      <c r="BI260" s="153">
        <f t="shared" si="68"/>
        <v>0</v>
      </c>
      <c r="BJ260" s="14" t="s">
        <v>77</v>
      </c>
      <c r="BK260" s="153">
        <f t="shared" si="69"/>
        <v>0</v>
      </c>
      <c r="BL260" s="14" t="s">
        <v>182</v>
      </c>
      <c r="BM260" s="152" t="s">
        <v>676</v>
      </c>
    </row>
    <row r="261" spans="1:65" s="2" customFormat="1" ht="24.2" customHeight="1">
      <c r="A261" s="26"/>
      <c r="B261" s="140"/>
      <c r="C261" s="141" t="s">
        <v>306</v>
      </c>
      <c r="D261" s="168" t="s">
        <v>134</v>
      </c>
      <c r="E261" s="142" t="s">
        <v>677</v>
      </c>
      <c r="F261" s="143" t="s">
        <v>678</v>
      </c>
      <c r="G261" s="144" t="s">
        <v>344</v>
      </c>
      <c r="H261" s="145">
        <v>1</v>
      </c>
      <c r="I261" s="146"/>
      <c r="J261" s="146">
        <f t="shared" si="60"/>
        <v>0</v>
      </c>
      <c r="K261" s="147"/>
      <c r="L261" s="27"/>
      <c r="M261" s="148" t="s">
        <v>1</v>
      </c>
      <c r="N261" s="149" t="s">
        <v>33</v>
      </c>
      <c r="O261" s="150">
        <v>0</v>
      </c>
      <c r="P261" s="150">
        <f t="shared" si="61"/>
        <v>0</v>
      </c>
      <c r="Q261" s="150">
        <v>3.8000000000000002E-4</v>
      </c>
      <c r="R261" s="150">
        <f t="shared" si="62"/>
        <v>3.8000000000000002E-4</v>
      </c>
      <c r="S261" s="150">
        <v>0</v>
      </c>
      <c r="T261" s="151">
        <f t="shared" si="63"/>
        <v>0</v>
      </c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26"/>
      <c r="AR261" s="152" t="s">
        <v>182</v>
      </c>
      <c r="AT261" s="152" t="s">
        <v>134</v>
      </c>
      <c r="AU261" s="152" t="s">
        <v>77</v>
      </c>
      <c r="AY261" s="14" t="s">
        <v>131</v>
      </c>
      <c r="BE261" s="153">
        <f t="shared" si="64"/>
        <v>0</v>
      </c>
      <c r="BF261" s="153">
        <f t="shared" si="65"/>
        <v>0</v>
      </c>
      <c r="BG261" s="153">
        <f t="shared" si="66"/>
        <v>0</v>
      </c>
      <c r="BH261" s="153">
        <f t="shared" si="67"/>
        <v>0</v>
      </c>
      <c r="BI261" s="153">
        <f t="shared" si="68"/>
        <v>0</v>
      </c>
      <c r="BJ261" s="14" t="s">
        <v>77</v>
      </c>
      <c r="BK261" s="153">
        <f t="shared" si="69"/>
        <v>0</v>
      </c>
      <c r="BL261" s="14" t="s">
        <v>182</v>
      </c>
      <c r="BM261" s="152" t="s">
        <v>679</v>
      </c>
    </row>
    <row r="262" spans="1:65" s="2" customFormat="1" ht="24.2" customHeight="1">
      <c r="A262" s="26"/>
      <c r="B262" s="140"/>
      <c r="C262" s="141" t="s">
        <v>680</v>
      </c>
      <c r="D262" s="168" t="s">
        <v>134</v>
      </c>
      <c r="E262" s="142" t="s">
        <v>681</v>
      </c>
      <c r="F262" s="143" t="s">
        <v>682</v>
      </c>
      <c r="G262" s="144" t="s">
        <v>344</v>
      </c>
      <c r="H262" s="145">
        <v>1</v>
      </c>
      <c r="I262" s="146"/>
      <c r="J262" s="146">
        <f t="shared" si="60"/>
        <v>0</v>
      </c>
      <c r="K262" s="147"/>
      <c r="L262" s="27"/>
      <c r="M262" s="148" t="s">
        <v>1</v>
      </c>
      <c r="N262" s="149" t="s">
        <v>33</v>
      </c>
      <c r="O262" s="150">
        <v>0</v>
      </c>
      <c r="P262" s="150">
        <f t="shared" si="61"/>
        <v>0</v>
      </c>
      <c r="Q262" s="150">
        <v>3.8000000000000002E-4</v>
      </c>
      <c r="R262" s="150">
        <f t="shared" si="62"/>
        <v>3.8000000000000002E-4</v>
      </c>
      <c r="S262" s="150">
        <v>0</v>
      </c>
      <c r="T262" s="151">
        <f t="shared" si="63"/>
        <v>0</v>
      </c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26"/>
      <c r="AR262" s="152" t="s">
        <v>182</v>
      </c>
      <c r="AT262" s="152" t="s">
        <v>134</v>
      </c>
      <c r="AU262" s="152" t="s">
        <v>77</v>
      </c>
      <c r="AY262" s="14" t="s">
        <v>131</v>
      </c>
      <c r="BE262" s="153">
        <f t="shared" si="64"/>
        <v>0</v>
      </c>
      <c r="BF262" s="153">
        <f t="shared" si="65"/>
        <v>0</v>
      </c>
      <c r="BG262" s="153">
        <f t="shared" si="66"/>
        <v>0</v>
      </c>
      <c r="BH262" s="153">
        <f t="shared" si="67"/>
        <v>0</v>
      </c>
      <c r="BI262" s="153">
        <f t="shared" si="68"/>
        <v>0</v>
      </c>
      <c r="BJ262" s="14" t="s">
        <v>77</v>
      </c>
      <c r="BK262" s="153">
        <f t="shared" si="69"/>
        <v>0</v>
      </c>
      <c r="BL262" s="14" t="s">
        <v>182</v>
      </c>
      <c r="BM262" s="152" t="s">
        <v>683</v>
      </c>
    </row>
    <row r="263" spans="1:65" s="2" customFormat="1" ht="24.2" customHeight="1">
      <c r="A263" s="26"/>
      <c r="B263" s="140"/>
      <c r="C263" s="141" t="s">
        <v>310</v>
      </c>
      <c r="D263" s="168" t="s">
        <v>134</v>
      </c>
      <c r="E263" s="142" t="s">
        <v>684</v>
      </c>
      <c r="F263" s="143" t="s">
        <v>685</v>
      </c>
      <c r="G263" s="144" t="s">
        <v>344</v>
      </c>
      <c r="H263" s="145">
        <v>1</v>
      </c>
      <c r="I263" s="146"/>
      <c r="J263" s="146">
        <f t="shared" si="60"/>
        <v>0</v>
      </c>
      <c r="K263" s="147"/>
      <c r="L263" s="27"/>
      <c r="M263" s="148" t="s">
        <v>1</v>
      </c>
      <c r="N263" s="149" t="s">
        <v>33</v>
      </c>
      <c r="O263" s="150">
        <v>0</v>
      </c>
      <c r="P263" s="150">
        <f t="shared" si="61"/>
        <v>0</v>
      </c>
      <c r="Q263" s="150">
        <v>3.8000000000000002E-4</v>
      </c>
      <c r="R263" s="150">
        <f t="shared" si="62"/>
        <v>3.8000000000000002E-4</v>
      </c>
      <c r="S263" s="150">
        <v>0</v>
      </c>
      <c r="T263" s="151">
        <f t="shared" si="63"/>
        <v>0</v>
      </c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R263" s="152" t="s">
        <v>182</v>
      </c>
      <c r="AT263" s="152" t="s">
        <v>134</v>
      </c>
      <c r="AU263" s="152" t="s">
        <v>77</v>
      </c>
      <c r="AY263" s="14" t="s">
        <v>131</v>
      </c>
      <c r="BE263" s="153">
        <f t="shared" si="64"/>
        <v>0</v>
      </c>
      <c r="BF263" s="153">
        <f t="shared" si="65"/>
        <v>0</v>
      </c>
      <c r="BG263" s="153">
        <f t="shared" si="66"/>
        <v>0</v>
      </c>
      <c r="BH263" s="153">
        <f t="shared" si="67"/>
        <v>0</v>
      </c>
      <c r="BI263" s="153">
        <f t="shared" si="68"/>
        <v>0</v>
      </c>
      <c r="BJ263" s="14" t="s">
        <v>77</v>
      </c>
      <c r="BK263" s="153">
        <f t="shared" si="69"/>
        <v>0</v>
      </c>
      <c r="BL263" s="14" t="s">
        <v>182</v>
      </c>
      <c r="BM263" s="152" t="s">
        <v>686</v>
      </c>
    </row>
    <row r="264" spans="1:65" s="2" customFormat="1" ht="16.5" customHeight="1">
      <c r="A264" s="26"/>
      <c r="B264" s="140"/>
      <c r="C264" s="141" t="s">
        <v>687</v>
      </c>
      <c r="D264" s="168" t="s">
        <v>134</v>
      </c>
      <c r="E264" s="142" t="s">
        <v>688</v>
      </c>
      <c r="F264" s="143" t="s">
        <v>689</v>
      </c>
      <c r="G264" s="144" t="s">
        <v>352</v>
      </c>
      <c r="H264" s="145">
        <v>18</v>
      </c>
      <c r="I264" s="146"/>
      <c r="J264" s="146">
        <f t="shared" si="60"/>
        <v>0</v>
      </c>
      <c r="K264" s="147"/>
      <c r="L264" s="27"/>
      <c r="M264" s="148" t="s">
        <v>1</v>
      </c>
      <c r="N264" s="149" t="s">
        <v>33</v>
      </c>
      <c r="O264" s="150">
        <v>0</v>
      </c>
      <c r="P264" s="150">
        <f t="shared" si="61"/>
        <v>0</v>
      </c>
      <c r="Q264" s="150">
        <v>9.0000000000000006E-5</v>
      </c>
      <c r="R264" s="150">
        <f t="shared" si="62"/>
        <v>1.6200000000000001E-3</v>
      </c>
      <c r="S264" s="150">
        <v>0</v>
      </c>
      <c r="T264" s="151">
        <f t="shared" si="63"/>
        <v>0</v>
      </c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R264" s="152" t="s">
        <v>182</v>
      </c>
      <c r="AT264" s="152" t="s">
        <v>134</v>
      </c>
      <c r="AU264" s="152" t="s">
        <v>77</v>
      </c>
      <c r="AY264" s="14" t="s">
        <v>131</v>
      </c>
      <c r="BE264" s="153">
        <f t="shared" si="64"/>
        <v>0</v>
      </c>
      <c r="BF264" s="153">
        <f t="shared" si="65"/>
        <v>0</v>
      </c>
      <c r="BG264" s="153">
        <f t="shared" si="66"/>
        <v>0</v>
      </c>
      <c r="BH264" s="153">
        <f t="shared" si="67"/>
        <v>0</v>
      </c>
      <c r="BI264" s="153">
        <f t="shared" si="68"/>
        <v>0</v>
      </c>
      <c r="BJ264" s="14" t="s">
        <v>77</v>
      </c>
      <c r="BK264" s="153">
        <f t="shared" si="69"/>
        <v>0</v>
      </c>
      <c r="BL264" s="14" t="s">
        <v>182</v>
      </c>
      <c r="BM264" s="152" t="s">
        <v>690</v>
      </c>
    </row>
    <row r="265" spans="1:65" s="2" customFormat="1" ht="24.2" customHeight="1">
      <c r="A265" s="26"/>
      <c r="B265" s="140"/>
      <c r="C265" s="158" t="s">
        <v>313</v>
      </c>
      <c r="D265" s="170" t="s">
        <v>345</v>
      </c>
      <c r="E265" s="159" t="s">
        <v>691</v>
      </c>
      <c r="F265" s="160" t="s">
        <v>692</v>
      </c>
      <c r="G265" s="161" t="s">
        <v>352</v>
      </c>
      <c r="H265" s="162">
        <v>18</v>
      </c>
      <c r="I265" s="163"/>
      <c r="J265" s="163">
        <f t="shared" si="60"/>
        <v>0</v>
      </c>
      <c r="K265" s="164"/>
      <c r="L265" s="165"/>
      <c r="M265" s="166" t="s">
        <v>1</v>
      </c>
      <c r="N265" s="167" t="s">
        <v>33</v>
      </c>
      <c r="O265" s="150">
        <v>0</v>
      </c>
      <c r="P265" s="150">
        <f t="shared" si="61"/>
        <v>0</v>
      </c>
      <c r="Q265" s="150">
        <v>0</v>
      </c>
      <c r="R265" s="150">
        <f t="shared" si="62"/>
        <v>0</v>
      </c>
      <c r="S265" s="150">
        <v>0</v>
      </c>
      <c r="T265" s="151">
        <f t="shared" si="63"/>
        <v>0</v>
      </c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  <c r="AE265" s="26"/>
      <c r="AR265" s="152" t="s">
        <v>205</v>
      </c>
      <c r="AT265" s="152" t="s">
        <v>345</v>
      </c>
      <c r="AU265" s="152" t="s">
        <v>77</v>
      </c>
      <c r="AY265" s="14" t="s">
        <v>131</v>
      </c>
      <c r="BE265" s="153">
        <f t="shared" si="64"/>
        <v>0</v>
      </c>
      <c r="BF265" s="153">
        <f t="shared" si="65"/>
        <v>0</v>
      </c>
      <c r="BG265" s="153">
        <f t="shared" si="66"/>
        <v>0</v>
      </c>
      <c r="BH265" s="153">
        <f t="shared" si="67"/>
        <v>0</v>
      </c>
      <c r="BI265" s="153">
        <f t="shared" si="68"/>
        <v>0</v>
      </c>
      <c r="BJ265" s="14" t="s">
        <v>77</v>
      </c>
      <c r="BK265" s="153">
        <f t="shared" si="69"/>
        <v>0</v>
      </c>
      <c r="BL265" s="14" t="s">
        <v>182</v>
      </c>
      <c r="BM265" s="152" t="s">
        <v>693</v>
      </c>
    </row>
    <row r="266" spans="1:65" s="2" customFormat="1" ht="24.2" customHeight="1">
      <c r="A266" s="26"/>
      <c r="B266" s="140"/>
      <c r="C266" s="141" t="s">
        <v>694</v>
      </c>
      <c r="D266" s="168" t="s">
        <v>134</v>
      </c>
      <c r="E266" s="142" t="s">
        <v>695</v>
      </c>
      <c r="F266" s="143" t="s">
        <v>696</v>
      </c>
      <c r="G266" s="144" t="s">
        <v>478</v>
      </c>
      <c r="H266" s="145">
        <v>29.742000000000001</v>
      </c>
      <c r="I266" s="146"/>
      <c r="J266" s="146">
        <f t="shared" si="60"/>
        <v>0</v>
      </c>
      <c r="K266" s="147"/>
      <c r="L266" s="27"/>
      <c r="M266" s="148" t="s">
        <v>1</v>
      </c>
      <c r="N266" s="149" t="s">
        <v>33</v>
      </c>
      <c r="O266" s="150">
        <v>0</v>
      </c>
      <c r="P266" s="150">
        <f t="shared" si="61"/>
        <v>0</v>
      </c>
      <c r="Q266" s="150">
        <v>0</v>
      </c>
      <c r="R266" s="150">
        <f t="shared" si="62"/>
        <v>0</v>
      </c>
      <c r="S266" s="150">
        <v>0</v>
      </c>
      <c r="T266" s="151">
        <f t="shared" si="63"/>
        <v>0</v>
      </c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26"/>
      <c r="AR266" s="152" t="s">
        <v>182</v>
      </c>
      <c r="AT266" s="152" t="s">
        <v>134</v>
      </c>
      <c r="AU266" s="152" t="s">
        <v>77</v>
      </c>
      <c r="AY266" s="14" t="s">
        <v>131</v>
      </c>
      <c r="BE266" s="153">
        <f t="shared" si="64"/>
        <v>0</v>
      </c>
      <c r="BF266" s="153">
        <f t="shared" si="65"/>
        <v>0</v>
      </c>
      <c r="BG266" s="153">
        <f t="shared" si="66"/>
        <v>0</v>
      </c>
      <c r="BH266" s="153">
        <f t="shared" si="67"/>
        <v>0</v>
      </c>
      <c r="BI266" s="153">
        <f t="shared" si="68"/>
        <v>0</v>
      </c>
      <c r="BJ266" s="14" t="s">
        <v>77</v>
      </c>
      <c r="BK266" s="153">
        <f t="shared" si="69"/>
        <v>0</v>
      </c>
      <c r="BL266" s="14" t="s">
        <v>182</v>
      </c>
      <c r="BM266" s="152" t="s">
        <v>697</v>
      </c>
    </row>
    <row r="267" spans="1:65" s="12" customFormat="1" ht="22.9" customHeight="1">
      <c r="B267" s="128"/>
      <c r="D267" s="169" t="s">
        <v>66</v>
      </c>
      <c r="E267" s="138" t="s">
        <v>698</v>
      </c>
      <c r="F267" s="138" t="s">
        <v>699</v>
      </c>
      <c r="J267" s="139">
        <f>BK267</f>
        <v>0</v>
      </c>
      <c r="L267" s="128"/>
      <c r="M267" s="132"/>
      <c r="N267" s="133"/>
      <c r="O267" s="133"/>
      <c r="P267" s="134">
        <f>SUM(P268:P271)</f>
        <v>60.315759</v>
      </c>
      <c r="Q267" s="133"/>
      <c r="R267" s="134">
        <f>SUM(R268:R271)</f>
        <v>2.2016829659999999</v>
      </c>
      <c r="S267" s="133"/>
      <c r="T267" s="135">
        <f>SUM(T268:T271)</f>
        <v>0</v>
      </c>
      <c r="AR267" s="129" t="s">
        <v>77</v>
      </c>
      <c r="AT267" s="136" t="s">
        <v>66</v>
      </c>
      <c r="AU267" s="136" t="s">
        <v>74</v>
      </c>
      <c r="AY267" s="129" t="s">
        <v>131</v>
      </c>
      <c r="BK267" s="137">
        <f>SUM(BK268:BK271)</f>
        <v>0</v>
      </c>
    </row>
    <row r="268" spans="1:65" s="2" customFormat="1" ht="24.2" customHeight="1">
      <c r="A268" s="26"/>
      <c r="B268" s="140"/>
      <c r="C268" s="141" t="s">
        <v>317</v>
      </c>
      <c r="D268" s="168" t="s">
        <v>134</v>
      </c>
      <c r="E268" s="142" t="s">
        <v>700</v>
      </c>
      <c r="F268" s="143" t="s">
        <v>701</v>
      </c>
      <c r="G268" s="144" t="s">
        <v>344</v>
      </c>
      <c r="H268" s="145">
        <v>84.14</v>
      </c>
      <c r="I268" s="146"/>
      <c r="J268" s="146">
        <f>ROUND(I268*H268,2)</f>
        <v>0</v>
      </c>
      <c r="K268" s="147"/>
      <c r="L268" s="27"/>
      <c r="M268" s="148" t="s">
        <v>1</v>
      </c>
      <c r="N268" s="149" t="s">
        <v>33</v>
      </c>
      <c r="O268" s="150">
        <v>0.71684999999999999</v>
      </c>
      <c r="P268" s="150">
        <f>O268*H268</f>
        <v>60.315759</v>
      </c>
      <c r="Q268" s="150">
        <v>3.9169000000000001E-3</v>
      </c>
      <c r="R268" s="150">
        <f>Q268*H268</f>
        <v>0.32956796599999999</v>
      </c>
      <c r="S268" s="150">
        <v>0</v>
      </c>
      <c r="T268" s="151">
        <f>S268*H268</f>
        <v>0</v>
      </c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  <c r="AE268" s="26"/>
      <c r="AR268" s="152" t="s">
        <v>182</v>
      </c>
      <c r="AT268" s="152" t="s">
        <v>134</v>
      </c>
      <c r="AU268" s="152" t="s">
        <v>77</v>
      </c>
      <c r="AY268" s="14" t="s">
        <v>131</v>
      </c>
      <c r="BE268" s="153">
        <f>IF(N268="základná",J268,0)</f>
        <v>0</v>
      </c>
      <c r="BF268" s="153">
        <f>IF(N268="znížená",J268,0)</f>
        <v>0</v>
      </c>
      <c r="BG268" s="153">
        <f>IF(N268="zákl. prenesená",J268,0)</f>
        <v>0</v>
      </c>
      <c r="BH268" s="153">
        <f>IF(N268="zníž. prenesená",J268,0)</f>
        <v>0</v>
      </c>
      <c r="BI268" s="153">
        <f>IF(N268="nulová",J268,0)</f>
        <v>0</v>
      </c>
      <c r="BJ268" s="14" t="s">
        <v>77</v>
      </c>
      <c r="BK268" s="153">
        <f>ROUND(I268*H268,2)</f>
        <v>0</v>
      </c>
      <c r="BL268" s="14" t="s">
        <v>182</v>
      </c>
      <c r="BM268" s="152" t="s">
        <v>702</v>
      </c>
    </row>
    <row r="269" spans="1:65" s="2" customFormat="1" ht="21.75" customHeight="1">
      <c r="A269" s="26"/>
      <c r="B269" s="140"/>
      <c r="C269" s="158" t="s">
        <v>703</v>
      </c>
      <c r="D269" s="170" t="s">
        <v>345</v>
      </c>
      <c r="E269" s="159" t="s">
        <v>704</v>
      </c>
      <c r="F269" s="160" t="s">
        <v>705</v>
      </c>
      <c r="G269" s="161" t="s">
        <v>344</v>
      </c>
      <c r="H269" s="162">
        <v>88.346999999999994</v>
      </c>
      <c r="I269" s="163"/>
      <c r="J269" s="163">
        <f>ROUND(I269*H269,2)</f>
        <v>0</v>
      </c>
      <c r="K269" s="164"/>
      <c r="L269" s="165"/>
      <c r="M269" s="166" t="s">
        <v>1</v>
      </c>
      <c r="N269" s="167" t="s">
        <v>33</v>
      </c>
      <c r="O269" s="150">
        <v>0</v>
      </c>
      <c r="P269" s="150">
        <f>O269*H269</f>
        <v>0</v>
      </c>
      <c r="Q269" s="150">
        <v>1.9E-2</v>
      </c>
      <c r="R269" s="150">
        <f>Q269*H269</f>
        <v>1.6785929999999998</v>
      </c>
      <c r="S269" s="150">
        <v>0</v>
      </c>
      <c r="T269" s="151">
        <f>S269*H269</f>
        <v>0</v>
      </c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26"/>
      <c r="AR269" s="152" t="s">
        <v>205</v>
      </c>
      <c r="AT269" s="152" t="s">
        <v>345</v>
      </c>
      <c r="AU269" s="152" t="s">
        <v>77</v>
      </c>
      <c r="AY269" s="14" t="s">
        <v>131</v>
      </c>
      <c r="BE269" s="153">
        <f>IF(N269="základná",J269,0)</f>
        <v>0</v>
      </c>
      <c r="BF269" s="153">
        <f>IF(N269="znížená",J269,0)</f>
        <v>0</v>
      </c>
      <c r="BG269" s="153">
        <f>IF(N269="zákl. prenesená",J269,0)</f>
        <v>0</v>
      </c>
      <c r="BH269" s="153">
        <f>IF(N269="zníž. prenesená",J269,0)</f>
        <v>0</v>
      </c>
      <c r="BI269" s="153">
        <f>IF(N269="nulová",J269,0)</f>
        <v>0</v>
      </c>
      <c r="BJ269" s="14" t="s">
        <v>77</v>
      </c>
      <c r="BK269" s="153">
        <f>ROUND(I269*H269,2)</f>
        <v>0</v>
      </c>
      <c r="BL269" s="14" t="s">
        <v>182</v>
      </c>
      <c r="BM269" s="152" t="s">
        <v>706</v>
      </c>
    </row>
    <row r="270" spans="1:65" s="2" customFormat="1" ht="24.2" customHeight="1">
      <c r="A270" s="26"/>
      <c r="B270" s="140"/>
      <c r="C270" s="141" t="s">
        <v>319</v>
      </c>
      <c r="D270" s="168" t="s">
        <v>134</v>
      </c>
      <c r="E270" s="142" t="s">
        <v>707</v>
      </c>
      <c r="F270" s="143" t="s">
        <v>708</v>
      </c>
      <c r="G270" s="144" t="s">
        <v>344</v>
      </c>
      <c r="H270" s="145">
        <v>84.14</v>
      </c>
      <c r="I270" s="146"/>
      <c r="J270" s="146">
        <f>ROUND(I270*H270,2)</f>
        <v>0</v>
      </c>
      <c r="K270" s="147"/>
      <c r="L270" s="27"/>
      <c r="M270" s="148" t="s">
        <v>1</v>
      </c>
      <c r="N270" s="149" t="s">
        <v>33</v>
      </c>
      <c r="O270" s="150">
        <v>0</v>
      </c>
      <c r="P270" s="150">
        <f>O270*H270</f>
        <v>0</v>
      </c>
      <c r="Q270" s="150">
        <v>2.3E-3</v>
      </c>
      <c r="R270" s="150">
        <f>Q270*H270</f>
        <v>0.193522</v>
      </c>
      <c r="S270" s="150">
        <v>0</v>
      </c>
      <c r="T270" s="151">
        <f>S270*H270</f>
        <v>0</v>
      </c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26"/>
      <c r="AR270" s="152" t="s">
        <v>182</v>
      </c>
      <c r="AT270" s="152" t="s">
        <v>134</v>
      </c>
      <c r="AU270" s="152" t="s">
        <v>77</v>
      </c>
      <c r="AY270" s="14" t="s">
        <v>131</v>
      </c>
      <c r="BE270" s="153">
        <f>IF(N270="základná",J270,0)</f>
        <v>0</v>
      </c>
      <c r="BF270" s="153">
        <f>IF(N270="znížená",J270,0)</f>
        <v>0</v>
      </c>
      <c r="BG270" s="153">
        <f>IF(N270="zákl. prenesená",J270,0)</f>
        <v>0</v>
      </c>
      <c r="BH270" s="153">
        <f>IF(N270="zníž. prenesená",J270,0)</f>
        <v>0</v>
      </c>
      <c r="BI270" s="153">
        <f>IF(N270="nulová",J270,0)</f>
        <v>0</v>
      </c>
      <c r="BJ270" s="14" t="s">
        <v>77</v>
      </c>
      <c r="BK270" s="153">
        <f>ROUND(I270*H270,2)</f>
        <v>0</v>
      </c>
      <c r="BL270" s="14" t="s">
        <v>182</v>
      </c>
      <c r="BM270" s="152" t="s">
        <v>709</v>
      </c>
    </row>
    <row r="271" spans="1:65" s="2" customFormat="1" ht="24.2" customHeight="1">
      <c r="A271" s="26"/>
      <c r="B271" s="140"/>
      <c r="C271" s="141" t="s">
        <v>710</v>
      </c>
      <c r="D271" s="168" t="s">
        <v>134</v>
      </c>
      <c r="E271" s="142" t="s">
        <v>711</v>
      </c>
      <c r="F271" s="143" t="s">
        <v>712</v>
      </c>
      <c r="G271" s="144" t="s">
        <v>478</v>
      </c>
      <c r="H271" s="145">
        <v>35.966999999999999</v>
      </c>
      <c r="I271" s="146"/>
      <c r="J271" s="146">
        <f>ROUND(I271*H271,2)</f>
        <v>0</v>
      </c>
      <c r="K271" s="147"/>
      <c r="L271" s="27"/>
      <c r="M271" s="148" t="s">
        <v>1</v>
      </c>
      <c r="N271" s="149" t="s">
        <v>33</v>
      </c>
      <c r="O271" s="150">
        <v>0</v>
      </c>
      <c r="P271" s="150">
        <f>O271*H271</f>
        <v>0</v>
      </c>
      <c r="Q271" s="150">
        <v>0</v>
      </c>
      <c r="R271" s="150">
        <f>Q271*H271</f>
        <v>0</v>
      </c>
      <c r="S271" s="150">
        <v>0</v>
      </c>
      <c r="T271" s="151">
        <f>S271*H271</f>
        <v>0</v>
      </c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26"/>
      <c r="AR271" s="152" t="s">
        <v>182</v>
      </c>
      <c r="AT271" s="152" t="s">
        <v>134</v>
      </c>
      <c r="AU271" s="152" t="s">
        <v>77</v>
      </c>
      <c r="AY271" s="14" t="s">
        <v>131</v>
      </c>
      <c r="BE271" s="153">
        <f>IF(N271="základná",J271,0)</f>
        <v>0</v>
      </c>
      <c r="BF271" s="153">
        <f>IF(N271="znížená",J271,0)</f>
        <v>0</v>
      </c>
      <c r="BG271" s="153">
        <f>IF(N271="zákl. prenesená",J271,0)</f>
        <v>0</v>
      </c>
      <c r="BH271" s="153">
        <f>IF(N271="zníž. prenesená",J271,0)</f>
        <v>0</v>
      </c>
      <c r="BI271" s="153">
        <f>IF(N271="nulová",J271,0)</f>
        <v>0</v>
      </c>
      <c r="BJ271" s="14" t="s">
        <v>77</v>
      </c>
      <c r="BK271" s="153">
        <f>ROUND(I271*H271,2)</f>
        <v>0</v>
      </c>
      <c r="BL271" s="14" t="s">
        <v>182</v>
      </c>
      <c r="BM271" s="152" t="s">
        <v>713</v>
      </c>
    </row>
    <row r="272" spans="1:65" s="12" customFormat="1" ht="22.9" customHeight="1">
      <c r="B272" s="128"/>
      <c r="D272" s="169" t="s">
        <v>66</v>
      </c>
      <c r="E272" s="138" t="s">
        <v>714</v>
      </c>
      <c r="F272" s="138" t="s">
        <v>715</v>
      </c>
      <c r="J272" s="139">
        <f>BK272</f>
        <v>0</v>
      </c>
      <c r="L272" s="128"/>
      <c r="M272" s="132"/>
      <c r="N272" s="133"/>
      <c r="O272" s="133"/>
      <c r="P272" s="134">
        <f>SUM(P273:P275)</f>
        <v>25.92661408</v>
      </c>
      <c r="Q272" s="133"/>
      <c r="R272" s="134">
        <f>SUM(R273:R275)</f>
        <v>1.87553528E-2</v>
      </c>
      <c r="S272" s="133"/>
      <c r="T272" s="135">
        <f>SUM(T273:T275)</f>
        <v>0</v>
      </c>
      <c r="AR272" s="129" t="s">
        <v>77</v>
      </c>
      <c r="AT272" s="136" t="s">
        <v>66</v>
      </c>
      <c r="AU272" s="136" t="s">
        <v>74</v>
      </c>
      <c r="AY272" s="129" t="s">
        <v>131</v>
      </c>
      <c r="BK272" s="137">
        <f>SUM(BK273:BK275)</f>
        <v>0</v>
      </c>
    </row>
    <row r="273" spans="1:65" s="2" customFormat="1" ht="24.2" customHeight="1">
      <c r="A273" s="26"/>
      <c r="B273" s="140"/>
      <c r="C273" s="141" t="s">
        <v>498</v>
      </c>
      <c r="D273" s="168" t="s">
        <v>134</v>
      </c>
      <c r="E273" s="142" t="s">
        <v>716</v>
      </c>
      <c r="F273" s="143" t="s">
        <v>717</v>
      </c>
      <c r="G273" s="144" t="s">
        <v>344</v>
      </c>
      <c r="H273" s="145">
        <v>23.488</v>
      </c>
      <c r="I273" s="146"/>
      <c r="J273" s="146">
        <f>ROUND(I273*H273,2)</f>
        <v>0</v>
      </c>
      <c r="K273" s="147"/>
      <c r="L273" s="27"/>
      <c r="M273" s="148" t="s">
        <v>1</v>
      </c>
      <c r="N273" s="149" t="s">
        <v>33</v>
      </c>
      <c r="O273" s="150">
        <v>0.44296000000000002</v>
      </c>
      <c r="P273" s="150">
        <f>O273*H273</f>
        <v>10.404244480000001</v>
      </c>
      <c r="Q273" s="150">
        <v>5.4184999999999997E-4</v>
      </c>
      <c r="R273" s="150">
        <f>Q273*H273</f>
        <v>1.27269728E-2</v>
      </c>
      <c r="S273" s="150">
        <v>0</v>
      </c>
      <c r="T273" s="151">
        <f>S273*H273</f>
        <v>0</v>
      </c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  <c r="AR273" s="152" t="s">
        <v>182</v>
      </c>
      <c r="AT273" s="152" t="s">
        <v>134</v>
      </c>
      <c r="AU273" s="152" t="s">
        <v>77</v>
      </c>
      <c r="AY273" s="14" t="s">
        <v>131</v>
      </c>
      <c r="BE273" s="153">
        <f>IF(N273="základná",J273,0)</f>
        <v>0</v>
      </c>
      <c r="BF273" s="153">
        <f>IF(N273="znížená",J273,0)</f>
        <v>0</v>
      </c>
      <c r="BG273" s="153">
        <f>IF(N273="zákl. prenesená",J273,0)</f>
        <v>0</v>
      </c>
      <c r="BH273" s="153">
        <f>IF(N273="zníž. prenesená",J273,0)</f>
        <v>0</v>
      </c>
      <c r="BI273" s="153">
        <f>IF(N273="nulová",J273,0)</f>
        <v>0</v>
      </c>
      <c r="BJ273" s="14" t="s">
        <v>77</v>
      </c>
      <c r="BK273" s="153">
        <f>ROUND(I273*H273,2)</f>
        <v>0</v>
      </c>
      <c r="BL273" s="14" t="s">
        <v>182</v>
      </c>
      <c r="BM273" s="152" t="s">
        <v>718</v>
      </c>
    </row>
    <row r="274" spans="1:65" s="2" customFormat="1" ht="16.5" customHeight="1">
      <c r="A274" s="26"/>
      <c r="B274" s="140"/>
      <c r="C274" s="141" t="s">
        <v>719</v>
      </c>
      <c r="D274" s="168" t="s">
        <v>134</v>
      </c>
      <c r="E274" s="142" t="s">
        <v>720</v>
      </c>
      <c r="F274" s="143" t="s">
        <v>721</v>
      </c>
      <c r="G274" s="144" t="s">
        <v>344</v>
      </c>
      <c r="H274" s="145">
        <v>23.488</v>
      </c>
      <c r="I274" s="146"/>
      <c r="J274" s="146">
        <f>ROUND(I274*H274,2)</f>
        <v>0</v>
      </c>
      <c r="K274" s="147"/>
      <c r="L274" s="27"/>
      <c r="M274" s="148" t="s">
        <v>1</v>
      </c>
      <c r="N274" s="149" t="s">
        <v>33</v>
      </c>
      <c r="O274" s="150">
        <v>0</v>
      </c>
      <c r="P274" s="150">
        <f>O274*H274</f>
        <v>0</v>
      </c>
      <c r="Q274" s="150">
        <v>1.8000000000000001E-4</v>
      </c>
      <c r="R274" s="150">
        <f>Q274*H274</f>
        <v>4.2278400000000001E-3</v>
      </c>
      <c r="S274" s="150">
        <v>0</v>
      </c>
      <c r="T274" s="151">
        <f>S274*H274</f>
        <v>0</v>
      </c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  <c r="AE274" s="26"/>
      <c r="AR274" s="152" t="s">
        <v>182</v>
      </c>
      <c r="AT274" s="152" t="s">
        <v>134</v>
      </c>
      <c r="AU274" s="152" t="s">
        <v>77</v>
      </c>
      <c r="AY274" s="14" t="s">
        <v>131</v>
      </c>
      <c r="BE274" s="153">
        <f>IF(N274="základná",J274,0)</f>
        <v>0</v>
      </c>
      <c r="BF274" s="153">
        <f>IF(N274="znížená",J274,0)</f>
        <v>0</v>
      </c>
      <c r="BG274" s="153">
        <f>IF(N274="zákl. prenesená",J274,0)</f>
        <v>0</v>
      </c>
      <c r="BH274" s="153">
        <f>IF(N274="zníž. prenesená",J274,0)</f>
        <v>0</v>
      </c>
      <c r="BI274" s="153">
        <f>IF(N274="nulová",J274,0)</f>
        <v>0</v>
      </c>
      <c r="BJ274" s="14" t="s">
        <v>77</v>
      </c>
      <c r="BK274" s="153">
        <f>ROUND(I274*H274,2)</f>
        <v>0</v>
      </c>
      <c r="BL274" s="14" t="s">
        <v>182</v>
      </c>
      <c r="BM274" s="152" t="s">
        <v>722</v>
      </c>
    </row>
    <row r="275" spans="1:65" s="2" customFormat="1" ht="24.2" customHeight="1">
      <c r="A275" s="26"/>
      <c r="B275" s="140"/>
      <c r="C275" s="141" t="s">
        <v>502</v>
      </c>
      <c r="D275" s="168" t="s">
        <v>134</v>
      </c>
      <c r="E275" s="142" t="s">
        <v>723</v>
      </c>
      <c r="F275" s="213" t="s">
        <v>1232</v>
      </c>
      <c r="G275" s="144" t="s">
        <v>344</v>
      </c>
      <c r="H275" s="145">
        <v>85.74</v>
      </c>
      <c r="I275" s="146"/>
      <c r="J275" s="146">
        <f>ROUND(I275*H275,2)</f>
        <v>0</v>
      </c>
      <c r="K275" s="147"/>
      <c r="L275" s="27"/>
      <c r="M275" s="148" t="s">
        <v>1</v>
      </c>
      <c r="N275" s="149" t="s">
        <v>33</v>
      </c>
      <c r="O275" s="150">
        <v>0.18104000000000001</v>
      </c>
      <c r="P275" s="150">
        <f>O275*H275</f>
        <v>15.522369599999999</v>
      </c>
      <c r="Q275" s="150">
        <v>2.0999999999999999E-5</v>
      </c>
      <c r="R275" s="150">
        <f>Q275*H275</f>
        <v>1.8005399999999998E-3</v>
      </c>
      <c r="S275" s="150">
        <v>0</v>
      </c>
      <c r="T275" s="151">
        <f>S275*H275</f>
        <v>0</v>
      </c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26"/>
      <c r="AR275" s="152" t="s">
        <v>182</v>
      </c>
      <c r="AT275" s="152" t="s">
        <v>134</v>
      </c>
      <c r="AU275" s="152" t="s">
        <v>77</v>
      </c>
      <c r="AY275" s="14" t="s">
        <v>131</v>
      </c>
      <c r="BE275" s="153">
        <f>IF(N275="základná",J275,0)</f>
        <v>0</v>
      </c>
      <c r="BF275" s="153">
        <f>IF(N275="znížená",J275,0)</f>
        <v>0</v>
      </c>
      <c r="BG275" s="153">
        <f>IF(N275="zákl. prenesená",J275,0)</f>
        <v>0</v>
      </c>
      <c r="BH275" s="153">
        <f>IF(N275="zníž. prenesená",J275,0)</f>
        <v>0</v>
      </c>
      <c r="BI275" s="153">
        <f>IF(N275="nulová",J275,0)</f>
        <v>0</v>
      </c>
      <c r="BJ275" s="14" t="s">
        <v>77</v>
      </c>
      <c r="BK275" s="153">
        <f>ROUND(I275*H275,2)</f>
        <v>0</v>
      </c>
      <c r="BL275" s="14" t="s">
        <v>182</v>
      </c>
      <c r="BM275" s="152" t="s">
        <v>724</v>
      </c>
    </row>
    <row r="276" spans="1:65" s="12" customFormat="1" ht="22.9" customHeight="1">
      <c r="B276" s="128"/>
      <c r="D276" s="169" t="s">
        <v>66</v>
      </c>
      <c r="E276" s="138" t="s">
        <v>725</v>
      </c>
      <c r="F276" s="138" t="s">
        <v>726</v>
      </c>
      <c r="J276" s="139">
        <f>BK276</f>
        <v>0</v>
      </c>
      <c r="L276" s="128"/>
      <c r="M276" s="132"/>
      <c r="N276" s="133"/>
      <c r="O276" s="133"/>
      <c r="P276" s="134">
        <f>SUM(P277:P279)</f>
        <v>11.459032000000001</v>
      </c>
      <c r="Q276" s="133"/>
      <c r="R276" s="134">
        <f>SUM(R277:R279)</f>
        <v>1.2411635837999997</v>
      </c>
      <c r="S276" s="133"/>
      <c r="T276" s="135">
        <f>SUM(T277:T279)</f>
        <v>0</v>
      </c>
      <c r="AR276" s="129" t="s">
        <v>77</v>
      </c>
      <c r="AT276" s="136" t="s">
        <v>66</v>
      </c>
      <c r="AU276" s="136" t="s">
        <v>74</v>
      </c>
      <c r="AY276" s="129" t="s">
        <v>131</v>
      </c>
      <c r="BK276" s="137">
        <f>SUM(BK277:BK279)</f>
        <v>0</v>
      </c>
    </row>
    <row r="277" spans="1:65" s="2" customFormat="1" ht="24.2" customHeight="1">
      <c r="A277" s="26"/>
      <c r="B277" s="140"/>
      <c r="C277" s="141" t="s">
        <v>727</v>
      </c>
      <c r="D277" s="168" t="s">
        <v>134</v>
      </c>
      <c r="E277" s="142" t="s">
        <v>728</v>
      </c>
      <c r="F277" s="143" t="s">
        <v>729</v>
      </c>
      <c r="G277" s="144" t="s">
        <v>344</v>
      </c>
      <c r="H277" s="145">
        <v>220.36600000000001</v>
      </c>
      <c r="I277" s="146"/>
      <c r="J277" s="146">
        <f>ROUND(I277*H277,2)</f>
        <v>0</v>
      </c>
      <c r="K277" s="147"/>
      <c r="L277" s="27"/>
      <c r="M277" s="148" t="s">
        <v>1</v>
      </c>
      <c r="N277" s="149" t="s">
        <v>33</v>
      </c>
      <c r="O277" s="150">
        <v>0</v>
      </c>
      <c r="P277" s="150">
        <f>O277*H277</f>
        <v>0</v>
      </c>
      <c r="Q277" s="150">
        <v>2.5999999999999998E-4</v>
      </c>
      <c r="R277" s="150">
        <f>Q277*H277</f>
        <v>5.7295159999999998E-2</v>
      </c>
      <c r="S277" s="150">
        <v>0</v>
      </c>
      <c r="T277" s="151">
        <f>S277*H277</f>
        <v>0</v>
      </c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26"/>
      <c r="AR277" s="152" t="s">
        <v>182</v>
      </c>
      <c r="AT277" s="152" t="s">
        <v>134</v>
      </c>
      <c r="AU277" s="152" t="s">
        <v>77</v>
      </c>
      <c r="AY277" s="14" t="s">
        <v>131</v>
      </c>
      <c r="BE277" s="153">
        <f>IF(N277="základná",J277,0)</f>
        <v>0</v>
      </c>
      <c r="BF277" s="153">
        <f>IF(N277="znížená",J277,0)</f>
        <v>0</v>
      </c>
      <c r="BG277" s="153">
        <f>IF(N277="zákl. prenesená",J277,0)</f>
        <v>0</v>
      </c>
      <c r="BH277" s="153">
        <f>IF(N277="zníž. prenesená",J277,0)</f>
        <v>0</v>
      </c>
      <c r="BI277" s="153">
        <f>IF(N277="nulová",J277,0)</f>
        <v>0</v>
      </c>
      <c r="BJ277" s="14" t="s">
        <v>77</v>
      </c>
      <c r="BK277" s="153">
        <f>ROUND(I277*H277,2)</f>
        <v>0</v>
      </c>
      <c r="BL277" s="14" t="s">
        <v>182</v>
      </c>
      <c r="BM277" s="152" t="s">
        <v>730</v>
      </c>
    </row>
    <row r="278" spans="1:65" s="2" customFormat="1" ht="24.2" customHeight="1">
      <c r="A278" s="26"/>
      <c r="B278" s="140"/>
      <c r="C278" s="141" t="s">
        <v>505</v>
      </c>
      <c r="D278" s="168" t="s">
        <v>134</v>
      </c>
      <c r="E278" s="142" t="s">
        <v>731</v>
      </c>
      <c r="F278" s="213" t="s">
        <v>1233</v>
      </c>
      <c r="G278" s="144" t="s">
        <v>344</v>
      </c>
      <c r="H278" s="145">
        <v>220.36600000000001</v>
      </c>
      <c r="I278" s="146"/>
      <c r="J278" s="146">
        <f>ROUND(I278*H278,2)</f>
        <v>0</v>
      </c>
      <c r="K278" s="147"/>
      <c r="L278" s="27"/>
      <c r="M278" s="148" t="s">
        <v>1</v>
      </c>
      <c r="N278" s="149" t="s">
        <v>33</v>
      </c>
      <c r="O278" s="150">
        <v>5.1999999999999998E-2</v>
      </c>
      <c r="P278" s="150">
        <f>O278*H278</f>
        <v>11.459032000000001</v>
      </c>
      <c r="Q278" s="150">
        <v>2.2929999999999999E-4</v>
      </c>
      <c r="R278" s="150">
        <f>Q278*H278</f>
        <v>5.0529923800000001E-2</v>
      </c>
      <c r="S278" s="150">
        <v>0</v>
      </c>
      <c r="T278" s="151">
        <f>S278*H278</f>
        <v>0</v>
      </c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  <c r="AE278" s="26"/>
      <c r="AR278" s="152" t="s">
        <v>182</v>
      </c>
      <c r="AT278" s="152" t="s">
        <v>134</v>
      </c>
      <c r="AU278" s="152" t="s">
        <v>77</v>
      </c>
      <c r="AY278" s="14" t="s">
        <v>131</v>
      </c>
      <c r="BE278" s="153">
        <f>IF(N278="základná",J278,0)</f>
        <v>0</v>
      </c>
      <c r="BF278" s="153">
        <f>IF(N278="znížená",J278,0)</f>
        <v>0</v>
      </c>
      <c r="BG278" s="153">
        <f>IF(N278="zákl. prenesená",J278,0)</f>
        <v>0</v>
      </c>
      <c r="BH278" s="153">
        <f>IF(N278="zníž. prenesená",J278,0)</f>
        <v>0</v>
      </c>
      <c r="BI278" s="153">
        <f>IF(N278="nulová",J278,0)</f>
        <v>0</v>
      </c>
      <c r="BJ278" s="14" t="s">
        <v>77</v>
      </c>
      <c r="BK278" s="153">
        <f>ROUND(I278*H278,2)</f>
        <v>0</v>
      </c>
      <c r="BL278" s="14" t="s">
        <v>182</v>
      </c>
      <c r="BM278" s="152" t="s">
        <v>732</v>
      </c>
    </row>
    <row r="279" spans="1:65" s="2" customFormat="1" ht="33" customHeight="1">
      <c r="A279" s="26"/>
      <c r="B279" s="140"/>
      <c r="C279" s="141" t="s">
        <v>733</v>
      </c>
      <c r="D279" s="168" t="s">
        <v>134</v>
      </c>
      <c r="E279" s="142" t="s">
        <v>734</v>
      </c>
      <c r="F279" s="213" t="s">
        <v>1234</v>
      </c>
      <c r="G279" s="144" t="s">
        <v>344</v>
      </c>
      <c r="H279" s="145">
        <v>70.349999999999994</v>
      </c>
      <c r="I279" s="146"/>
      <c r="J279" s="146">
        <f>ROUND(I279*H279,2)</f>
        <v>0</v>
      </c>
      <c r="K279" s="147"/>
      <c r="L279" s="27"/>
      <c r="M279" s="154" t="s">
        <v>1</v>
      </c>
      <c r="N279" s="155" t="s">
        <v>33</v>
      </c>
      <c r="O279" s="156">
        <v>0</v>
      </c>
      <c r="P279" s="156">
        <f>O279*H279</f>
        <v>0</v>
      </c>
      <c r="Q279" s="156">
        <v>1.6109999999999999E-2</v>
      </c>
      <c r="R279" s="156">
        <f>Q279*H279</f>
        <v>1.1333384999999998</v>
      </c>
      <c r="S279" s="156">
        <v>0</v>
      </c>
      <c r="T279" s="157">
        <f>S279*H279</f>
        <v>0</v>
      </c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  <c r="AE279" s="26"/>
      <c r="AR279" s="152" t="s">
        <v>182</v>
      </c>
      <c r="AT279" s="152" t="s">
        <v>134</v>
      </c>
      <c r="AU279" s="152" t="s">
        <v>77</v>
      </c>
      <c r="AY279" s="14" t="s">
        <v>131</v>
      </c>
      <c r="BE279" s="153">
        <f>IF(N279="základná",J279,0)</f>
        <v>0</v>
      </c>
      <c r="BF279" s="153">
        <f>IF(N279="znížená",J279,0)</f>
        <v>0</v>
      </c>
      <c r="BG279" s="153">
        <f>IF(N279="zákl. prenesená",J279,0)</f>
        <v>0</v>
      </c>
      <c r="BH279" s="153">
        <f>IF(N279="zníž. prenesená",J279,0)</f>
        <v>0</v>
      </c>
      <c r="BI279" s="153">
        <f>IF(N279="nulová",J279,0)</f>
        <v>0</v>
      </c>
      <c r="BJ279" s="14" t="s">
        <v>77</v>
      </c>
      <c r="BK279" s="153">
        <f>ROUND(I279*H279,2)</f>
        <v>0</v>
      </c>
      <c r="BL279" s="14" t="s">
        <v>182</v>
      </c>
      <c r="BM279" s="152" t="s">
        <v>735</v>
      </c>
    </row>
    <row r="280" spans="1:65" s="2" customFormat="1" ht="6.95" customHeight="1">
      <c r="A280" s="26"/>
      <c r="B280" s="44"/>
      <c r="C280" s="45"/>
      <c r="D280" s="171"/>
      <c r="E280" s="45"/>
      <c r="F280" s="45"/>
      <c r="G280" s="45"/>
      <c r="H280" s="45"/>
      <c r="I280" s="45"/>
      <c r="J280" s="45"/>
      <c r="K280" s="45"/>
      <c r="L280" s="27"/>
      <c r="M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  <c r="Z280" s="26"/>
      <c r="AA280" s="26"/>
      <c r="AB280" s="26"/>
      <c r="AC280" s="26"/>
      <c r="AD280" s="26"/>
      <c r="AE280" s="26"/>
    </row>
  </sheetData>
  <autoFilter ref="C134:K279"/>
  <mergeCells count="8">
    <mergeCell ref="E125:H125"/>
    <mergeCell ref="E127:H127"/>
    <mergeCell ref="L2:V2"/>
    <mergeCell ref="E7:H7"/>
    <mergeCell ref="E9:H9"/>
    <mergeCell ref="E27:H27"/>
    <mergeCell ref="E85:H85"/>
    <mergeCell ref="E87:H87"/>
  </mergeCells>
  <pageMargins left="0.39374999999999999" right="0.39374999999999999" top="0.39374999999999999" bottom="0.39374999999999999" header="0" footer="0"/>
  <pageSetup paperSize="9" fitToHeight="100" orientation="portrait" blackAndWhite="1" r:id="rId1"/>
  <headerFooter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87"/>
  <sheetViews>
    <sheetView showGridLines="0" topLeftCell="A175" zoomScale="160" zoomScaleNormal="160" workbookViewId="0">
      <selection activeCell="F185" sqref="F185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86"/>
    </row>
    <row r="2" spans="1:46" s="1" customFormat="1" ht="36.950000000000003" customHeight="1">
      <c r="L2" s="198" t="s">
        <v>5</v>
      </c>
      <c r="M2" s="191"/>
      <c r="N2" s="191"/>
      <c r="O2" s="191"/>
      <c r="P2" s="191"/>
      <c r="Q2" s="191"/>
      <c r="R2" s="191"/>
      <c r="S2" s="191"/>
      <c r="T2" s="191"/>
      <c r="U2" s="191"/>
      <c r="V2" s="191"/>
      <c r="AT2" s="14" t="s">
        <v>83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67</v>
      </c>
    </row>
    <row r="4" spans="1:46" s="1" customFormat="1" ht="24.95" customHeight="1">
      <c r="B4" s="17"/>
      <c r="D4" s="18" t="s">
        <v>104</v>
      </c>
      <c r="L4" s="17"/>
      <c r="M4" s="87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3" t="s">
        <v>12</v>
      </c>
      <c r="L6" s="17"/>
    </row>
    <row r="7" spans="1:46" s="1" customFormat="1" ht="16.5" customHeight="1">
      <c r="B7" s="17"/>
      <c r="E7" s="210" t="str">
        <f>'Rekapitulácia stavby'!K6</f>
        <v>ČOV Huncove</v>
      </c>
      <c r="F7" s="211"/>
      <c r="G7" s="211"/>
      <c r="H7" s="211"/>
      <c r="L7" s="17"/>
    </row>
    <row r="8" spans="1:46" s="2" customFormat="1" ht="12" customHeight="1">
      <c r="A8" s="26"/>
      <c r="B8" s="27"/>
      <c r="C8" s="26"/>
      <c r="D8" s="23" t="s">
        <v>105</v>
      </c>
      <c r="E8" s="26"/>
      <c r="F8" s="26"/>
      <c r="G8" s="26"/>
      <c r="H8" s="26"/>
      <c r="I8" s="26"/>
      <c r="J8" s="26"/>
      <c r="K8" s="26"/>
      <c r="L8" s="39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46" s="2" customFormat="1" ht="16.5" customHeight="1">
      <c r="A9" s="26"/>
      <c r="B9" s="27"/>
      <c r="C9" s="26"/>
      <c r="D9" s="26"/>
      <c r="E9" s="177" t="s">
        <v>736</v>
      </c>
      <c r="F9" s="212"/>
      <c r="G9" s="212"/>
      <c r="H9" s="212"/>
      <c r="I9" s="26"/>
      <c r="J9" s="26"/>
      <c r="K9" s="26"/>
      <c r="L9" s="39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>
      <c r="A10" s="26"/>
      <c r="B10" s="27"/>
      <c r="C10" s="26"/>
      <c r="D10" s="26"/>
      <c r="E10" s="26"/>
      <c r="F10" s="26"/>
      <c r="G10" s="26"/>
      <c r="H10" s="26"/>
      <c r="I10" s="26"/>
      <c r="J10" s="26"/>
      <c r="K10" s="26"/>
      <c r="L10" s="39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2" customHeight="1">
      <c r="A11" s="26"/>
      <c r="B11" s="27"/>
      <c r="C11" s="26"/>
      <c r="D11" s="23" t="s">
        <v>14</v>
      </c>
      <c r="E11" s="26"/>
      <c r="F11" s="21" t="s">
        <v>17</v>
      </c>
      <c r="G11" s="26"/>
      <c r="H11" s="26"/>
      <c r="I11" s="23" t="s">
        <v>15</v>
      </c>
      <c r="J11" s="21" t="s">
        <v>1</v>
      </c>
      <c r="K11" s="26"/>
      <c r="L11" s="39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t="12" customHeight="1">
      <c r="A12" s="26"/>
      <c r="B12" s="27"/>
      <c r="C12" s="26"/>
      <c r="D12" s="23" t="s">
        <v>16</v>
      </c>
      <c r="E12" s="26"/>
      <c r="F12" s="21" t="s">
        <v>17</v>
      </c>
      <c r="G12" s="26"/>
      <c r="H12" s="26"/>
      <c r="I12" s="23" t="s">
        <v>18</v>
      </c>
      <c r="J12" s="52"/>
      <c r="K12" s="26"/>
      <c r="L12" s="39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0.9" customHeight="1">
      <c r="A13" s="26"/>
      <c r="B13" s="27"/>
      <c r="C13" s="26"/>
      <c r="D13" s="26"/>
      <c r="E13" s="26"/>
      <c r="F13" s="26"/>
      <c r="G13" s="26"/>
      <c r="H13" s="26"/>
      <c r="I13" s="26"/>
      <c r="J13" s="26"/>
      <c r="K13" s="26"/>
      <c r="L13" s="39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customHeight="1">
      <c r="A14" s="26"/>
      <c r="B14" s="27"/>
      <c r="C14" s="26"/>
      <c r="D14" s="23" t="s">
        <v>19</v>
      </c>
      <c r="E14" s="26"/>
      <c r="F14" s="26"/>
      <c r="G14" s="26"/>
      <c r="H14" s="26"/>
      <c r="I14" s="23" t="s">
        <v>20</v>
      </c>
      <c r="J14" s="21" t="s">
        <v>1</v>
      </c>
      <c r="K14" s="26"/>
      <c r="L14" s="39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8" customHeight="1">
      <c r="A15" s="26"/>
      <c r="B15" s="27"/>
      <c r="C15" s="26"/>
      <c r="D15" s="26"/>
      <c r="E15" s="21" t="s">
        <v>107</v>
      </c>
      <c r="F15" s="26"/>
      <c r="G15" s="26"/>
      <c r="H15" s="26"/>
      <c r="I15" s="23" t="s">
        <v>21</v>
      </c>
      <c r="J15" s="21" t="s">
        <v>1</v>
      </c>
      <c r="K15" s="26"/>
      <c r="L15" s="39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6.95" customHeight="1">
      <c r="A16" s="26"/>
      <c r="B16" s="27"/>
      <c r="C16" s="26"/>
      <c r="D16" s="26"/>
      <c r="E16" s="26"/>
      <c r="F16" s="26"/>
      <c r="G16" s="26"/>
      <c r="H16" s="26"/>
      <c r="I16" s="26"/>
      <c r="J16" s="26"/>
      <c r="K16" s="26"/>
      <c r="L16" s="39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2" customHeight="1">
      <c r="A17" s="26"/>
      <c r="B17" s="27"/>
      <c r="C17" s="26"/>
      <c r="D17" s="23" t="s">
        <v>22</v>
      </c>
      <c r="E17" s="26"/>
      <c r="F17" s="26"/>
      <c r="G17" s="26"/>
      <c r="H17" s="26"/>
      <c r="I17" s="23" t="s">
        <v>20</v>
      </c>
      <c r="J17" s="21" t="s">
        <v>1</v>
      </c>
      <c r="K17" s="26"/>
      <c r="L17" s="39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8" customHeight="1">
      <c r="A18" s="26"/>
      <c r="B18" s="27"/>
      <c r="C18" s="26"/>
      <c r="D18" s="26"/>
      <c r="E18" s="21" t="s">
        <v>17</v>
      </c>
      <c r="F18" s="26"/>
      <c r="G18" s="26"/>
      <c r="H18" s="26"/>
      <c r="I18" s="23" t="s">
        <v>21</v>
      </c>
      <c r="J18" s="21" t="s">
        <v>1</v>
      </c>
      <c r="K18" s="26"/>
      <c r="L18" s="39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6.95" customHeight="1">
      <c r="A19" s="26"/>
      <c r="B19" s="27"/>
      <c r="C19" s="26"/>
      <c r="D19" s="26"/>
      <c r="E19" s="26"/>
      <c r="F19" s="26"/>
      <c r="G19" s="26"/>
      <c r="H19" s="26"/>
      <c r="I19" s="26"/>
      <c r="J19" s="26"/>
      <c r="K19" s="26"/>
      <c r="L19" s="39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2" customHeight="1">
      <c r="A20" s="26"/>
      <c r="B20" s="27"/>
      <c r="C20" s="26"/>
      <c r="D20" s="23" t="s">
        <v>23</v>
      </c>
      <c r="E20" s="26"/>
      <c r="F20" s="26"/>
      <c r="G20" s="26"/>
      <c r="H20" s="26"/>
      <c r="I20" s="23" t="s">
        <v>20</v>
      </c>
      <c r="J20" s="21" t="s">
        <v>1</v>
      </c>
      <c r="K20" s="26"/>
      <c r="L20" s="39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8" customHeight="1">
      <c r="A21" s="26"/>
      <c r="B21" s="27"/>
      <c r="C21" s="26"/>
      <c r="D21" s="26"/>
      <c r="E21" s="21"/>
      <c r="F21" s="26"/>
      <c r="G21" s="26"/>
      <c r="H21" s="26"/>
      <c r="I21" s="23" t="s">
        <v>21</v>
      </c>
      <c r="J21" s="21" t="s">
        <v>1</v>
      </c>
      <c r="K21" s="26"/>
      <c r="L21" s="39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6.95" customHeight="1">
      <c r="A22" s="26"/>
      <c r="B22" s="27"/>
      <c r="C22" s="26"/>
      <c r="D22" s="26"/>
      <c r="E22" s="26"/>
      <c r="F22" s="26"/>
      <c r="G22" s="26"/>
      <c r="H22" s="26"/>
      <c r="I22" s="26"/>
      <c r="J22" s="26"/>
      <c r="K22" s="26"/>
      <c r="L22" s="39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2" customHeight="1">
      <c r="A23" s="26"/>
      <c r="B23" s="27"/>
      <c r="C23" s="26"/>
      <c r="D23" s="23" t="s">
        <v>25</v>
      </c>
      <c r="E23" s="26"/>
      <c r="F23" s="26"/>
      <c r="G23" s="26"/>
      <c r="H23" s="26"/>
      <c r="I23" s="23" t="s">
        <v>20</v>
      </c>
      <c r="J23" s="21" t="s">
        <v>1</v>
      </c>
      <c r="K23" s="26"/>
      <c r="L23" s="39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8" customHeight="1">
      <c r="A24" s="26"/>
      <c r="B24" s="27"/>
      <c r="C24" s="26"/>
      <c r="D24" s="26"/>
      <c r="E24" s="21"/>
      <c r="F24" s="26"/>
      <c r="G24" s="26"/>
      <c r="H24" s="26"/>
      <c r="I24" s="23" t="s">
        <v>21</v>
      </c>
      <c r="J24" s="21" t="s">
        <v>1</v>
      </c>
      <c r="K24" s="26"/>
      <c r="L24" s="39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6.95" customHeight="1">
      <c r="A25" s="26"/>
      <c r="B25" s="27"/>
      <c r="C25" s="26"/>
      <c r="D25" s="26"/>
      <c r="E25" s="26"/>
      <c r="F25" s="26"/>
      <c r="G25" s="26"/>
      <c r="H25" s="26"/>
      <c r="I25" s="26"/>
      <c r="J25" s="26"/>
      <c r="K25" s="26"/>
      <c r="L25" s="39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2" customHeight="1">
      <c r="A26" s="26"/>
      <c r="B26" s="27"/>
      <c r="C26" s="26"/>
      <c r="D26" s="23" t="s">
        <v>26</v>
      </c>
      <c r="E26" s="26"/>
      <c r="F26" s="26"/>
      <c r="G26" s="26"/>
      <c r="H26" s="26"/>
      <c r="I26" s="26"/>
      <c r="J26" s="26"/>
      <c r="K26" s="26"/>
      <c r="L26" s="39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8" customFormat="1" ht="16.5" customHeight="1">
      <c r="A27" s="88"/>
      <c r="B27" s="89"/>
      <c r="C27" s="88"/>
      <c r="D27" s="88"/>
      <c r="E27" s="193" t="s">
        <v>1</v>
      </c>
      <c r="F27" s="193"/>
      <c r="G27" s="193"/>
      <c r="H27" s="193"/>
      <c r="I27" s="88"/>
      <c r="J27" s="88"/>
      <c r="K27" s="88"/>
      <c r="L27" s="90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</row>
    <row r="28" spans="1:31" s="2" customFormat="1" ht="6.95" customHeight="1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39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6.95" customHeight="1">
      <c r="A29" s="26"/>
      <c r="B29" s="27"/>
      <c r="C29" s="26"/>
      <c r="D29" s="63"/>
      <c r="E29" s="63"/>
      <c r="F29" s="63"/>
      <c r="G29" s="63"/>
      <c r="H29" s="63"/>
      <c r="I29" s="63"/>
      <c r="J29" s="63"/>
      <c r="K29" s="63"/>
      <c r="L29" s="39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25.35" customHeight="1">
      <c r="A30" s="26"/>
      <c r="B30" s="27"/>
      <c r="C30" s="26"/>
      <c r="D30" s="91" t="s">
        <v>27</v>
      </c>
      <c r="E30" s="26"/>
      <c r="F30" s="26"/>
      <c r="G30" s="26"/>
      <c r="H30" s="26"/>
      <c r="I30" s="26"/>
      <c r="J30" s="68">
        <f>ROUND(J126, 2)</f>
        <v>0</v>
      </c>
      <c r="K30" s="26"/>
      <c r="L30" s="39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5" customHeight="1">
      <c r="A31" s="26"/>
      <c r="B31" s="27"/>
      <c r="C31" s="26"/>
      <c r="D31" s="63"/>
      <c r="E31" s="63"/>
      <c r="F31" s="63"/>
      <c r="G31" s="63"/>
      <c r="H31" s="63"/>
      <c r="I31" s="63"/>
      <c r="J31" s="63"/>
      <c r="K31" s="63"/>
      <c r="L31" s="39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14.45" customHeight="1">
      <c r="A32" s="26"/>
      <c r="B32" s="27"/>
      <c r="C32" s="26"/>
      <c r="D32" s="26"/>
      <c r="E32" s="26"/>
      <c r="F32" s="30" t="s">
        <v>29</v>
      </c>
      <c r="G32" s="26"/>
      <c r="H32" s="26"/>
      <c r="I32" s="30" t="s">
        <v>28</v>
      </c>
      <c r="J32" s="30" t="s">
        <v>30</v>
      </c>
      <c r="K32" s="26"/>
      <c r="L32" s="39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14.45" customHeight="1">
      <c r="A33" s="26"/>
      <c r="B33" s="27"/>
      <c r="C33" s="26"/>
      <c r="D33" s="92" t="s">
        <v>31</v>
      </c>
      <c r="E33" s="32" t="s">
        <v>32</v>
      </c>
      <c r="F33" s="93">
        <f>ROUND((SUM(BE126:BE186)),  2)</f>
        <v>0</v>
      </c>
      <c r="G33" s="94"/>
      <c r="H33" s="94"/>
      <c r="I33" s="95">
        <v>0.2</v>
      </c>
      <c r="J33" s="93">
        <f>ROUND(((SUM(BE126:BE186))*I33),  2)</f>
        <v>0</v>
      </c>
      <c r="K33" s="26"/>
      <c r="L33" s="39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5" customHeight="1">
      <c r="A34" s="26"/>
      <c r="B34" s="27"/>
      <c r="C34" s="26"/>
      <c r="D34" s="26"/>
      <c r="E34" s="32" t="s">
        <v>33</v>
      </c>
      <c r="F34" s="96">
        <f>ROUND((SUM(BF126:BF186)),  2)</f>
        <v>0</v>
      </c>
      <c r="G34" s="26"/>
      <c r="H34" s="26"/>
      <c r="I34" s="97">
        <v>0.2</v>
      </c>
      <c r="J34" s="96">
        <f>ROUND(((SUM(BF126:BF186))*I34),  2)</f>
        <v>0</v>
      </c>
      <c r="K34" s="26"/>
      <c r="L34" s="39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5" hidden="1" customHeight="1">
      <c r="A35" s="26"/>
      <c r="B35" s="27"/>
      <c r="C35" s="26"/>
      <c r="D35" s="26"/>
      <c r="E35" s="23" t="s">
        <v>34</v>
      </c>
      <c r="F35" s="96">
        <f>ROUND((SUM(BG126:BG186)),  2)</f>
        <v>0</v>
      </c>
      <c r="G35" s="26"/>
      <c r="H35" s="26"/>
      <c r="I35" s="97">
        <v>0.2</v>
      </c>
      <c r="J35" s="96">
        <f>0</f>
        <v>0</v>
      </c>
      <c r="K35" s="26"/>
      <c r="L35" s="39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5" hidden="1" customHeight="1">
      <c r="A36" s="26"/>
      <c r="B36" s="27"/>
      <c r="C36" s="26"/>
      <c r="D36" s="26"/>
      <c r="E36" s="23" t="s">
        <v>35</v>
      </c>
      <c r="F36" s="96">
        <f>ROUND((SUM(BH126:BH186)),  2)</f>
        <v>0</v>
      </c>
      <c r="G36" s="26"/>
      <c r="H36" s="26"/>
      <c r="I36" s="97">
        <v>0.2</v>
      </c>
      <c r="J36" s="96">
        <f>0</f>
        <v>0</v>
      </c>
      <c r="K36" s="26"/>
      <c r="L36" s="39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5" hidden="1" customHeight="1">
      <c r="A37" s="26"/>
      <c r="B37" s="27"/>
      <c r="C37" s="26"/>
      <c r="D37" s="26"/>
      <c r="E37" s="32" t="s">
        <v>36</v>
      </c>
      <c r="F37" s="93">
        <f>ROUND((SUM(BI126:BI186)),  2)</f>
        <v>0</v>
      </c>
      <c r="G37" s="94"/>
      <c r="H37" s="94"/>
      <c r="I37" s="95">
        <v>0</v>
      </c>
      <c r="J37" s="93">
        <f>0</f>
        <v>0</v>
      </c>
      <c r="K37" s="26"/>
      <c r="L37" s="39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6.95" customHeight="1">
      <c r="A38" s="26"/>
      <c r="B38" s="27"/>
      <c r="C38" s="26"/>
      <c r="D38" s="26"/>
      <c r="E38" s="26"/>
      <c r="F38" s="26"/>
      <c r="G38" s="26"/>
      <c r="H38" s="26"/>
      <c r="I38" s="26"/>
      <c r="J38" s="26"/>
      <c r="K38" s="26"/>
      <c r="L38" s="39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25.35" customHeight="1">
      <c r="A39" s="26"/>
      <c r="B39" s="27"/>
      <c r="C39" s="98"/>
      <c r="D39" s="99" t="s">
        <v>37</v>
      </c>
      <c r="E39" s="57"/>
      <c r="F39" s="57"/>
      <c r="G39" s="100" t="s">
        <v>38</v>
      </c>
      <c r="H39" s="101" t="s">
        <v>39</v>
      </c>
      <c r="I39" s="57"/>
      <c r="J39" s="102">
        <f>SUM(J30:J37)</f>
        <v>0</v>
      </c>
      <c r="K39" s="103"/>
      <c r="L39" s="39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14.45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9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39"/>
      <c r="D50" s="40" t="s">
        <v>40</v>
      </c>
      <c r="E50" s="41"/>
      <c r="F50" s="41"/>
      <c r="G50" s="40" t="s">
        <v>41</v>
      </c>
      <c r="H50" s="41"/>
      <c r="I50" s="41"/>
      <c r="J50" s="41"/>
      <c r="K50" s="41"/>
      <c r="L50" s="39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6"/>
      <c r="B61" s="27"/>
      <c r="C61" s="26"/>
      <c r="D61" s="42" t="s">
        <v>42</v>
      </c>
      <c r="E61" s="29"/>
      <c r="F61" s="104" t="s">
        <v>43</v>
      </c>
      <c r="G61" s="42" t="s">
        <v>42</v>
      </c>
      <c r="H61" s="29"/>
      <c r="I61" s="29"/>
      <c r="J61" s="105" t="s">
        <v>43</v>
      </c>
      <c r="K61" s="29"/>
      <c r="L61" s="39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6"/>
      <c r="B65" s="27"/>
      <c r="C65" s="26"/>
      <c r="D65" s="40" t="s">
        <v>44</v>
      </c>
      <c r="E65" s="43"/>
      <c r="F65" s="43"/>
      <c r="G65" s="40" t="s">
        <v>45</v>
      </c>
      <c r="H65" s="43"/>
      <c r="I65" s="43"/>
      <c r="J65" s="43"/>
      <c r="K65" s="43"/>
      <c r="L65" s="39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6"/>
      <c r="B76" s="27"/>
      <c r="C76" s="26"/>
      <c r="D76" s="42" t="s">
        <v>42</v>
      </c>
      <c r="E76" s="29"/>
      <c r="F76" s="104" t="s">
        <v>43</v>
      </c>
      <c r="G76" s="42" t="s">
        <v>42</v>
      </c>
      <c r="H76" s="29"/>
      <c r="I76" s="29"/>
      <c r="J76" s="105" t="s">
        <v>43</v>
      </c>
      <c r="K76" s="29"/>
      <c r="L76" s="39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customHeight="1">
      <c r="A77" s="26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47" s="2" customFormat="1" ht="6.95" hidden="1" customHeight="1">
      <c r="A81" s="26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47" s="2" customFormat="1" ht="24.95" hidden="1" customHeight="1">
      <c r="A82" s="26"/>
      <c r="B82" s="27"/>
      <c r="C82" s="18" t="s">
        <v>109</v>
      </c>
      <c r="D82" s="26"/>
      <c r="E82" s="26"/>
      <c r="F82" s="26"/>
      <c r="G82" s="26"/>
      <c r="H82" s="26"/>
      <c r="I82" s="26"/>
      <c r="J82" s="26"/>
      <c r="K82" s="26"/>
      <c r="L82" s="39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47" s="2" customFormat="1" ht="6.95" hidden="1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9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47" s="2" customFormat="1" ht="12" hidden="1" customHeight="1">
      <c r="A84" s="26"/>
      <c r="B84" s="27"/>
      <c r="C84" s="23" t="s">
        <v>12</v>
      </c>
      <c r="D84" s="26"/>
      <c r="E84" s="26"/>
      <c r="F84" s="26"/>
      <c r="G84" s="26"/>
      <c r="H84" s="26"/>
      <c r="I84" s="26"/>
      <c r="J84" s="26"/>
      <c r="K84" s="26"/>
      <c r="L84" s="39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47" s="2" customFormat="1" ht="16.5" hidden="1" customHeight="1">
      <c r="A85" s="26"/>
      <c r="B85" s="27"/>
      <c r="C85" s="26"/>
      <c r="D85" s="26"/>
      <c r="E85" s="210" t="str">
        <f>E7</f>
        <v>ČOV Huncove</v>
      </c>
      <c r="F85" s="211"/>
      <c r="G85" s="211"/>
      <c r="H85" s="211"/>
      <c r="I85" s="26"/>
      <c r="J85" s="26"/>
      <c r="K85" s="26"/>
      <c r="L85" s="39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47" s="2" customFormat="1" ht="12" hidden="1" customHeight="1">
      <c r="A86" s="26"/>
      <c r="B86" s="27"/>
      <c r="C86" s="23" t="s">
        <v>105</v>
      </c>
      <c r="D86" s="26"/>
      <c r="E86" s="26"/>
      <c r="F86" s="26"/>
      <c r="G86" s="26"/>
      <c r="H86" s="26"/>
      <c r="I86" s="26"/>
      <c r="J86" s="26"/>
      <c r="K86" s="26"/>
      <c r="L86" s="39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47" s="2" customFormat="1" ht="16.5" hidden="1" customHeight="1">
      <c r="A87" s="26"/>
      <c r="B87" s="27"/>
      <c r="C87" s="26"/>
      <c r="D87" s="26"/>
      <c r="E87" s="177" t="str">
        <f>E9</f>
        <v>SO02 - SO 02 - ČOV II. Etapa - Nádrže</v>
      </c>
      <c r="F87" s="212"/>
      <c r="G87" s="212"/>
      <c r="H87" s="212"/>
      <c r="I87" s="26"/>
      <c r="J87" s="26"/>
      <c r="K87" s="26"/>
      <c r="L87" s="39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47" s="2" customFormat="1" ht="6.95" hidden="1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39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47" s="2" customFormat="1" ht="12" hidden="1" customHeight="1">
      <c r="A89" s="26"/>
      <c r="B89" s="27"/>
      <c r="C89" s="23" t="s">
        <v>16</v>
      </c>
      <c r="D89" s="26"/>
      <c r="E89" s="26"/>
      <c r="F89" s="21" t="str">
        <f>F12</f>
        <v xml:space="preserve"> </v>
      </c>
      <c r="G89" s="26"/>
      <c r="H89" s="26"/>
      <c r="I89" s="23" t="s">
        <v>18</v>
      </c>
      <c r="J89" s="52" t="str">
        <f>IF(J12="","",J12)</f>
        <v/>
      </c>
      <c r="K89" s="26"/>
      <c r="L89" s="39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47" s="2" customFormat="1" ht="6.95" hidden="1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9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47" s="2" customFormat="1" ht="15.2" hidden="1" customHeight="1">
      <c r="A91" s="26"/>
      <c r="B91" s="27"/>
      <c r="C91" s="23" t="s">
        <v>19</v>
      </c>
      <c r="D91" s="26"/>
      <c r="E91" s="26"/>
      <c r="F91" s="21" t="str">
        <f>E15</f>
        <v xml:space="preserve"> Obec Huncovce </v>
      </c>
      <c r="G91" s="26"/>
      <c r="H91" s="26"/>
      <c r="I91" s="23" t="s">
        <v>23</v>
      </c>
      <c r="J91" s="24">
        <f>E21</f>
        <v>0</v>
      </c>
      <c r="K91" s="26"/>
      <c r="L91" s="39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47" s="2" customFormat="1" ht="15.2" hidden="1" customHeight="1">
      <c r="A92" s="26"/>
      <c r="B92" s="27"/>
      <c r="C92" s="23" t="s">
        <v>22</v>
      </c>
      <c r="D92" s="26"/>
      <c r="E92" s="26"/>
      <c r="F92" s="21" t="str">
        <f>IF(E18="","",E18)</f>
        <v xml:space="preserve"> </v>
      </c>
      <c r="G92" s="26"/>
      <c r="H92" s="26"/>
      <c r="I92" s="23" t="s">
        <v>25</v>
      </c>
      <c r="J92" s="24">
        <f>E24</f>
        <v>0</v>
      </c>
      <c r="K92" s="26"/>
      <c r="L92" s="39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47" s="2" customFormat="1" ht="10.35" hidden="1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39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47" s="2" customFormat="1" ht="29.25" hidden="1" customHeight="1">
      <c r="A94" s="26"/>
      <c r="B94" s="27"/>
      <c r="C94" s="106" t="s">
        <v>110</v>
      </c>
      <c r="D94" s="98"/>
      <c r="E94" s="98"/>
      <c r="F94" s="98"/>
      <c r="G94" s="98"/>
      <c r="H94" s="98"/>
      <c r="I94" s="98"/>
      <c r="J94" s="107" t="s">
        <v>111</v>
      </c>
      <c r="K94" s="98"/>
      <c r="L94" s="39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47" s="2" customFormat="1" ht="10.35" hidden="1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9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47" s="2" customFormat="1" ht="22.9" hidden="1" customHeight="1">
      <c r="A96" s="26"/>
      <c r="B96" s="27"/>
      <c r="C96" s="108" t="s">
        <v>112</v>
      </c>
      <c r="D96" s="26"/>
      <c r="E96" s="26"/>
      <c r="F96" s="26"/>
      <c r="G96" s="26"/>
      <c r="H96" s="26"/>
      <c r="I96" s="26"/>
      <c r="J96" s="68">
        <f>J126</f>
        <v>0</v>
      </c>
      <c r="K96" s="26"/>
      <c r="L96" s="39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U96" s="14" t="s">
        <v>113</v>
      </c>
    </row>
    <row r="97" spans="1:31" s="9" customFormat="1" ht="24.95" hidden="1" customHeight="1">
      <c r="B97" s="109"/>
      <c r="D97" s="110" t="s">
        <v>321</v>
      </c>
      <c r="E97" s="111"/>
      <c r="F97" s="111"/>
      <c r="G97" s="111"/>
      <c r="H97" s="111"/>
      <c r="I97" s="111"/>
      <c r="J97" s="112">
        <f>J127</f>
        <v>0</v>
      </c>
      <c r="L97" s="109"/>
    </row>
    <row r="98" spans="1:31" s="10" customFormat="1" ht="19.899999999999999" hidden="1" customHeight="1">
      <c r="B98" s="113"/>
      <c r="D98" s="114" t="s">
        <v>737</v>
      </c>
      <c r="E98" s="115"/>
      <c r="F98" s="115"/>
      <c r="G98" s="115"/>
      <c r="H98" s="115"/>
      <c r="I98" s="115"/>
      <c r="J98" s="116">
        <f>J128</f>
        <v>0</v>
      </c>
      <c r="L98" s="113"/>
    </row>
    <row r="99" spans="1:31" s="10" customFormat="1" ht="19.899999999999999" hidden="1" customHeight="1">
      <c r="B99" s="113"/>
      <c r="D99" s="114" t="s">
        <v>322</v>
      </c>
      <c r="E99" s="115"/>
      <c r="F99" s="115"/>
      <c r="G99" s="115"/>
      <c r="H99" s="115"/>
      <c r="I99" s="115"/>
      <c r="J99" s="116">
        <f>J141</f>
        <v>0</v>
      </c>
      <c r="L99" s="113"/>
    </row>
    <row r="100" spans="1:31" s="10" customFormat="1" ht="19.899999999999999" hidden="1" customHeight="1">
      <c r="B100" s="113"/>
      <c r="D100" s="114" t="s">
        <v>323</v>
      </c>
      <c r="E100" s="115"/>
      <c r="F100" s="115"/>
      <c r="G100" s="115"/>
      <c r="H100" s="115"/>
      <c r="I100" s="115"/>
      <c r="J100" s="116">
        <f>J146</f>
        <v>0</v>
      </c>
      <c r="L100" s="113"/>
    </row>
    <row r="101" spans="1:31" s="10" customFormat="1" ht="19.899999999999999" hidden="1" customHeight="1">
      <c r="B101" s="113"/>
      <c r="D101" s="114" t="s">
        <v>324</v>
      </c>
      <c r="E101" s="115"/>
      <c r="F101" s="115"/>
      <c r="G101" s="115"/>
      <c r="H101" s="115"/>
      <c r="I101" s="115"/>
      <c r="J101" s="116">
        <f>J150</f>
        <v>0</v>
      </c>
      <c r="L101" s="113"/>
    </row>
    <row r="102" spans="1:31" s="10" customFormat="1" ht="19.899999999999999" hidden="1" customHeight="1">
      <c r="B102" s="113"/>
      <c r="D102" s="114" t="s">
        <v>326</v>
      </c>
      <c r="E102" s="115"/>
      <c r="F102" s="115"/>
      <c r="G102" s="115"/>
      <c r="H102" s="115"/>
      <c r="I102" s="115"/>
      <c r="J102" s="116">
        <f>J157</f>
        <v>0</v>
      </c>
      <c r="L102" s="113"/>
    </row>
    <row r="103" spans="1:31" s="10" customFormat="1" ht="19.899999999999999" hidden="1" customHeight="1">
      <c r="B103" s="113"/>
      <c r="D103" s="114" t="s">
        <v>328</v>
      </c>
      <c r="E103" s="115"/>
      <c r="F103" s="115"/>
      <c r="G103" s="115"/>
      <c r="H103" s="115"/>
      <c r="I103" s="115"/>
      <c r="J103" s="116">
        <f>J163</f>
        <v>0</v>
      </c>
      <c r="L103" s="113"/>
    </row>
    <row r="104" spans="1:31" s="9" customFormat="1" ht="24.95" hidden="1" customHeight="1">
      <c r="B104" s="109"/>
      <c r="D104" s="110" t="s">
        <v>329</v>
      </c>
      <c r="E104" s="111"/>
      <c r="F104" s="111"/>
      <c r="G104" s="111"/>
      <c r="H104" s="111"/>
      <c r="I104" s="111"/>
      <c r="J104" s="112">
        <f>J166</f>
        <v>0</v>
      </c>
      <c r="L104" s="109"/>
    </row>
    <row r="105" spans="1:31" s="10" customFormat="1" ht="19.899999999999999" hidden="1" customHeight="1">
      <c r="B105" s="113"/>
      <c r="D105" s="114" t="s">
        <v>330</v>
      </c>
      <c r="E105" s="115"/>
      <c r="F105" s="115"/>
      <c r="G105" s="115"/>
      <c r="H105" s="115"/>
      <c r="I105" s="115"/>
      <c r="J105" s="116">
        <f>J167</f>
        <v>0</v>
      </c>
      <c r="L105" s="113"/>
    </row>
    <row r="106" spans="1:31" s="10" customFormat="1" ht="19.899999999999999" hidden="1" customHeight="1">
      <c r="B106" s="113"/>
      <c r="D106" s="114" t="s">
        <v>332</v>
      </c>
      <c r="E106" s="115"/>
      <c r="F106" s="115"/>
      <c r="G106" s="115"/>
      <c r="H106" s="115"/>
      <c r="I106" s="115"/>
      <c r="J106" s="116">
        <f>J181</f>
        <v>0</v>
      </c>
      <c r="L106" s="113"/>
    </row>
    <row r="107" spans="1:31" s="2" customFormat="1" ht="21.75" hidden="1" customHeight="1">
      <c r="A107" s="26"/>
      <c r="B107" s="27"/>
      <c r="C107" s="26"/>
      <c r="D107" s="26"/>
      <c r="E107" s="26"/>
      <c r="F107" s="26"/>
      <c r="G107" s="26"/>
      <c r="H107" s="26"/>
      <c r="I107" s="26"/>
      <c r="J107" s="26"/>
      <c r="K107" s="26"/>
      <c r="L107" s="39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</row>
    <row r="108" spans="1:31" s="2" customFormat="1" ht="6.95" hidden="1" customHeight="1">
      <c r="A108" s="26"/>
      <c r="B108" s="44"/>
      <c r="C108" s="45"/>
      <c r="D108" s="45"/>
      <c r="E108" s="45"/>
      <c r="F108" s="45"/>
      <c r="G108" s="45"/>
      <c r="H108" s="45"/>
      <c r="I108" s="45"/>
      <c r="J108" s="45"/>
      <c r="K108" s="45"/>
      <c r="L108" s="39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</row>
    <row r="109" spans="1:31" hidden="1"/>
    <row r="110" spans="1:31" hidden="1"/>
    <row r="111" spans="1:31" hidden="1"/>
    <row r="112" spans="1:31" s="2" customFormat="1" ht="6.95" customHeight="1">
      <c r="A112" s="26"/>
      <c r="B112" s="46"/>
      <c r="C112" s="47"/>
      <c r="D112" s="47"/>
      <c r="E112" s="47"/>
      <c r="F112" s="47"/>
      <c r="G112" s="47"/>
      <c r="H112" s="47"/>
      <c r="I112" s="47"/>
      <c r="J112" s="47"/>
      <c r="K112" s="47"/>
      <c r="L112" s="39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63" s="2" customFormat="1" ht="24.95" customHeight="1">
      <c r="A113" s="26"/>
      <c r="B113" s="27"/>
      <c r="C113" s="18" t="s">
        <v>117</v>
      </c>
      <c r="D113" s="26"/>
      <c r="E113" s="26"/>
      <c r="F113" s="26"/>
      <c r="G113" s="26"/>
      <c r="H113" s="26"/>
      <c r="I113" s="26"/>
      <c r="J113" s="26"/>
      <c r="K113" s="26"/>
      <c r="L113" s="39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63" s="2" customFormat="1" ht="6.95" customHeight="1">
      <c r="A114" s="26"/>
      <c r="B114" s="27"/>
      <c r="C114" s="26"/>
      <c r="D114" s="26"/>
      <c r="E114" s="26"/>
      <c r="F114" s="26"/>
      <c r="G114" s="26"/>
      <c r="H114" s="26"/>
      <c r="I114" s="26"/>
      <c r="J114" s="26"/>
      <c r="K114" s="26"/>
      <c r="L114" s="39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63" s="2" customFormat="1" ht="12" customHeight="1">
      <c r="A115" s="26"/>
      <c r="B115" s="27"/>
      <c r="C115" s="23" t="s">
        <v>12</v>
      </c>
      <c r="D115" s="26"/>
      <c r="E115" s="26"/>
      <c r="F115" s="26"/>
      <c r="G115" s="26"/>
      <c r="H115" s="26"/>
      <c r="I115" s="26"/>
      <c r="J115" s="26"/>
      <c r="K115" s="26"/>
      <c r="L115" s="39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63" s="2" customFormat="1" ht="16.5" customHeight="1">
      <c r="A116" s="26"/>
      <c r="B116" s="27"/>
      <c r="C116" s="26"/>
      <c r="D116" s="26"/>
      <c r="E116" s="210" t="str">
        <f>E7</f>
        <v>ČOV Huncove</v>
      </c>
      <c r="F116" s="211"/>
      <c r="G116" s="211"/>
      <c r="H116" s="211"/>
      <c r="I116" s="26"/>
      <c r="J116" s="26"/>
      <c r="K116" s="26"/>
      <c r="L116" s="39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63" s="2" customFormat="1" ht="12" customHeight="1">
      <c r="A117" s="26"/>
      <c r="B117" s="27"/>
      <c r="C117" s="23" t="s">
        <v>105</v>
      </c>
      <c r="D117" s="26"/>
      <c r="E117" s="26"/>
      <c r="F117" s="26"/>
      <c r="G117" s="26"/>
      <c r="H117" s="26"/>
      <c r="I117" s="26"/>
      <c r="J117" s="26"/>
      <c r="K117" s="26"/>
      <c r="L117" s="39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63" s="2" customFormat="1" ht="16.5" customHeight="1">
      <c r="A118" s="26"/>
      <c r="B118" s="27"/>
      <c r="C118" s="26"/>
      <c r="D118" s="26"/>
      <c r="E118" s="177" t="str">
        <f>E9</f>
        <v>SO02 - SO 02 - ČOV II. Etapa - Nádrže</v>
      </c>
      <c r="F118" s="212"/>
      <c r="G118" s="212"/>
      <c r="H118" s="212"/>
      <c r="I118" s="26"/>
      <c r="J118" s="26"/>
      <c r="K118" s="26"/>
      <c r="L118" s="39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63" s="2" customFormat="1" ht="6.95" customHeight="1">
      <c r="A119" s="26"/>
      <c r="B119" s="27"/>
      <c r="C119" s="26"/>
      <c r="D119" s="26"/>
      <c r="E119" s="26"/>
      <c r="F119" s="26"/>
      <c r="G119" s="26"/>
      <c r="H119" s="26"/>
      <c r="I119" s="26"/>
      <c r="J119" s="26"/>
      <c r="K119" s="26"/>
      <c r="L119" s="39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63" s="2" customFormat="1" ht="12" customHeight="1">
      <c r="A120" s="26"/>
      <c r="B120" s="27"/>
      <c r="C120" s="23" t="s">
        <v>16</v>
      </c>
      <c r="D120" s="26"/>
      <c r="E120" s="26"/>
      <c r="F120" s="21" t="str">
        <f>F12</f>
        <v xml:space="preserve"> </v>
      </c>
      <c r="G120" s="26"/>
      <c r="H120" s="26"/>
      <c r="I120" s="23" t="s">
        <v>18</v>
      </c>
      <c r="J120" s="52" t="str">
        <f>IF(J12="","",J12)</f>
        <v/>
      </c>
      <c r="K120" s="26"/>
      <c r="L120" s="39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</row>
    <row r="121" spans="1:63" s="2" customFormat="1" ht="6.95" customHeight="1">
      <c r="A121" s="26"/>
      <c r="B121" s="27"/>
      <c r="C121" s="26"/>
      <c r="D121" s="26"/>
      <c r="E121" s="26"/>
      <c r="F121" s="26"/>
      <c r="G121" s="26"/>
      <c r="H121" s="26"/>
      <c r="I121" s="26"/>
      <c r="J121" s="26"/>
      <c r="K121" s="26"/>
      <c r="L121" s="39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</row>
    <row r="122" spans="1:63" s="2" customFormat="1" ht="15.2" customHeight="1">
      <c r="A122" s="26"/>
      <c r="B122" s="27"/>
      <c r="C122" s="23" t="s">
        <v>19</v>
      </c>
      <c r="D122" s="26"/>
      <c r="E122" s="26"/>
      <c r="F122" s="21" t="str">
        <f>E15</f>
        <v xml:space="preserve"> Obec Huncovce </v>
      </c>
      <c r="G122" s="26"/>
      <c r="H122" s="26"/>
      <c r="I122" s="23" t="s">
        <v>23</v>
      </c>
      <c r="J122" s="24">
        <f>E21</f>
        <v>0</v>
      </c>
      <c r="K122" s="26"/>
      <c r="L122" s="39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</row>
    <row r="123" spans="1:63" s="2" customFormat="1" ht="15.2" customHeight="1">
      <c r="A123" s="26"/>
      <c r="B123" s="27"/>
      <c r="C123" s="23" t="s">
        <v>22</v>
      </c>
      <c r="D123" s="26"/>
      <c r="E123" s="26"/>
      <c r="F123" s="21" t="str">
        <f>IF(E18="","",E18)</f>
        <v xml:space="preserve"> </v>
      </c>
      <c r="G123" s="26"/>
      <c r="H123" s="26"/>
      <c r="I123" s="23" t="s">
        <v>25</v>
      </c>
      <c r="J123" s="24">
        <f>E24</f>
        <v>0</v>
      </c>
      <c r="K123" s="26"/>
      <c r="L123" s="39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</row>
    <row r="124" spans="1:63" s="2" customFormat="1" ht="10.35" customHeight="1">
      <c r="A124" s="26"/>
      <c r="B124" s="27"/>
      <c r="C124" s="26"/>
      <c r="D124" s="26"/>
      <c r="E124" s="26"/>
      <c r="F124" s="26"/>
      <c r="G124" s="26"/>
      <c r="H124" s="26"/>
      <c r="I124" s="26"/>
      <c r="J124" s="26"/>
      <c r="K124" s="26"/>
      <c r="L124" s="39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</row>
    <row r="125" spans="1:63" s="11" customFormat="1" ht="29.25" customHeight="1">
      <c r="A125" s="117"/>
      <c r="B125" s="118"/>
      <c r="C125" s="119" t="s">
        <v>118</v>
      </c>
      <c r="D125" s="120" t="s">
        <v>52</v>
      </c>
      <c r="E125" s="120" t="s">
        <v>48</v>
      </c>
      <c r="F125" s="120" t="s">
        <v>49</v>
      </c>
      <c r="G125" s="120" t="s">
        <v>119</v>
      </c>
      <c r="H125" s="120" t="s">
        <v>120</v>
      </c>
      <c r="I125" s="120" t="s">
        <v>121</v>
      </c>
      <c r="J125" s="121" t="s">
        <v>111</v>
      </c>
      <c r="K125" s="122" t="s">
        <v>122</v>
      </c>
      <c r="L125" s="123"/>
      <c r="M125" s="59" t="s">
        <v>1</v>
      </c>
      <c r="N125" s="60" t="s">
        <v>31</v>
      </c>
      <c r="O125" s="60" t="s">
        <v>123</v>
      </c>
      <c r="P125" s="60" t="s">
        <v>124</v>
      </c>
      <c r="Q125" s="60" t="s">
        <v>125</v>
      </c>
      <c r="R125" s="60" t="s">
        <v>126</v>
      </c>
      <c r="S125" s="60" t="s">
        <v>127</v>
      </c>
      <c r="T125" s="61" t="s">
        <v>128</v>
      </c>
      <c r="U125" s="117"/>
      <c r="V125" s="117"/>
      <c r="W125" s="117"/>
      <c r="X125" s="117"/>
      <c r="Y125" s="117"/>
      <c r="Z125" s="117"/>
      <c r="AA125" s="117"/>
      <c r="AB125" s="117"/>
      <c r="AC125" s="117"/>
      <c r="AD125" s="117"/>
      <c r="AE125" s="117"/>
    </row>
    <row r="126" spans="1:63" s="2" customFormat="1" ht="22.9" customHeight="1">
      <c r="A126" s="26"/>
      <c r="B126" s="27"/>
      <c r="C126" s="66" t="s">
        <v>112</v>
      </c>
      <c r="D126" s="26"/>
      <c r="E126" s="26"/>
      <c r="F126" s="26"/>
      <c r="G126" s="26"/>
      <c r="H126" s="26"/>
      <c r="I126" s="26"/>
      <c r="J126" s="124">
        <f>BK126</f>
        <v>0</v>
      </c>
      <c r="K126" s="26"/>
      <c r="L126" s="27"/>
      <c r="M126" s="62"/>
      <c r="N126" s="53"/>
      <c r="O126" s="63"/>
      <c r="P126" s="125">
        <f>P127+P166</f>
        <v>1395.8962562000002</v>
      </c>
      <c r="Q126" s="63"/>
      <c r="R126" s="125">
        <f>R127+R166</f>
        <v>307.36319659987697</v>
      </c>
      <c r="S126" s="63"/>
      <c r="T126" s="126">
        <f>T127+T166</f>
        <v>0</v>
      </c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T126" s="14" t="s">
        <v>66</v>
      </c>
      <c r="AU126" s="14" t="s">
        <v>113</v>
      </c>
      <c r="BK126" s="127">
        <f>BK127+BK166</f>
        <v>0</v>
      </c>
    </row>
    <row r="127" spans="1:63" s="12" customFormat="1" ht="25.9" customHeight="1">
      <c r="B127" s="128"/>
      <c r="D127" s="129" t="s">
        <v>66</v>
      </c>
      <c r="E127" s="130" t="s">
        <v>129</v>
      </c>
      <c r="F127" s="130" t="s">
        <v>340</v>
      </c>
      <c r="J127" s="131">
        <f>BK127</f>
        <v>0</v>
      </c>
      <c r="L127" s="128"/>
      <c r="M127" s="132"/>
      <c r="N127" s="133"/>
      <c r="O127" s="133"/>
      <c r="P127" s="134">
        <f>P128+P141+P146+P150+P157+P163</f>
        <v>1265.3909192000001</v>
      </c>
      <c r="Q127" s="133"/>
      <c r="R127" s="134">
        <f>R128+R141+R146+R150+R157+R163</f>
        <v>306.82275759987698</v>
      </c>
      <c r="S127" s="133"/>
      <c r="T127" s="135">
        <f>T128+T141+T146+T150+T157+T163</f>
        <v>0</v>
      </c>
      <c r="AR127" s="129" t="s">
        <v>74</v>
      </c>
      <c r="AT127" s="136" t="s">
        <v>66</v>
      </c>
      <c r="AU127" s="136" t="s">
        <v>67</v>
      </c>
      <c r="AY127" s="129" t="s">
        <v>131</v>
      </c>
      <c r="BK127" s="137">
        <f>BK128+BK141+BK146+BK150+BK157+BK163</f>
        <v>0</v>
      </c>
    </row>
    <row r="128" spans="1:63" s="12" customFormat="1" ht="22.9" customHeight="1">
      <c r="B128" s="128"/>
      <c r="D128" s="129" t="s">
        <v>66</v>
      </c>
      <c r="E128" s="138" t="s">
        <v>74</v>
      </c>
      <c r="F128" s="138" t="s">
        <v>738</v>
      </c>
      <c r="J128" s="139">
        <f>BK128</f>
        <v>0</v>
      </c>
      <c r="L128" s="128"/>
      <c r="M128" s="132"/>
      <c r="N128" s="133"/>
      <c r="O128" s="133"/>
      <c r="P128" s="134">
        <f>SUM(P129:P140)</f>
        <v>555.22350000000006</v>
      </c>
      <c r="Q128" s="133"/>
      <c r="R128" s="134">
        <f>SUM(R129:R140)</f>
        <v>0.80276535599999999</v>
      </c>
      <c r="S128" s="133"/>
      <c r="T128" s="135">
        <f>SUM(T129:T140)</f>
        <v>0</v>
      </c>
      <c r="AR128" s="129" t="s">
        <v>74</v>
      </c>
      <c r="AT128" s="136" t="s">
        <v>66</v>
      </c>
      <c r="AU128" s="136" t="s">
        <v>74</v>
      </c>
      <c r="AY128" s="129" t="s">
        <v>131</v>
      </c>
      <c r="BK128" s="137">
        <f>SUM(BK129:BK140)</f>
        <v>0</v>
      </c>
    </row>
    <row r="129" spans="1:65" s="2" customFormat="1" ht="24.2" customHeight="1">
      <c r="A129" s="26"/>
      <c r="B129" s="140"/>
      <c r="C129" s="141" t="s">
        <v>74</v>
      </c>
      <c r="D129" s="141" t="s">
        <v>134</v>
      </c>
      <c r="E129" s="142" t="s">
        <v>739</v>
      </c>
      <c r="F129" s="143" t="s">
        <v>740</v>
      </c>
      <c r="G129" s="144" t="s">
        <v>172</v>
      </c>
      <c r="H129" s="145">
        <v>58</v>
      </c>
      <c r="I129" s="146"/>
      <c r="J129" s="146">
        <f t="shared" ref="J129:J140" si="0">ROUND(I129*H129,2)</f>
        <v>0</v>
      </c>
      <c r="K129" s="147"/>
      <c r="L129" s="27"/>
      <c r="M129" s="148" t="s">
        <v>1</v>
      </c>
      <c r="N129" s="149" t="s">
        <v>33</v>
      </c>
      <c r="O129" s="150">
        <v>0.60699999999999998</v>
      </c>
      <c r="P129" s="150">
        <f t="shared" ref="P129:P140" si="1">O129*H129</f>
        <v>35.205999999999996</v>
      </c>
      <c r="Q129" s="150">
        <v>1.3840781999999999E-2</v>
      </c>
      <c r="R129" s="150">
        <f t="shared" ref="R129:R140" si="2">Q129*H129</f>
        <v>0.80276535599999999</v>
      </c>
      <c r="S129" s="150">
        <v>0</v>
      </c>
      <c r="T129" s="151">
        <f t="shared" ref="T129:T140" si="3">S129*H129</f>
        <v>0</v>
      </c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R129" s="152" t="s">
        <v>138</v>
      </c>
      <c r="AT129" s="152" t="s">
        <v>134</v>
      </c>
      <c r="AU129" s="152" t="s">
        <v>77</v>
      </c>
      <c r="AY129" s="14" t="s">
        <v>131</v>
      </c>
      <c r="BE129" s="153">
        <f t="shared" ref="BE129:BE140" si="4">IF(N129="základná",J129,0)</f>
        <v>0</v>
      </c>
      <c r="BF129" s="153">
        <f t="shared" ref="BF129:BF140" si="5">IF(N129="znížená",J129,0)</f>
        <v>0</v>
      </c>
      <c r="BG129" s="153">
        <f t="shared" ref="BG129:BG140" si="6">IF(N129="zákl. prenesená",J129,0)</f>
        <v>0</v>
      </c>
      <c r="BH129" s="153">
        <f t="shared" ref="BH129:BH140" si="7">IF(N129="zníž. prenesená",J129,0)</f>
        <v>0</v>
      </c>
      <c r="BI129" s="153">
        <f t="shared" ref="BI129:BI140" si="8">IF(N129="nulová",J129,0)</f>
        <v>0</v>
      </c>
      <c r="BJ129" s="14" t="s">
        <v>77</v>
      </c>
      <c r="BK129" s="153">
        <f t="shared" ref="BK129:BK140" si="9">ROUND(I129*H129,2)</f>
        <v>0</v>
      </c>
      <c r="BL129" s="14" t="s">
        <v>138</v>
      </c>
      <c r="BM129" s="152" t="s">
        <v>77</v>
      </c>
    </row>
    <row r="130" spans="1:65" s="2" customFormat="1" ht="16.5" customHeight="1">
      <c r="A130" s="26"/>
      <c r="B130" s="140"/>
      <c r="C130" s="141" t="s">
        <v>77</v>
      </c>
      <c r="D130" s="141" t="s">
        <v>134</v>
      </c>
      <c r="E130" s="142" t="s">
        <v>741</v>
      </c>
      <c r="F130" s="143" t="s">
        <v>742</v>
      </c>
      <c r="G130" s="144" t="s">
        <v>163</v>
      </c>
      <c r="H130" s="145">
        <v>125</v>
      </c>
      <c r="I130" s="146"/>
      <c r="J130" s="146">
        <f t="shared" si="0"/>
        <v>0</v>
      </c>
      <c r="K130" s="147"/>
      <c r="L130" s="27"/>
      <c r="M130" s="148" t="s">
        <v>1</v>
      </c>
      <c r="N130" s="149" t="s">
        <v>33</v>
      </c>
      <c r="O130" s="150">
        <v>0.22336</v>
      </c>
      <c r="P130" s="150">
        <f t="shared" si="1"/>
        <v>27.92</v>
      </c>
      <c r="Q130" s="150">
        <v>0</v>
      </c>
      <c r="R130" s="150">
        <f t="shared" si="2"/>
        <v>0</v>
      </c>
      <c r="S130" s="150">
        <v>0</v>
      </c>
      <c r="T130" s="151">
        <f t="shared" si="3"/>
        <v>0</v>
      </c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R130" s="152" t="s">
        <v>138</v>
      </c>
      <c r="AT130" s="152" t="s">
        <v>134</v>
      </c>
      <c r="AU130" s="152" t="s">
        <v>77</v>
      </c>
      <c r="AY130" s="14" t="s">
        <v>131</v>
      </c>
      <c r="BE130" s="153">
        <f t="shared" si="4"/>
        <v>0</v>
      </c>
      <c r="BF130" s="153">
        <f t="shared" si="5"/>
        <v>0</v>
      </c>
      <c r="BG130" s="153">
        <f t="shared" si="6"/>
        <v>0</v>
      </c>
      <c r="BH130" s="153">
        <f t="shared" si="7"/>
        <v>0</v>
      </c>
      <c r="BI130" s="153">
        <f t="shared" si="8"/>
        <v>0</v>
      </c>
      <c r="BJ130" s="14" t="s">
        <v>77</v>
      </c>
      <c r="BK130" s="153">
        <f t="shared" si="9"/>
        <v>0</v>
      </c>
      <c r="BL130" s="14" t="s">
        <v>138</v>
      </c>
      <c r="BM130" s="152" t="s">
        <v>138</v>
      </c>
    </row>
    <row r="131" spans="1:65" s="2" customFormat="1" ht="21.75" customHeight="1">
      <c r="A131" s="26"/>
      <c r="B131" s="140"/>
      <c r="C131" s="141" t="s">
        <v>143</v>
      </c>
      <c r="D131" s="141" t="s">
        <v>134</v>
      </c>
      <c r="E131" s="142" t="s">
        <v>743</v>
      </c>
      <c r="F131" s="143" t="s">
        <v>744</v>
      </c>
      <c r="G131" s="144" t="s">
        <v>745</v>
      </c>
      <c r="H131" s="145">
        <v>10</v>
      </c>
      <c r="I131" s="146"/>
      <c r="J131" s="146">
        <f t="shared" si="0"/>
        <v>0</v>
      </c>
      <c r="K131" s="147"/>
      <c r="L131" s="27"/>
      <c r="M131" s="148" t="s">
        <v>1</v>
      </c>
      <c r="N131" s="149" t="s">
        <v>33</v>
      </c>
      <c r="O131" s="150">
        <v>0</v>
      </c>
      <c r="P131" s="150">
        <f t="shared" si="1"/>
        <v>0</v>
      </c>
      <c r="Q131" s="150">
        <v>0</v>
      </c>
      <c r="R131" s="150">
        <f t="shared" si="2"/>
        <v>0</v>
      </c>
      <c r="S131" s="150">
        <v>0</v>
      </c>
      <c r="T131" s="151">
        <f t="shared" si="3"/>
        <v>0</v>
      </c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R131" s="152" t="s">
        <v>138</v>
      </c>
      <c r="AT131" s="152" t="s">
        <v>134</v>
      </c>
      <c r="AU131" s="152" t="s">
        <v>77</v>
      </c>
      <c r="AY131" s="14" t="s">
        <v>131</v>
      </c>
      <c r="BE131" s="153">
        <f t="shared" si="4"/>
        <v>0</v>
      </c>
      <c r="BF131" s="153">
        <f t="shared" si="5"/>
        <v>0</v>
      </c>
      <c r="BG131" s="153">
        <f t="shared" si="6"/>
        <v>0</v>
      </c>
      <c r="BH131" s="153">
        <f t="shared" si="7"/>
        <v>0</v>
      </c>
      <c r="BI131" s="153">
        <f t="shared" si="8"/>
        <v>0</v>
      </c>
      <c r="BJ131" s="14" t="s">
        <v>77</v>
      </c>
      <c r="BK131" s="153">
        <f t="shared" si="9"/>
        <v>0</v>
      </c>
      <c r="BL131" s="14" t="s">
        <v>138</v>
      </c>
      <c r="BM131" s="152" t="s">
        <v>146</v>
      </c>
    </row>
    <row r="132" spans="1:65" s="2" customFormat="1" ht="16.5" customHeight="1">
      <c r="A132" s="26"/>
      <c r="B132" s="140"/>
      <c r="C132" s="141" t="s">
        <v>138</v>
      </c>
      <c r="D132" s="141" t="s">
        <v>134</v>
      </c>
      <c r="E132" s="142" t="s">
        <v>746</v>
      </c>
      <c r="F132" s="143" t="s">
        <v>747</v>
      </c>
      <c r="G132" s="144" t="s">
        <v>350</v>
      </c>
      <c r="H132" s="145">
        <v>13</v>
      </c>
      <c r="I132" s="146"/>
      <c r="J132" s="146">
        <f t="shared" si="0"/>
        <v>0</v>
      </c>
      <c r="K132" s="147"/>
      <c r="L132" s="27"/>
      <c r="M132" s="148" t="s">
        <v>1</v>
      </c>
      <c r="N132" s="149" t="s">
        <v>33</v>
      </c>
      <c r="O132" s="150">
        <v>0</v>
      </c>
      <c r="P132" s="150">
        <f t="shared" si="1"/>
        <v>0</v>
      </c>
      <c r="Q132" s="150">
        <v>0</v>
      </c>
      <c r="R132" s="150">
        <f t="shared" si="2"/>
        <v>0</v>
      </c>
      <c r="S132" s="150">
        <v>0</v>
      </c>
      <c r="T132" s="151">
        <f t="shared" si="3"/>
        <v>0</v>
      </c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R132" s="152" t="s">
        <v>138</v>
      </c>
      <c r="AT132" s="152" t="s">
        <v>134</v>
      </c>
      <c r="AU132" s="152" t="s">
        <v>77</v>
      </c>
      <c r="AY132" s="14" t="s">
        <v>131</v>
      </c>
      <c r="BE132" s="153">
        <f t="shared" si="4"/>
        <v>0</v>
      </c>
      <c r="BF132" s="153">
        <f t="shared" si="5"/>
        <v>0</v>
      </c>
      <c r="BG132" s="153">
        <f t="shared" si="6"/>
        <v>0</v>
      </c>
      <c r="BH132" s="153">
        <f t="shared" si="7"/>
        <v>0</v>
      </c>
      <c r="BI132" s="153">
        <f t="shared" si="8"/>
        <v>0</v>
      </c>
      <c r="BJ132" s="14" t="s">
        <v>77</v>
      </c>
      <c r="BK132" s="153">
        <f t="shared" si="9"/>
        <v>0</v>
      </c>
      <c r="BL132" s="14" t="s">
        <v>138</v>
      </c>
      <c r="BM132" s="152" t="s">
        <v>169</v>
      </c>
    </row>
    <row r="133" spans="1:65" s="2" customFormat="1" ht="24.2" customHeight="1">
      <c r="A133" s="26"/>
      <c r="B133" s="140"/>
      <c r="C133" s="141" t="s">
        <v>353</v>
      </c>
      <c r="D133" s="141" t="s">
        <v>134</v>
      </c>
      <c r="E133" s="142" t="s">
        <v>748</v>
      </c>
      <c r="F133" s="143" t="s">
        <v>749</v>
      </c>
      <c r="G133" s="144" t="s">
        <v>350</v>
      </c>
      <c r="H133" s="145">
        <v>495</v>
      </c>
      <c r="I133" s="146"/>
      <c r="J133" s="146">
        <f t="shared" si="0"/>
        <v>0</v>
      </c>
      <c r="K133" s="147"/>
      <c r="L133" s="27"/>
      <c r="M133" s="148" t="s">
        <v>1</v>
      </c>
      <c r="N133" s="149" t="s">
        <v>33</v>
      </c>
      <c r="O133" s="150">
        <v>0.433</v>
      </c>
      <c r="P133" s="150">
        <f t="shared" si="1"/>
        <v>214.33500000000001</v>
      </c>
      <c r="Q133" s="150">
        <v>0</v>
      </c>
      <c r="R133" s="150">
        <f t="shared" si="2"/>
        <v>0</v>
      </c>
      <c r="S133" s="150">
        <v>0</v>
      </c>
      <c r="T133" s="151">
        <f t="shared" si="3"/>
        <v>0</v>
      </c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R133" s="152" t="s">
        <v>138</v>
      </c>
      <c r="AT133" s="152" t="s">
        <v>134</v>
      </c>
      <c r="AU133" s="152" t="s">
        <v>77</v>
      </c>
      <c r="AY133" s="14" t="s">
        <v>131</v>
      </c>
      <c r="BE133" s="153">
        <f t="shared" si="4"/>
        <v>0</v>
      </c>
      <c r="BF133" s="153">
        <f t="shared" si="5"/>
        <v>0</v>
      </c>
      <c r="BG133" s="153">
        <f t="shared" si="6"/>
        <v>0</v>
      </c>
      <c r="BH133" s="153">
        <f t="shared" si="7"/>
        <v>0</v>
      </c>
      <c r="BI133" s="153">
        <f t="shared" si="8"/>
        <v>0</v>
      </c>
      <c r="BJ133" s="14" t="s">
        <v>77</v>
      </c>
      <c r="BK133" s="153">
        <f t="shared" si="9"/>
        <v>0</v>
      </c>
      <c r="BL133" s="14" t="s">
        <v>138</v>
      </c>
      <c r="BM133" s="152" t="s">
        <v>173</v>
      </c>
    </row>
    <row r="134" spans="1:65" s="2" customFormat="1" ht="16.5" customHeight="1">
      <c r="A134" s="26"/>
      <c r="B134" s="140"/>
      <c r="C134" s="141" t="s">
        <v>146</v>
      </c>
      <c r="D134" s="141" t="s">
        <v>134</v>
      </c>
      <c r="E134" s="142" t="s">
        <v>750</v>
      </c>
      <c r="F134" s="143" t="s">
        <v>751</v>
      </c>
      <c r="G134" s="144" t="s">
        <v>350</v>
      </c>
      <c r="H134" s="145">
        <v>495</v>
      </c>
      <c r="I134" s="146"/>
      <c r="J134" s="146">
        <f t="shared" si="0"/>
        <v>0</v>
      </c>
      <c r="K134" s="147"/>
      <c r="L134" s="27"/>
      <c r="M134" s="148" t="s">
        <v>1</v>
      </c>
      <c r="N134" s="149" t="s">
        <v>33</v>
      </c>
      <c r="O134" s="150">
        <v>4.2000000000000003E-2</v>
      </c>
      <c r="P134" s="150">
        <f t="shared" si="1"/>
        <v>20.790000000000003</v>
      </c>
      <c r="Q134" s="150">
        <v>0</v>
      </c>
      <c r="R134" s="150">
        <f t="shared" si="2"/>
        <v>0</v>
      </c>
      <c r="S134" s="150">
        <v>0</v>
      </c>
      <c r="T134" s="151">
        <f t="shared" si="3"/>
        <v>0</v>
      </c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R134" s="152" t="s">
        <v>138</v>
      </c>
      <c r="AT134" s="152" t="s">
        <v>134</v>
      </c>
      <c r="AU134" s="152" t="s">
        <v>77</v>
      </c>
      <c r="AY134" s="14" t="s">
        <v>131</v>
      </c>
      <c r="BE134" s="153">
        <f t="shared" si="4"/>
        <v>0</v>
      </c>
      <c r="BF134" s="153">
        <f t="shared" si="5"/>
        <v>0</v>
      </c>
      <c r="BG134" s="153">
        <f t="shared" si="6"/>
        <v>0</v>
      </c>
      <c r="BH134" s="153">
        <f t="shared" si="7"/>
        <v>0</v>
      </c>
      <c r="BI134" s="153">
        <f t="shared" si="8"/>
        <v>0</v>
      </c>
      <c r="BJ134" s="14" t="s">
        <v>77</v>
      </c>
      <c r="BK134" s="153">
        <f t="shared" si="9"/>
        <v>0</v>
      </c>
      <c r="BL134" s="14" t="s">
        <v>138</v>
      </c>
      <c r="BM134" s="152" t="s">
        <v>176</v>
      </c>
    </row>
    <row r="135" spans="1:65" s="2" customFormat="1" ht="24.2" customHeight="1">
      <c r="A135" s="26"/>
      <c r="B135" s="140"/>
      <c r="C135" s="141" t="s">
        <v>357</v>
      </c>
      <c r="D135" s="141" t="s">
        <v>134</v>
      </c>
      <c r="E135" s="142" t="s">
        <v>752</v>
      </c>
      <c r="F135" s="143" t="s">
        <v>753</v>
      </c>
      <c r="G135" s="144" t="s">
        <v>350</v>
      </c>
      <c r="H135" s="145">
        <v>495</v>
      </c>
      <c r="I135" s="146"/>
      <c r="J135" s="146">
        <f t="shared" si="0"/>
        <v>0</v>
      </c>
      <c r="K135" s="147"/>
      <c r="L135" s="27"/>
      <c r="M135" s="148" t="s">
        <v>1</v>
      </c>
      <c r="N135" s="149" t="s">
        <v>33</v>
      </c>
      <c r="O135" s="150">
        <v>5.5500000000000001E-2</v>
      </c>
      <c r="P135" s="150">
        <f t="shared" si="1"/>
        <v>27.4725</v>
      </c>
      <c r="Q135" s="150">
        <v>0</v>
      </c>
      <c r="R135" s="150">
        <f t="shared" si="2"/>
        <v>0</v>
      </c>
      <c r="S135" s="150">
        <v>0</v>
      </c>
      <c r="T135" s="151">
        <f t="shared" si="3"/>
        <v>0</v>
      </c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R135" s="152" t="s">
        <v>138</v>
      </c>
      <c r="AT135" s="152" t="s">
        <v>134</v>
      </c>
      <c r="AU135" s="152" t="s">
        <v>77</v>
      </c>
      <c r="AY135" s="14" t="s">
        <v>131</v>
      </c>
      <c r="BE135" s="153">
        <f t="shared" si="4"/>
        <v>0</v>
      </c>
      <c r="BF135" s="153">
        <f t="shared" si="5"/>
        <v>0</v>
      </c>
      <c r="BG135" s="153">
        <f t="shared" si="6"/>
        <v>0</v>
      </c>
      <c r="BH135" s="153">
        <f t="shared" si="7"/>
        <v>0</v>
      </c>
      <c r="BI135" s="153">
        <f t="shared" si="8"/>
        <v>0</v>
      </c>
      <c r="BJ135" s="14" t="s">
        <v>77</v>
      </c>
      <c r="BK135" s="153">
        <f t="shared" si="9"/>
        <v>0</v>
      </c>
      <c r="BL135" s="14" t="s">
        <v>138</v>
      </c>
      <c r="BM135" s="152" t="s">
        <v>179</v>
      </c>
    </row>
    <row r="136" spans="1:65" s="2" customFormat="1" ht="24.2" customHeight="1">
      <c r="A136" s="26"/>
      <c r="B136" s="140"/>
      <c r="C136" s="141" t="s">
        <v>169</v>
      </c>
      <c r="D136" s="141" t="s">
        <v>134</v>
      </c>
      <c r="E136" s="142" t="s">
        <v>754</v>
      </c>
      <c r="F136" s="143" t="s">
        <v>755</v>
      </c>
      <c r="G136" s="144" t="s">
        <v>350</v>
      </c>
      <c r="H136" s="145">
        <v>310</v>
      </c>
      <c r="I136" s="146"/>
      <c r="J136" s="146">
        <f t="shared" si="0"/>
        <v>0</v>
      </c>
      <c r="K136" s="147"/>
      <c r="L136" s="27"/>
      <c r="M136" s="148" t="s">
        <v>1</v>
      </c>
      <c r="N136" s="149" t="s">
        <v>33</v>
      </c>
      <c r="O136" s="150">
        <v>0</v>
      </c>
      <c r="P136" s="150">
        <f t="shared" si="1"/>
        <v>0</v>
      </c>
      <c r="Q136" s="150">
        <v>0</v>
      </c>
      <c r="R136" s="150">
        <f t="shared" si="2"/>
        <v>0</v>
      </c>
      <c r="S136" s="150">
        <v>0</v>
      </c>
      <c r="T136" s="151">
        <f t="shared" si="3"/>
        <v>0</v>
      </c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R136" s="152" t="s">
        <v>138</v>
      </c>
      <c r="AT136" s="152" t="s">
        <v>134</v>
      </c>
      <c r="AU136" s="152" t="s">
        <v>77</v>
      </c>
      <c r="AY136" s="14" t="s">
        <v>131</v>
      </c>
      <c r="BE136" s="153">
        <f t="shared" si="4"/>
        <v>0</v>
      </c>
      <c r="BF136" s="153">
        <f t="shared" si="5"/>
        <v>0</v>
      </c>
      <c r="BG136" s="153">
        <f t="shared" si="6"/>
        <v>0</v>
      </c>
      <c r="BH136" s="153">
        <f t="shared" si="7"/>
        <v>0</v>
      </c>
      <c r="BI136" s="153">
        <f t="shared" si="8"/>
        <v>0</v>
      </c>
      <c r="BJ136" s="14" t="s">
        <v>77</v>
      </c>
      <c r="BK136" s="153">
        <f t="shared" si="9"/>
        <v>0</v>
      </c>
      <c r="BL136" s="14" t="s">
        <v>138</v>
      </c>
      <c r="BM136" s="152" t="s">
        <v>182</v>
      </c>
    </row>
    <row r="137" spans="1:65" s="2" customFormat="1" ht="24.2" customHeight="1">
      <c r="A137" s="26"/>
      <c r="B137" s="140"/>
      <c r="C137" s="141" t="s">
        <v>364</v>
      </c>
      <c r="D137" s="141" t="s">
        <v>134</v>
      </c>
      <c r="E137" s="142" t="s">
        <v>756</v>
      </c>
      <c r="F137" s="143" t="s">
        <v>757</v>
      </c>
      <c r="G137" s="144" t="s">
        <v>350</v>
      </c>
      <c r="H137" s="145">
        <v>3720</v>
      </c>
      <c r="I137" s="146"/>
      <c r="J137" s="146">
        <f t="shared" si="0"/>
        <v>0</v>
      </c>
      <c r="K137" s="147"/>
      <c r="L137" s="27"/>
      <c r="M137" s="148" t="s">
        <v>1</v>
      </c>
      <c r="N137" s="149" t="s">
        <v>33</v>
      </c>
      <c r="O137" s="150">
        <v>0</v>
      </c>
      <c r="P137" s="150">
        <f t="shared" si="1"/>
        <v>0</v>
      </c>
      <c r="Q137" s="150">
        <v>0</v>
      </c>
      <c r="R137" s="150">
        <f t="shared" si="2"/>
        <v>0</v>
      </c>
      <c r="S137" s="150">
        <v>0</v>
      </c>
      <c r="T137" s="151">
        <f t="shared" si="3"/>
        <v>0</v>
      </c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R137" s="152" t="s">
        <v>138</v>
      </c>
      <c r="AT137" s="152" t="s">
        <v>134</v>
      </c>
      <c r="AU137" s="152" t="s">
        <v>77</v>
      </c>
      <c r="AY137" s="14" t="s">
        <v>131</v>
      </c>
      <c r="BE137" s="153">
        <f t="shared" si="4"/>
        <v>0</v>
      </c>
      <c r="BF137" s="153">
        <f t="shared" si="5"/>
        <v>0</v>
      </c>
      <c r="BG137" s="153">
        <f t="shared" si="6"/>
        <v>0</v>
      </c>
      <c r="BH137" s="153">
        <f t="shared" si="7"/>
        <v>0</v>
      </c>
      <c r="BI137" s="153">
        <f t="shared" si="8"/>
        <v>0</v>
      </c>
      <c r="BJ137" s="14" t="s">
        <v>77</v>
      </c>
      <c r="BK137" s="153">
        <f t="shared" si="9"/>
        <v>0</v>
      </c>
      <c r="BL137" s="14" t="s">
        <v>138</v>
      </c>
      <c r="BM137" s="152" t="s">
        <v>185</v>
      </c>
    </row>
    <row r="138" spans="1:65" s="2" customFormat="1" ht="21.75" customHeight="1">
      <c r="A138" s="26"/>
      <c r="B138" s="140"/>
      <c r="C138" s="141" t="s">
        <v>173</v>
      </c>
      <c r="D138" s="141" t="s">
        <v>134</v>
      </c>
      <c r="E138" s="142" t="s">
        <v>758</v>
      </c>
      <c r="F138" s="143" t="s">
        <v>759</v>
      </c>
      <c r="G138" s="144" t="s">
        <v>350</v>
      </c>
      <c r="H138" s="145">
        <v>495</v>
      </c>
      <c r="I138" s="146"/>
      <c r="J138" s="146">
        <f t="shared" si="0"/>
        <v>0</v>
      </c>
      <c r="K138" s="147"/>
      <c r="L138" s="27"/>
      <c r="M138" s="148" t="s">
        <v>1</v>
      </c>
      <c r="N138" s="149" t="s">
        <v>33</v>
      </c>
      <c r="O138" s="150">
        <v>0.45800000000000002</v>
      </c>
      <c r="P138" s="150">
        <f t="shared" si="1"/>
        <v>226.71</v>
      </c>
      <c r="Q138" s="150">
        <v>0</v>
      </c>
      <c r="R138" s="150">
        <f t="shared" si="2"/>
        <v>0</v>
      </c>
      <c r="S138" s="150">
        <v>0</v>
      </c>
      <c r="T138" s="151">
        <f t="shared" si="3"/>
        <v>0</v>
      </c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R138" s="152" t="s">
        <v>138</v>
      </c>
      <c r="AT138" s="152" t="s">
        <v>134</v>
      </c>
      <c r="AU138" s="152" t="s">
        <v>77</v>
      </c>
      <c r="AY138" s="14" t="s">
        <v>131</v>
      </c>
      <c r="BE138" s="153">
        <f t="shared" si="4"/>
        <v>0</v>
      </c>
      <c r="BF138" s="153">
        <f t="shared" si="5"/>
        <v>0</v>
      </c>
      <c r="BG138" s="153">
        <f t="shared" si="6"/>
        <v>0</v>
      </c>
      <c r="BH138" s="153">
        <f t="shared" si="7"/>
        <v>0</v>
      </c>
      <c r="BI138" s="153">
        <f t="shared" si="8"/>
        <v>0</v>
      </c>
      <c r="BJ138" s="14" t="s">
        <v>77</v>
      </c>
      <c r="BK138" s="153">
        <f t="shared" si="9"/>
        <v>0</v>
      </c>
      <c r="BL138" s="14" t="s">
        <v>138</v>
      </c>
      <c r="BM138" s="152" t="s">
        <v>7</v>
      </c>
    </row>
    <row r="139" spans="1:65" s="2" customFormat="1" ht="16.5" customHeight="1">
      <c r="A139" s="26"/>
      <c r="B139" s="140"/>
      <c r="C139" s="141" t="s">
        <v>369</v>
      </c>
      <c r="D139" s="141" t="s">
        <v>134</v>
      </c>
      <c r="E139" s="142" t="s">
        <v>760</v>
      </c>
      <c r="F139" s="143" t="s">
        <v>761</v>
      </c>
      <c r="G139" s="144" t="s">
        <v>350</v>
      </c>
      <c r="H139" s="145">
        <v>310</v>
      </c>
      <c r="I139" s="146"/>
      <c r="J139" s="146">
        <f t="shared" si="0"/>
        <v>0</v>
      </c>
      <c r="K139" s="147"/>
      <c r="L139" s="27"/>
      <c r="M139" s="148" t="s">
        <v>1</v>
      </c>
      <c r="N139" s="149" t="s">
        <v>33</v>
      </c>
      <c r="O139" s="150">
        <v>8.9999999999999993E-3</v>
      </c>
      <c r="P139" s="150">
        <f t="shared" si="1"/>
        <v>2.7899999999999996</v>
      </c>
      <c r="Q139" s="150">
        <v>0</v>
      </c>
      <c r="R139" s="150">
        <f t="shared" si="2"/>
        <v>0</v>
      </c>
      <c r="S139" s="150">
        <v>0</v>
      </c>
      <c r="T139" s="151">
        <f t="shared" si="3"/>
        <v>0</v>
      </c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R139" s="152" t="s">
        <v>138</v>
      </c>
      <c r="AT139" s="152" t="s">
        <v>134</v>
      </c>
      <c r="AU139" s="152" t="s">
        <v>77</v>
      </c>
      <c r="AY139" s="14" t="s">
        <v>131</v>
      </c>
      <c r="BE139" s="153">
        <f t="shared" si="4"/>
        <v>0</v>
      </c>
      <c r="BF139" s="153">
        <f t="shared" si="5"/>
        <v>0</v>
      </c>
      <c r="BG139" s="153">
        <f t="shared" si="6"/>
        <v>0</v>
      </c>
      <c r="BH139" s="153">
        <f t="shared" si="7"/>
        <v>0</v>
      </c>
      <c r="BI139" s="153">
        <f t="shared" si="8"/>
        <v>0</v>
      </c>
      <c r="BJ139" s="14" t="s">
        <v>77</v>
      </c>
      <c r="BK139" s="153">
        <f t="shared" si="9"/>
        <v>0</v>
      </c>
      <c r="BL139" s="14" t="s">
        <v>138</v>
      </c>
      <c r="BM139" s="152" t="s">
        <v>190</v>
      </c>
    </row>
    <row r="140" spans="1:65" s="2" customFormat="1" ht="21.75" customHeight="1">
      <c r="A140" s="26"/>
      <c r="B140" s="140"/>
      <c r="C140" s="141" t="s">
        <v>176</v>
      </c>
      <c r="D140" s="141" t="s">
        <v>134</v>
      </c>
      <c r="E140" s="142" t="s">
        <v>762</v>
      </c>
      <c r="F140" s="143" t="s">
        <v>763</v>
      </c>
      <c r="G140" s="144" t="s">
        <v>350</v>
      </c>
      <c r="H140" s="145">
        <v>185</v>
      </c>
      <c r="I140" s="146"/>
      <c r="J140" s="146">
        <f t="shared" si="0"/>
        <v>0</v>
      </c>
      <c r="K140" s="147"/>
      <c r="L140" s="27"/>
      <c r="M140" s="148" t="s">
        <v>1</v>
      </c>
      <c r="N140" s="149" t="s">
        <v>33</v>
      </c>
      <c r="O140" s="150">
        <v>0</v>
      </c>
      <c r="P140" s="150">
        <f t="shared" si="1"/>
        <v>0</v>
      </c>
      <c r="Q140" s="150">
        <v>0</v>
      </c>
      <c r="R140" s="150">
        <f t="shared" si="2"/>
        <v>0</v>
      </c>
      <c r="S140" s="150">
        <v>0</v>
      </c>
      <c r="T140" s="151">
        <f t="shared" si="3"/>
        <v>0</v>
      </c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R140" s="152" t="s">
        <v>138</v>
      </c>
      <c r="AT140" s="152" t="s">
        <v>134</v>
      </c>
      <c r="AU140" s="152" t="s">
        <v>77</v>
      </c>
      <c r="AY140" s="14" t="s">
        <v>131</v>
      </c>
      <c r="BE140" s="153">
        <f t="shared" si="4"/>
        <v>0</v>
      </c>
      <c r="BF140" s="153">
        <f t="shared" si="5"/>
        <v>0</v>
      </c>
      <c r="BG140" s="153">
        <f t="shared" si="6"/>
        <v>0</v>
      </c>
      <c r="BH140" s="153">
        <f t="shared" si="7"/>
        <v>0</v>
      </c>
      <c r="BI140" s="153">
        <f t="shared" si="8"/>
        <v>0</v>
      </c>
      <c r="BJ140" s="14" t="s">
        <v>77</v>
      </c>
      <c r="BK140" s="153">
        <f t="shared" si="9"/>
        <v>0</v>
      </c>
      <c r="BL140" s="14" t="s">
        <v>138</v>
      </c>
      <c r="BM140" s="152" t="s">
        <v>193</v>
      </c>
    </row>
    <row r="141" spans="1:65" s="12" customFormat="1" ht="22.9" customHeight="1">
      <c r="B141" s="128"/>
      <c r="D141" s="129" t="s">
        <v>66</v>
      </c>
      <c r="E141" s="138" t="s">
        <v>77</v>
      </c>
      <c r="F141" s="138" t="s">
        <v>341</v>
      </c>
      <c r="J141" s="139">
        <f>BK141</f>
        <v>0</v>
      </c>
      <c r="L141" s="128"/>
      <c r="M141" s="132"/>
      <c r="N141" s="133"/>
      <c r="O141" s="133"/>
      <c r="P141" s="134">
        <f>SUM(P142:P145)</f>
        <v>106.57541199999999</v>
      </c>
      <c r="Q141" s="133"/>
      <c r="R141" s="134">
        <f>SUM(R142:R145)</f>
        <v>64.993568365396996</v>
      </c>
      <c r="S141" s="133"/>
      <c r="T141" s="135">
        <f>SUM(T142:T145)</f>
        <v>0</v>
      </c>
      <c r="AR141" s="129" t="s">
        <v>74</v>
      </c>
      <c r="AT141" s="136" t="s">
        <v>66</v>
      </c>
      <c r="AU141" s="136" t="s">
        <v>74</v>
      </c>
      <c r="AY141" s="129" t="s">
        <v>131</v>
      </c>
      <c r="BK141" s="137">
        <f>SUM(BK142:BK145)</f>
        <v>0</v>
      </c>
    </row>
    <row r="142" spans="1:65" s="2" customFormat="1" ht="37.9" customHeight="1">
      <c r="A142" s="26"/>
      <c r="B142" s="140"/>
      <c r="C142" s="141" t="s">
        <v>374</v>
      </c>
      <c r="D142" s="141" t="s">
        <v>134</v>
      </c>
      <c r="E142" s="142" t="s">
        <v>764</v>
      </c>
      <c r="F142" s="213" t="s">
        <v>765</v>
      </c>
      <c r="G142" s="144" t="s">
        <v>350</v>
      </c>
      <c r="H142" s="145">
        <v>21.216000000000001</v>
      </c>
      <c r="I142" s="146"/>
      <c r="J142" s="146">
        <f>ROUND(I142*H142,2)</f>
        <v>0</v>
      </c>
      <c r="K142" s="147"/>
      <c r="L142" s="27"/>
      <c r="M142" s="148" t="s">
        <v>1</v>
      </c>
      <c r="N142" s="149" t="s">
        <v>33</v>
      </c>
      <c r="O142" s="150">
        <v>0</v>
      </c>
      <c r="P142" s="150">
        <f>O142*H142</f>
        <v>0</v>
      </c>
      <c r="Q142" s="150">
        <v>2.9174199999999999</v>
      </c>
      <c r="R142" s="150">
        <f>Q142*H142</f>
        <v>61.895982719999999</v>
      </c>
      <c r="S142" s="150">
        <v>0</v>
      </c>
      <c r="T142" s="151">
        <f>S142*H142</f>
        <v>0</v>
      </c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R142" s="152" t="s">
        <v>138</v>
      </c>
      <c r="AT142" s="152" t="s">
        <v>134</v>
      </c>
      <c r="AU142" s="152" t="s">
        <v>77</v>
      </c>
      <c r="AY142" s="14" t="s">
        <v>131</v>
      </c>
      <c r="BE142" s="153">
        <f>IF(N142="základná",J142,0)</f>
        <v>0</v>
      </c>
      <c r="BF142" s="153">
        <f>IF(N142="znížená",J142,0)</f>
        <v>0</v>
      </c>
      <c r="BG142" s="153">
        <f>IF(N142="zákl. prenesená",J142,0)</f>
        <v>0</v>
      </c>
      <c r="BH142" s="153">
        <f>IF(N142="zníž. prenesená",J142,0)</f>
        <v>0</v>
      </c>
      <c r="BI142" s="153">
        <f>IF(N142="nulová",J142,0)</f>
        <v>0</v>
      </c>
      <c r="BJ142" s="14" t="s">
        <v>77</v>
      </c>
      <c r="BK142" s="153">
        <f>ROUND(I142*H142,2)</f>
        <v>0</v>
      </c>
      <c r="BL142" s="14" t="s">
        <v>138</v>
      </c>
      <c r="BM142" s="152" t="s">
        <v>196</v>
      </c>
    </row>
    <row r="143" spans="1:65" s="2" customFormat="1" ht="16.5" customHeight="1">
      <c r="A143" s="26"/>
      <c r="B143" s="140"/>
      <c r="C143" s="141" t="s">
        <v>179</v>
      </c>
      <c r="D143" s="141" t="s">
        <v>134</v>
      </c>
      <c r="E143" s="142" t="s">
        <v>766</v>
      </c>
      <c r="F143" s="143" t="s">
        <v>767</v>
      </c>
      <c r="G143" s="144" t="s">
        <v>344</v>
      </c>
      <c r="H143" s="145">
        <v>12.32</v>
      </c>
      <c r="I143" s="146"/>
      <c r="J143" s="146">
        <f>ROUND(I143*H143,2)</f>
        <v>0</v>
      </c>
      <c r="K143" s="147"/>
      <c r="L143" s="27"/>
      <c r="M143" s="148" t="s">
        <v>1</v>
      </c>
      <c r="N143" s="149" t="s">
        <v>33</v>
      </c>
      <c r="O143" s="150">
        <v>0.35799999999999998</v>
      </c>
      <c r="P143" s="150">
        <f>O143*H143</f>
        <v>4.4105600000000003</v>
      </c>
      <c r="Q143" s="150">
        <v>1.1492455E-2</v>
      </c>
      <c r="R143" s="150">
        <f>Q143*H143</f>
        <v>0.14158704560000002</v>
      </c>
      <c r="S143" s="150">
        <v>0</v>
      </c>
      <c r="T143" s="151">
        <f>S143*H143</f>
        <v>0</v>
      </c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R143" s="152" t="s">
        <v>138</v>
      </c>
      <c r="AT143" s="152" t="s">
        <v>134</v>
      </c>
      <c r="AU143" s="152" t="s">
        <v>77</v>
      </c>
      <c r="AY143" s="14" t="s">
        <v>131</v>
      </c>
      <c r="BE143" s="153">
        <f>IF(N143="základná",J143,0)</f>
        <v>0</v>
      </c>
      <c r="BF143" s="153">
        <f>IF(N143="znížená",J143,0)</f>
        <v>0</v>
      </c>
      <c r="BG143" s="153">
        <f>IF(N143="zákl. prenesená",J143,0)</f>
        <v>0</v>
      </c>
      <c r="BH143" s="153">
        <f>IF(N143="zníž. prenesená",J143,0)</f>
        <v>0</v>
      </c>
      <c r="BI143" s="153">
        <f>IF(N143="nulová",J143,0)</f>
        <v>0</v>
      </c>
      <c r="BJ143" s="14" t="s">
        <v>77</v>
      </c>
      <c r="BK143" s="153">
        <f>ROUND(I143*H143,2)</f>
        <v>0</v>
      </c>
      <c r="BL143" s="14" t="s">
        <v>138</v>
      </c>
      <c r="BM143" s="152" t="s">
        <v>199</v>
      </c>
    </row>
    <row r="144" spans="1:65" s="2" customFormat="1" ht="16.5" customHeight="1">
      <c r="A144" s="26"/>
      <c r="B144" s="140"/>
      <c r="C144" s="141" t="s">
        <v>379</v>
      </c>
      <c r="D144" s="141" t="s">
        <v>134</v>
      </c>
      <c r="E144" s="142" t="s">
        <v>768</v>
      </c>
      <c r="F144" s="143" t="s">
        <v>769</v>
      </c>
      <c r="G144" s="144" t="s">
        <v>344</v>
      </c>
      <c r="H144" s="145">
        <v>12.32</v>
      </c>
      <c r="I144" s="146"/>
      <c r="J144" s="146">
        <f>ROUND(I144*H144,2)</f>
        <v>0</v>
      </c>
      <c r="K144" s="147"/>
      <c r="L144" s="27"/>
      <c r="M144" s="148" t="s">
        <v>1</v>
      </c>
      <c r="N144" s="149" t="s">
        <v>33</v>
      </c>
      <c r="O144" s="150">
        <v>0.19900000000000001</v>
      </c>
      <c r="P144" s="150">
        <f>O144*H144</f>
        <v>2.4516800000000001</v>
      </c>
      <c r="Q144" s="150">
        <v>0</v>
      </c>
      <c r="R144" s="150">
        <f>Q144*H144</f>
        <v>0</v>
      </c>
      <c r="S144" s="150">
        <v>0</v>
      </c>
      <c r="T144" s="151">
        <f>S144*H144</f>
        <v>0</v>
      </c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R144" s="152" t="s">
        <v>138</v>
      </c>
      <c r="AT144" s="152" t="s">
        <v>134</v>
      </c>
      <c r="AU144" s="152" t="s">
        <v>77</v>
      </c>
      <c r="AY144" s="14" t="s">
        <v>131</v>
      </c>
      <c r="BE144" s="153">
        <f>IF(N144="základná",J144,0)</f>
        <v>0</v>
      </c>
      <c r="BF144" s="153">
        <f>IF(N144="znížená",J144,0)</f>
        <v>0</v>
      </c>
      <c r="BG144" s="153">
        <f>IF(N144="zákl. prenesená",J144,0)</f>
        <v>0</v>
      </c>
      <c r="BH144" s="153">
        <f>IF(N144="zníž. prenesená",J144,0)</f>
        <v>0</v>
      </c>
      <c r="BI144" s="153">
        <f>IF(N144="nulová",J144,0)</f>
        <v>0</v>
      </c>
      <c r="BJ144" s="14" t="s">
        <v>77</v>
      </c>
      <c r="BK144" s="153">
        <f>ROUND(I144*H144,2)</f>
        <v>0</v>
      </c>
      <c r="BL144" s="14" t="s">
        <v>138</v>
      </c>
      <c r="BM144" s="152" t="s">
        <v>202</v>
      </c>
    </row>
    <row r="145" spans="1:65" s="2" customFormat="1" ht="16.5" customHeight="1">
      <c r="A145" s="26"/>
      <c r="B145" s="140"/>
      <c r="C145" s="141" t="s">
        <v>182</v>
      </c>
      <c r="D145" s="141" t="s">
        <v>134</v>
      </c>
      <c r="E145" s="142" t="s">
        <v>770</v>
      </c>
      <c r="F145" s="143" t="s">
        <v>771</v>
      </c>
      <c r="G145" s="144" t="s">
        <v>360</v>
      </c>
      <c r="H145" s="145">
        <v>2.9009999999999998</v>
      </c>
      <c r="I145" s="146"/>
      <c r="J145" s="146">
        <f>ROUND(I145*H145,2)</f>
        <v>0</v>
      </c>
      <c r="K145" s="147"/>
      <c r="L145" s="27"/>
      <c r="M145" s="148" t="s">
        <v>1</v>
      </c>
      <c r="N145" s="149" t="s">
        <v>33</v>
      </c>
      <c r="O145" s="150">
        <v>34.372</v>
      </c>
      <c r="P145" s="150">
        <f>O145*H145</f>
        <v>99.713171999999986</v>
      </c>
      <c r="Q145" s="150">
        <v>1.0189584970000001</v>
      </c>
      <c r="R145" s="150">
        <f>Q145*H145</f>
        <v>2.9559985997970002</v>
      </c>
      <c r="S145" s="150">
        <v>0</v>
      </c>
      <c r="T145" s="151">
        <f>S145*H145</f>
        <v>0</v>
      </c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R145" s="152" t="s">
        <v>138</v>
      </c>
      <c r="AT145" s="152" t="s">
        <v>134</v>
      </c>
      <c r="AU145" s="152" t="s">
        <v>77</v>
      </c>
      <c r="AY145" s="14" t="s">
        <v>131</v>
      </c>
      <c r="BE145" s="153">
        <f>IF(N145="základná",J145,0)</f>
        <v>0</v>
      </c>
      <c r="BF145" s="153">
        <f>IF(N145="znížená",J145,0)</f>
        <v>0</v>
      </c>
      <c r="BG145" s="153">
        <f>IF(N145="zákl. prenesená",J145,0)</f>
        <v>0</v>
      </c>
      <c r="BH145" s="153">
        <f>IF(N145="zníž. prenesená",J145,0)</f>
        <v>0</v>
      </c>
      <c r="BI145" s="153">
        <f>IF(N145="nulová",J145,0)</f>
        <v>0</v>
      </c>
      <c r="BJ145" s="14" t="s">
        <v>77</v>
      </c>
      <c r="BK145" s="153">
        <f>ROUND(I145*H145,2)</f>
        <v>0</v>
      </c>
      <c r="BL145" s="14" t="s">
        <v>138</v>
      </c>
      <c r="BM145" s="152" t="s">
        <v>205</v>
      </c>
    </row>
    <row r="146" spans="1:65" s="12" customFormat="1" ht="22.9" customHeight="1">
      <c r="B146" s="128"/>
      <c r="D146" s="129" t="s">
        <v>66</v>
      </c>
      <c r="E146" s="138" t="s">
        <v>143</v>
      </c>
      <c r="F146" s="138" t="s">
        <v>348</v>
      </c>
      <c r="J146" s="139">
        <f>BK146</f>
        <v>0</v>
      </c>
      <c r="L146" s="128"/>
      <c r="M146" s="132"/>
      <c r="N146" s="133"/>
      <c r="O146" s="133"/>
      <c r="P146" s="134">
        <f>SUM(P147:P149)</f>
        <v>315.80367108000002</v>
      </c>
      <c r="Q146" s="133"/>
      <c r="R146" s="134">
        <f>SUM(R147:R149)</f>
        <v>165.35900411999998</v>
      </c>
      <c r="S146" s="133"/>
      <c r="T146" s="135">
        <f>SUM(T147:T149)</f>
        <v>0</v>
      </c>
      <c r="AR146" s="129" t="s">
        <v>74</v>
      </c>
      <c r="AT146" s="136" t="s">
        <v>66</v>
      </c>
      <c r="AU146" s="136" t="s">
        <v>74</v>
      </c>
      <c r="AY146" s="129" t="s">
        <v>131</v>
      </c>
      <c r="BK146" s="137">
        <f>SUM(BK147:BK149)</f>
        <v>0</v>
      </c>
    </row>
    <row r="147" spans="1:65" s="2" customFormat="1" ht="37.9" customHeight="1">
      <c r="A147" s="26"/>
      <c r="B147" s="140"/>
      <c r="C147" s="141" t="s">
        <v>384</v>
      </c>
      <c r="D147" s="141" t="s">
        <v>134</v>
      </c>
      <c r="E147" s="142" t="s">
        <v>772</v>
      </c>
      <c r="F147" s="213" t="s">
        <v>773</v>
      </c>
      <c r="G147" s="144" t="s">
        <v>350</v>
      </c>
      <c r="H147" s="145">
        <v>57.287999999999997</v>
      </c>
      <c r="I147" s="146"/>
      <c r="J147" s="146">
        <f>ROUND(I147*H147,2)</f>
        <v>0</v>
      </c>
      <c r="K147" s="147"/>
      <c r="L147" s="27"/>
      <c r="M147" s="148" t="s">
        <v>1</v>
      </c>
      <c r="N147" s="149" t="s">
        <v>33</v>
      </c>
      <c r="O147" s="150">
        <v>0</v>
      </c>
      <c r="P147" s="150">
        <f>O147*H147</f>
        <v>0</v>
      </c>
      <c r="Q147" s="150">
        <v>2.7735699999999999</v>
      </c>
      <c r="R147" s="150">
        <f>Q147*H147</f>
        <v>158.89227815999999</v>
      </c>
      <c r="S147" s="150">
        <v>0</v>
      </c>
      <c r="T147" s="151">
        <f>S147*H147</f>
        <v>0</v>
      </c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R147" s="152" t="s">
        <v>138</v>
      </c>
      <c r="AT147" s="152" t="s">
        <v>134</v>
      </c>
      <c r="AU147" s="152" t="s">
        <v>77</v>
      </c>
      <c r="AY147" s="14" t="s">
        <v>131</v>
      </c>
      <c r="BE147" s="153">
        <f>IF(N147="základná",J147,0)</f>
        <v>0</v>
      </c>
      <c r="BF147" s="153">
        <f>IF(N147="znížená",J147,0)</f>
        <v>0</v>
      </c>
      <c r="BG147" s="153">
        <f>IF(N147="zákl. prenesená",J147,0)</f>
        <v>0</v>
      </c>
      <c r="BH147" s="153">
        <f>IF(N147="zníž. prenesená",J147,0)</f>
        <v>0</v>
      </c>
      <c r="BI147" s="153">
        <f>IF(N147="nulová",J147,0)</f>
        <v>0</v>
      </c>
      <c r="BJ147" s="14" t="s">
        <v>77</v>
      </c>
      <c r="BK147" s="153">
        <f>ROUND(I147*H147,2)</f>
        <v>0</v>
      </c>
      <c r="BL147" s="14" t="s">
        <v>138</v>
      </c>
      <c r="BM147" s="152" t="s">
        <v>208</v>
      </c>
    </row>
    <row r="148" spans="1:65" s="2" customFormat="1" ht="24.2" customHeight="1">
      <c r="A148" s="26"/>
      <c r="B148" s="140"/>
      <c r="C148" s="141" t="s">
        <v>185</v>
      </c>
      <c r="D148" s="141" t="s">
        <v>134</v>
      </c>
      <c r="E148" s="142" t="s">
        <v>774</v>
      </c>
      <c r="F148" s="143" t="s">
        <v>775</v>
      </c>
      <c r="G148" s="144" t="s">
        <v>344</v>
      </c>
      <c r="H148" s="145">
        <v>295.68</v>
      </c>
      <c r="I148" s="146"/>
      <c r="J148" s="146">
        <f>ROUND(I148*H148,2)</f>
        <v>0</v>
      </c>
      <c r="K148" s="147"/>
      <c r="L148" s="27"/>
      <c r="M148" s="148" t="s">
        <v>1</v>
      </c>
      <c r="N148" s="149" t="s">
        <v>33</v>
      </c>
      <c r="O148" s="150">
        <v>0</v>
      </c>
      <c r="P148" s="150">
        <f>O148*H148</f>
        <v>0</v>
      </c>
      <c r="Q148" s="150">
        <v>2.49E-3</v>
      </c>
      <c r="R148" s="150">
        <f>Q148*H148</f>
        <v>0.73624319999999999</v>
      </c>
      <c r="S148" s="150">
        <v>0</v>
      </c>
      <c r="T148" s="151">
        <f>S148*H148</f>
        <v>0</v>
      </c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R148" s="152" t="s">
        <v>138</v>
      </c>
      <c r="AT148" s="152" t="s">
        <v>134</v>
      </c>
      <c r="AU148" s="152" t="s">
        <v>77</v>
      </c>
      <c r="AY148" s="14" t="s">
        <v>131</v>
      </c>
      <c r="BE148" s="153">
        <f>IF(N148="základná",J148,0)</f>
        <v>0</v>
      </c>
      <c r="BF148" s="153">
        <f>IF(N148="znížená",J148,0)</f>
        <v>0</v>
      </c>
      <c r="BG148" s="153">
        <f>IF(N148="zákl. prenesená",J148,0)</f>
        <v>0</v>
      </c>
      <c r="BH148" s="153">
        <f>IF(N148="zníž. prenesená",J148,0)</f>
        <v>0</v>
      </c>
      <c r="BI148" s="153">
        <f>IF(N148="nulová",J148,0)</f>
        <v>0</v>
      </c>
      <c r="BJ148" s="14" t="s">
        <v>77</v>
      </c>
      <c r="BK148" s="153">
        <f>ROUND(I148*H148,2)</f>
        <v>0</v>
      </c>
      <c r="BL148" s="14" t="s">
        <v>138</v>
      </c>
      <c r="BM148" s="152" t="s">
        <v>211</v>
      </c>
    </row>
    <row r="149" spans="1:65" s="2" customFormat="1" ht="24.2" customHeight="1">
      <c r="A149" s="26"/>
      <c r="B149" s="140"/>
      <c r="C149" s="141" t="s">
        <v>391</v>
      </c>
      <c r="D149" s="141" t="s">
        <v>134</v>
      </c>
      <c r="E149" s="142" t="s">
        <v>776</v>
      </c>
      <c r="F149" s="143" t="s">
        <v>777</v>
      </c>
      <c r="G149" s="144" t="s">
        <v>360</v>
      </c>
      <c r="H149" s="145">
        <v>5.1159999999999997</v>
      </c>
      <c r="I149" s="146"/>
      <c r="J149" s="146">
        <f>ROUND(I149*H149,2)</f>
        <v>0</v>
      </c>
      <c r="K149" s="147"/>
      <c r="L149" s="27"/>
      <c r="M149" s="148" t="s">
        <v>1</v>
      </c>
      <c r="N149" s="149" t="s">
        <v>33</v>
      </c>
      <c r="O149" s="150">
        <v>61.728630000000003</v>
      </c>
      <c r="P149" s="150">
        <f>O149*H149</f>
        <v>315.80367108000002</v>
      </c>
      <c r="Q149" s="150">
        <v>1.1201099999999999</v>
      </c>
      <c r="R149" s="150">
        <f>Q149*H149</f>
        <v>5.7304827599999992</v>
      </c>
      <c r="S149" s="150">
        <v>0</v>
      </c>
      <c r="T149" s="151">
        <f>S149*H149</f>
        <v>0</v>
      </c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R149" s="152" t="s">
        <v>138</v>
      </c>
      <c r="AT149" s="152" t="s">
        <v>134</v>
      </c>
      <c r="AU149" s="152" t="s">
        <v>77</v>
      </c>
      <c r="AY149" s="14" t="s">
        <v>131</v>
      </c>
      <c r="BE149" s="153">
        <f>IF(N149="základná",J149,0)</f>
        <v>0</v>
      </c>
      <c r="BF149" s="153">
        <f>IF(N149="znížená",J149,0)</f>
        <v>0</v>
      </c>
      <c r="BG149" s="153">
        <f>IF(N149="zákl. prenesená",J149,0)</f>
        <v>0</v>
      </c>
      <c r="BH149" s="153">
        <f>IF(N149="zníž. prenesená",J149,0)</f>
        <v>0</v>
      </c>
      <c r="BI149" s="153">
        <f>IF(N149="nulová",J149,0)</f>
        <v>0</v>
      </c>
      <c r="BJ149" s="14" t="s">
        <v>77</v>
      </c>
      <c r="BK149" s="153">
        <f>ROUND(I149*H149,2)</f>
        <v>0</v>
      </c>
      <c r="BL149" s="14" t="s">
        <v>138</v>
      </c>
      <c r="BM149" s="152" t="s">
        <v>214</v>
      </c>
    </row>
    <row r="150" spans="1:65" s="12" customFormat="1" ht="22.9" customHeight="1">
      <c r="B150" s="128"/>
      <c r="D150" s="129" t="s">
        <v>66</v>
      </c>
      <c r="E150" s="138" t="s">
        <v>138</v>
      </c>
      <c r="F150" s="138" t="s">
        <v>361</v>
      </c>
      <c r="J150" s="139">
        <f>BK150</f>
        <v>0</v>
      </c>
      <c r="L150" s="128"/>
      <c r="M150" s="132"/>
      <c r="N150" s="133"/>
      <c r="O150" s="133"/>
      <c r="P150" s="134">
        <f>SUM(P151:P156)</f>
        <v>122.93199016</v>
      </c>
      <c r="Q150" s="133"/>
      <c r="R150" s="134">
        <f>SUM(R151:R156)</f>
        <v>23.887282477103998</v>
      </c>
      <c r="S150" s="133"/>
      <c r="T150" s="135">
        <f>SUM(T151:T156)</f>
        <v>0</v>
      </c>
      <c r="AR150" s="129" t="s">
        <v>74</v>
      </c>
      <c r="AT150" s="136" t="s">
        <v>66</v>
      </c>
      <c r="AU150" s="136" t="s">
        <v>74</v>
      </c>
      <c r="AY150" s="129" t="s">
        <v>131</v>
      </c>
      <c r="BK150" s="137">
        <f>SUM(BK151:BK156)</f>
        <v>0</v>
      </c>
    </row>
    <row r="151" spans="1:65" s="2" customFormat="1" ht="37.9" customHeight="1">
      <c r="A151" s="26"/>
      <c r="B151" s="140"/>
      <c r="C151" s="141" t="s">
        <v>7</v>
      </c>
      <c r="D151" s="141" t="s">
        <v>134</v>
      </c>
      <c r="E151" s="142" t="s">
        <v>778</v>
      </c>
      <c r="F151" s="213" t="s">
        <v>779</v>
      </c>
      <c r="G151" s="144" t="s">
        <v>350</v>
      </c>
      <c r="H151" s="145">
        <v>7.476</v>
      </c>
      <c r="I151" s="146"/>
      <c r="J151" s="146">
        <f t="shared" ref="J151:J156" si="10">ROUND(I151*H151,2)</f>
        <v>0</v>
      </c>
      <c r="K151" s="147"/>
      <c r="L151" s="27"/>
      <c r="M151" s="148" t="s">
        <v>1</v>
      </c>
      <c r="N151" s="149" t="s">
        <v>33</v>
      </c>
      <c r="O151" s="150">
        <v>1.55955</v>
      </c>
      <c r="P151" s="150">
        <f t="shared" ref="P151:P156" si="11">O151*H151</f>
        <v>11.659195799999999</v>
      </c>
      <c r="Q151" s="150">
        <v>2.4225940000000001</v>
      </c>
      <c r="R151" s="150">
        <f t="shared" ref="R151:R156" si="12">Q151*H151</f>
        <v>18.111312743999999</v>
      </c>
      <c r="S151" s="150">
        <v>0</v>
      </c>
      <c r="T151" s="151">
        <f t="shared" ref="T151:T156" si="13">S151*H151</f>
        <v>0</v>
      </c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R151" s="152" t="s">
        <v>138</v>
      </c>
      <c r="AT151" s="152" t="s">
        <v>134</v>
      </c>
      <c r="AU151" s="152" t="s">
        <v>77</v>
      </c>
      <c r="AY151" s="14" t="s">
        <v>131</v>
      </c>
      <c r="BE151" s="153">
        <f t="shared" ref="BE151:BE156" si="14">IF(N151="základná",J151,0)</f>
        <v>0</v>
      </c>
      <c r="BF151" s="153">
        <f t="shared" ref="BF151:BF156" si="15">IF(N151="znížená",J151,0)</f>
        <v>0</v>
      </c>
      <c r="BG151" s="153">
        <f t="shared" ref="BG151:BG156" si="16">IF(N151="zákl. prenesená",J151,0)</f>
        <v>0</v>
      </c>
      <c r="BH151" s="153">
        <f t="shared" ref="BH151:BH156" si="17">IF(N151="zníž. prenesená",J151,0)</f>
        <v>0</v>
      </c>
      <c r="BI151" s="153">
        <f t="shared" ref="BI151:BI156" si="18">IF(N151="nulová",J151,0)</f>
        <v>0</v>
      </c>
      <c r="BJ151" s="14" t="s">
        <v>77</v>
      </c>
      <c r="BK151" s="153">
        <f t="shared" ref="BK151:BK156" si="19">ROUND(I151*H151,2)</f>
        <v>0</v>
      </c>
      <c r="BL151" s="14" t="s">
        <v>138</v>
      </c>
      <c r="BM151" s="152" t="s">
        <v>217</v>
      </c>
    </row>
    <row r="152" spans="1:65" s="2" customFormat="1" ht="16.5" customHeight="1">
      <c r="A152" s="26"/>
      <c r="B152" s="140"/>
      <c r="C152" s="141" t="s">
        <v>396</v>
      </c>
      <c r="D152" s="141" t="s">
        <v>134</v>
      </c>
      <c r="E152" s="142" t="s">
        <v>780</v>
      </c>
      <c r="F152" s="143" t="s">
        <v>781</v>
      </c>
      <c r="G152" s="144" t="s">
        <v>344</v>
      </c>
      <c r="H152" s="145">
        <v>53.04</v>
      </c>
      <c r="I152" s="146"/>
      <c r="J152" s="146">
        <f t="shared" si="10"/>
        <v>0</v>
      </c>
      <c r="K152" s="147"/>
      <c r="L152" s="27"/>
      <c r="M152" s="148" t="s">
        <v>1</v>
      </c>
      <c r="N152" s="149" t="s">
        <v>33</v>
      </c>
      <c r="O152" s="150">
        <v>0.37741000000000002</v>
      </c>
      <c r="P152" s="150">
        <f t="shared" si="11"/>
        <v>20.017826400000001</v>
      </c>
      <c r="Q152" s="150">
        <v>6.9561400000000004E-3</v>
      </c>
      <c r="R152" s="150">
        <f t="shared" si="12"/>
        <v>0.36895366560000004</v>
      </c>
      <c r="S152" s="150">
        <v>0</v>
      </c>
      <c r="T152" s="151">
        <f t="shared" si="13"/>
        <v>0</v>
      </c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R152" s="152" t="s">
        <v>138</v>
      </c>
      <c r="AT152" s="152" t="s">
        <v>134</v>
      </c>
      <c r="AU152" s="152" t="s">
        <v>77</v>
      </c>
      <c r="AY152" s="14" t="s">
        <v>131</v>
      </c>
      <c r="BE152" s="153">
        <f t="shared" si="14"/>
        <v>0</v>
      </c>
      <c r="BF152" s="153">
        <f t="shared" si="15"/>
        <v>0</v>
      </c>
      <c r="BG152" s="153">
        <f t="shared" si="16"/>
        <v>0</v>
      </c>
      <c r="BH152" s="153">
        <f t="shared" si="17"/>
        <v>0</v>
      </c>
      <c r="BI152" s="153">
        <f t="shared" si="18"/>
        <v>0</v>
      </c>
      <c r="BJ152" s="14" t="s">
        <v>77</v>
      </c>
      <c r="BK152" s="153">
        <f t="shared" si="19"/>
        <v>0</v>
      </c>
      <c r="BL152" s="14" t="s">
        <v>138</v>
      </c>
      <c r="BM152" s="152" t="s">
        <v>220</v>
      </c>
    </row>
    <row r="153" spans="1:65" s="2" customFormat="1" ht="16.5" customHeight="1">
      <c r="A153" s="26"/>
      <c r="B153" s="140"/>
      <c r="C153" s="141" t="s">
        <v>190</v>
      </c>
      <c r="D153" s="141" t="s">
        <v>134</v>
      </c>
      <c r="E153" s="142" t="s">
        <v>782</v>
      </c>
      <c r="F153" s="143" t="s">
        <v>783</v>
      </c>
      <c r="G153" s="144" t="s">
        <v>344</v>
      </c>
      <c r="H153" s="145">
        <v>53.04</v>
      </c>
      <c r="I153" s="146"/>
      <c r="J153" s="146">
        <f t="shared" si="10"/>
        <v>0</v>
      </c>
      <c r="K153" s="147"/>
      <c r="L153" s="27"/>
      <c r="M153" s="148" t="s">
        <v>1</v>
      </c>
      <c r="N153" s="149" t="s">
        <v>33</v>
      </c>
      <c r="O153" s="150">
        <v>0.26600000000000001</v>
      </c>
      <c r="P153" s="150">
        <f t="shared" si="11"/>
        <v>14.108640000000001</v>
      </c>
      <c r="Q153" s="150">
        <v>0</v>
      </c>
      <c r="R153" s="150">
        <f t="shared" si="12"/>
        <v>0</v>
      </c>
      <c r="S153" s="150">
        <v>0</v>
      </c>
      <c r="T153" s="151">
        <f t="shared" si="13"/>
        <v>0</v>
      </c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R153" s="152" t="s">
        <v>138</v>
      </c>
      <c r="AT153" s="152" t="s">
        <v>134</v>
      </c>
      <c r="AU153" s="152" t="s">
        <v>77</v>
      </c>
      <c r="AY153" s="14" t="s">
        <v>131</v>
      </c>
      <c r="BE153" s="153">
        <f t="shared" si="14"/>
        <v>0</v>
      </c>
      <c r="BF153" s="153">
        <f t="shared" si="15"/>
        <v>0</v>
      </c>
      <c r="BG153" s="153">
        <f t="shared" si="16"/>
        <v>0</v>
      </c>
      <c r="BH153" s="153">
        <f t="shared" si="17"/>
        <v>0</v>
      </c>
      <c r="BI153" s="153">
        <f t="shared" si="18"/>
        <v>0</v>
      </c>
      <c r="BJ153" s="14" t="s">
        <v>77</v>
      </c>
      <c r="BK153" s="153">
        <f t="shared" si="19"/>
        <v>0</v>
      </c>
      <c r="BL153" s="14" t="s">
        <v>138</v>
      </c>
      <c r="BM153" s="152" t="s">
        <v>223</v>
      </c>
    </row>
    <row r="154" spans="1:65" s="2" customFormat="1" ht="24.2" customHeight="1">
      <c r="A154" s="26"/>
      <c r="B154" s="140"/>
      <c r="C154" s="141" t="s">
        <v>400</v>
      </c>
      <c r="D154" s="141" t="s">
        <v>134</v>
      </c>
      <c r="E154" s="142" t="s">
        <v>784</v>
      </c>
      <c r="F154" s="143" t="s">
        <v>785</v>
      </c>
      <c r="G154" s="144" t="s">
        <v>344</v>
      </c>
      <c r="H154" s="145">
        <v>53.04</v>
      </c>
      <c r="I154" s="146"/>
      <c r="J154" s="146">
        <f t="shared" si="10"/>
        <v>0</v>
      </c>
      <c r="K154" s="147"/>
      <c r="L154" s="27"/>
      <c r="M154" s="148" t="s">
        <v>1</v>
      </c>
      <c r="N154" s="149" t="s">
        <v>33</v>
      </c>
      <c r="O154" s="150">
        <v>0.57647999999999999</v>
      </c>
      <c r="P154" s="150">
        <f t="shared" si="11"/>
        <v>30.576499200000001</v>
      </c>
      <c r="Q154" s="150">
        <v>8.2360000000000003E-2</v>
      </c>
      <c r="R154" s="150">
        <f t="shared" si="12"/>
        <v>4.3683744000000004</v>
      </c>
      <c r="S154" s="150">
        <v>0</v>
      </c>
      <c r="T154" s="151">
        <f t="shared" si="13"/>
        <v>0</v>
      </c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R154" s="152" t="s">
        <v>138</v>
      </c>
      <c r="AT154" s="152" t="s">
        <v>134</v>
      </c>
      <c r="AU154" s="152" t="s">
        <v>77</v>
      </c>
      <c r="AY154" s="14" t="s">
        <v>131</v>
      </c>
      <c r="BE154" s="153">
        <f t="shared" si="14"/>
        <v>0</v>
      </c>
      <c r="BF154" s="153">
        <f t="shared" si="15"/>
        <v>0</v>
      </c>
      <c r="BG154" s="153">
        <f t="shared" si="16"/>
        <v>0</v>
      </c>
      <c r="BH154" s="153">
        <f t="shared" si="17"/>
        <v>0</v>
      </c>
      <c r="BI154" s="153">
        <f t="shared" si="18"/>
        <v>0</v>
      </c>
      <c r="BJ154" s="14" t="s">
        <v>77</v>
      </c>
      <c r="BK154" s="153">
        <f t="shared" si="19"/>
        <v>0</v>
      </c>
      <c r="BL154" s="14" t="s">
        <v>138</v>
      </c>
      <c r="BM154" s="152" t="s">
        <v>226</v>
      </c>
    </row>
    <row r="155" spans="1:65" s="2" customFormat="1" ht="24.2" customHeight="1">
      <c r="A155" s="26"/>
      <c r="B155" s="140"/>
      <c r="C155" s="141" t="s">
        <v>193</v>
      </c>
      <c r="D155" s="141" t="s">
        <v>134</v>
      </c>
      <c r="E155" s="142" t="s">
        <v>786</v>
      </c>
      <c r="F155" s="143" t="s">
        <v>787</v>
      </c>
      <c r="G155" s="144" t="s">
        <v>344</v>
      </c>
      <c r="H155" s="145">
        <v>53.04</v>
      </c>
      <c r="I155" s="146"/>
      <c r="J155" s="146">
        <f t="shared" si="10"/>
        <v>0</v>
      </c>
      <c r="K155" s="147"/>
      <c r="L155" s="27"/>
      <c r="M155" s="148" t="s">
        <v>1</v>
      </c>
      <c r="N155" s="149" t="s">
        <v>33</v>
      </c>
      <c r="O155" s="150">
        <v>0.189</v>
      </c>
      <c r="P155" s="150">
        <f t="shared" si="11"/>
        <v>10.024559999999999</v>
      </c>
      <c r="Q155" s="150">
        <v>0</v>
      </c>
      <c r="R155" s="150">
        <f t="shared" si="12"/>
        <v>0</v>
      </c>
      <c r="S155" s="150">
        <v>0</v>
      </c>
      <c r="T155" s="151">
        <f t="shared" si="13"/>
        <v>0</v>
      </c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R155" s="152" t="s">
        <v>138</v>
      </c>
      <c r="AT155" s="152" t="s">
        <v>134</v>
      </c>
      <c r="AU155" s="152" t="s">
        <v>77</v>
      </c>
      <c r="AY155" s="14" t="s">
        <v>131</v>
      </c>
      <c r="BE155" s="153">
        <f t="shared" si="14"/>
        <v>0</v>
      </c>
      <c r="BF155" s="153">
        <f t="shared" si="15"/>
        <v>0</v>
      </c>
      <c r="BG155" s="153">
        <f t="shared" si="16"/>
        <v>0</v>
      </c>
      <c r="BH155" s="153">
        <f t="shared" si="17"/>
        <v>0</v>
      </c>
      <c r="BI155" s="153">
        <f t="shared" si="18"/>
        <v>0</v>
      </c>
      <c r="BJ155" s="14" t="s">
        <v>77</v>
      </c>
      <c r="BK155" s="153">
        <f t="shared" si="19"/>
        <v>0</v>
      </c>
      <c r="BL155" s="14" t="s">
        <v>138</v>
      </c>
      <c r="BM155" s="152" t="s">
        <v>227</v>
      </c>
    </row>
    <row r="156" spans="1:65" s="2" customFormat="1" ht="16.5" customHeight="1">
      <c r="A156" s="26"/>
      <c r="B156" s="140"/>
      <c r="C156" s="141" t="s">
        <v>404</v>
      </c>
      <c r="D156" s="141" t="s">
        <v>134</v>
      </c>
      <c r="E156" s="142" t="s">
        <v>788</v>
      </c>
      <c r="F156" s="143" t="s">
        <v>789</v>
      </c>
      <c r="G156" s="144" t="s">
        <v>360</v>
      </c>
      <c r="H156" s="145">
        <v>1.022</v>
      </c>
      <c r="I156" s="146"/>
      <c r="J156" s="146">
        <f t="shared" si="10"/>
        <v>0</v>
      </c>
      <c r="K156" s="147"/>
      <c r="L156" s="27"/>
      <c r="M156" s="148" t="s">
        <v>1</v>
      </c>
      <c r="N156" s="149" t="s">
        <v>33</v>
      </c>
      <c r="O156" s="150">
        <v>35.758580000000002</v>
      </c>
      <c r="P156" s="150">
        <f t="shared" si="11"/>
        <v>36.545268760000006</v>
      </c>
      <c r="Q156" s="150">
        <v>1.016283432</v>
      </c>
      <c r="R156" s="150">
        <f t="shared" si="12"/>
        <v>1.038641667504</v>
      </c>
      <c r="S156" s="150">
        <v>0</v>
      </c>
      <c r="T156" s="151">
        <f t="shared" si="13"/>
        <v>0</v>
      </c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R156" s="152" t="s">
        <v>138</v>
      </c>
      <c r="AT156" s="152" t="s">
        <v>134</v>
      </c>
      <c r="AU156" s="152" t="s">
        <v>77</v>
      </c>
      <c r="AY156" s="14" t="s">
        <v>131</v>
      </c>
      <c r="BE156" s="153">
        <f t="shared" si="14"/>
        <v>0</v>
      </c>
      <c r="BF156" s="153">
        <f t="shared" si="15"/>
        <v>0</v>
      </c>
      <c r="BG156" s="153">
        <f t="shared" si="16"/>
        <v>0</v>
      </c>
      <c r="BH156" s="153">
        <f t="shared" si="17"/>
        <v>0</v>
      </c>
      <c r="BI156" s="153">
        <f t="shared" si="18"/>
        <v>0</v>
      </c>
      <c r="BJ156" s="14" t="s">
        <v>77</v>
      </c>
      <c r="BK156" s="153">
        <f t="shared" si="19"/>
        <v>0</v>
      </c>
      <c r="BL156" s="14" t="s">
        <v>138</v>
      </c>
      <c r="BM156" s="152" t="s">
        <v>229</v>
      </c>
    </row>
    <row r="157" spans="1:65" s="12" customFormat="1" ht="22.9" customHeight="1">
      <c r="B157" s="128"/>
      <c r="D157" s="129" t="s">
        <v>66</v>
      </c>
      <c r="E157" s="138" t="s">
        <v>146</v>
      </c>
      <c r="F157" s="138" t="s">
        <v>390</v>
      </c>
      <c r="J157" s="139">
        <f>BK157</f>
        <v>0</v>
      </c>
      <c r="L157" s="128"/>
      <c r="M157" s="132"/>
      <c r="N157" s="133"/>
      <c r="O157" s="133"/>
      <c r="P157" s="134">
        <f>SUM(P158:P162)</f>
        <v>30.896585959999999</v>
      </c>
      <c r="Q157" s="133"/>
      <c r="R157" s="134">
        <f>SUM(R158:R162)</f>
        <v>51.780137281376</v>
      </c>
      <c r="S157" s="133"/>
      <c r="T157" s="135">
        <f>SUM(T158:T162)</f>
        <v>0</v>
      </c>
      <c r="AR157" s="129" t="s">
        <v>74</v>
      </c>
      <c r="AT157" s="136" t="s">
        <v>66</v>
      </c>
      <c r="AU157" s="136" t="s">
        <v>74</v>
      </c>
      <c r="AY157" s="129" t="s">
        <v>131</v>
      </c>
      <c r="BK157" s="137">
        <f>SUM(BK158:BK162)</f>
        <v>0</v>
      </c>
    </row>
    <row r="158" spans="1:65" s="2" customFormat="1" ht="24.2" customHeight="1">
      <c r="A158" s="26"/>
      <c r="B158" s="140"/>
      <c r="C158" s="141" t="s">
        <v>196</v>
      </c>
      <c r="D158" s="141" t="s">
        <v>134</v>
      </c>
      <c r="E158" s="142" t="s">
        <v>790</v>
      </c>
      <c r="F158" s="143" t="s">
        <v>791</v>
      </c>
      <c r="G158" s="144" t="s">
        <v>344</v>
      </c>
      <c r="H158" s="145">
        <v>141.68</v>
      </c>
      <c r="I158" s="146"/>
      <c r="J158" s="146">
        <f>ROUND(I158*H158,2)</f>
        <v>0</v>
      </c>
      <c r="K158" s="147"/>
      <c r="L158" s="27"/>
      <c r="M158" s="148" t="s">
        <v>1</v>
      </c>
      <c r="N158" s="149" t="s">
        <v>33</v>
      </c>
      <c r="O158" s="150">
        <v>0</v>
      </c>
      <c r="P158" s="150">
        <f>O158*H158</f>
        <v>0</v>
      </c>
      <c r="Q158" s="150">
        <v>1.01E-3</v>
      </c>
      <c r="R158" s="150">
        <f>Q158*H158</f>
        <v>0.14309680000000002</v>
      </c>
      <c r="S158" s="150">
        <v>0</v>
      </c>
      <c r="T158" s="151">
        <f>S158*H158</f>
        <v>0</v>
      </c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R158" s="152" t="s">
        <v>138</v>
      </c>
      <c r="AT158" s="152" t="s">
        <v>134</v>
      </c>
      <c r="AU158" s="152" t="s">
        <v>77</v>
      </c>
      <c r="AY158" s="14" t="s">
        <v>131</v>
      </c>
      <c r="BE158" s="153">
        <f>IF(N158="základná",J158,0)</f>
        <v>0</v>
      </c>
      <c r="BF158" s="153">
        <f>IF(N158="znížená",J158,0)</f>
        <v>0</v>
      </c>
      <c r="BG158" s="153">
        <f>IF(N158="zákl. prenesená",J158,0)</f>
        <v>0</v>
      </c>
      <c r="BH158" s="153">
        <f>IF(N158="zníž. prenesená",J158,0)</f>
        <v>0</v>
      </c>
      <c r="BI158" s="153">
        <f>IF(N158="nulová",J158,0)</f>
        <v>0</v>
      </c>
      <c r="BJ158" s="14" t="s">
        <v>77</v>
      </c>
      <c r="BK158" s="153">
        <f>ROUND(I158*H158,2)</f>
        <v>0</v>
      </c>
      <c r="BL158" s="14" t="s">
        <v>138</v>
      </c>
      <c r="BM158" s="152" t="s">
        <v>231</v>
      </c>
    </row>
    <row r="159" spans="1:65" s="2" customFormat="1" ht="21.75" customHeight="1">
      <c r="A159" s="26"/>
      <c r="B159" s="140"/>
      <c r="C159" s="141" t="s">
        <v>407</v>
      </c>
      <c r="D159" s="141" t="s">
        <v>134</v>
      </c>
      <c r="E159" s="142" t="s">
        <v>792</v>
      </c>
      <c r="F159" s="213" t="s">
        <v>1235</v>
      </c>
      <c r="G159" s="144" t="s">
        <v>344</v>
      </c>
      <c r="H159" s="145">
        <v>28.533000000000001</v>
      </c>
      <c r="I159" s="146"/>
      <c r="J159" s="146">
        <f>ROUND(I159*H159,2)</f>
        <v>0</v>
      </c>
      <c r="K159" s="147"/>
      <c r="L159" s="27"/>
      <c r="M159" s="148" t="s">
        <v>1</v>
      </c>
      <c r="N159" s="149" t="s">
        <v>33</v>
      </c>
      <c r="O159" s="150">
        <v>0</v>
      </c>
      <c r="P159" s="150">
        <f>O159*H159</f>
        <v>0</v>
      </c>
      <c r="Q159" s="150">
        <v>1E-3</v>
      </c>
      <c r="R159" s="150">
        <f>Q159*H159</f>
        <v>2.8533000000000003E-2</v>
      </c>
      <c r="S159" s="150">
        <v>0</v>
      </c>
      <c r="T159" s="151">
        <f>S159*H159</f>
        <v>0</v>
      </c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R159" s="152" t="s">
        <v>138</v>
      </c>
      <c r="AT159" s="152" t="s">
        <v>134</v>
      </c>
      <c r="AU159" s="152" t="s">
        <v>77</v>
      </c>
      <c r="AY159" s="14" t="s">
        <v>131</v>
      </c>
      <c r="BE159" s="153">
        <f>IF(N159="základná",J159,0)</f>
        <v>0</v>
      </c>
      <c r="BF159" s="153">
        <f>IF(N159="znížená",J159,0)</f>
        <v>0</v>
      </c>
      <c r="BG159" s="153">
        <f>IF(N159="zákl. prenesená",J159,0)</f>
        <v>0</v>
      </c>
      <c r="BH159" s="153">
        <f>IF(N159="zníž. prenesená",J159,0)</f>
        <v>0</v>
      </c>
      <c r="BI159" s="153">
        <f>IF(N159="nulová",J159,0)</f>
        <v>0</v>
      </c>
      <c r="BJ159" s="14" t="s">
        <v>77</v>
      </c>
      <c r="BK159" s="153">
        <f>ROUND(I159*H159,2)</f>
        <v>0</v>
      </c>
      <c r="BL159" s="14" t="s">
        <v>138</v>
      </c>
      <c r="BM159" s="152" t="s">
        <v>232</v>
      </c>
    </row>
    <row r="160" spans="1:65" s="2" customFormat="1" ht="24.2" customHeight="1">
      <c r="A160" s="26"/>
      <c r="B160" s="140"/>
      <c r="C160" s="141" t="s">
        <v>199</v>
      </c>
      <c r="D160" s="141" t="s">
        <v>134</v>
      </c>
      <c r="E160" s="142" t="s">
        <v>793</v>
      </c>
      <c r="F160" s="143" t="s">
        <v>794</v>
      </c>
      <c r="G160" s="144" t="s">
        <v>350</v>
      </c>
      <c r="H160" s="145">
        <v>11.128</v>
      </c>
      <c r="I160" s="146"/>
      <c r="J160" s="146">
        <f>ROUND(I160*H160,2)</f>
        <v>0</v>
      </c>
      <c r="K160" s="147"/>
      <c r="L160" s="27"/>
      <c r="M160" s="148" t="s">
        <v>1</v>
      </c>
      <c r="N160" s="149" t="s">
        <v>33</v>
      </c>
      <c r="O160" s="150">
        <v>2.3201000000000001</v>
      </c>
      <c r="P160" s="150">
        <f>O160*H160</f>
        <v>25.818072799999999</v>
      </c>
      <c r="Q160" s="150">
        <v>2.1940735</v>
      </c>
      <c r="R160" s="150">
        <f>Q160*H160</f>
        <v>24.415649907999999</v>
      </c>
      <c r="S160" s="150">
        <v>0</v>
      </c>
      <c r="T160" s="151">
        <f>S160*H160</f>
        <v>0</v>
      </c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R160" s="152" t="s">
        <v>138</v>
      </c>
      <c r="AT160" s="152" t="s">
        <v>134</v>
      </c>
      <c r="AU160" s="152" t="s">
        <v>77</v>
      </c>
      <c r="AY160" s="14" t="s">
        <v>131</v>
      </c>
      <c r="BE160" s="153">
        <f>IF(N160="základná",J160,0)</f>
        <v>0</v>
      </c>
      <c r="BF160" s="153">
        <f>IF(N160="znížená",J160,0)</f>
        <v>0</v>
      </c>
      <c r="BG160" s="153">
        <f>IF(N160="zákl. prenesená",J160,0)</f>
        <v>0</v>
      </c>
      <c r="BH160" s="153">
        <f>IF(N160="zníž. prenesená",J160,0)</f>
        <v>0</v>
      </c>
      <c r="BI160" s="153">
        <f>IF(N160="nulová",J160,0)</f>
        <v>0</v>
      </c>
      <c r="BJ160" s="14" t="s">
        <v>77</v>
      </c>
      <c r="BK160" s="153">
        <f>ROUND(I160*H160,2)</f>
        <v>0</v>
      </c>
      <c r="BL160" s="14" t="s">
        <v>138</v>
      </c>
      <c r="BM160" s="152" t="s">
        <v>235</v>
      </c>
    </row>
    <row r="161" spans="1:65" s="2" customFormat="1" ht="21.75" customHeight="1">
      <c r="A161" s="26"/>
      <c r="B161" s="140"/>
      <c r="C161" s="141" t="s">
        <v>412</v>
      </c>
      <c r="D161" s="141" t="s">
        <v>134</v>
      </c>
      <c r="E161" s="142" t="s">
        <v>410</v>
      </c>
      <c r="F161" s="143" t="s">
        <v>411</v>
      </c>
      <c r="G161" s="144" t="s">
        <v>360</v>
      </c>
      <c r="H161" s="145">
        <v>0.32200000000000001</v>
      </c>
      <c r="I161" s="146"/>
      <c r="J161" s="146">
        <f>ROUND(I161*H161,2)</f>
        <v>0</v>
      </c>
      <c r="K161" s="147"/>
      <c r="L161" s="27"/>
      <c r="M161" s="148" t="s">
        <v>1</v>
      </c>
      <c r="N161" s="149" t="s">
        <v>33</v>
      </c>
      <c r="O161" s="150">
        <v>15.77178</v>
      </c>
      <c r="P161" s="150">
        <f>O161*H161</f>
        <v>5.07851316</v>
      </c>
      <c r="Q161" s="150">
        <v>1.202961408</v>
      </c>
      <c r="R161" s="150">
        <f>Q161*H161</f>
        <v>0.38735357337600002</v>
      </c>
      <c r="S161" s="150">
        <v>0</v>
      </c>
      <c r="T161" s="151">
        <f>S161*H161</f>
        <v>0</v>
      </c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R161" s="152" t="s">
        <v>138</v>
      </c>
      <c r="AT161" s="152" t="s">
        <v>134</v>
      </c>
      <c r="AU161" s="152" t="s">
        <v>77</v>
      </c>
      <c r="AY161" s="14" t="s">
        <v>131</v>
      </c>
      <c r="BE161" s="153">
        <f>IF(N161="základná",J161,0)</f>
        <v>0</v>
      </c>
      <c r="BF161" s="153">
        <f>IF(N161="znížená",J161,0)</f>
        <v>0</v>
      </c>
      <c r="BG161" s="153">
        <f>IF(N161="zákl. prenesená",J161,0)</f>
        <v>0</v>
      </c>
      <c r="BH161" s="153">
        <f>IF(N161="zníž. prenesená",J161,0)</f>
        <v>0</v>
      </c>
      <c r="BI161" s="153">
        <f>IF(N161="nulová",J161,0)</f>
        <v>0</v>
      </c>
      <c r="BJ161" s="14" t="s">
        <v>77</v>
      </c>
      <c r="BK161" s="153">
        <f>ROUND(I161*H161,2)</f>
        <v>0</v>
      </c>
      <c r="BL161" s="14" t="s">
        <v>138</v>
      </c>
      <c r="BM161" s="152" t="s">
        <v>238</v>
      </c>
    </row>
    <row r="162" spans="1:65" s="2" customFormat="1" ht="16.5" customHeight="1">
      <c r="A162" s="26"/>
      <c r="B162" s="140"/>
      <c r="C162" s="141" t="s">
        <v>202</v>
      </c>
      <c r="D162" s="141" t="s">
        <v>134</v>
      </c>
      <c r="E162" s="142" t="s">
        <v>795</v>
      </c>
      <c r="F162" s="143" t="s">
        <v>796</v>
      </c>
      <c r="G162" s="144" t="s">
        <v>350</v>
      </c>
      <c r="H162" s="145">
        <v>14.592000000000001</v>
      </c>
      <c r="I162" s="146"/>
      <c r="J162" s="146">
        <f>ROUND(I162*H162,2)</f>
        <v>0</v>
      </c>
      <c r="K162" s="147"/>
      <c r="L162" s="27"/>
      <c r="M162" s="148" t="s">
        <v>1</v>
      </c>
      <c r="N162" s="149" t="s">
        <v>33</v>
      </c>
      <c r="O162" s="150">
        <v>0</v>
      </c>
      <c r="P162" s="150">
        <f>O162*H162</f>
        <v>0</v>
      </c>
      <c r="Q162" s="150">
        <v>1.837</v>
      </c>
      <c r="R162" s="150">
        <f>Q162*H162</f>
        <v>26.805503999999999</v>
      </c>
      <c r="S162" s="150">
        <v>0</v>
      </c>
      <c r="T162" s="151">
        <f>S162*H162</f>
        <v>0</v>
      </c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R162" s="152" t="s">
        <v>138</v>
      </c>
      <c r="AT162" s="152" t="s">
        <v>134</v>
      </c>
      <c r="AU162" s="152" t="s">
        <v>77</v>
      </c>
      <c r="AY162" s="14" t="s">
        <v>131</v>
      </c>
      <c r="BE162" s="153">
        <f>IF(N162="základná",J162,0)</f>
        <v>0</v>
      </c>
      <c r="BF162" s="153">
        <f>IF(N162="znížená",J162,0)</f>
        <v>0</v>
      </c>
      <c r="BG162" s="153">
        <f>IF(N162="zákl. prenesená",J162,0)</f>
        <v>0</v>
      </c>
      <c r="BH162" s="153">
        <f>IF(N162="zníž. prenesená",J162,0)</f>
        <v>0</v>
      </c>
      <c r="BI162" s="153">
        <f>IF(N162="nulová",J162,0)</f>
        <v>0</v>
      </c>
      <c r="BJ162" s="14" t="s">
        <v>77</v>
      </c>
      <c r="BK162" s="153">
        <f>ROUND(I162*H162,2)</f>
        <v>0</v>
      </c>
      <c r="BL162" s="14" t="s">
        <v>138</v>
      </c>
      <c r="BM162" s="152" t="s">
        <v>241</v>
      </c>
    </row>
    <row r="163" spans="1:65" s="12" customFormat="1" ht="22.9" customHeight="1">
      <c r="B163" s="128"/>
      <c r="D163" s="129" t="s">
        <v>66</v>
      </c>
      <c r="E163" s="138" t="s">
        <v>364</v>
      </c>
      <c r="F163" s="138" t="s">
        <v>426</v>
      </c>
      <c r="J163" s="139">
        <f>BK163</f>
        <v>0</v>
      </c>
      <c r="L163" s="128"/>
      <c r="M163" s="132"/>
      <c r="N163" s="133"/>
      <c r="O163" s="133"/>
      <c r="P163" s="134">
        <f>SUM(P164:P165)</f>
        <v>133.95976000000002</v>
      </c>
      <c r="Q163" s="133"/>
      <c r="R163" s="134">
        <f>SUM(R164:R165)</f>
        <v>0</v>
      </c>
      <c r="S163" s="133"/>
      <c r="T163" s="135">
        <f>SUM(T164:T165)</f>
        <v>0</v>
      </c>
      <c r="AR163" s="129" t="s">
        <v>74</v>
      </c>
      <c r="AT163" s="136" t="s">
        <v>66</v>
      </c>
      <c r="AU163" s="136" t="s">
        <v>74</v>
      </c>
      <c r="AY163" s="129" t="s">
        <v>131</v>
      </c>
      <c r="BK163" s="137">
        <f>SUM(BK164:BK165)</f>
        <v>0</v>
      </c>
    </row>
    <row r="164" spans="1:65" s="2" customFormat="1" ht="16.5" customHeight="1">
      <c r="A164" s="26"/>
      <c r="B164" s="140"/>
      <c r="C164" s="141" t="s">
        <v>417</v>
      </c>
      <c r="D164" s="141" t="s">
        <v>134</v>
      </c>
      <c r="E164" s="142" t="s">
        <v>797</v>
      </c>
      <c r="F164" s="143" t="s">
        <v>798</v>
      </c>
      <c r="G164" s="144" t="s">
        <v>350</v>
      </c>
      <c r="H164" s="145">
        <v>310</v>
      </c>
      <c r="I164" s="146"/>
      <c r="J164" s="146">
        <f>ROUND(I164*H164,2)</f>
        <v>0</v>
      </c>
      <c r="K164" s="147"/>
      <c r="L164" s="27"/>
      <c r="M164" s="148" t="s">
        <v>1</v>
      </c>
      <c r="N164" s="149" t="s">
        <v>33</v>
      </c>
      <c r="O164" s="150">
        <v>0</v>
      </c>
      <c r="P164" s="150">
        <f>O164*H164</f>
        <v>0</v>
      </c>
      <c r="Q164" s="150">
        <v>0</v>
      </c>
      <c r="R164" s="150">
        <f>Q164*H164</f>
        <v>0</v>
      </c>
      <c r="S164" s="150">
        <v>0</v>
      </c>
      <c r="T164" s="151">
        <f>S164*H164</f>
        <v>0</v>
      </c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R164" s="152" t="s">
        <v>138</v>
      </c>
      <c r="AT164" s="152" t="s">
        <v>134</v>
      </c>
      <c r="AU164" s="152" t="s">
        <v>77</v>
      </c>
      <c r="AY164" s="14" t="s">
        <v>131</v>
      </c>
      <c r="BE164" s="153">
        <f>IF(N164="základná",J164,0)</f>
        <v>0</v>
      </c>
      <c r="BF164" s="153">
        <f>IF(N164="znížená",J164,0)</f>
        <v>0</v>
      </c>
      <c r="BG164" s="153">
        <f>IF(N164="zákl. prenesená",J164,0)</f>
        <v>0</v>
      </c>
      <c r="BH164" s="153">
        <f>IF(N164="zníž. prenesená",J164,0)</f>
        <v>0</v>
      </c>
      <c r="BI164" s="153">
        <f>IF(N164="nulová",J164,0)</f>
        <v>0</v>
      </c>
      <c r="BJ164" s="14" t="s">
        <v>77</v>
      </c>
      <c r="BK164" s="153">
        <f>ROUND(I164*H164,2)</f>
        <v>0</v>
      </c>
      <c r="BL164" s="14" t="s">
        <v>138</v>
      </c>
      <c r="BM164" s="152" t="s">
        <v>244</v>
      </c>
    </row>
    <row r="165" spans="1:65" s="2" customFormat="1" ht="21.75" customHeight="1">
      <c r="A165" s="26"/>
      <c r="B165" s="140"/>
      <c r="C165" s="141" t="s">
        <v>205</v>
      </c>
      <c r="D165" s="141" t="s">
        <v>134</v>
      </c>
      <c r="E165" s="142" t="s">
        <v>799</v>
      </c>
      <c r="F165" s="143" t="s">
        <v>800</v>
      </c>
      <c r="G165" s="144" t="s">
        <v>360</v>
      </c>
      <c r="H165" s="145">
        <v>304.45400000000001</v>
      </c>
      <c r="I165" s="146"/>
      <c r="J165" s="146">
        <f>ROUND(I165*H165,2)</f>
        <v>0</v>
      </c>
      <c r="K165" s="147"/>
      <c r="L165" s="27"/>
      <c r="M165" s="148" t="s">
        <v>1</v>
      </c>
      <c r="N165" s="149" t="s">
        <v>33</v>
      </c>
      <c r="O165" s="150">
        <v>0.44</v>
      </c>
      <c r="P165" s="150">
        <f>O165*H165</f>
        <v>133.95976000000002</v>
      </c>
      <c r="Q165" s="150">
        <v>0</v>
      </c>
      <c r="R165" s="150">
        <f>Q165*H165</f>
        <v>0</v>
      </c>
      <c r="S165" s="150">
        <v>0</v>
      </c>
      <c r="T165" s="151">
        <f>S165*H165</f>
        <v>0</v>
      </c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R165" s="152" t="s">
        <v>138</v>
      </c>
      <c r="AT165" s="152" t="s">
        <v>134</v>
      </c>
      <c r="AU165" s="152" t="s">
        <v>77</v>
      </c>
      <c r="AY165" s="14" t="s">
        <v>131</v>
      </c>
      <c r="BE165" s="153">
        <f>IF(N165="základná",J165,0)</f>
        <v>0</v>
      </c>
      <c r="BF165" s="153">
        <f>IF(N165="znížená",J165,0)</f>
        <v>0</v>
      </c>
      <c r="BG165" s="153">
        <f>IF(N165="zákl. prenesená",J165,0)</f>
        <v>0</v>
      </c>
      <c r="BH165" s="153">
        <f>IF(N165="zníž. prenesená",J165,0)</f>
        <v>0</v>
      </c>
      <c r="BI165" s="153">
        <f>IF(N165="nulová",J165,0)</f>
        <v>0</v>
      </c>
      <c r="BJ165" s="14" t="s">
        <v>77</v>
      </c>
      <c r="BK165" s="153">
        <f>ROUND(I165*H165,2)</f>
        <v>0</v>
      </c>
      <c r="BL165" s="14" t="s">
        <v>138</v>
      </c>
      <c r="BM165" s="152" t="s">
        <v>247</v>
      </c>
    </row>
    <row r="166" spans="1:65" s="12" customFormat="1" ht="25.9" customHeight="1">
      <c r="B166" s="128"/>
      <c r="D166" s="129" t="s">
        <v>66</v>
      </c>
      <c r="E166" s="130" t="s">
        <v>139</v>
      </c>
      <c r="F166" s="130" t="s">
        <v>464</v>
      </c>
      <c r="J166" s="131">
        <f>BK166</f>
        <v>0</v>
      </c>
      <c r="L166" s="128"/>
      <c r="M166" s="132"/>
      <c r="N166" s="133"/>
      <c r="O166" s="133"/>
      <c r="P166" s="134">
        <f>P167+P181</f>
        <v>130.50533700000003</v>
      </c>
      <c r="Q166" s="133"/>
      <c r="R166" s="134">
        <f>R167+R181</f>
        <v>0.54043899999999989</v>
      </c>
      <c r="S166" s="133"/>
      <c r="T166" s="135">
        <f>T167+T181</f>
        <v>0</v>
      </c>
      <c r="AR166" s="129" t="s">
        <v>74</v>
      </c>
      <c r="AT166" s="136" t="s">
        <v>66</v>
      </c>
      <c r="AU166" s="136" t="s">
        <v>67</v>
      </c>
      <c r="AY166" s="129" t="s">
        <v>131</v>
      </c>
      <c r="BK166" s="137">
        <f>BK167+BK181</f>
        <v>0</v>
      </c>
    </row>
    <row r="167" spans="1:65" s="12" customFormat="1" ht="22.9" customHeight="1">
      <c r="B167" s="128"/>
      <c r="D167" s="129" t="s">
        <v>66</v>
      </c>
      <c r="E167" s="138" t="s">
        <v>465</v>
      </c>
      <c r="F167" s="138" t="s">
        <v>466</v>
      </c>
      <c r="J167" s="139">
        <f>BK167</f>
        <v>0</v>
      </c>
      <c r="L167" s="128"/>
      <c r="M167" s="132"/>
      <c r="N167" s="133"/>
      <c r="O167" s="133"/>
      <c r="P167" s="134">
        <f>SUM(P168:P180)</f>
        <v>130.50533700000003</v>
      </c>
      <c r="Q167" s="133"/>
      <c r="R167" s="134">
        <f>SUM(R168:R180)</f>
        <v>0.18040799999999999</v>
      </c>
      <c r="S167" s="133"/>
      <c r="T167" s="135">
        <f>SUM(T168:T180)</f>
        <v>0</v>
      </c>
      <c r="AR167" s="129" t="s">
        <v>77</v>
      </c>
      <c r="AT167" s="136" t="s">
        <v>66</v>
      </c>
      <c r="AU167" s="136" t="s">
        <v>74</v>
      </c>
      <c r="AY167" s="129" t="s">
        <v>131</v>
      </c>
      <c r="BK167" s="137">
        <f>SUM(BK168:BK180)</f>
        <v>0</v>
      </c>
    </row>
    <row r="168" spans="1:65" s="2" customFormat="1" ht="24.2" customHeight="1">
      <c r="A168" s="26"/>
      <c r="B168" s="140"/>
      <c r="C168" s="141" t="s">
        <v>423</v>
      </c>
      <c r="D168" s="141" t="s">
        <v>134</v>
      </c>
      <c r="E168" s="142" t="s">
        <v>801</v>
      </c>
      <c r="F168" s="143" t="s">
        <v>1212</v>
      </c>
      <c r="G168" s="144" t="s">
        <v>344</v>
      </c>
      <c r="H168" s="145">
        <v>41.36</v>
      </c>
      <c r="I168" s="146"/>
      <c r="J168" s="146">
        <f t="shared" ref="J168:J180" si="20">ROUND(I168*H168,2)</f>
        <v>0</v>
      </c>
      <c r="K168" s="147"/>
      <c r="L168" s="27"/>
      <c r="M168" s="148" t="s">
        <v>1</v>
      </c>
      <c r="N168" s="149" t="s">
        <v>33</v>
      </c>
      <c r="O168" s="150">
        <v>0</v>
      </c>
      <c r="P168" s="150">
        <f t="shared" ref="P168:P180" si="21">O168*H168</f>
        <v>0</v>
      </c>
      <c r="Q168" s="150">
        <v>0</v>
      </c>
      <c r="R168" s="150">
        <f t="shared" ref="R168:R180" si="22">Q168*H168</f>
        <v>0</v>
      </c>
      <c r="S168" s="150">
        <v>0</v>
      </c>
      <c r="T168" s="151">
        <f t="shared" ref="T168:T180" si="23">S168*H168</f>
        <v>0</v>
      </c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R168" s="152" t="s">
        <v>182</v>
      </c>
      <c r="AT168" s="152" t="s">
        <v>134</v>
      </c>
      <c r="AU168" s="152" t="s">
        <v>77</v>
      </c>
      <c r="AY168" s="14" t="s">
        <v>131</v>
      </c>
      <c r="BE168" s="153">
        <f t="shared" ref="BE168:BE180" si="24">IF(N168="základná",J168,0)</f>
        <v>0</v>
      </c>
      <c r="BF168" s="153">
        <f t="shared" ref="BF168:BF180" si="25">IF(N168="znížená",J168,0)</f>
        <v>0</v>
      </c>
      <c r="BG168" s="153">
        <f t="shared" ref="BG168:BG180" si="26">IF(N168="zákl. prenesená",J168,0)</f>
        <v>0</v>
      </c>
      <c r="BH168" s="153">
        <f t="shared" ref="BH168:BH180" si="27">IF(N168="zníž. prenesená",J168,0)</f>
        <v>0</v>
      </c>
      <c r="BI168" s="153">
        <f t="shared" ref="BI168:BI180" si="28">IF(N168="nulová",J168,0)</f>
        <v>0</v>
      </c>
      <c r="BJ168" s="14" t="s">
        <v>77</v>
      </c>
      <c r="BK168" s="153">
        <f t="shared" ref="BK168:BK180" si="29">ROUND(I168*H168,2)</f>
        <v>0</v>
      </c>
      <c r="BL168" s="14" t="s">
        <v>182</v>
      </c>
      <c r="BM168" s="152" t="s">
        <v>250</v>
      </c>
    </row>
    <row r="169" spans="1:65" s="2" customFormat="1" ht="24.2" customHeight="1">
      <c r="A169" s="26"/>
      <c r="B169" s="140"/>
      <c r="C169" s="141" t="s">
        <v>208</v>
      </c>
      <c r="D169" s="141" t="s">
        <v>134</v>
      </c>
      <c r="E169" s="142" t="s">
        <v>802</v>
      </c>
      <c r="F169" s="143" t="s">
        <v>1211</v>
      </c>
      <c r="G169" s="144" t="s">
        <v>344</v>
      </c>
      <c r="H169" s="145">
        <v>150.36000000000001</v>
      </c>
      <c r="I169" s="146"/>
      <c r="J169" s="146">
        <f t="shared" si="20"/>
        <v>0</v>
      </c>
      <c r="K169" s="147"/>
      <c r="L169" s="27"/>
      <c r="M169" s="148" t="s">
        <v>1</v>
      </c>
      <c r="N169" s="149" t="s">
        <v>33</v>
      </c>
      <c r="O169" s="150">
        <v>0</v>
      </c>
      <c r="P169" s="150">
        <f t="shared" si="21"/>
        <v>0</v>
      </c>
      <c r="Q169" s="150">
        <v>0</v>
      </c>
      <c r="R169" s="150">
        <f t="shared" si="22"/>
        <v>0</v>
      </c>
      <c r="S169" s="150">
        <v>0</v>
      </c>
      <c r="T169" s="151">
        <f t="shared" si="23"/>
        <v>0</v>
      </c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R169" s="152" t="s">
        <v>182</v>
      </c>
      <c r="AT169" s="152" t="s">
        <v>134</v>
      </c>
      <c r="AU169" s="152" t="s">
        <v>77</v>
      </c>
      <c r="AY169" s="14" t="s">
        <v>131</v>
      </c>
      <c r="BE169" s="153">
        <f t="shared" si="24"/>
        <v>0</v>
      </c>
      <c r="BF169" s="153">
        <f t="shared" si="25"/>
        <v>0</v>
      </c>
      <c r="BG169" s="153">
        <f t="shared" si="26"/>
        <v>0</v>
      </c>
      <c r="BH169" s="153">
        <f t="shared" si="27"/>
        <v>0</v>
      </c>
      <c r="BI169" s="153">
        <f t="shared" si="28"/>
        <v>0</v>
      </c>
      <c r="BJ169" s="14" t="s">
        <v>77</v>
      </c>
      <c r="BK169" s="153">
        <f t="shared" si="29"/>
        <v>0</v>
      </c>
      <c r="BL169" s="14" t="s">
        <v>182</v>
      </c>
      <c r="BM169" s="152" t="s">
        <v>253</v>
      </c>
    </row>
    <row r="170" spans="1:65" s="2" customFormat="1" ht="24.2" customHeight="1">
      <c r="A170" s="26"/>
      <c r="B170" s="140"/>
      <c r="C170" s="141" t="s">
        <v>429</v>
      </c>
      <c r="D170" s="141" t="s">
        <v>134</v>
      </c>
      <c r="E170" s="142" t="s">
        <v>803</v>
      </c>
      <c r="F170" s="143" t="s">
        <v>804</v>
      </c>
      <c r="G170" s="144" t="s">
        <v>344</v>
      </c>
      <c r="H170" s="145">
        <v>53.04</v>
      </c>
      <c r="I170" s="146"/>
      <c r="J170" s="146">
        <f t="shared" si="20"/>
        <v>0</v>
      </c>
      <c r="K170" s="147"/>
      <c r="L170" s="27"/>
      <c r="M170" s="148" t="s">
        <v>1</v>
      </c>
      <c r="N170" s="149" t="s">
        <v>33</v>
      </c>
      <c r="O170" s="150">
        <v>0.13991000000000001</v>
      </c>
      <c r="P170" s="150">
        <f t="shared" si="21"/>
        <v>7.4208264000000002</v>
      </c>
      <c r="Q170" s="150">
        <v>8.4999999999999995E-4</v>
      </c>
      <c r="R170" s="150">
        <f t="shared" si="22"/>
        <v>4.5083999999999999E-2</v>
      </c>
      <c r="S170" s="150">
        <v>0</v>
      </c>
      <c r="T170" s="151">
        <f t="shared" si="23"/>
        <v>0</v>
      </c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R170" s="152" t="s">
        <v>182</v>
      </c>
      <c r="AT170" s="152" t="s">
        <v>134</v>
      </c>
      <c r="AU170" s="152" t="s">
        <v>77</v>
      </c>
      <c r="AY170" s="14" t="s">
        <v>131</v>
      </c>
      <c r="BE170" s="153">
        <f t="shared" si="24"/>
        <v>0</v>
      </c>
      <c r="BF170" s="153">
        <f t="shared" si="25"/>
        <v>0</v>
      </c>
      <c r="BG170" s="153">
        <f t="shared" si="26"/>
        <v>0</v>
      </c>
      <c r="BH170" s="153">
        <f t="shared" si="27"/>
        <v>0</v>
      </c>
      <c r="BI170" s="153">
        <f t="shared" si="28"/>
        <v>0</v>
      </c>
      <c r="BJ170" s="14" t="s">
        <v>77</v>
      </c>
      <c r="BK170" s="153">
        <f t="shared" si="29"/>
        <v>0</v>
      </c>
      <c r="BL170" s="14" t="s">
        <v>182</v>
      </c>
      <c r="BM170" s="152" t="s">
        <v>256</v>
      </c>
    </row>
    <row r="171" spans="1:65" s="2" customFormat="1" ht="16.5" customHeight="1">
      <c r="A171" s="26"/>
      <c r="B171" s="140"/>
      <c r="C171" s="158" t="s">
        <v>211</v>
      </c>
      <c r="D171" s="158" t="s">
        <v>345</v>
      </c>
      <c r="E171" s="159" t="s">
        <v>805</v>
      </c>
      <c r="F171" s="160" t="s">
        <v>1214</v>
      </c>
      <c r="G171" s="161" t="s">
        <v>344</v>
      </c>
      <c r="H171" s="162">
        <v>60.996000000000002</v>
      </c>
      <c r="I171" s="163"/>
      <c r="J171" s="163">
        <f t="shared" si="20"/>
        <v>0</v>
      </c>
      <c r="K171" s="164"/>
      <c r="L171" s="165"/>
      <c r="M171" s="166" t="s">
        <v>1</v>
      </c>
      <c r="N171" s="167" t="s">
        <v>33</v>
      </c>
      <c r="O171" s="150">
        <v>0</v>
      </c>
      <c r="P171" s="150">
        <f t="shared" si="21"/>
        <v>0</v>
      </c>
      <c r="Q171" s="150">
        <v>0</v>
      </c>
      <c r="R171" s="150">
        <f t="shared" si="22"/>
        <v>0</v>
      </c>
      <c r="S171" s="150">
        <v>0</v>
      </c>
      <c r="T171" s="151">
        <f t="shared" si="23"/>
        <v>0</v>
      </c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R171" s="152" t="s">
        <v>205</v>
      </c>
      <c r="AT171" s="152" t="s">
        <v>345</v>
      </c>
      <c r="AU171" s="152" t="s">
        <v>77</v>
      </c>
      <c r="AY171" s="14" t="s">
        <v>131</v>
      </c>
      <c r="BE171" s="153">
        <f t="shared" si="24"/>
        <v>0</v>
      </c>
      <c r="BF171" s="153">
        <f t="shared" si="25"/>
        <v>0</v>
      </c>
      <c r="BG171" s="153">
        <f t="shared" si="26"/>
        <v>0</v>
      </c>
      <c r="BH171" s="153">
        <f t="shared" si="27"/>
        <v>0</v>
      </c>
      <c r="BI171" s="153">
        <f t="shared" si="28"/>
        <v>0</v>
      </c>
      <c r="BJ171" s="14" t="s">
        <v>77</v>
      </c>
      <c r="BK171" s="153">
        <f t="shared" si="29"/>
        <v>0</v>
      </c>
      <c r="BL171" s="14" t="s">
        <v>182</v>
      </c>
      <c r="BM171" s="152" t="s">
        <v>258</v>
      </c>
    </row>
    <row r="172" spans="1:65" s="2" customFormat="1" ht="24.2" customHeight="1">
      <c r="A172" s="26"/>
      <c r="B172" s="140"/>
      <c r="C172" s="141" t="s">
        <v>434</v>
      </c>
      <c r="D172" s="141" t="s">
        <v>134</v>
      </c>
      <c r="E172" s="142" t="s">
        <v>806</v>
      </c>
      <c r="F172" s="143" t="s">
        <v>807</v>
      </c>
      <c r="G172" s="144" t="s">
        <v>344</v>
      </c>
      <c r="H172" s="145">
        <v>150.36000000000001</v>
      </c>
      <c r="I172" s="146"/>
      <c r="J172" s="146">
        <f t="shared" si="20"/>
        <v>0</v>
      </c>
      <c r="K172" s="147"/>
      <c r="L172" s="27"/>
      <c r="M172" s="148" t="s">
        <v>1</v>
      </c>
      <c r="N172" s="149" t="s">
        <v>33</v>
      </c>
      <c r="O172" s="150">
        <v>0.15392</v>
      </c>
      <c r="P172" s="150">
        <f t="shared" si="21"/>
        <v>23.143411200000003</v>
      </c>
      <c r="Q172" s="150">
        <v>8.4999999999999995E-4</v>
      </c>
      <c r="R172" s="150">
        <f t="shared" si="22"/>
        <v>0.127806</v>
      </c>
      <c r="S172" s="150">
        <v>0</v>
      </c>
      <c r="T172" s="151">
        <f t="shared" si="23"/>
        <v>0</v>
      </c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R172" s="152" t="s">
        <v>182</v>
      </c>
      <c r="AT172" s="152" t="s">
        <v>134</v>
      </c>
      <c r="AU172" s="152" t="s">
        <v>77</v>
      </c>
      <c r="AY172" s="14" t="s">
        <v>131</v>
      </c>
      <c r="BE172" s="153">
        <f t="shared" si="24"/>
        <v>0</v>
      </c>
      <c r="BF172" s="153">
        <f t="shared" si="25"/>
        <v>0</v>
      </c>
      <c r="BG172" s="153">
        <f t="shared" si="26"/>
        <v>0</v>
      </c>
      <c r="BH172" s="153">
        <f t="shared" si="27"/>
        <v>0</v>
      </c>
      <c r="BI172" s="153">
        <f t="shared" si="28"/>
        <v>0</v>
      </c>
      <c r="BJ172" s="14" t="s">
        <v>77</v>
      </c>
      <c r="BK172" s="153">
        <f t="shared" si="29"/>
        <v>0</v>
      </c>
      <c r="BL172" s="14" t="s">
        <v>182</v>
      </c>
      <c r="BM172" s="152" t="s">
        <v>260</v>
      </c>
    </row>
    <row r="173" spans="1:65" s="2" customFormat="1" ht="16.5" customHeight="1">
      <c r="A173" s="26"/>
      <c r="B173" s="140"/>
      <c r="C173" s="158" t="s">
        <v>214</v>
      </c>
      <c r="D173" s="158" t="s">
        <v>345</v>
      </c>
      <c r="E173" s="159" t="s">
        <v>805</v>
      </c>
      <c r="F173" s="160" t="s">
        <v>1213</v>
      </c>
      <c r="G173" s="161" t="s">
        <v>344</v>
      </c>
      <c r="H173" s="162">
        <v>180.43199999999999</v>
      </c>
      <c r="I173" s="163"/>
      <c r="J173" s="163">
        <f t="shared" si="20"/>
        <v>0</v>
      </c>
      <c r="K173" s="164"/>
      <c r="L173" s="165"/>
      <c r="M173" s="166" t="s">
        <v>1</v>
      </c>
      <c r="N173" s="167" t="s">
        <v>33</v>
      </c>
      <c r="O173" s="150">
        <v>0</v>
      </c>
      <c r="P173" s="150">
        <f t="shared" si="21"/>
        <v>0</v>
      </c>
      <c r="Q173" s="150">
        <v>0</v>
      </c>
      <c r="R173" s="150">
        <f t="shared" si="22"/>
        <v>0</v>
      </c>
      <c r="S173" s="150">
        <v>0</v>
      </c>
      <c r="T173" s="151">
        <f t="shared" si="23"/>
        <v>0</v>
      </c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R173" s="152" t="s">
        <v>205</v>
      </c>
      <c r="AT173" s="152" t="s">
        <v>345</v>
      </c>
      <c r="AU173" s="152" t="s">
        <v>77</v>
      </c>
      <c r="AY173" s="14" t="s">
        <v>131</v>
      </c>
      <c r="BE173" s="153">
        <f t="shared" si="24"/>
        <v>0</v>
      </c>
      <c r="BF173" s="153">
        <f t="shared" si="25"/>
        <v>0</v>
      </c>
      <c r="BG173" s="153">
        <f t="shared" si="26"/>
        <v>0</v>
      </c>
      <c r="BH173" s="153">
        <f t="shared" si="27"/>
        <v>0</v>
      </c>
      <c r="BI173" s="153">
        <f t="shared" si="28"/>
        <v>0</v>
      </c>
      <c r="BJ173" s="14" t="s">
        <v>77</v>
      </c>
      <c r="BK173" s="153">
        <f t="shared" si="29"/>
        <v>0</v>
      </c>
      <c r="BL173" s="14" t="s">
        <v>182</v>
      </c>
      <c r="BM173" s="152" t="s">
        <v>262</v>
      </c>
    </row>
    <row r="174" spans="1:65" s="2" customFormat="1" ht="24.2" customHeight="1">
      <c r="A174" s="26"/>
      <c r="B174" s="140"/>
      <c r="C174" s="141" t="s">
        <v>439</v>
      </c>
      <c r="D174" s="141" t="s">
        <v>134</v>
      </c>
      <c r="E174" s="142" t="s">
        <v>808</v>
      </c>
      <c r="F174" s="143" t="s">
        <v>809</v>
      </c>
      <c r="G174" s="144" t="s">
        <v>344</v>
      </c>
      <c r="H174" s="145">
        <v>106.08</v>
      </c>
      <c r="I174" s="146"/>
      <c r="J174" s="146">
        <f t="shared" si="20"/>
        <v>0</v>
      </c>
      <c r="K174" s="147"/>
      <c r="L174" s="27"/>
      <c r="M174" s="148" t="s">
        <v>1</v>
      </c>
      <c r="N174" s="149" t="s">
        <v>33</v>
      </c>
      <c r="O174" s="150">
        <v>0.10902000000000001</v>
      </c>
      <c r="P174" s="150">
        <f t="shared" si="21"/>
        <v>11.564841600000001</v>
      </c>
      <c r="Q174" s="150">
        <v>0</v>
      </c>
      <c r="R174" s="150">
        <f t="shared" si="22"/>
        <v>0</v>
      </c>
      <c r="S174" s="150">
        <v>0</v>
      </c>
      <c r="T174" s="151">
        <f t="shared" si="23"/>
        <v>0</v>
      </c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R174" s="152" t="s">
        <v>182</v>
      </c>
      <c r="AT174" s="152" t="s">
        <v>134</v>
      </c>
      <c r="AU174" s="152" t="s">
        <v>77</v>
      </c>
      <c r="AY174" s="14" t="s">
        <v>131</v>
      </c>
      <c r="BE174" s="153">
        <f t="shared" si="24"/>
        <v>0</v>
      </c>
      <c r="BF174" s="153">
        <f t="shared" si="25"/>
        <v>0</v>
      </c>
      <c r="BG174" s="153">
        <f t="shared" si="26"/>
        <v>0</v>
      </c>
      <c r="BH174" s="153">
        <f t="shared" si="27"/>
        <v>0</v>
      </c>
      <c r="BI174" s="153">
        <f t="shared" si="28"/>
        <v>0</v>
      </c>
      <c r="BJ174" s="14" t="s">
        <v>77</v>
      </c>
      <c r="BK174" s="153">
        <f t="shared" si="29"/>
        <v>0</v>
      </c>
      <c r="BL174" s="14" t="s">
        <v>182</v>
      </c>
      <c r="BM174" s="152" t="s">
        <v>265</v>
      </c>
    </row>
    <row r="175" spans="1:65" s="2" customFormat="1" ht="16.5" customHeight="1">
      <c r="A175" s="26"/>
      <c r="B175" s="140"/>
      <c r="C175" s="158" t="s">
        <v>217</v>
      </c>
      <c r="D175" s="158" t="s">
        <v>345</v>
      </c>
      <c r="E175" s="159" t="s">
        <v>810</v>
      </c>
      <c r="F175" s="160" t="s">
        <v>811</v>
      </c>
      <c r="G175" s="161" t="s">
        <v>344</v>
      </c>
      <c r="H175" s="162">
        <v>111.384</v>
      </c>
      <c r="I175" s="163"/>
      <c r="J175" s="163">
        <f t="shared" si="20"/>
        <v>0</v>
      </c>
      <c r="K175" s="164"/>
      <c r="L175" s="165"/>
      <c r="M175" s="166" t="s">
        <v>1</v>
      </c>
      <c r="N175" s="167" t="s">
        <v>33</v>
      </c>
      <c r="O175" s="150">
        <v>0</v>
      </c>
      <c r="P175" s="150">
        <f t="shared" si="21"/>
        <v>0</v>
      </c>
      <c r="Q175" s="150">
        <v>0</v>
      </c>
      <c r="R175" s="150">
        <f t="shared" si="22"/>
        <v>0</v>
      </c>
      <c r="S175" s="150">
        <v>0</v>
      </c>
      <c r="T175" s="151">
        <f t="shared" si="23"/>
        <v>0</v>
      </c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R175" s="152" t="s">
        <v>205</v>
      </c>
      <c r="AT175" s="152" t="s">
        <v>345</v>
      </c>
      <c r="AU175" s="152" t="s">
        <v>77</v>
      </c>
      <c r="AY175" s="14" t="s">
        <v>131</v>
      </c>
      <c r="BE175" s="153">
        <f t="shared" si="24"/>
        <v>0</v>
      </c>
      <c r="BF175" s="153">
        <f t="shared" si="25"/>
        <v>0</v>
      </c>
      <c r="BG175" s="153">
        <f t="shared" si="26"/>
        <v>0</v>
      </c>
      <c r="BH175" s="153">
        <f t="shared" si="27"/>
        <v>0</v>
      </c>
      <c r="BI175" s="153">
        <f t="shared" si="28"/>
        <v>0</v>
      </c>
      <c r="BJ175" s="14" t="s">
        <v>77</v>
      </c>
      <c r="BK175" s="153">
        <f t="shared" si="29"/>
        <v>0</v>
      </c>
      <c r="BL175" s="14" t="s">
        <v>182</v>
      </c>
      <c r="BM175" s="152" t="s">
        <v>268</v>
      </c>
    </row>
    <row r="176" spans="1:65" s="2" customFormat="1" ht="24.2" customHeight="1">
      <c r="A176" s="26"/>
      <c r="B176" s="140"/>
      <c r="C176" s="141" t="s">
        <v>444</v>
      </c>
      <c r="D176" s="141" t="s">
        <v>134</v>
      </c>
      <c r="E176" s="142" t="s">
        <v>812</v>
      </c>
      <c r="F176" s="143" t="s">
        <v>813</v>
      </c>
      <c r="G176" s="144" t="s">
        <v>344</v>
      </c>
      <c r="H176" s="145">
        <v>300.72000000000003</v>
      </c>
      <c r="I176" s="146"/>
      <c r="J176" s="146">
        <f t="shared" si="20"/>
        <v>0</v>
      </c>
      <c r="K176" s="147"/>
      <c r="L176" s="27"/>
      <c r="M176" s="148" t="s">
        <v>1</v>
      </c>
      <c r="N176" s="149" t="s">
        <v>33</v>
      </c>
      <c r="O176" s="150">
        <v>0.14904000000000001</v>
      </c>
      <c r="P176" s="150">
        <f t="shared" si="21"/>
        <v>44.819308800000009</v>
      </c>
      <c r="Q176" s="150">
        <v>2.5000000000000001E-5</v>
      </c>
      <c r="R176" s="150">
        <f t="shared" si="22"/>
        <v>7.5180000000000012E-3</v>
      </c>
      <c r="S176" s="150">
        <v>0</v>
      </c>
      <c r="T176" s="151">
        <f t="shared" si="23"/>
        <v>0</v>
      </c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R176" s="152" t="s">
        <v>182</v>
      </c>
      <c r="AT176" s="152" t="s">
        <v>134</v>
      </c>
      <c r="AU176" s="152" t="s">
        <v>77</v>
      </c>
      <c r="AY176" s="14" t="s">
        <v>131</v>
      </c>
      <c r="BE176" s="153">
        <f t="shared" si="24"/>
        <v>0</v>
      </c>
      <c r="BF176" s="153">
        <f t="shared" si="25"/>
        <v>0</v>
      </c>
      <c r="BG176" s="153">
        <f t="shared" si="26"/>
        <v>0</v>
      </c>
      <c r="BH176" s="153">
        <f t="shared" si="27"/>
        <v>0</v>
      </c>
      <c r="BI176" s="153">
        <f t="shared" si="28"/>
        <v>0</v>
      </c>
      <c r="BJ176" s="14" t="s">
        <v>77</v>
      </c>
      <c r="BK176" s="153">
        <f t="shared" si="29"/>
        <v>0</v>
      </c>
      <c r="BL176" s="14" t="s">
        <v>182</v>
      </c>
      <c r="BM176" s="152" t="s">
        <v>270</v>
      </c>
    </row>
    <row r="177" spans="1:65" s="2" customFormat="1" ht="16.5" customHeight="1">
      <c r="A177" s="26"/>
      <c r="B177" s="140"/>
      <c r="C177" s="158" t="s">
        <v>220</v>
      </c>
      <c r="D177" s="158" t="s">
        <v>345</v>
      </c>
      <c r="E177" s="159" t="s">
        <v>346</v>
      </c>
      <c r="F177" s="160" t="s">
        <v>814</v>
      </c>
      <c r="G177" s="161" t="s">
        <v>344</v>
      </c>
      <c r="H177" s="162">
        <v>315.75599999999997</v>
      </c>
      <c r="I177" s="163"/>
      <c r="J177" s="163">
        <f t="shared" si="20"/>
        <v>0</v>
      </c>
      <c r="K177" s="164"/>
      <c r="L177" s="165"/>
      <c r="M177" s="166" t="s">
        <v>1</v>
      </c>
      <c r="N177" s="167" t="s">
        <v>33</v>
      </c>
      <c r="O177" s="150">
        <v>0</v>
      </c>
      <c r="P177" s="150">
        <f t="shared" si="21"/>
        <v>0</v>
      </c>
      <c r="Q177" s="150">
        <v>0</v>
      </c>
      <c r="R177" s="150">
        <f t="shared" si="22"/>
        <v>0</v>
      </c>
      <c r="S177" s="150">
        <v>0</v>
      </c>
      <c r="T177" s="151">
        <f t="shared" si="23"/>
        <v>0</v>
      </c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R177" s="152" t="s">
        <v>205</v>
      </c>
      <c r="AT177" s="152" t="s">
        <v>345</v>
      </c>
      <c r="AU177" s="152" t="s">
        <v>77</v>
      </c>
      <c r="AY177" s="14" t="s">
        <v>131</v>
      </c>
      <c r="BE177" s="153">
        <f t="shared" si="24"/>
        <v>0</v>
      </c>
      <c r="BF177" s="153">
        <f t="shared" si="25"/>
        <v>0</v>
      </c>
      <c r="BG177" s="153">
        <f t="shared" si="26"/>
        <v>0</v>
      </c>
      <c r="BH177" s="153">
        <f t="shared" si="27"/>
        <v>0</v>
      </c>
      <c r="BI177" s="153">
        <f t="shared" si="28"/>
        <v>0</v>
      </c>
      <c r="BJ177" s="14" t="s">
        <v>77</v>
      </c>
      <c r="BK177" s="153">
        <f t="shared" si="29"/>
        <v>0</v>
      </c>
      <c r="BL177" s="14" t="s">
        <v>182</v>
      </c>
      <c r="BM177" s="152" t="s">
        <v>272</v>
      </c>
    </row>
    <row r="178" spans="1:65" s="2" customFormat="1" ht="24.2" customHeight="1">
      <c r="A178" s="26"/>
      <c r="B178" s="140"/>
      <c r="C178" s="141" t="s">
        <v>449</v>
      </c>
      <c r="D178" s="141" t="s">
        <v>134</v>
      </c>
      <c r="E178" s="142" t="s">
        <v>815</v>
      </c>
      <c r="F178" s="143" t="s">
        <v>816</v>
      </c>
      <c r="G178" s="144" t="s">
        <v>344</v>
      </c>
      <c r="H178" s="145">
        <v>97.85</v>
      </c>
      <c r="I178" s="146"/>
      <c r="J178" s="146">
        <f t="shared" si="20"/>
        <v>0</v>
      </c>
      <c r="K178" s="147"/>
      <c r="L178" s="27"/>
      <c r="M178" s="148" t="s">
        <v>1</v>
      </c>
      <c r="N178" s="149" t="s">
        <v>33</v>
      </c>
      <c r="O178" s="150">
        <v>0.44513999999999998</v>
      </c>
      <c r="P178" s="150">
        <f t="shared" si="21"/>
        <v>43.556948999999996</v>
      </c>
      <c r="Q178" s="150">
        <v>0</v>
      </c>
      <c r="R178" s="150">
        <f t="shared" si="22"/>
        <v>0</v>
      </c>
      <c r="S178" s="150">
        <v>0</v>
      </c>
      <c r="T178" s="151">
        <f t="shared" si="23"/>
        <v>0</v>
      </c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R178" s="152" t="s">
        <v>182</v>
      </c>
      <c r="AT178" s="152" t="s">
        <v>134</v>
      </c>
      <c r="AU178" s="152" t="s">
        <v>77</v>
      </c>
      <c r="AY178" s="14" t="s">
        <v>131</v>
      </c>
      <c r="BE178" s="153">
        <f t="shared" si="24"/>
        <v>0</v>
      </c>
      <c r="BF178" s="153">
        <f t="shared" si="25"/>
        <v>0</v>
      </c>
      <c r="BG178" s="153">
        <f t="shared" si="26"/>
        <v>0</v>
      </c>
      <c r="BH178" s="153">
        <f t="shared" si="27"/>
        <v>0</v>
      </c>
      <c r="BI178" s="153">
        <f t="shared" si="28"/>
        <v>0</v>
      </c>
      <c r="BJ178" s="14" t="s">
        <v>77</v>
      </c>
      <c r="BK178" s="153">
        <f t="shared" si="29"/>
        <v>0</v>
      </c>
      <c r="BL178" s="14" t="s">
        <v>182</v>
      </c>
      <c r="BM178" s="152" t="s">
        <v>274</v>
      </c>
    </row>
    <row r="179" spans="1:65" s="2" customFormat="1" ht="16.5" customHeight="1">
      <c r="A179" s="26"/>
      <c r="B179" s="140"/>
      <c r="C179" s="158" t="s">
        <v>223</v>
      </c>
      <c r="D179" s="158" t="s">
        <v>345</v>
      </c>
      <c r="E179" s="159" t="s">
        <v>817</v>
      </c>
      <c r="F179" s="160" t="s">
        <v>818</v>
      </c>
      <c r="G179" s="161" t="s">
        <v>344</v>
      </c>
      <c r="H179" s="162">
        <v>114.485</v>
      </c>
      <c r="I179" s="163"/>
      <c r="J179" s="163">
        <f t="shared" si="20"/>
        <v>0</v>
      </c>
      <c r="K179" s="164"/>
      <c r="L179" s="165"/>
      <c r="M179" s="166" t="s">
        <v>1</v>
      </c>
      <c r="N179" s="167" t="s">
        <v>33</v>
      </c>
      <c r="O179" s="150">
        <v>0</v>
      </c>
      <c r="P179" s="150">
        <f t="shared" si="21"/>
        <v>0</v>
      </c>
      <c r="Q179" s="150">
        <v>0</v>
      </c>
      <c r="R179" s="150">
        <f t="shared" si="22"/>
        <v>0</v>
      </c>
      <c r="S179" s="150">
        <v>0</v>
      </c>
      <c r="T179" s="151">
        <f t="shared" si="23"/>
        <v>0</v>
      </c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R179" s="152" t="s">
        <v>205</v>
      </c>
      <c r="AT179" s="152" t="s">
        <v>345</v>
      </c>
      <c r="AU179" s="152" t="s">
        <v>77</v>
      </c>
      <c r="AY179" s="14" t="s">
        <v>131</v>
      </c>
      <c r="BE179" s="153">
        <f t="shared" si="24"/>
        <v>0</v>
      </c>
      <c r="BF179" s="153">
        <f t="shared" si="25"/>
        <v>0</v>
      </c>
      <c r="BG179" s="153">
        <f t="shared" si="26"/>
        <v>0</v>
      </c>
      <c r="BH179" s="153">
        <f t="shared" si="27"/>
        <v>0</v>
      </c>
      <c r="BI179" s="153">
        <f t="shared" si="28"/>
        <v>0</v>
      </c>
      <c r="BJ179" s="14" t="s">
        <v>77</v>
      </c>
      <c r="BK179" s="153">
        <f t="shared" si="29"/>
        <v>0</v>
      </c>
      <c r="BL179" s="14" t="s">
        <v>182</v>
      </c>
      <c r="BM179" s="152" t="s">
        <v>277</v>
      </c>
    </row>
    <row r="180" spans="1:65" s="2" customFormat="1" ht="24.2" customHeight="1">
      <c r="A180" s="26"/>
      <c r="B180" s="140"/>
      <c r="C180" s="141" t="s">
        <v>454</v>
      </c>
      <c r="D180" s="141" t="s">
        <v>134</v>
      </c>
      <c r="E180" s="142" t="s">
        <v>819</v>
      </c>
      <c r="F180" s="143" t="s">
        <v>820</v>
      </c>
      <c r="G180" s="144" t="s">
        <v>478</v>
      </c>
      <c r="H180" s="145">
        <v>84.328000000000003</v>
      </c>
      <c r="I180" s="146"/>
      <c r="J180" s="146">
        <f t="shared" si="20"/>
        <v>0</v>
      </c>
      <c r="K180" s="147"/>
      <c r="L180" s="27"/>
      <c r="M180" s="148" t="s">
        <v>1</v>
      </c>
      <c r="N180" s="149" t="s">
        <v>33</v>
      </c>
      <c r="O180" s="150">
        <v>0</v>
      </c>
      <c r="P180" s="150">
        <f t="shared" si="21"/>
        <v>0</v>
      </c>
      <c r="Q180" s="150">
        <v>0</v>
      </c>
      <c r="R180" s="150">
        <f t="shared" si="22"/>
        <v>0</v>
      </c>
      <c r="S180" s="150">
        <v>0</v>
      </c>
      <c r="T180" s="151">
        <f t="shared" si="23"/>
        <v>0</v>
      </c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R180" s="152" t="s">
        <v>182</v>
      </c>
      <c r="AT180" s="152" t="s">
        <v>134</v>
      </c>
      <c r="AU180" s="152" t="s">
        <v>77</v>
      </c>
      <c r="AY180" s="14" t="s">
        <v>131</v>
      </c>
      <c r="BE180" s="153">
        <f t="shared" si="24"/>
        <v>0</v>
      </c>
      <c r="BF180" s="153">
        <f t="shared" si="25"/>
        <v>0</v>
      </c>
      <c r="BG180" s="153">
        <f t="shared" si="26"/>
        <v>0</v>
      </c>
      <c r="BH180" s="153">
        <f t="shared" si="27"/>
        <v>0</v>
      </c>
      <c r="BI180" s="153">
        <f t="shared" si="28"/>
        <v>0</v>
      </c>
      <c r="BJ180" s="14" t="s">
        <v>77</v>
      </c>
      <c r="BK180" s="153">
        <f t="shared" si="29"/>
        <v>0</v>
      </c>
      <c r="BL180" s="14" t="s">
        <v>182</v>
      </c>
      <c r="BM180" s="152" t="s">
        <v>279</v>
      </c>
    </row>
    <row r="181" spans="1:65" s="12" customFormat="1" ht="22.9" customHeight="1">
      <c r="B181" s="128"/>
      <c r="D181" s="129" t="s">
        <v>66</v>
      </c>
      <c r="E181" s="138" t="s">
        <v>488</v>
      </c>
      <c r="F181" s="138" t="s">
        <v>489</v>
      </c>
      <c r="J181" s="139">
        <f>BK181</f>
        <v>0</v>
      </c>
      <c r="L181" s="128"/>
      <c r="M181" s="132"/>
      <c r="N181" s="133"/>
      <c r="O181" s="133"/>
      <c r="P181" s="134">
        <f>SUM(P182:P186)</f>
        <v>0</v>
      </c>
      <c r="Q181" s="133"/>
      <c r="R181" s="134">
        <f>SUM(R182:R186)</f>
        <v>0.36003099999999993</v>
      </c>
      <c r="S181" s="133"/>
      <c r="T181" s="135">
        <f>SUM(T182:T186)</f>
        <v>0</v>
      </c>
      <c r="AR181" s="129" t="s">
        <v>77</v>
      </c>
      <c r="AT181" s="136" t="s">
        <v>66</v>
      </c>
      <c r="AU181" s="136" t="s">
        <v>74</v>
      </c>
      <c r="AY181" s="129" t="s">
        <v>131</v>
      </c>
      <c r="BK181" s="137">
        <f>SUM(BK182:BK186)</f>
        <v>0</v>
      </c>
    </row>
    <row r="182" spans="1:65" s="2" customFormat="1" ht="24.2" customHeight="1">
      <c r="A182" s="26"/>
      <c r="B182" s="140"/>
      <c r="C182" s="141" t="s">
        <v>226</v>
      </c>
      <c r="D182" s="141" t="s">
        <v>134</v>
      </c>
      <c r="E182" s="142" t="s">
        <v>821</v>
      </c>
      <c r="F182" s="143" t="s">
        <v>822</v>
      </c>
      <c r="G182" s="144" t="s">
        <v>344</v>
      </c>
      <c r="H182" s="145">
        <v>48.45</v>
      </c>
      <c r="I182" s="146"/>
      <c r="J182" s="146">
        <f>ROUND(I182*H182,2)</f>
        <v>0</v>
      </c>
      <c r="K182" s="147"/>
      <c r="L182" s="27"/>
      <c r="M182" s="148" t="s">
        <v>1</v>
      </c>
      <c r="N182" s="149" t="s">
        <v>33</v>
      </c>
      <c r="O182" s="150">
        <v>0</v>
      </c>
      <c r="P182" s="150">
        <f>O182*H182</f>
        <v>0</v>
      </c>
      <c r="Q182" s="150">
        <v>1.2E-4</v>
      </c>
      <c r="R182" s="150">
        <f>Q182*H182</f>
        <v>5.8140000000000006E-3</v>
      </c>
      <c r="S182" s="150">
        <v>0</v>
      </c>
      <c r="T182" s="151">
        <f>S182*H182</f>
        <v>0</v>
      </c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R182" s="152" t="s">
        <v>182</v>
      </c>
      <c r="AT182" s="152" t="s">
        <v>134</v>
      </c>
      <c r="AU182" s="152" t="s">
        <v>77</v>
      </c>
      <c r="AY182" s="14" t="s">
        <v>131</v>
      </c>
      <c r="BE182" s="153">
        <f>IF(N182="základná",J182,0)</f>
        <v>0</v>
      </c>
      <c r="BF182" s="153">
        <f>IF(N182="znížená",J182,0)</f>
        <v>0</v>
      </c>
      <c r="BG182" s="153">
        <f>IF(N182="zákl. prenesená",J182,0)</f>
        <v>0</v>
      </c>
      <c r="BH182" s="153">
        <f>IF(N182="zníž. prenesená",J182,0)</f>
        <v>0</v>
      </c>
      <c r="BI182" s="153">
        <f>IF(N182="nulová",J182,0)</f>
        <v>0</v>
      </c>
      <c r="BJ182" s="14" t="s">
        <v>77</v>
      </c>
      <c r="BK182" s="153">
        <f>ROUND(I182*H182,2)</f>
        <v>0</v>
      </c>
      <c r="BL182" s="14" t="s">
        <v>182</v>
      </c>
      <c r="BM182" s="152" t="s">
        <v>282</v>
      </c>
    </row>
    <row r="183" spans="1:65" s="2" customFormat="1" ht="24.2" customHeight="1">
      <c r="A183" s="26"/>
      <c r="B183" s="140"/>
      <c r="C183" s="158" t="s">
        <v>459</v>
      </c>
      <c r="D183" s="158" t="s">
        <v>345</v>
      </c>
      <c r="E183" s="159" t="s">
        <v>823</v>
      </c>
      <c r="F183" s="160" t="s">
        <v>1210</v>
      </c>
      <c r="G183" s="161" t="s">
        <v>344</v>
      </c>
      <c r="H183" s="162">
        <v>50.872999999999998</v>
      </c>
      <c r="I183" s="163"/>
      <c r="J183" s="163">
        <f>ROUND(I183*H183,2)</f>
        <v>0</v>
      </c>
      <c r="K183" s="164"/>
      <c r="L183" s="165"/>
      <c r="M183" s="166" t="s">
        <v>1</v>
      </c>
      <c r="N183" s="167" t="s">
        <v>33</v>
      </c>
      <c r="O183" s="150">
        <v>0</v>
      </c>
      <c r="P183" s="150">
        <f>O183*H183</f>
        <v>0</v>
      </c>
      <c r="Q183" s="150">
        <v>0</v>
      </c>
      <c r="R183" s="150">
        <f>Q183*H183</f>
        <v>0</v>
      </c>
      <c r="S183" s="150">
        <v>0</v>
      </c>
      <c r="T183" s="151">
        <f>S183*H183</f>
        <v>0</v>
      </c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R183" s="152" t="s">
        <v>205</v>
      </c>
      <c r="AT183" s="152" t="s">
        <v>345</v>
      </c>
      <c r="AU183" s="152" t="s">
        <v>77</v>
      </c>
      <c r="AY183" s="14" t="s">
        <v>131</v>
      </c>
      <c r="BE183" s="153">
        <f>IF(N183="základná",J183,0)</f>
        <v>0</v>
      </c>
      <c r="BF183" s="153">
        <f>IF(N183="znížená",J183,0)</f>
        <v>0</v>
      </c>
      <c r="BG183" s="153">
        <f>IF(N183="zákl. prenesená",J183,0)</f>
        <v>0</v>
      </c>
      <c r="BH183" s="153">
        <f>IF(N183="zníž. prenesená",J183,0)</f>
        <v>0</v>
      </c>
      <c r="BI183" s="153">
        <f>IF(N183="nulová",J183,0)</f>
        <v>0</v>
      </c>
      <c r="BJ183" s="14" t="s">
        <v>77</v>
      </c>
      <c r="BK183" s="153">
        <f>ROUND(I183*H183,2)</f>
        <v>0</v>
      </c>
      <c r="BL183" s="14" t="s">
        <v>182</v>
      </c>
      <c r="BM183" s="152" t="s">
        <v>285</v>
      </c>
    </row>
    <row r="184" spans="1:65" s="2" customFormat="1" ht="24.2" customHeight="1">
      <c r="A184" s="26"/>
      <c r="B184" s="140"/>
      <c r="C184" s="141" t="s">
        <v>227</v>
      </c>
      <c r="D184" s="141" t="s">
        <v>134</v>
      </c>
      <c r="E184" s="142" t="s">
        <v>824</v>
      </c>
      <c r="F184" s="143" t="s">
        <v>825</v>
      </c>
      <c r="G184" s="144" t="s">
        <v>344</v>
      </c>
      <c r="H184" s="145">
        <v>97.85</v>
      </c>
      <c r="I184" s="146"/>
      <c r="J184" s="146">
        <f>ROUND(I184*H184,2)</f>
        <v>0</v>
      </c>
      <c r="K184" s="147"/>
      <c r="L184" s="27"/>
      <c r="M184" s="148" t="s">
        <v>1</v>
      </c>
      <c r="N184" s="149" t="s">
        <v>33</v>
      </c>
      <c r="O184" s="150">
        <v>0</v>
      </c>
      <c r="P184" s="150">
        <f>O184*H184</f>
        <v>0</v>
      </c>
      <c r="Q184" s="150">
        <v>3.62E-3</v>
      </c>
      <c r="R184" s="150">
        <f>Q184*H184</f>
        <v>0.35421699999999995</v>
      </c>
      <c r="S184" s="150">
        <v>0</v>
      </c>
      <c r="T184" s="151">
        <f>S184*H184</f>
        <v>0</v>
      </c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R184" s="152" t="s">
        <v>182</v>
      </c>
      <c r="AT184" s="152" t="s">
        <v>134</v>
      </c>
      <c r="AU184" s="152" t="s">
        <v>77</v>
      </c>
      <c r="AY184" s="14" t="s">
        <v>131</v>
      </c>
      <c r="BE184" s="153">
        <f>IF(N184="základná",J184,0)</f>
        <v>0</v>
      </c>
      <c r="BF184" s="153">
        <f>IF(N184="znížená",J184,0)</f>
        <v>0</v>
      </c>
      <c r="BG184" s="153">
        <f>IF(N184="zákl. prenesená",J184,0)</f>
        <v>0</v>
      </c>
      <c r="BH184" s="153">
        <f>IF(N184="zníž. prenesená",J184,0)</f>
        <v>0</v>
      </c>
      <c r="BI184" s="153">
        <f>IF(N184="nulová",J184,0)</f>
        <v>0</v>
      </c>
      <c r="BJ184" s="14" t="s">
        <v>77</v>
      </c>
      <c r="BK184" s="153">
        <f>ROUND(I184*H184,2)</f>
        <v>0</v>
      </c>
      <c r="BL184" s="14" t="s">
        <v>182</v>
      </c>
      <c r="BM184" s="152" t="s">
        <v>287</v>
      </c>
    </row>
    <row r="185" spans="1:65" s="2" customFormat="1" ht="24.2" customHeight="1">
      <c r="A185" s="26"/>
      <c r="B185" s="140"/>
      <c r="C185" s="158" t="s">
        <v>467</v>
      </c>
      <c r="D185" s="158" t="s">
        <v>345</v>
      </c>
      <c r="E185" s="159" t="s">
        <v>826</v>
      </c>
      <c r="F185" s="160" t="s">
        <v>1209</v>
      </c>
      <c r="G185" s="161" t="s">
        <v>344</v>
      </c>
      <c r="H185" s="162">
        <v>102.74299999999999</v>
      </c>
      <c r="I185" s="163"/>
      <c r="J185" s="163">
        <f>ROUND(I185*H185,2)</f>
        <v>0</v>
      </c>
      <c r="K185" s="164"/>
      <c r="L185" s="165"/>
      <c r="M185" s="166" t="s">
        <v>1</v>
      </c>
      <c r="N185" s="167" t="s">
        <v>33</v>
      </c>
      <c r="O185" s="150">
        <v>0</v>
      </c>
      <c r="P185" s="150">
        <f>O185*H185</f>
        <v>0</v>
      </c>
      <c r="Q185" s="150">
        <v>0</v>
      </c>
      <c r="R185" s="150">
        <f>Q185*H185</f>
        <v>0</v>
      </c>
      <c r="S185" s="150">
        <v>0</v>
      </c>
      <c r="T185" s="151">
        <f>S185*H185</f>
        <v>0</v>
      </c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R185" s="152" t="s">
        <v>205</v>
      </c>
      <c r="AT185" s="152" t="s">
        <v>345</v>
      </c>
      <c r="AU185" s="152" t="s">
        <v>77</v>
      </c>
      <c r="AY185" s="14" t="s">
        <v>131</v>
      </c>
      <c r="BE185" s="153">
        <f>IF(N185="základná",J185,0)</f>
        <v>0</v>
      </c>
      <c r="BF185" s="153">
        <f>IF(N185="znížená",J185,0)</f>
        <v>0</v>
      </c>
      <c r="BG185" s="153">
        <f>IF(N185="zákl. prenesená",J185,0)</f>
        <v>0</v>
      </c>
      <c r="BH185" s="153">
        <f>IF(N185="zníž. prenesená",J185,0)</f>
        <v>0</v>
      </c>
      <c r="BI185" s="153">
        <f>IF(N185="nulová",J185,0)</f>
        <v>0</v>
      </c>
      <c r="BJ185" s="14" t="s">
        <v>77</v>
      </c>
      <c r="BK185" s="153">
        <f>ROUND(I185*H185,2)</f>
        <v>0</v>
      </c>
      <c r="BL185" s="14" t="s">
        <v>182</v>
      </c>
      <c r="BM185" s="152" t="s">
        <v>289</v>
      </c>
    </row>
    <row r="186" spans="1:65" s="2" customFormat="1" ht="24.2" customHeight="1">
      <c r="A186" s="26"/>
      <c r="B186" s="140"/>
      <c r="C186" s="141" t="s">
        <v>229</v>
      </c>
      <c r="D186" s="141" t="s">
        <v>134</v>
      </c>
      <c r="E186" s="142" t="s">
        <v>827</v>
      </c>
      <c r="F186" s="143" t="s">
        <v>828</v>
      </c>
      <c r="G186" s="144" t="s">
        <v>478</v>
      </c>
      <c r="H186" s="145">
        <v>36.968000000000004</v>
      </c>
      <c r="I186" s="146"/>
      <c r="J186" s="146">
        <f>ROUND(I186*H186,2)</f>
        <v>0</v>
      </c>
      <c r="K186" s="147"/>
      <c r="L186" s="27"/>
      <c r="M186" s="154" t="s">
        <v>1</v>
      </c>
      <c r="N186" s="155" t="s">
        <v>33</v>
      </c>
      <c r="O186" s="156">
        <v>0</v>
      </c>
      <c r="P186" s="156">
        <f>O186*H186</f>
        <v>0</v>
      </c>
      <c r="Q186" s="156">
        <v>0</v>
      </c>
      <c r="R186" s="156">
        <f>Q186*H186</f>
        <v>0</v>
      </c>
      <c r="S186" s="156">
        <v>0</v>
      </c>
      <c r="T186" s="157">
        <f>S186*H186</f>
        <v>0</v>
      </c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R186" s="152" t="s">
        <v>182</v>
      </c>
      <c r="AT186" s="152" t="s">
        <v>134</v>
      </c>
      <c r="AU186" s="152" t="s">
        <v>77</v>
      </c>
      <c r="AY186" s="14" t="s">
        <v>131</v>
      </c>
      <c r="BE186" s="153">
        <f>IF(N186="základná",J186,0)</f>
        <v>0</v>
      </c>
      <c r="BF186" s="153">
        <f>IF(N186="znížená",J186,0)</f>
        <v>0</v>
      </c>
      <c r="BG186" s="153">
        <f>IF(N186="zákl. prenesená",J186,0)</f>
        <v>0</v>
      </c>
      <c r="BH186" s="153">
        <f>IF(N186="zníž. prenesená",J186,0)</f>
        <v>0</v>
      </c>
      <c r="BI186" s="153">
        <f>IF(N186="nulová",J186,0)</f>
        <v>0</v>
      </c>
      <c r="BJ186" s="14" t="s">
        <v>77</v>
      </c>
      <c r="BK186" s="153">
        <f>ROUND(I186*H186,2)</f>
        <v>0</v>
      </c>
      <c r="BL186" s="14" t="s">
        <v>182</v>
      </c>
      <c r="BM186" s="152" t="s">
        <v>290</v>
      </c>
    </row>
    <row r="187" spans="1:65" s="2" customFormat="1" ht="6.95" customHeight="1">
      <c r="A187" s="26"/>
      <c r="B187" s="44"/>
      <c r="C187" s="45"/>
      <c r="D187" s="45"/>
      <c r="E187" s="45"/>
      <c r="F187" s="45"/>
      <c r="G187" s="45"/>
      <c r="H187" s="45"/>
      <c r="I187" s="45"/>
      <c r="J187" s="45"/>
      <c r="K187" s="45"/>
      <c r="L187" s="27"/>
      <c r="M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</row>
  </sheetData>
  <autoFilter ref="C125:K186"/>
  <mergeCells count="8">
    <mergeCell ref="E116:H116"/>
    <mergeCell ref="E118:H118"/>
    <mergeCell ref="L2:V2"/>
    <mergeCell ref="E7:H7"/>
    <mergeCell ref="E9:H9"/>
    <mergeCell ref="E27:H27"/>
    <mergeCell ref="E85:H85"/>
    <mergeCell ref="E87:H87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22"/>
  <sheetViews>
    <sheetView showGridLines="0" topLeftCell="A80" workbookViewId="0">
      <selection activeCell="L135" sqref="L135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86"/>
    </row>
    <row r="2" spans="1:46" s="1" customFormat="1" ht="36.950000000000003" customHeight="1">
      <c r="L2" s="198" t="s">
        <v>5</v>
      </c>
      <c r="M2" s="191"/>
      <c r="N2" s="191"/>
      <c r="O2" s="191"/>
      <c r="P2" s="191"/>
      <c r="Q2" s="191"/>
      <c r="R2" s="191"/>
      <c r="S2" s="191"/>
      <c r="T2" s="191"/>
      <c r="U2" s="191"/>
      <c r="V2" s="191"/>
      <c r="AT2" s="14" t="s">
        <v>86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67</v>
      </c>
    </row>
    <row r="4" spans="1:46" s="1" customFormat="1" ht="24.95" customHeight="1">
      <c r="B4" s="17"/>
      <c r="D4" s="18" t="s">
        <v>104</v>
      </c>
      <c r="L4" s="17"/>
      <c r="M4" s="87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3" t="s">
        <v>12</v>
      </c>
      <c r="L6" s="17"/>
    </row>
    <row r="7" spans="1:46" s="1" customFormat="1" ht="16.5" customHeight="1">
      <c r="B7" s="17"/>
      <c r="E7" s="210" t="str">
        <f>'Rekapitulácia stavby'!K6</f>
        <v>ČOV Huncove</v>
      </c>
      <c r="F7" s="211"/>
      <c r="G7" s="211"/>
      <c r="H7" s="211"/>
      <c r="L7" s="17"/>
    </row>
    <row r="8" spans="1:46" s="2" customFormat="1" ht="12" customHeight="1">
      <c r="A8" s="26"/>
      <c r="B8" s="27"/>
      <c r="C8" s="26"/>
      <c r="D8" s="23" t="s">
        <v>105</v>
      </c>
      <c r="E8" s="26"/>
      <c r="F8" s="26"/>
      <c r="G8" s="26"/>
      <c r="H8" s="26"/>
      <c r="I8" s="26"/>
      <c r="J8" s="26"/>
      <c r="K8" s="26"/>
      <c r="L8" s="39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46" s="2" customFormat="1" ht="16.5" customHeight="1">
      <c r="A9" s="26"/>
      <c r="B9" s="27"/>
      <c r="C9" s="26"/>
      <c r="D9" s="26"/>
      <c r="E9" s="177" t="s">
        <v>829</v>
      </c>
      <c r="F9" s="212"/>
      <c r="G9" s="212"/>
      <c r="H9" s="212"/>
      <c r="I9" s="26"/>
      <c r="J9" s="26"/>
      <c r="K9" s="26"/>
      <c r="L9" s="39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>
      <c r="A10" s="26"/>
      <c r="B10" s="27"/>
      <c r="C10" s="26"/>
      <c r="D10" s="26"/>
      <c r="E10" s="26"/>
      <c r="F10" s="26"/>
      <c r="G10" s="26"/>
      <c r="H10" s="26"/>
      <c r="I10" s="26"/>
      <c r="J10" s="26"/>
      <c r="K10" s="26"/>
      <c r="L10" s="39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2" customHeight="1">
      <c r="A11" s="26"/>
      <c r="B11" s="27"/>
      <c r="C11" s="26"/>
      <c r="D11" s="23" t="s">
        <v>14</v>
      </c>
      <c r="E11" s="26"/>
      <c r="F11" s="21" t="s">
        <v>17</v>
      </c>
      <c r="G11" s="26"/>
      <c r="H11" s="26"/>
      <c r="I11" s="23" t="s">
        <v>15</v>
      </c>
      <c r="J11" s="21" t="s">
        <v>1</v>
      </c>
      <c r="K11" s="26"/>
      <c r="L11" s="39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t="12" customHeight="1">
      <c r="A12" s="26"/>
      <c r="B12" s="27"/>
      <c r="C12" s="26"/>
      <c r="D12" s="23" t="s">
        <v>16</v>
      </c>
      <c r="E12" s="26"/>
      <c r="F12" s="21" t="s">
        <v>17</v>
      </c>
      <c r="G12" s="26"/>
      <c r="H12" s="26"/>
      <c r="I12" s="23" t="s">
        <v>18</v>
      </c>
      <c r="J12" s="52"/>
      <c r="K12" s="26"/>
      <c r="L12" s="39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0.9" customHeight="1">
      <c r="A13" s="26"/>
      <c r="B13" s="27"/>
      <c r="C13" s="26"/>
      <c r="D13" s="26"/>
      <c r="E13" s="26"/>
      <c r="F13" s="26"/>
      <c r="G13" s="26"/>
      <c r="H13" s="26"/>
      <c r="I13" s="26"/>
      <c r="J13" s="26"/>
      <c r="K13" s="26"/>
      <c r="L13" s="39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customHeight="1">
      <c r="A14" s="26"/>
      <c r="B14" s="27"/>
      <c r="C14" s="26"/>
      <c r="D14" s="23" t="s">
        <v>19</v>
      </c>
      <c r="E14" s="26"/>
      <c r="F14" s="26"/>
      <c r="G14" s="26"/>
      <c r="H14" s="26"/>
      <c r="I14" s="23" t="s">
        <v>20</v>
      </c>
      <c r="J14" s="21" t="s">
        <v>1</v>
      </c>
      <c r="K14" s="26"/>
      <c r="L14" s="39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8" customHeight="1">
      <c r="A15" s="26"/>
      <c r="B15" s="27"/>
      <c r="C15" s="26"/>
      <c r="D15" s="26"/>
      <c r="E15" s="21" t="s">
        <v>107</v>
      </c>
      <c r="F15" s="26"/>
      <c r="G15" s="26"/>
      <c r="H15" s="26"/>
      <c r="I15" s="23" t="s">
        <v>21</v>
      </c>
      <c r="J15" s="21" t="s">
        <v>1</v>
      </c>
      <c r="K15" s="26"/>
      <c r="L15" s="39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6.95" customHeight="1">
      <c r="A16" s="26"/>
      <c r="B16" s="27"/>
      <c r="C16" s="26"/>
      <c r="D16" s="26"/>
      <c r="E16" s="26"/>
      <c r="F16" s="26"/>
      <c r="G16" s="26"/>
      <c r="H16" s="26"/>
      <c r="I16" s="26"/>
      <c r="J16" s="26"/>
      <c r="K16" s="26"/>
      <c r="L16" s="39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2" customHeight="1">
      <c r="A17" s="26"/>
      <c r="B17" s="27"/>
      <c r="C17" s="26"/>
      <c r="D17" s="23" t="s">
        <v>22</v>
      </c>
      <c r="E17" s="26"/>
      <c r="F17" s="26"/>
      <c r="G17" s="26"/>
      <c r="H17" s="26"/>
      <c r="I17" s="23" t="s">
        <v>20</v>
      </c>
      <c r="J17" s="21" t="s">
        <v>1</v>
      </c>
      <c r="K17" s="26"/>
      <c r="L17" s="39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8" customHeight="1">
      <c r="A18" s="26"/>
      <c r="B18" s="27"/>
      <c r="C18" s="26"/>
      <c r="D18" s="26"/>
      <c r="E18" s="21" t="s">
        <v>17</v>
      </c>
      <c r="F18" s="26"/>
      <c r="G18" s="26"/>
      <c r="H18" s="26"/>
      <c r="I18" s="23" t="s">
        <v>21</v>
      </c>
      <c r="J18" s="21" t="s">
        <v>1</v>
      </c>
      <c r="K18" s="26"/>
      <c r="L18" s="39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6.95" customHeight="1">
      <c r="A19" s="26"/>
      <c r="B19" s="27"/>
      <c r="C19" s="26"/>
      <c r="D19" s="26"/>
      <c r="E19" s="26"/>
      <c r="F19" s="26"/>
      <c r="G19" s="26"/>
      <c r="H19" s="26"/>
      <c r="I19" s="26"/>
      <c r="J19" s="26"/>
      <c r="K19" s="26"/>
      <c r="L19" s="39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2" customHeight="1">
      <c r="A20" s="26"/>
      <c r="B20" s="27"/>
      <c r="C20" s="26"/>
      <c r="D20" s="23" t="s">
        <v>23</v>
      </c>
      <c r="E20" s="26"/>
      <c r="F20" s="26"/>
      <c r="G20" s="26"/>
      <c r="H20" s="26"/>
      <c r="I20" s="23" t="s">
        <v>20</v>
      </c>
      <c r="J20" s="21" t="s">
        <v>1</v>
      </c>
      <c r="K20" s="26"/>
      <c r="L20" s="39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8" customHeight="1">
      <c r="A21" s="26"/>
      <c r="B21" s="27"/>
      <c r="C21" s="26"/>
      <c r="D21" s="26"/>
      <c r="E21" s="21" t="s">
        <v>108</v>
      </c>
      <c r="F21" s="26"/>
      <c r="G21" s="26"/>
      <c r="H21" s="26"/>
      <c r="I21" s="23" t="s">
        <v>21</v>
      </c>
      <c r="J21" s="21" t="s">
        <v>1</v>
      </c>
      <c r="K21" s="26"/>
      <c r="L21" s="39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6.95" customHeight="1">
      <c r="A22" s="26"/>
      <c r="B22" s="27"/>
      <c r="C22" s="26"/>
      <c r="D22" s="26"/>
      <c r="E22" s="26"/>
      <c r="F22" s="26"/>
      <c r="G22" s="26"/>
      <c r="H22" s="26"/>
      <c r="I22" s="26"/>
      <c r="J22" s="26"/>
      <c r="K22" s="26"/>
      <c r="L22" s="39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2" customHeight="1">
      <c r="A23" s="26"/>
      <c r="B23" s="27"/>
      <c r="C23" s="26"/>
      <c r="D23" s="23" t="s">
        <v>25</v>
      </c>
      <c r="E23" s="26"/>
      <c r="F23" s="26"/>
      <c r="G23" s="26"/>
      <c r="H23" s="26"/>
      <c r="I23" s="23" t="s">
        <v>20</v>
      </c>
      <c r="J23" s="21" t="s">
        <v>1</v>
      </c>
      <c r="K23" s="26"/>
      <c r="L23" s="39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8" customHeight="1">
      <c r="A24" s="26"/>
      <c r="B24" s="27"/>
      <c r="C24" s="26"/>
      <c r="D24" s="26"/>
      <c r="E24" s="21" t="s">
        <v>830</v>
      </c>
      <c r="F24" s="26"/>
      <c r="G24" s="26"/>
      <c r="H24" s="26"/>
      <c r="I24" s="23" t="s">
        <v>21</v>
      </c>
      <c r="J24" s="21" t="s">
        <v>1</v>
      </c>
      <c r="K24" s="26"/>
      <c r="L24" s="39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6.95" customHeight="1">
      <c r="A25" s="26"/>
      <c r="B25" s="27"/>
      <c r="C25" s="26"/>
      <c r="D25" s="26"/>
      <c r="E25" s="26"/>
      <c r="F25" s="26"/>
      <c r="G25" s="26"/>
      <c r="H25" s="26"/>
      <c r="I25" s="26"/>
      <c r="J25" s="26"/>
      <c r="K25" s="26"/>
      <c r="L25" s="39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2" customHeight="1">
      <c r="A26" s="26"/>
      <c r="B26" s="27"/>
      <c r="C26" s="26"/>
      <c r="D26" s="23" t="s">
        <v>26</v>
      </c>
      <c r="E26" s="26"/>
      <c r="F26" s="26"/>
      <c r="G26" s="26"/>
      <c r="H26" s="26"/>
      <c r="I26" s="26"/>
      <c r="J26" s="26"/>
      <c r="K26" s="26"/>
      <c r="L26" s="39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8" customFormat="1" ht="16.5" customHeight="1">
      <c r="A27" s="88"/>
      <c r="B27" s="89"/>
      <c r="C27" s="88"/>
      <c r="D27" s="88"/>
      <c r="E27" s="193" t="s">
        <v>1</v>
      </c>
      <c r="F27" s="193"/>
      <c r="G27" s="193"/>
      <c r="H27" s="193"/>
      <c r="I27" s="88"/>
      <c r="J27" s="88"/>
      <c r="K27" s="88"/>
      <c r="L27" s="90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</row>
    <row r="28" spans="1:31" s="2" customFormat="1" ht="6.95" customHeight="1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39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6.95" customHeight="1">
      <c r="A29" s="26"/>
      <c r="B29" s="27"/>
      <c r="C29" s="26"/>
      <c r="D29" s="63"/>
      <c r="E29" s="63"/>
      <c r="F29" s="63"/>
      <c r="G29" s="63"/>
      <c r="H29" s="63"/>
      <c r="I29" s="63"/>
      <c r="J29" s="63"/>
      <c r="K29" s="63"/>
      <c r="L29" s="39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25.35" customHeight="1">
      <c r="A30" s="26"/>
      <c r="B30" s="27"/>
      <c r="C30" s="26"/>
      <c r="D30" s="91" t="s">
        <v>27</v>
      </c>
      <c r="E30" s="26"/>
      <c r="F30" s="26"/>
      <c r="G30" s="26"/>
      <c r="H30" s="26"/>
      <c r="I30" s="26"/>
      <c r="J30" s="68">
        <f>ROUND(J118, 2)</f>
        <v>0</v>
      </c>
      <c r="K30" s="26"/>
      <c r="L30" s="39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5" customHeight="1">
      <c r="A31" s="26"/>
      <c r="B31" s="27"/>
      <c r="C31" s="26"/>
      <c r="D31" s="63"/>
      <c r="E31" s="63"/>
      <c r="F31" s="63"/>
      <c r="G31" s="63"/>
      <c r="H31" s="63"/>
      <c r="I31" s="63"/>
      <c r="J31" s="63"/>
      <c r="K31" s="63"/>
      <c r="L31" s="39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14.45" customHeight="1">
      <c r="A32" s="26"/>
      <c r="B32" s="27"/>
      <c r="C32" s="26"/>
      <c r="D32" s="26"/>
      <c r="E32" s="26"/>
      <c r="F32" s="30" t="s">
        <v>29</v>
      </c>
      <c r="G32" s="26"/>
      <c r="H32" s="26"/>
      <c r="I32" s="30" t="s">
        <v>28</v>
      </c>
      <c r="J32" s="30" t="s">
        <v>30</v>
      </c>
      <c r="K32" s="26"/>
      <c r="L32" s="39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14.45" customHeight="1">
      <c r="A33" s="26"/>
      <c r="B33" s="27"/>
      <c r="C33" s="26"/>
      <c r="D33" s="92" t="s">
        <v>31</v>
      </c>
      <c r="E33" s="32" t="s">
        <v>32</v>
      </c>
      <c r="F33" s="93">
        <f>ROUND((SUM(BE118:BE121)),  2)</f>
        <v>0</v>
      </c>
      <c r="G33" s="94"/>
      <c r="H33" s="94"/>
      <c r="I33" s="95">
        <v>0.2</v>
      </c>
      <c r="J33" s="93">
        <f>ROUND(((SUM(BE118:BE121))*I33),  2)</f>
        <v>0</v>
      </c>
      <c r="K33" s="26"/>
      <c r="L33" s="39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5" customHeight="1">
      <c r="A34" s="26"/>
      <c r="B34" s="27"/>
      <c r="C34" s="26"/>
      <c r="D34" s="26"/>
      <c r="E34" s="32" t="s">
        <v>33</v>
      </c>
      <c r="F34" s="93">
        <f>ROUND((SUM(BF118:BF121)),  2)</f>
        <v>0</v>
      </c>
      <c r="G34" s="94"/>
      <c r="H34" s="94"/>
      <c r="I34" s="95">
        <v>0.2</v>
      </c>
      <c r="J34" s="93">
        <f>ROUND(((SUM(BF118:BF121))*I34),  2)</f>
        <v>0</v>
      </c>
      <c r="K34" s="26"/>
      <c r="L34" s="39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5" hidden="1" customHeight="1">
      <c r="A35" s="26"/>
      <c r="B35" s="27"/>
      <c r="C35" s="26"/>
      <c r="D35" s="26"/>
      <c r="E35" s="23" t="s">
        <v>34</v>
      </c>
      <c r="F35" s="96">
        <f>ROUND((SUM(BG118:BG121)),  2)</f>
        <v>0</v>
      </c>
      <c r="G35" s="26"/>
      <c r="H35" s="26"/>
      <c r="I35" s="97">
        <v>0.2</v>
      </c>
      <c r="J35" s="96">
        <f>0</f>
        <v>0</v>
      </c>
      <c r="K35" s="26"/>
      <c r="L35" s="39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5" hidden="1" customHeight="1">
      <c r="A36" s="26"/>
      <c r="B36" s="27"/>
      <c r="C36" s="26"/>
      <c r="D36" s="26"/>
      <c r="E36" s="23" t="s">
        <v>35</v>
      </c>
      <c r="F36" s="96">
        <f>ROUND((SUM(BH118:BH121)),  2)</f>
        <v>0</v>
      </c>
      <c r="G36" s="26"/>
      <c r="H36" s="26"/>
      <c r="I36" s="97">
        <v>0.2</v>
      </c>
      <c r="J36" s="96">
        <f>0</f>
        <v>0</v>
      </c>
      <c r="K36" s="26"/>
      <c r="L36" s="39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5" hidden="1" customHeight="1">
      <c r="A37" s="26"/>
      <c r="B37" s="27"/>
      <c r="C37" s="26"/>
      <c r="D37" s="26"/>
      <c r="E37" s="32" t="s">
        <v>36</v>
      </c>
      <c r="F37" s="93">
        <f>ROUND((SUM(BI118:BI121)),  2)</f>
        <v>0</v>
      </c>
      <c r="G37" s="94"/>
      <c r="H37" s="94"/>
      <c r="I37" s="95">
        <v>0</v>
      </c>
      <c r="J37" s="93">
        <f>0</f>
        <v>0</v>
      </c>
      <c r="K37" s="26"/>
      <c r="L37" s="39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6.95" customHeight="1">
      <c r="A38" s="26"/>
      <c r="B38" s="27"/>
      <c r="C38" s="26"/>
      <c r="D38" s="26"/>
      <c r="E38" s="26"/>
      <c r="F38" s="26"/>
      <c r="G38" s="26"/>
      <c r="H38" s="26"/>
      <c r="I38" s="26"/>
      <c r="J38" s="26"/>
      <c r="K38" s="26"/>
      <c r="L38" s="39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25.35" customHeight="1">
      <c r="A39" s="26"/>
      <c r="B39" s="27"/>
      <c r="C39" s="98"/>
      <c r="D39" s="99" t="s">
        <v>37</v>
      </c>
      <c r="E39" s="57"/>
      <c r="F39" s="57"/>
      <c r="G39" s="100" t="s">
        <v>38</v>
      </c>
      <c r="H39" s="101" t="s">
        <v>39</v>
      </c>
      <c r="I39" s="57"/>
      <c r="J39" s="102">
        <f>SUM(J30:J37)</f>
        <v>0</v>
      </c>
      <c r="K39" s="103"/>
      <c r="L39" s="39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14.45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9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39"/>
      <c r="D50" s="40" t="s">
        <v>40</v>
      </c>
      <c r="E50" s="41"/>
      <c r="F50" s="41"/>
      <c r="G50" s="40" t="s">
        <v>41</v>
      </c>
      <c r="H50" s="41"/>
      <c r="I50" s="41"/>
      <c r="J50" s="41"/>
      <c r="K50" s="41"/>
      <c r="L50" s="39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6"/>
      <c r="B61" s="27"/>
      <c r="C61" s="26"/>
      <c r="D61" s="42" t="s">
        <v>42</v>
      </c>
      <c r="E61" s="29"/>
      <c r="F61" s="104" t="s">
        <v>43</v>
      </c>
      <c r="G61" s="42" t="s">
        <v>42</v>
      </c>
      <c r="H61" s="29"/>
      <c r="I61" s="29"/>
      <c r="J61" s="105" t="s">
        <v>43</v>
      </c>
      <c r="K61" s="29"/>
      <c r="L61" s="39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6"/>
      <c r="B65" s="27"/>
      <c r="C65" s="26"/>
      <c r="D65" s="40" t="s">
        <v>44</v>
      </c>
      <c r="E65" s="43"/>
      <c r="F65" s="43"/>
      <c r="G65" s="40" t="s">
        <v>45</v>
      </c>
      <c r="H65" s="43"/>
      <c r="I65" s="43"/>
      <c r="J65" s="43"/>
      <c r="K65" s="43"/>
      <c r="L65" s="39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6"/>
      <c r="B76" s="27"/>
      <c r="C76" s="26"/>
      <c r="D76" s="42" t="s">
        <v>42</v>
      </c>
      <c r="E76" s="29"/>
      <c r="F76" s="104" t="s">
        <v>43</v>
      </c>
      <c r="G76" s="42" t="s">
        <v>42</v>
      </c>
      <c r="H76" s="29"/>
      <c r="I76" s="29"/>
      <c r="J76" s="105" t="s">
        <v>43</v>
      </c>
      <c r="K76" s="29"/>
      <c r="L76" s="39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customHeight="1">
      <c r="A77" s="26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47" s="2" customFormat="1" ht="6.95" hidden="1" customHeight="1">
      <c r="A81" s="26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47" s="2" customFormat="1" ht="24.95" hidden="1" customHeight="1">
      <c r="A82" s="26"/>
      <c r="B82" s="27"/>
      <c r="C82" s="18" t="s">
        <v>109</v>
      </c>
      <c r="D82" s="26"/>
      <c r="E82" s="26"/>
      <c r="F82" s="26"/>
      <c r="G82" s="26"/>
      <c r="H82" s="26"/>
      <c r="I82" s="26"/>
      <c r="J82" s="26"/>
      <c r="K82" s="26"/>
      <c r="L82" s="39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47" s="2" customFormat="1" ht="6.95" hidden="1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9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47" s="2" customFormat="1" ht="12" hidden="1" customHeight="1">
      <c r="A84" s="26"/>
      <c r="B84" s="27"/>
      <c r="C84" s="23" t="s">
        <v>12</v>
      </c>
      <c r="D84" s="26"/>
      <c r="E84" s="26"/>
      <c r="F84" s="26"/>
      <c r="G84" s="26"/>
      <c r="H84" s="26"/>
      <c r="I84" s="26"/>
      <c r="J84" s="26"/>
      <c r="K84" s="26"/>
      <c r="L84" s="39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47" s="2" customFormat="1" ht="16.5" hidden="1" customHeight="1">
      <c r="A85" s="26"/>
      <c r="B85" s="27"/>
      <c r="C85" s="26"/>
      <c r="D85" s="26"/>
      <c r="E85" s="210" t="str">
        <f>E7</f>
        <v>ČOV Huncove</v>
      </c>
      <c r="F85" s="211"/>
      <c r="G85" s="211"/>
      <c r="H85" s="211"/>
      <c r="I85" s="26"/>
      <c r="J85" s="26"/>
      <c r="K85" s="26"/>
      <c r="L85" s="39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47" s="2" customFormat="1" ht="12" hidden="1" customHeight="1">
      <c r="A86" s="26"/>
      <c r="B86" s="27"/>
      <c r="C86" s="23" t="s">
        <v>105</v>
      </c>
      <c r="D86" s="26"/>
      <c r="E86" s="26"/>
      <c r="F86" s="26"/>
      <c r="G86" s="26"/>
      <c r="H86" s="26"/>
      <c r="I86" s="26"/>
      <c r="J86" s="26"/>
      <c r="K86" s="26"/>
      <c r="L86" s="39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47" s="2" customFormat="1" ht="16.5" hidden="1" customHeight="1">
      <c r="A87" s="26"/>
      <c r="B87" s="27"/>
      <c r="C87" s="26"/>
      <c r="D87" s="26"/>
      <c r="E87" s="177" t="str">
        <f>E9</f>
        <v>SO03 - SO 03 - Prepojovacie potrubia</v>
      </c>
      <c r="F87" s="212"/>
      <c r="G87" s="212"/>
      <c r="H87" s="212"/>
      <c r="I87" s="26"/>
      <c r="J87" s="26"/>
      <c r="K87" s="26"/>
      <c r="L87" s="39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47" s="2" customFormat="1" ht="6.95" hidden="1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39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47" s="2" customFormat="1" ht="12" hidden="1" customHeight="1">
      <c r="A89" s="26"/>
      <c r="B89" s="27"/>
      <c r="C89" s="23" t="s">
        <v>16</v>
      </c>
      <c r="D89" s="26"/>
      <c r="E89" s="26"/>
      <c r="F89" s="21" t="str">
        <f>F12</f>
        <v xml:space="preserve"> </v>
      </c>
      <c r="G89" s="26"/>
      <c r="H89" s="26"/>
      <c r="I89" s="23" t="s">
        <v>18</v>
      </c>
      <c r="J89" s="52" t="str">
        <f>IF(J12="","",J12)</f>
        <v/>
      </c>
      <c r="K89" s="26"/>
      <c r="L89" s="39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47" s="2" customFormat="1" ht="6.95" hidden="1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9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47" s="2" customFormat="1" ht="15.2" hidden="1" customHeight="1">
      <c r="A91" s="26"/>
      <c r="B91" s="27"/>
      <c r="C91" s="23" t="s">
        <v>19</v>
      </c>
      <c r="D91" s="26"/>
      <c r="E91" s="26"/>
      <c r="F91" s="21" t="str">
        <f>E15</f>
        <v xml:space="preserve"> Obec Huncovce </v>
      </c>
      <c r="G91" s="26"/>
      <c r="H91" s="26"/>
      <c r="I91" s="23" t="s">
        <v>23</v>
      </c>
      <c r="J91" s="24" t="str">
        <f>E21</f>
        <v xml:space="preserve"> Ing. Rastislav Hriňák </v>
      </c>
      <c r="K91" s="26"/>
      <c r="L91" s="39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47" s="2" customFormat="1" ht="15.2" hidden="1" customHeight="1">
      <c r="A92" s="26"/>
      <c r="B92" s="27"/>
      <c r="C92" s="23" t="s">
        <v>22</v>
      </c>
      <c r="D92" s="26"/>
      <c r="E92" s="26"/>
      <c r="F92" s="21" t="str">
        <f>IF(E18="","",E18)</f>
        <v xml:space="preserve"> </v>
      </c>
      <c r="G92" s="26"/>
      <c r="H92" s="26"/>
      <c r="I92" s="23" t="s">
        <v>25</v>
      </c>
      <c r="J92" s="24" t="str">
        <f>E24</f>
        <v xml:space="preserve">                                         </v>
      </c>
      <c r="K92" s="26"/>
      <c r="L92" s="39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47" s="2" customFormat="1" ht="10.35" hidden="1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39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47" s="2" customFormat="1" ht="29.25" hidden="1" customHeight="1">
      <c r="A94" s="26"/>
      <c r="B94" s="27"/>
      <c r="C94" s="106" t="s">
        <v>110</v>
      </c>
      <c r="D94" s="98"/>
      <c r="E94" s="98"/>
      <c r="F94" s="98"/>
      <c r="G94" s="98"/>
      <c r="H94" s="98"/>
      <c r="I94" s="98"/>
      <c r="J94" s="107" t="s">
        <v>111</v>
      </c>
      <c r="K94" s="98"/>
      <c r="L94" s="39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47" s="2" customFormat="1" ht="10.35" hidden="1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9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47" s="2" customFormat="1" ht="22.9" hidden="1" customHeight="1">
      <c r="A96" s="26"/>
      <c r="B96" s="27"/>
      <c r="C96" s="108" t="s">
        <v>112</v>
      </c>
      <c r="D96" s="26"/>
      <c r="E96" s="26"/>
      <c r="F96" s="26"/>
      <c r="G96" s="26"/>
      <c r="H96" s="26"/>
      <c r="I96" s="26"/>
      <c r="J96" s="68">
        <f>J118</f>
        <v>0</v>
      </c>
      <c r="K96" s="26"/>
      <c r="L96" s="39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U96" s="14" t="s">
        <v>113</v>
      </c>
    </row>
    <row r="97" spans="1:31" s="9" customFormat="1" ht="24.95" hidden="1" customHeight="1">
      <c r="B97" s="109"/>
      <c r="D97" s="110" t="s">
        <v>321</v>
      </c>
      <c r="E97" s="111"/>
      <c r="F97" s="111"/>
      <c r="G97" s="111"/>
      <c r="H97" s="111"/>
      <c r="I97" s="111"/>
      <c r="J97" s="112">
        <f>J119</f>
        <v>0</v>
      </c>
      <c r="L97" s="109"/>
    </row>
    <row r="98" spans="1:31" s="10" customFormat="1" ht="19.899999999999999" hidden="1" customHeight="1">
      <c r="B98" s="113"/>
      <c r="D98" s="114" t="s">
        <v>327</v>
      </c>
      <c r="E98" s="115"/>
      <c r="F98" s="115"/>
      <c r="G98" s="115"/>
      <c r="H98" s="115"/>
      <c r="I98" s="115"/>
      <c r="J98" s="116">
        <f>J120</f>
        <v>0</v>
      </c>
      <c r="L98" s="113"/>
    </row>
    <row r="99" spans="1:31" s="2" customFormat="1" ht="21.75" hidden="1" customHeight="1">
      <c r="A99" s="26"/>
      <c r="B99" s="27"/>
      <c r="C99" s="26"/>
      <c r="D99" s="26"/>
      <c r="E99" s="26"/>
      <c r="F99" s="26"/>
      <c r="G99" s="26"/>
      <c r="H99" s="26"/>
      <c r="I99" s="26"/>
      <c r="J99" s="26"/>
      <c r="K99" s="26"/>
      <c r="L99" s="39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</row>
    <row r="100" spans="1:31" s="2" customFormat="1" ht="6.95" hidden="1" customHeight="1">
      <c r="A100" s="26"/>
      <c r="B100" s="44"/>
      <c r="C100" s="45"/>
      <c r="D100" s="45"/>
      <c r="E100" s="45"/>
      <c r="F100" s="45"/>
      <c r="G100" s="45"/>
      <c r="H100" s="45"/>
      <c r="I100" s="45"/>
      <c r="J100" s="45"/>
      <c r="K100" s="45"/>
      <c r="L100" s="39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</row>
    <row r="101" spans="1:31" hidden="1"/>
    <row r="102" spans="1:31" hidden="1"/>
    <row r="103" spans="1:31" hidden="1"/>
    <row r="104" spans="1:31" s="2" customFormat="1" ht="6.95" customHeight="1">
      <c r="A104" s="26"/>
      <c r="B104" s="46"/>
      <c r="C104" s="47"/>
      <c r="D104" s="47"/>
      <c r="E104" s="47"/>
      <c r="F104" s="47"/>
      <c r="G104" s="47"/>
      <c r="H104" s="47"/>
      <c r="I104" s="47"/>
      <c r="J104" s="47"/>
      <c r="K104" s="47"/>
      <c r="L104" s="39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</row>
    <row r="105" spans="1:31" s="2" customFormat="1" ht="24.95" customHeight="1">
      <c r="A105" s="26"/>
      <c r="B105" s="27"/>
      <c r="C105" s="18" t="s">
        <v>117</v>
      </c>
      <c r="D105" s="26"/>
      <c r="E105" s="26"/>
      <c r="F105" s="26"/>
      <c r="G105" s="26"/>
      <c r="H105" s="26"/>
      <c r="I105" s="26"/>
      <c r="J105" s="26"/>
      <c r="K105" s="26"/>
      <c r="L105" s="39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</row>
    <row r="106" spans="1:31" s="2" customFormat="1" ht="6.95" customHeight="1">
      <c r="A106" s="26"/>
      <c r="B106" s="27"/>
      <c r="C106" s="26"/>
      <c r="D106" s="26"/>
      <c r="E106" s="26"/>
      <c r="F106" s="26"/>
      <c r="G106" s="26"/>
      <c r="H106" s="26"/>
      <c r="I106" s="26"/>
      <c r="J106" s="26"/>
      <c r="K106" s="26"/>
      <c r="L106" s="39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</row>
    <row r="107" spans="1:31" s="2" customFormat="1" ht="12" customHeight="1">
      <c r="A107" s="26"/>
      <c r="B107" s="27"/>
      <c r="C107" s="23" t="s">
        <v>12</v>
      </c>
      <c r="D107" s="26"/>
      <c r="E107" s="26"/>
      <c r="F107" s="26"/>
      <c r="G107" s="26"/>
      <c r="H107" s="26"/>
      <c r="I107" s="26"/>
      <c r="J107" s="26"/>
      <c r="K107" s="26"/>
      <c r="L107" s="39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</row>
    <row r="108" spans="1:31" s="2" customFormat="1" ht="16.5" customHeight="1">
      <c r="A108" s="26"/>
      <c r="B108" s="27"/>
      <c r="C108" s="26"/>
      <c r="D108" s="26"/>
      <c r="E108" s="210" t="str">
        <f>E7</f>
        <v>ČOV Huncove</v>
      </c>
      <c r="F108" s="211"/>
      <c r="G108" s="211"/>
      <c r="H108" s="211"/>
      <c r="I108" s="26"/>
      <c r="J108" s="26"/>
      <c r="K108" s="26"/>
      <c r="L108" s="39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</row>
    <row r="109" spans="1:31" s="2" customFormat="1" ht="12" customHeight="1">
      <c r="A109" s="26"/>
      <c r="B109" s="27"/>
      <c r="C109" s="23" t="s">
        <v>105</v>
      </c>
      <c r="D109" s="26"/>
      <c r="E109" s="26"/>
      <c r="F109" s="26"/>
      <c r="G109" s="26"/>
      <c r="H109" s="26"/>
      <c r="I109" s="26"/>
      <c r="J109" s="26"/>
      <c r="K109" s="26"/>
      <c r="L109" s="39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</row>
    <row r="110" spans="1:31" s="2" customFormat="1" ht="16.5" customHeight="1">
      <c r="A110" s="26"/>
      <c r="B110" s="27"/>
      <c r="C110" s="26"/>
      <c r="D110" s="26"/>
      <c r="E110" s="177" t="str">
        <f>E9</f>
        <v>SO03 - SO 03 - Prepojovacie potrubia</v>
      </c>
      <c r="F110" s="212"/>
      <c r="G110" s="212"/>
      <c r="H110" s="212"/>
      <c r="I110" s="26"/>
      <c r="J110" s="26"/>
      <c r="K110" s="26"/>
      <c r="L110" s="39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</row>
    <row r="111" spans="1:31" s="2" customFormat="1" ht="6.95" customHeight="1">
      <c r="A111" s="26"/>
      <c r="B111" s="27"/>
      <c r="C111" s="26"/>
      <c r="D111" s="26"/>
      <c r="E111" s="26"/>
      <c r="F111" s="26"/>
      <c r="G111" s="26"/>
      <c r="H111" s="26"/>
      <c r="I111" s="26"/>
      <c r="J111" s="26"/>
      <c r="K111" s="26"/>
      <c r="L111" s="39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</row>
    <row r="112" spans="1:31" s="2" customFormat="1" ht="12" customHeight="1">
      <c r="A112" s="26"/>
      <c r="B112" s="27"/>
      <c r="C112" s="23" t="s">
        <v>16</v>
      </c>
      <c r="D112" s="26"/>
      <c r="E112" s="26"/>
      <c r="F112" s="21" t="str">
        <f>F12</f>
        <v xml:space="preserve"> </v>
      </c>
      <c r="G112" s="26"/>
      <c r="H112" s="26"/>
      <c r="I112" s="23" t="s">
        <v>18</v>
      </c>
      <c r="J112" s="52" t="str">
        <f>IF(J12="","",J12)</f>
        <v/>
      </c>
      <c r="K112" s="26"/>
      <c r="L112" s="39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65" s="2" customFormat="1" ht="6.95" customHeight="1">
      <c r="A113" s="26"/>
      <c r="B113" s="27"/>
      <c r="C113" s="26"/>
      <c r="D113" s="26"/>
      <c r="E113" s="26"/>
      <c r="F113" s="26"/>
      <c r="G113" s="26"/>
      <c r="H113" s="26"/>
      <c r="I113" s="26"/>
      <c r="J113" s="26"/>
      <c r="K113" s="26"/>
      <c r="L113" s="39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65" s="2" customFormat="1" ht="15.2" customHeight="1">
      <c r="A114" s="26"/>
      <c r="B114" s="27"/>
      <c r="C114" s="23" t="s">
        <v>19</v>
      </c>
      <c r="D114" s="26"/>
      <c r="E114" s="26"/>
      <c r="F114" s="21" t="str">
        <f>E15</f>
        <v xml:space="preserve"> Obec Huncovce </v>
      </c>
      <c r="G114" s="26"/>
      <c r="H114" s="26"/>
      <c r="I114" s="23" t="s">
        <v>23</v>
      </c>
      <c r="J114" s="24" t="str">
        <f>E21</f>
        <v xml:space="preserve"> Ing. Rastislav Hriňák </v>
      </c>
      <c r="K114" s="26"/>
      <c r="L114" s="39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65" s="2" customFormat="1" ht="15.2" customHeight="1">
      <c r="A115" s="26"/>
      <c r="B115" s="27"/>
      <c r="C115" s="23" t="s">
        <v>22</v>
      </c>
      <c r="D115" s="26"/>
      <c r="E115" s="26"/>
      <c r="F115" s="21" t="str">
        <f>IF(E18="","",E18)</f>
        <v xml:space="preserve"> </v>
      </c>
      <c r="G115" s="26"/>
      <c r="H115" s="26"/>
      <c r="I115" s="23" t="s">
        <v>25</v>
      </c>
      <c r="J115" s="24" t="str">
        <f>E24</f>
        <v xml:space="preserve">                                         </v>
      </c>
      <c r="K115" s="26"/>
      <c r="L115" s="39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65" s="2" customFormat="1" ht="10.35" customHeight="1">
      <c r="A116" s="26"/>
      <c r="B116" s="27"/>
      <c r="C116" s="26"/>
      <c r="D116" s="26"/>
      <c r="E116" s="26"/>
      <c r="F116" s="26"/>
      <c r="G116" s="26"/>
      <c r="H116" s="26"/>
      <c r="I116" s="26"/>
      <c r="J116" s="26"/>
      <c r="K116" s="26"/>
      <c r="L116" s="39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65" s="11" customFormat="1" ht="29.25" customHeight="1">
      <c r="A117" s="117"/>
      <c r="B117" s="118"/>
      <c r="C117" s="119" t="s">
        <v>118</v>
      </c>
      <c r="D117" s="120" t="s">
        <v>52</v>
      </c>
      <c r="E117" s="120" t="s">
        <v>48</v>
      </c>
      <c r="F117" s="120" t="s">
        <v>49</v>
      </c>
      <c r="G117" s="120" t="s">
        <v>119</v>
      </c>
      <c r="H117" s="120" t="s">
        <v>120</v>
      </c>
      <c r="I117" s="120" t="s">
        <v>121</v>
      </c>
      <c r="J117" s="121" t="s">
        <v>111</v>
      </c>
      <c r="K117" s="122" t="s">
        <v>122</v>
      </c>
      <c r="L117" s="123"/>
      <c r="M117" s="59" t="s">
        <v>1</v>
      </c>
      <c r="N117" s="60" t="s">
        <v>31</v>
      </c>
      <c r="O117" s="60" t="s">
        <v>123</v>
      </c>
      <c r="P117" s="60" t="s">
        <v>124</v>
      </c>
      <c r="Q117" s="60" t="s">
        <v>125</v>
      </c>
      <c r="R117" s="60" t="s">
        <v>126</v>
      </c>
      <c r="S117" s="60" t="s">
        <v>127</v>
      </c>
      <c r="T117" s="61" t="s">
        <v>128</v>
      </c>
      <c r="U117" s="117"/>
      <c r="V117" s="117"/>
      <c r="W117" s="117"/>
      <c r="X117" s="117"/>
      <c r="Y117" s="117"/>
      <c r="Z117" s="117"/>
      <c r="AA117" s="117"/>
      <c r="AB117" s="117"/>
      <c r="AC117" s="117"/>
      <c r="AD117" s="117"/>
      <c r="AE117" s="117"/>
    </row>
    <row r="118" spans="1:65" s="2" customFormat="1" ht="22.9" customHeight="1">
      <c r="A118" s="26"/>
      <c r="B118" s="27"/>
      <c r="C118" s="66" t="s">
        <v>112</v>
      </c>
      <c r="D118" s="26"/>
      <c r="E118" s="26"/>
      <c r="F118" s="26"/>
      <c r="G118" s="26"/>
      <c r="H118" s="26"/>
      <c r="I118" s="26"/>
      <c r="J118" s="124">
        <f>BK118</f>
        <v>0</v>
      </c>
      <c r="K118" s="26"/>
      <c r="L118" s="27"/>
      <c r="M118" s="62"/>
      <c r="N118" s="53"/>
      <c r="O118" s="63"/>
      <c r="P118" s="125">
        <f>P119</f>
        <v>0</v>
      </c>
      <c r="Q118" s="63"/>
      <c r="R118" s="125">
        <f>R119</f>
        <v>0</v>
      </c>
      <c r="S118" s="63"/>
      <c r="T118" s="126">
        <f>T119</f>
        <v>0</v>
      </c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T118" s="14" t="s">
        <v>66</v>
      </c>
      <c r="AU118" s="14" t="s">
        <v>113</v>
      </c>
      <c r="BK118" s="127">
        <f>BK119</f>
        <v>0</v>
      </c>
    </row>
    <row r="119" spans="1:65" s="12" customFormat="1" ht="25.9" customHeight="1">
      <c r="B119" s="128"/>
      <c r="D119" s="129" t="s">
        <v>66</v>
      </c>
      <c r="E119" s="130" t="s">
        <v>129</v>
      </c>
      <c r="F119" s="130" t="s">
        <v>340</v>
      </c>
      <c r="J119" s="131">
        <f>BK119</f>
        <v>0</v>
      </c>
      <c r="L119" s="128"/>
      <c r="M119" s="132"/>
      <c r="N119" s="133"/>
      <c r="O119" s="133"/>
      <c r="P119" s="134">
        <f>P120</f>
        <v>0</v>
      </c>
      <c r="Q119" s="133"/>
      <c r="R119" s="134">
        <f>R120</f>
        <v>0</v>
      </c>
      <c r="S119" s="133"/>
      <c r="T119" s="135">
        <f>T120</f>
        <v>0</v>
      </c>
      <c r="AR119" s="129" t="s">
        <v>74</v>
      </c>
      <c r="AT119" s="136" t="s">
        <v>66</v>
      </c>
      <c r="AU119" s="136" t="s">
        <v>67</v>
      </c>
      <c r="AY119" s="129" t="s">
        <v>131</v>
      </c>
      <c r="BK119" s="137">
        <f>BK120</f>
        <v>0</v>
      </c>
    </row>
    <row r="120" spans="1:65" s="12" customFormat="1" ht="22.9" customHeight="1">
      <c r="B120" s="128"/>
      <c r="D120" s="129" t="s">
        <v>66</v>
      </c>
      <c r="E120" s="138" t="s">
        <v>169</v>
      </c>
      <c r="F120" s="138" t="s">
        <v>420</v>
      </c>
      <c r="J120" s="139">
        <f>BK120</f>
        <v>0</v>
      </c>
      <c r="L120" s="128"/>
      <c r="M120" s="132"/>
      <c r="N120" s="133"/>
      <c r="O120" s="133"/>
      <c r="P120" s="134">
        <f>P121</f>
        <v>0</v>
      </c>
      <c r="Q120" s="133"/>
      <c r="R120" s="134">
        <f>R121</f>
        <v>0</v>
      </c>
      <c r="S120" s="133"/>
      <c r="T120" s="135">
        <f>T121</f>
        <v>0</v>
      </c>
      <c r="AR120" s="129" t="s">
        <v>74</v>
      </c>
      <c r="AT120" s="136" t="s">
        <v>66</v>
      </c>
      <c r="AU120" s="136" t="s">
        <v>74</v>
      </c>
      <c r="AY120" s="129" t="s">
        <v>131</v>
      </c>
      <c r="BK120" s="137">
        <f>BK121</f>
        <v>0</v>
      </c>
    </row>
    <row r="121" spans="1:65" s="2" customFormat="1" ht="24.2" customHeight="1">
      <c r="A121" s="26"/>
      <c r="B121" s="140"/>
      <c r="C121" s="141" t="s">
        <v>74</v>
      </c>
      <c r="D121" s="141" t="s">
        <v>134</v>
      </c>
      <c r="E121" s="142" t="s">
        <v>831</v>
      </c>
      <c r="F121" s="143" t="s">
        <v>832</v>
      </c>
      <c r="G121" s="144" t="s">
        <v>137</v>
      </c>
      <c r="H121" s="145">
        <v>1</v>
      </c>
      <c r="I121" s="146">
        <f>'SO03a - prepojovacie potr...'!J48</f>
        <v>0</v>
      </c>
      <c r="J121" s="146">
        <f>ROUND(I121*H121,2)</f>
        <v>0</v>
      </c>
      <c r="K121" s="147"/>
      <c r="L121" s="27"/>
      <c r="M121" s="154" t="s">
        <v>1</v>
      </c>
      <c r="N121" s="155" t="s">
        <v>33</v>
      </c>
      <c r="O121" s="156">
        <v>0</v>
      </c>
      <c r="P121" s="156">
        <f>O121*H121</f>
        <v>0</v>
      </c>
      <c r="Q121" s="156">
        <v>0</v>
      </c>
      <c r="R121" s="156">
        <f>Q121*H121</f>
        <v>0</v>
      </c>
      <c r="S121" s="156">
        <v>0</v>
      </c>
      <c r="T121" s="157">
        <f>S121*H121</f>
        <v>0</v>
      </c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R121" s="152" t="s">
        <v>138</v>
      </c>
      <c r="AT121" s="152" t="s">
        <v>134</v>
      </c>
      <c r="AU121" s="152" t="s">
        <v>77</v>
      </c>
      <c r="AY121" s="14" t="s">
        <v>131</v>
      </c>
      <c r="BE121" s="153">
        <f>IF(N121="základná",J121,0)</f>
        <v>0</v>
      </c>
      <c r="BF121" s="153">
        <f>IF(N121="znížená",J121,0)</f>
        <v>0</v>
      </c>
      <c r="BG121" s="153">
        <f>IF(N121="zákl. prenesená",J121,0)</f>
        <v>0</v>
      </c>
      <c r="BH121" s="153">
        <f>IF(N121="zníž. prenesená",J121,0)</f>
        <v>0</v>
      </c>
      <c r="BI121" s="153">
        <f>IF(N121="nulová",J121,0)</f>
        <v>0</v>
      </c>
      <c r="BJ121" s="14" t="s">
        <v>77</v>
      </c>
      <c r="BK121" s="153">
        <f>ROUND(I121*H121,2)</f>
        <v>0</v>
      </c>
      <c r="BL121" s="14" t="s">
        <v>138</v>
      </c>
      <c r="BM121" s="152" t="s">
        <v>77</v>
      </c>
    </row>
    <row r="122" spans="1:65" s="2" customFormat="1" ht="6.95" customHeight="1">
      <c r="A122" s="26"/>
      <c r="B122" s="44"/>
      <c r="C122" s="45"/>
      <c r="D122" s="45"/>
      <c r="E122" s="45"/>
      <c r="F122" s="45"/>
      <c r="G122" s="45"/>
      <c r="H122" s="45"/>
      <c r="I122" s="45"/>
      <c r="J122" s="45"/>
      <c r="K122" s="45"/>
      <c r="L122" s="27"/>
      <c r="M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</row>
  </sheetData>
  <autoFilter ref="C117:K121"/>
  <mergeCells count="8">
    <mergeCell ref="E108:H108"/>
    <mergeCell ref="E110:H110"/>
    <mergeCell ref="L2:V2"/>
    <mergeCell ref="E7:H7"/>
    <mergeCell ref="E9:H9"/>
    <mergeCell ref="E27:H27"/>
    <mergeCell ref="E85:H85"/>
    <mergeCell ref="E87:H87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69"/>
  <sheetViews>
    <sheetView showGridLines="0" topLeftCell="B56" zoomScale="130" zoomScaleNormal="130" workbookViewId="0">
      <selection activeCell="F63" sqref="F63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31">
      <c r="A1" s="86"/>
    </row>
    <row r="4" spans="1:31" s="2" customFormat="1" ht="6.95" hidden="1" customHeight="1">
      <c r="A4" s="26"/>
      <c r="B4" s="46"/>
      <c r="C4" s="47"/>
      <c r="D4" s="47"/>
      <c r="E4" s="47"/>
      <c r="F4" s="47"/>
      <c r="G4" s="47"/>
      <c r="H4" s="47"/>
      <c r="I4" s="47"/>
      <c r="J4" s="47"/>
      <c r="K4" s="47"/>
      <c r="L4" s="39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</row>
    <row r="5" spans="1:31" s="2" customFormat="1" ht="24.95" hidden="1" customHeight="1">
      <c r="A5" s="26"/>
      <c r="B5" s="27"/>
      <c r="C5" s="18" t="s">
        <v>109</v>
      </c>
      <c r="D5" s="26"/>
      <c r="E5" s="26"/>
      <c r="F5" s="26"/>
      <c r="G5" s="26"/>
      <c r="H5" s="26"/>
      <c r="I5" s="26"/>
      <c r="J5" s="26"/>
      <c r="K5" s="26"/>
      <c r="L5" s="39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</row>
    <row r="6" spans="1:31" s="2" customFormat="1" ht="6.95" hidden="1" customHeight="1">
      <c r="A6" s="26"/>
      <c r="B6" s="27"/>
      <c r="C6" s="26"/>
      <c r="D6" s="26"/>
      <c r="E6" s="26"/>
      <c r="F6" s="26"/>
      <c r="G6" s="26"/>
      <c r="H6" s="26"/>
      <c r="I6" s="26"/>
      <c r="J6" s="26"/>
      <c r="K6" s="26"/>
      <c r="L6" s="39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</row>
    <row r="7" spans="1:31" s="2" customFormat="1" ht="12" hidden="1" customHeight="1">
      <c r="A7" s="26"/>
      <c r="B7" s="27"/>
      <c r="C7" s="23" t="s">
        <v>12</v>
      </c>
      <c r="D7" s="26"/>
      <c r="E7" s="26"/>
      <c r="F7" s="26"/>
      <c r="G7" s="26"/>
      <c r="H7" s="26"/>
      <c r="I7" s="26"/>
      <c r="J7" s="26"/>
      <c r="K7" s="26"/>
      <c r="L7" s="39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</row>
    <row r="8" spans="1:31" s="2" customFormat="1" ht="16.5" hidden="1" customHeight="1">
      <c r="A8" s="26"/>
      <c r="B8" s="27"/>
      <c r="C8" s="26"/>
      <c r="D8" s="26"/>
      <c r="E8" s="210" t="e">
        <f>#REF!</f>
        <v>#REF!</v>
      </c>
      <c r="F8" s="211"/>
      <c r="G8" s="211"/>
      <c r="H8" s="211"/>
      <c r="I8" s="26"/>
      <c r="J8" s="26"/>
      <c r="K8" s="26"/>
      <c r="L8" s="39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31" s="1" customFormat="1" ht="12" hidden="1" customHeight="1">
      <c r="B9" s="17"/>
      <c r="C9" s="23" t="s">
        <v>105</v>
      </c>
      <c r="L9" s="17"/>
    </row>
    <row r="10" spans="1:31" s="2" customFormat="1" ht="16.5" hidden="1" customHeight="1">
      <c r="A10" s="26"/>
      <c r="B10" s="27"/>
      <c r="C10" s="26"/>
      <c r="D10" s="26"/>
      <c r="E10" s="210" t="s">
        <v>829</v>
      </c>
      <c r="F10" s="212"/>
      <c r="G10" s="212"/>
      <c r="H10" s="212"/>
      <c r="I10" s="26"/>
      <c r="J10" s="26"/>
      <c r="K10" s="26"/>
      <c r="L10" s="39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31" s="2" customFormat="1" ht="12" hidden="1" customHeight="1">
      <c r="A11" s="26"/>
      <c r="B11" s="27"/>
      <c r="C11" s="23" t="s">
        <v>147</v>
      </c>
      <c r="D11" s="26"/>
      <c r="E11" s="26"/>
      <c r="F11" s="26"/>
      <c r="G11" s="26"/>
      <c r="H11" s="26"/>
      <c r="I11" s="26"/>
      <c r="J11" s="26"/>
      <c r="K11" s="26"/>
      <c r="L11" s="39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31" s="2" customFormat="1" ht="16.5" hidden="1" customHeight="1">
      <c r="A12" s="26"/>
      <c r="B12" s="27"/>
      <c r="C12" s="26"/>
      <c r="D12" s="26"/>
      <c r="E12" s="177" t="e">
        <f>#REF!</f>
        <v>#REF!</v>
      </c>
      <c r="F12" s="212"/>
      <c r="G12" s="212"/>
      <c r="H12" s="212"/>
      <c r="I12" s="26"/>
      <c r="J12" s="26"/>
      <c r="K12" s="26"/>
      <c r="L12" s="39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31" s="2" customFormat="1" ht="6.95" hidden="1" customHeight="1">
      <c r="A13" s="26"/>
      <c r="B13" s="27"/>
      <c r="C13" s="26"/>
      <c r="D13" s="26"/>
      <c r="E13" s="26"/>
      <c r="F13" s="26"/>
      <c r="G13" s="26"/>
      <c r="H13" s="26"/>
      <c r="I13" s="26"/>
      <c r="J13" s="26"/>
      <c r="K13" s="26"/>
      <c r="L13" s="39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31" s="2" customFormat="1" ht="12" hidden="1" customHeight="1">
      <c r="A14" s="26"/>
      <c r="B14" s="27"/>
      <c r="C14" s="23" t="s">
        <v>16</v>
      </c>
      <c r="D14" s="26"/>
      <c r="E14" s="26"/>
      <c r="F14" s="21" t="e">
        <f>#REF!</f>
        <v>#REF!</v>
      </c>
      <c r="G14" s="26"/>
      <c r="H14" s="26"/>
      <c r="I14" s="23" t="s">
        <v>18</v>
      </c>
      <c r="J14" s="52" t="e">
        <f>IF(#REF!="","",#REF!)</f>
        <v>#REF!</v>
      </c>
      <c r="K14" s="26"/>
      <c r="L14" s="39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31" s="2" customFormat="1" ht="6.95" hidden="1" customHeight="1">
      <c r="A15" s="26"/>
      <c r="B15" s="27"/>
      <c r="C15" s="26"/>
      <c r="D15" s="26"/>
      <c r="E15" s="26"/>
      <c r="F15" s="26"/>
      <c r="G15" s="26"/>
      <c r="H15" s="26"/>
      <c r="I15" s="26"/>
      <c r="J15" s="26"/>
      <c r="K15" s="26"/>
      <c r="L15" s="39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31" s="2" customFormat="1" ht="15.2" hidden="1" customHeight="1">
      <c r="A16" s="26"/>
      <c r="B16" s="27"/>
      <c r="C16" s="23" t="s">
        <v>19</v>
      </c>
      <c r="D16" s="26"/>
      <c r="E16" s="26"/>
      <c r="F16" s="21" t="e">
        <f>#REF!</f>
        <v>#REF!</v>
      </c>
      <c r="G16" s="26"/>
      <c r="H16" s="26"/>
      <c r="I16" s="23" t="s">
        <v>23</v>
      </c>
      <c r="J16" s="24" t="e">
        <f>#REF!</f>
        <v>#REF!</v>
      </c>
      <c r="K16" s="26"/>
      <c r="L16" s="39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47" s="2" customFormat="1" ht="15.2" hidden="1" customHeight="1">
      <c r="A17" s="26"/>
      <c r="B17" s="27"/>
      <c r="C17" s="23" t="s">
        <v>22</v>
      </c>
      <c r="D17" s="26"/>
      <c r="E17" s="26"/>
      <c r="F17" s="21" t="e">
        <f>IF(#REF!="","",#REF!)</f>
        <v>#REF!</v>
      </c>
      <c r="G17" s="26"/>
      <c r="H17" s="26"/>
      <c r="I17" s="23" t="s">
        <v>25</v>
      </c>
      <c r="J17" s="24" t="e">
        <f>#REF!</f>
        <v>#REF!</v>
      </c>
      <c r="K17" s="26"/>
      <c r="L17" s="39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47" s="2" customFormat="1" ht="10.35" hidden="1" customHeight="1">
      <c r="A18" s="26"/>
      <c r="B18" s="27"/>
      <c r="C18" s="26"/>
      <c r="D18" s="26"/>
      <c r="E18" s="26"/>
      <c r="F18" s="26"/>
      <c r="G18" s="26"/>
      <c r="H18" s="26"/>
      <c r="I18" s="26"/>
      <c r="J18" s="26"/>
      <c r="K18" s="26"/>
      <c r="L18" s="39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47" s="2" customFormat="1" ht="29.25" hidden="1" customHeight="1">
      <c r="A19" s="26"/>
      <c r="B19" s="27"/>
      <c r="C19" s="106" t="s">
        <v>110</v>
      </c>
      <c r="D19" s="98"/>
      <c r="E19" s="98"/>
      <c r="F19" s="98"/>
      <c r="G19" s="98"/>
      <c r="H19" s="98"/>
      <c r="I19" s="98"/>
      <c r="J19" s="107" t="s">
        <v>111</v>
      </c>
      <c r="K19" s="98"/>
      <c r="L19" s="39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47" s="2" customFormat="1" ht="10.35" hidden="1" customHeight="1">
      <c r="A20" s="26"/>
      <c r="B20" s="27"/>
      <c r="C20" s="26"/>
      <c r="D20" s="26"/>
      <c r="E20" s="26"/>
      <c r="F20" s="26"/>
      <c r="G20" s="26"/>
      <c r="H20" s="26"/>
      <c r="I20" s="26"/>
      <c r="J20" s="26"/>
      <c r="K20" s="26"/>
      <c r="L20" s="39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47" s="2" customFormat="1" ht="22.9" hidden="1" customHeight="1">
      <c r="A21" s="26"/>
      <c r="B21" s="27"/>
      <c r="C21" s="108" t="s">
        <v>112</v>
      </c>
      <c r="D21" s="26"/>
      <c r="E21" s="26"/>
      <c r="F21" s="26"/>
      <c r="G21" s="26"/>
      <c r="H21" s="26"/>
      <c r="I21" s="26"/>
      <c r="J21" s="68">
        <f>J48</f>
        <v>0</v>
      </c>
      <c r="K21" s="26"/>
      <c r="L21" s="39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U21" s="14" t="s">
        <v>113</v>
      </c>
    </row>
    <row r="22" spans="1:47" s="9" customFormat="1" ht="24.95" hidden="1" customHeight="1">
      <c r="B22" s="109"/>
      <c r="D22" s="110" t="s">
        <v>834</v>
      </c>
      <c r="E22" s="111"/>
      <c r="F22" s="111"/>
      <c r="G22" s="111"/>
      <c r="H22" s="111"/>
      <c r="I22" s="111"/>
      <c r="J22" s="112">
        <f>J49</f>
        <v>0</v>
      </c>
      <c r="L22" s="109"/>
    </row>
    <row r="23" spans="1:47" s="10" customFormat="1" ht="19.899999999999999" hidden="1" customHeight="1">
      <c r="B23" s="113"/>
      <c r="D23" s="114" t="s">
        <v>737</v>
      </c>
      <c r="E23" s="115"/>
      <c r="F23" s="115"/>
      <c r="G23" s="115"/>
      <c r="H23" s="115"/>
      <c r="I23" s="115"/>
      <c r="J23" s="116">
        <f>J50</f>
        <v>0</v>
      </c>
      <c r="L23" s="113"/>
    </row>
    <row r="24" spans="1:47" s="10" customFormat="1" ht="19.899999999999999" hidden="1" customHeight="1">
      <c r="B24" s="113"/>
      <c r="D24" s="114" t="s">
        <v>324</v>
      </c>
      <c r="E24" s="115"/>
      <c r="F24" s="115"/>
      <c r="G24" s="115"/>
      <c r="H24" s="115"/>
      <c r="I24" s="115"/>
      <c r="J24" s="116">
        <f>J60</f>
        <v>0</v>
      </c>
      <c r="L24" s="113"/>
    </row>
    <row r="25" spans="1:47" s="10" customFormat="1" ht="19.899999999999999" hidden="1" customHeight="1">
      <c r="B25" s="113"/>
      <c r="D25" s="114" t="s">
        <v>327</v>
      </c>
      <c r="E25" s="115"/>
      <c r="F25" s="115"/>
      <c r="G25" s="115"/>
      <c r="H25" s="115"/>
      <c r="I25" s="115"/>
      <c r="J25" s="116">
        <f>J62</f>
        <v>0</v>
      </c>
      <c r="L25" s="113"/>
    </row>
    <row r="26" spans="1:47" s="10" customFormat="1" ht="19.899999999999999" hidden="1" customHeight="1">
      <c r="B26" s="113"/>
      <c r="D26" s="114" t="s">
        <v>835</v>
      </c>
      <c r="E26" s="115"/>
      <c r="F26" s="115"/>
      <c r="G26" s="115"/>
      <c r="H26" s="115"/>
      <c r="I26" s="115"/>
      <c r="J26" s="116">
        <f>J67</f>
        <v>0</v>
      </c>
      <c r="L26" s="113"/>
    </row>
    <row r="27" spans="1:47" s="2" customFormat="1" ht="21.75" hidden="1" customHeight="1">
      <c r="A27" s="26"/>
      <c r="B27" s="27"/>
      <c r="C27" s="26"/>
      <c r="D27" s="26"/>
      <c r="E27" s="26"/>
      <c r="F27" s="26"/>
      <c r="G27" s="26"/>
      <c r="H27" s="26"/>
      <c r="I27" s="26"/>
      <c r="J27" s="26"/>
      <c r="K27" s="26"/>
      <c r="L27" s="39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</row>
    <row r="28" spans="1:47" s="2" customFormat="1" ht="6.95" hidden="1" customHeight="1">
      <c r="A28" s="26"/>
      <c r="B28" s="44"/>
      <c r="C28" s="45"/>
      <c r="D28" s="45"/>
      <c r="E28" s="45"/>
      <c r="F28" s="45"/>
      <c r="G28" s="45"/>
      <c r="H28" s="45"/>
      <c r="I28" s="45"/>
      <c r="J28" s="45"/>
      <c r="K28" s="45"/>
      <c r="L28" s="39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47" hidden="1"/>
    <row r="30" spans="1:47" hidden="1"/>
    <row r="31" spans="1:47" hidden="1"/>
    <row r="32" spans="1:47" s="2" customFormat="1" ht="6.95" customHeight="1">
      <c r="A32" s="26"/>
      <c r="B32" s="46"/>
      <c r="C32" s="47"/>
      <c r="D32" s="47"/>
      <c r="E32" s="47"/>
      <c r="F32" s="47"/>
      <c r="G32" s="47"/>
      <c r="H32" s="47"/>
      <c r="I32" s="47"/>
      <c r="J32" s="47"/>
      <c r="K32" s="47"/>
      <c r="L32" s="39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63" s="2" customFormat="1" ht="24.95" customHeight="1">
      <c r="A33" s="26"/>
      <c r="B33" s="27"/>
      <c r="C33" s="18" t="s">
        <v>117</v>
      </c>
      <c r="D33" s="26"/>
      <c r="E33" s="26"/>
      <c r="F33" s="26"/>
      <c r="G33" s="26"/>
      <c r="H33" s="26"/>
      <c r="I33" s="26"/>
      <c r="J33" s="26"/>
      <c r="K33" s="26"/>
      <c r="L33" s="39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63" s="2" customFormat="1" ht="6.95" customHeight="1">
      <c r="A34" s="26"/>
      <c r="B34" s="27"/>
      <c r="C34" s="26"/>
      <c r="D34" s="26"/>
      <c r="E34" s="26"/>
      <c r="F34" s="26"/>
      <c r="G34" s="26"/>
      <c r="H34" s="26"/>
      <c r="I34" s="26"/>
      <c r="J34" s="26"/>
      <c r="K34" s="26"/>
      <c r="L34" s="39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63" s="2" customFormat="1" ht="12" customHeight="1">
      <c r="A35" s="26"/>
      <c r="B35" s="27"/>
      <c r="C35" s="23" t="s">
        <v>12</v>
      </c>
      <c r="D35" s="26"/>
      <c r="E35" s="26"/>
      <c r="F35" s="26"/>
      <c r="G35" s="26"/>
      <c r="H35" s="26"/>
      <c r="I35" s="26"/>
      <c r="J35" s="26"/>
      <c r="K35" s="26"/>
      <c r="L35" s="39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63" s="2" customFormat="1" ht="16.5" customHeight="1">
      <c r="A36" s="26"/>
      <c r="B36" s="27"/>
      <c r="C36" s="26"/>
      <c r="D36" s="26"/>
      <c r="E36" s="210" t="s">
        <v>1205</v>
      </c>
      <c r="F36" s="211"/>
      <c r="G36" s="211"/>
      <c r="H36" s="211"/>
      <c r="I36" s="26"/>
      <c r="J36" s="26"/>
      <c r="K36" s="26"/>
      <c r="L36" s="39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63" s="1" customFormat="1" ht="12" customHeight="1">
      <c r="B37" s="17"/>
      <c r="C37" s="23" t="s">
        <v>105</v>
      </c>
      <c r="L37" s="17"/>
    </row>
    <row r="38" spans="1:63" s="2" customFormat="1" ht="16.5" customHeight="1">
      <c r="A38" s="26"/>
      <c r="B38" s="27"/>
      <c r="C38" s="26"/>
      <c r="D38" s="26"/>
      <c r="E38" s="210" t="s">
        <v>829</v>
      </c>
      <c r="F38" s="212"/>
      <c r="G38" s="212"/>
      <c r="H38" s="212"/>
      <c r="I38" s="26"/>
      <c r="J38" s="26"/>
      <c r="K38" s="26"/>
      <c r="L38" s="39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63" s="2" customFormat="1" ht="12" customHeight="1">
      <c r="A39" s="26"/>
      <c r="B39" s="27"/>
      <c r="C39" s="23" t="s">
        <v>147</v>
      </c>
      <c r="D39" s="26"/>
      <c r="E39" s="26"/>
      <c r="F39" s="26"/>
      <c r="G39" s="26"/>
      <c r="H39" s="26"/>
      <c r="I39" s="26"/>
      <c r="J39" s="26"/>
      <c r="K39" s="26"/>
      <c r="L39" s="39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63" s="2" customFormat="1" ht="16.5" customHeight="1">
      <c r="A40" s="26"/>
      <c r="B40" s="27"/>
      <c r="C40" s="26"/>
      <c r="D40" s="26"/>
      <c r="E40" s="177" t="s">
        <v>833</v>
      </c>
      <c r="F40" s="212"/>
      <c r="G40" s="212"/>
      <c r="H40" s="212"/>
      <c r="I40" s="26"/>
      <c r="J40" s="26"/>
      <c r="K40" s="26"/>
      <c r="L40" s="39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63" s="2" customFormat="1" ht="6.95" customHeight="1">
      <c r="A41" s="26"/>
      <c r="B41" s="27"/>
      <c r="C41" s="26"/>
      <c r="D41" s="26"/>
      <c r="E41" s="26"/>
      <c r="F41" s="26"/>
      <c r="G41" s="26"/>
      <c r="H41" s="26"/>
      <c r="I41" s="26"/>
      <c r="J41" s="26"/>
      <c r="K41" s="26"/>
      <c r="L41" s="39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</row>
    <row r="42" spans="1:63" s="2" customFormat="1" ht="12" customHeight="1">
      <c r="A42" s="26"/>
      <c r="B42" s="27"/>
      <c r="C42" s="23" t="s">
        <v>16</v>
      </c>
      <c r="D42" s="26"/>
      <c r="E42" s="26"/>
      <c r="F42" s="21"/>
      <c r="G42" s="26"/>
      <c r="H42" s="26"/>
      <c r="I42" s="23" t="s">
        <v>18</v>
      </c>
      <c r="J42" s="52"/>
      <c r="K42" s="26"/>
      <c r="L42" s="39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</row>
    <row r="43" spans="1:63" s="2" customFormat="1" ht="6.95" customHeight="1">
      <c r="A43" s="26"/>
      <c r="B43" s="27"/>
      <c r="C43" s="26"/>
      <c r="D43" s="26"/>
      <c r="E43" s="26"/>
      <c r="F43" s="26"/>
      <c r="G43" s="26"/>
      <c r="H43" s="26"/>
      <c r="I43" s="26"/>
      <c r="J43" s="26"/>
      <c r="K43" s="26"/>
      <c r="L43" s="39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</row>
    <row r="44" spans="1:63" s="2" customFormat="1" ht="15.2" customHeight="1">
      <c r="A44" s="26"/>
      <c r="B44" s="27"/>
      <c r="C44" s="23" t="s">
        <v>19</v>
      </c>
      <c r="D44" s="26"/>
      <c r="E44" s="26"/>
      <c r="F44" s="21"/>
      <c r="G44" s="26"/>
      <c r="H44" s="26"/>
      <c r="I44" s="23" t="s">
        <v>23</v>
      </c>
      <c r="J44" s="24"/>
      <c r="K44" s="26"/>
      <c r="L44" s="39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</row>
    <row r="45" spans="1:63" s="2" customFormat="1" ht="15.2" customHeight="1">
      <c r="A45" s="26"/>
      <c r="B45" s="27"/>
      <c r="C45" s="23" t="s">
        <v>22</v>
      </c>
      <c r="D45" s="26"/>
      <c r="E45" s="26"/>
      <c r="F45" s="21"/>
      <c r="G45" s="26"/>
      <c r="H45" s="26"/>
      <c r="I45" s="23" t="s">
        <v>25</v>
      </c>
      <c r="J45" s="24"/>
      <c r="K45" s="26"/>
      <c r="L45" s="39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</row>
    <row r="46" spans="1:63" s="2" customFormat="1" ht="10.35" customHeight="1">
      <c r="A46" s="26"/>
      <c r="B46" s="27"/>
      <c r="C46" s="26"/>
      <c r="D46" s="26"/>
      <c r="E46" s="26"/>
      <c r="F46" s="26"/>
      <c r="G46" s="26"/>
      <c r="H46" s="26"/>
      <c r="I46" s="26"/>
      <c r="J46" s="26"/>
      <c r="K46" s="26"/>
      <c r="L46" s="39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</row>
    <row r="47" spans="1:63" s="11" customFormat="1" ht="29.25" customHeight="1">
      <c r="A47" s="117"/>
      <c r="B47" s="118"/>
      <c r="C47" s="119" t="s">
        <v>118</v>
      </c>
      <c r="D47" s="120" t="s">
        <v>52</v>
      </c>
      <c r="E47" s="120" t="s">
        <v>48</v>
      </c>
      <c r="F47" s="120" t="s">
        <v>49</v>
      </c>
      <c r="G47" s="120" t="s">
        <v>119</v>
      </c>
      <c r="H47" s="120" t="s">
        <v>120</v>
      </c>
      <c r="I47" s="120" t="s">
        <v>121</v>
      </c>
      <c r="J47" s="121" t="s">
        <v>111</v>
      </c>
      <c r="K47" s="122" t="s">
        <v>122</v>
      </c>
      <c r="L47" s="123"/>
      <c r="M47" s="59" t="s">
        <v>1</v>
      </c>
      <c r="N47" s="60" t="s">
        <v>31</v>
      </c>
      <c r="O47" s="60" t="s">
        <v>123</v>
      </c>
      <c r="P47" s="60" t="s">
        <v>124</v>
      </c>
      <c r="Q47" s="60" t="s">
        <v>125</v>
      </c>
      <c r="R47" s="60" t="s">
        <v>126</v>
      </c>
      <c r="S47" s="60" t="s">
        <v>127</v>
      </c>
      <c r="T47" s="61" t="s">
        <v>128</v>
      </c>
      <c r="U47" s="117"/>
      <c r="V47" s="117"/>
      <c r="W47" s="117"/>
      <c r="X47" s="117"/>
      <c r="Y47" s="117"/>
      <c r="Z47" s="117"/>
      <c r="AA47" s="117"/>
      <c r="AB47" s="117"/>
      <c r="AC47" s="117"/>
      <c r="AD47" s="117"/>
      <c r="AE47" s="117"/>
    </row>
    <row r="48" spans="1:63" s="2" customFormat="1" ht="22.9" customHeight="1">
      <c r="A48" s="26"/>
      <c r="B48" s="27"/>
      <c r="C48" s="66" t="s">
        <v>112</v>
      </c>
      <c r="D48" s="26"/>
      <c r="E48" s="26"/>
      <c r="F48" s="26"/>
      <c r="G48" s="26"/>
      <c r="H48" s="26"/>
      <c r="I48" s="26"/>
      <c r="J48" s="124">
        <f>BK48</f>
        <v>0</v>
      </c>
      <c r="K48" s="26"/>
      <c r="L48" s="27"/>
      <c r="M48" s="62"/>
      <c r="N48" s="53"/>
      <c r="O48" s="63"/>
      <c r="P48" s="125">
        <f>P49</f>
        <v>84.797174999999996</v>
      </c>
      <c r="Q48" s="63"/>
      <c r="R48" s="125">
        <f>R49</f>
        <v>8.6494500000000016</v>
      </c>
      <c r="S48" s="63"/>
      <c r="T48" s="126">
        <f>T49</f>
        <v>0</v>
      </c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T48" s="14" t="s">
        <v>66</v>
      </c>
      <c r="AU48" s="14" t="s">
        <v>113</v>
      </c>
      <c r="BK48" s="127">
        <f>BK49</f>
        <v>0</v>
      </c>
    </row>
    <row r="49" spans="1:65" s="12" customFormat="1" ht="25.9" customHeight="1">
      <c r="B49" s="128"/>
      <c r="D49" s="129" t="s">
        <v>66</v>
      </c>
      <c r="E49" s="130" t="s">
        <v>836</v>
      </c>
      <c r="F49" s="130" t="s">
        <v>837</v>
      </c>
      <c r="J49" s="131">
        <f>BK49</f>
        <v>0</v>
      </c>
      <c r="L49" s="128"/>
      <c r="M49" s="132"/>
      <c r="N49" s="133"/>
      <c r="O49" s="133"/>
      <c r="P49" s="134">
        <f>P50+P60+P62+P67</f>
        <v>84.797174999999996</v>
      </c>
      <c r="Q49" s="133"/>
      <c r="R49" s="134">
        <f>R50+R60+R62+R67</f>
        <v>8.6494500000000016</v>
      </c>
      <c r="S49" s="133"/>
      <c r="T49" s="135">
        <f>T50+T60+T62+T67</f>
        <v>0</v>
      </c>
      <c r="AR49" s="129" t="s">
        <v>74</v>
      </c>
      <c r="AT49" s="136" t="s">
        <v>66</v>
      </c>
      <c r="AU49" s="136" t="s">
        <v>67</v>
      </c>
      <c r="AY49" s="129" t="s">
        <v>131</v>
      </c>
      <c r="BK49" s="137">
        <f>BK50+BK60+BK62+BK67</f>
        <v>0</v>
      </c>
    </row>
    <row r="50" spans="1:65" s="12" customFormat="1" ht="22.9" customHeight="1">
      <c r="B50" s="128"/>
      <c r="D50" s="129" t="s">
        <v>66</v>
      </c>
      <c r="E50" s="138" t="s">
        <v>74</v>
      </c>
      <c r="F50" s="138" t="s">
        <v>738</v>
      </c>
      <c r="J50" s="139">
        <f>BK50</f>
        <v>0</v>
      </c>
      <c r="L50" s="128"/>
      <c r="M50" s="132"/>
      <c r="N50" s="133"/>
      <c r="O50" s="133"/>
      <c r="P50" s="134">
        <f>SUM(P51:P59)</f>
        <v>56.444119999999998</v>
      </c>
      <c r="Q50" s="133"/>
      <c r="R50" s="134">
        <f>SUM(R51:R59)</f>
        <v>0.140985</v>
      </c>
      <c r="S50" s="133"/>
      <c r="T50" s="135">
        <f>SUM(T51:T59)</f>
        <v>0</v>
      </c>
      <c r="AR50" s="129" t="s">
        <v>74</v>
      </c>
      <c r="AT50" s="136" t="s">
        <v>66</v>
      </c>
      <c r="AU50" s="136" t="s">
        <v>74</v>
      </c>
      <c r="AY50" s="129" t="s">
        <v>131</v>
      </c>
      <c r="BK50" s="137">
        <f>SUM(BK51:BK59)</f>
        <v>0</v>
      </c>
    </row>
    <row r="51" spans="1:65" s="2" customFormat="1" ht="24.2" customHeight="1">
      <c r="A51" s="26"/>
      <c r="B51" s="140"/>
      <c r="C51" s="141" t="s">
        <v>74</v>
      </c>
      <c r="D51" s="141" t="s">
        <v>134</v>
      </c>
      <c r="E51" s="142" t="s">
        <v>838</v>
      </c>
      <c r="F51" s="143" t="s">
        <v>839</v>
      </c>
      <c r="G51" s="144" t="s">
        <v>163</v>
      </c>
      <c r="H51" s="145">
        <v>12</v>
      </c>
      <c r="I51" s="146"/>
      <c r="J51" s="146">
        <f t="shared" ref="J51:J59" si="0">ROUND(I51*H51,2)</f>
        <v>0</v>
      </c>
      <c r="K51" s="147"/>
      <c r="L51" s="27"/>
      <c r="M51" s="148" t="s">
        <v>1</v>
      </c>
      <c r="N51" s="149" t="s">
        <v>33</v>
      </c>
      <c r="O51" s="150">
        <v>0.37225999999999998</v>
      </c>
      <c r="P51" s="150">
        <f t="shared" ref="P51:P59" si="1">O51*H51</f>
        <v>4.4671199999999995</v>
      </c>
      <c r="Q51" s="150">
        <v>0</v>
      </c>
      <c r="R51" s="150">
        <f t="shared" ref="R51:R59" si="2">Q51*H51</f>
        <v>0</v>
      </c>
      <c r="S51" s="150">
        <v>0</v>
      </c>
      <c r="T51" s="151">
        <f t="shared" ref="T51:T59" si="3">S51*H51</f>
        <v>0</v>
      </c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R51" s="152" t="s">
        <v>138</v>
      </c>
      <c r="AT51" s="152" t="s">
        <v>134</v>
      </c>
      <c r="AU51" s="152" t="s">
        <v>77</v>
      </c>
      <c r="AY51" s="14" t="s">
        <v>131</v>
      </c>
      <c r="BE51" s="153">
        <f t="shared" ref="BE51:BE59" si="4">IF(N51="základná",J51,0)</f>
        <v>0</v>
      </c>
      <c r="BF51" s="153">
        <f t="shared" ref="BF51:BF59" si="5">IF(N51="znížená",J51,0)</f>
        <v>0</v>
      </c>
      <c r="BG51" s="153">
        <f t="shared" ref="BG51:BG59" si="6">IF(N51="zákl. prenesená",J51,0)</f>
        <v>0</v>
      </c>
      <c r="BH51" s="153">
        <f t="shared" ref="BH51:BH59" si="7">IF(N51="zníž. prenesená",J51,0)</f>
        <v>0</v>
      </c>
      <c r="BI51" s="153">
        <f t="shared" ref="BI51:BI59" si="8">IF(N51="nulová",J51,0)</f>
        <v>0</v>
      </c>
      <c r="BJ51" s="14" t="s">
        <v>77</v>
      </c>
      <c r="BK51" s="153">
        <f t="shared" ref="BK51:BK59" si="9">ROUND(I51*H51,2)</f>
        <v>0</v>
      </c>
      <c r="BL51" s="14" t="s">
        <v>138</v>
      </c>
      <c r="BM51" s="152" t="s">
        <v>77</v>
      </c>
    </row>
    <row r="52" spans="1:65" s="2" customFormat="1" ht="33" customHeight="1">
      <c r="A52" s="26"/>
      <c r="B52" s="140"/>
      <c r="C52" s="141" t="s">
        <v>77</v>
      </c>
      <c r="D52" s="141" t="s">
        <v>134</v>
      </c>
      <c r="E52" s="142" t="s">
        <v>840</v>
      </c>
      <c r="F52" s="143" t="s">
        <v>841</v>
      </c>
      <c r="G52" s="144" t="s">
        <v>745</v>
      </c>
      <c r="H52" s="145">
        <v>2</v>
      </c>
      <c r="I52" s="146"/>
      <c r="J52" s="146">
        <f t="shared" si="0"/>
        <v>0</v>
      </c>
      <c r="K52" s="147"/>
      <c r="L52" s="27"/>
      <c r="M52" s="148" t="s">
        <v>1</v>
      </c>
      <c r="N52" s="149" t="s">
        <v>33</v>
      </c>
      <c r="O52" s="150">
        <v>0</v>
      </c>
      <c r="P52" s="150">
        <f t="shared" si="1"/>
        <v>0</v>
      </c>
      <c r="Q52" s="150">
        <v>0</v>
      </c>
      <c r="R52" s="150">
        <f t="shared" si="2"/>
        <v>0</v>
      </c>
      <c r="S52" s="150">
        <v>0</v>
      </c>
      <c r="T52" s="151">
        <f t="shared" si="3"/>
        <v>0</v>
      </c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R52" s="152" t="s">
        <v>138</v>
      </c>
      <c r="AT52" s="152" t="s">
        <v>134</v>
      </c>
      <c r="AU52" s="152" t="s">
        <v>77</v>
      </c>
      <c r="AY52" s="14" t="s">
        <v>131</v>
      </c>
      <c r="BE52" s="153">
        <f t="shared" si="4"/>
        <v>0</v>
      </c>
      <c r="BF52" s="153">
        <f t="shared" si="5"/>
        <v>0</v>
      </c>
      <c r="BG52" s="153">
        <f t="shared" si="6"/>
        <v>0</v>
      </c>
      <c r="BH52" s="153">
        <f t="shared" si="7"/>
        <v>0</v>
      </c>
      <c r="BI52" s="153">
        <f t="shared" si="8"/>
        <v>0</v>
      </c>
      <c r="BJ52" s="14" t="s">
        <v>77</v>
      </c>
      <c r="BK52" s="153">
        <f t="shared" si="9"/>
        <v>0</v>
      </c>
      <c r="BL52" s="14" t="s">
        <v>138</v>
      </c>
      <c r="BM52" s="152" t="s">
        <v>138</v>
      </c>
    </row>
    <row r="53" spans="1:65" s="2" customFormat="1" ht="16.5" customHeight="1">
      <c r="A53" s="26"/>
      <c r="B53" s="140"/>
      <c r="C53" s="141" t="s">
        <v>143</v>
      </c>
      <c r="D53" s="141" t="s">
        <v>134</v>
      </c>
      <c r="E53" s="142" t="s">
        <v>842</v>
      </c>
      <c r="F53" s="143" t="s">
        <v>843</v>
      </c>
      <c r="G53" s="144" t="s">
        <v>350</v>
      </c>
      <c r="H53" s="145">
        <v>20</v>
      </c>
      <c r="I53" s="146"/>
      <c r="J53" s="146">
        <f t="shared" si="0"/>
        <v>0</v>
      </c>
      <c r="K53" s="147"/>
      <c r="L53" s="27"/>
      <c r="M53" s="148" t="s">
        <v>1</v>
      </c>
      <c r="N53" s="149" t="s">
        <v>33</v>
      </c>
      <c r="O53" s="150">
        <v>1.5089999999999999</v>
      </c>
      <c r="P53" s="150">
        <f t="shared" si="1"/>
        <v>30.18</v>
      </c>
      <c r="Q53" s="150">
        <v>0</v>
      </c>
      <c r="R53" s="150">
        <f t="shared" si="2"/>
        <v>0</v>
      </c>
      <c r="S53" s="150">
        <v>0</v>
      </c>
      <c r="T53" s="151">
        <f t="shared" si="3"/>
        <v>0</v>
      </c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R53" s="152" t="s">
        <v>138</v>
      </c>
      <c r="AT53" s="152" t="s">
        <v>134</v>
      </c>
      <c r="AU53" s="152" t="s">
        <v>77</v>
      </c>
      <c r="AY53" s="14" t="s">
        <v>131</v>
      </c>
      <c r="BE53" s="153">
        <f t="shared" si="4"/>
        <v>0</v>
      </c>
      <c r="BF53" s="153">
        <f t="shared" si="5"/>
        <v>0</v>
      </c>
      <c r="BG53" s="153">
        <f t="shared" si="6"/>
        <v>0</v>
      </c>
      <c r="BH53" s="153">
        <f t="shared" si="7"/>
        <v>0</v>
      </c>
      <c r="BI53" s="153">
        <f t="shared" si="8"/>
        <v>0</v>
      </c>
      <c r="BJ53" s="14" t="s">
        <v>77</v>
      </c>
      <c r="BK53" s="153">
        <f t="shared" si="9"/>
        <v>0</v>
      </c>
      <c r="BL53" s="14" t="s">
        <v>138</v>
      </c>
      <c r="BM53" s="152" t="s">
        <v>146</v>
      </c>
    </row>
    <row r="54" spans="1:65" s="2" customFormat="1" ht="16.5" customHeight="1">
      <c r="A54" s="26"/>
      <c r="B54" s="140"/>
      <c r="C54" s="141" t="s">
        <v>138</v>
      </c>
      <c r="D54" s="141" t="s">
        <v>134</v>
      </c>
      <c r="E54" s="142" t="s">
        <v>844</v>
      </c>
      <c r="F54" s="143" t="s">
        <v>845</v>
      </c>
      <c r="G54" s="144" t="s">
        <v>350</v>
      </c>
      <c r="H54" s="145">
        <v>20</v>
      </c>
      <c r="I54" s="146"/>
      <c r="J54" s="146">
        <f t="shared" si="0"/>
        <v>0</v>
      </c>
      <c r="K54" s="147"/>
      <c r="L54" s="27"/>
      <c r="M54" s="148" t="s">
        <v>1</v>
      </c>
      <c r="N54" s="149" t="s">
        <v>33</v>
      </c>
      <c r="O54" s="150">
        <v>0.08</v>
      </c>
      <c r="P54" s="150">
        <f t="shared" si="1"/>
        <v>1.6</v>
      </c>
      <c r="Q54" s="150">
        <v>0</v>
      </c>
      <c r="R54" s="150">
        <f t="shared" si="2"/>
        <v>0</v>
      </c>
      <c r="S54" s="150">
        <v>0</v>
      </c>
      <c r="T54" s="151">
        <f t="shared" si="3"/>
        <v>0</v>
      </c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R54" s="152" t="s">
        <v>138</v>
      </c>
      <c r="AT54" s="152" t="s">
        <v>134</v>
      </c>
      <c r="AU54" s="152" t="s">
        <v>77</v>
      </c>
      <c r="AY54" s="14" t="s">
        <v>131</v>
      </c>
      <c r="BE54" s="153">
        <f t="shared" si="4"/>
        <v>0</v>
      </c>
      <c r="BF54" s="153">
        <f t="shared" si="5"/>
        <v>0</v>
      </c>
      <c r="BG54" s="153">
        <f t="shared" si="6"/>
        <v>0</v>
      </c>
      <c r="BH54" s="153">
        <f t="shared" si="7"/>
        <v>0</v>
      </c>
      <c r="BI54" s="153">
        <f t="shared" si="8"/>
        <v>0</v>
      </c>
      <c r="BJ54" s="14" t="s">
        <v>77</v>
      </c>
      <c r="BK54" s="153">
        <f t="shared" si="9"/>
        <v>0</v>
      </c>
      <c r="BL54" s="14" t="s">
        <v>138</v>
      </c>
      <c r="BM54" s="152" t="s">
        <v>169</v>
      </c>
    </row>
    <row r="55" spans="1:65" s="2" customFormat="1" ht="24.2" customHeight="1">
      <c r="A55" s="26"/>
      <c r="B55" s="140"/>
      <c r="C55" s="141" t="s">
        <v>353</v>
      </c>
      <c r="D55" s="141" t="s">
        <v>134</v>
      </c>
      <c r="E55" s="142" t="s">
        <v>846</v>
      </c>
      <c r="F55" s="143" t="s">
        <v>847</v>
      </c>
      <c r="G55" s="144" t="s">
        <v>344</v>
      </c>
      <c r="H55" s="145">
        <v>5</v>
      </c>
      <c r="I55" s="146"/>
      <c r="J55" s="146">
        <f t="shared" si="0"/>
        <v>0</v>
      </c>
      <c r="K55" s="147"/>
      <c r="L55" s="27"/>
      <c r="M55" s="148" t="s">
        <v>1</v>
      </c>
      <c r="N55" s="149" t="s">
        <v>33</v>
      </c>
      <c r="O55" s="150">
        <v>0.249</v>
      </c>
      <c r="P55" s="150">
        <f t="shared" si="1"/>
        <v>1.2450000000000001</v>
      </c>
      <c r="Q55" s="150">
        <v>2.8197E-2</v>
      </c>
      <c r="R55" s="150">
        <f t="shared" si="2"/>
        <v>0.140985</v>
      </c>
      <c r="S55" s="150">
        <v>0</v>
      </c>
      <c r="T55" s="151">
        <f t="shared" si="3"/>
        <v>0</v>
      </c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R55" s="152" t="s">
        <v>138</v>
      </c>
      <c r="AT55" s="152" t="s">
        <v>134</v>
      </c>
      <c r="AU55" s="152" t="s">
        <v>77</v>
      </c>
      <c r="AY55" s="14" t="s">
        <v>131</v>
      </c>
      <c r="BE55" s="153">
        <f t="shared" si="4"/>
        <v>0</v>
      </c>
      <c r="BF55" s="153">
        <f t="shared" si="5"/>
        <v>0</v>
      </c>
      <c r="BG55" s="153">
        <f t="shared" si="6"/>
        <v>0</v>
      </c>
      <c r="BH55" s="153">
        <f t="shared" si="7"/>
        <v>0</v>
      </c>
      <c r="BI55" s="153">
        <f t="shared" si="8"/>
        <v>0</v>
      </c>
      <c r="BJ55" s="14" t="s">
        <v>77</v>
      </c>
      <c r="BK55" s="153">
        <f t="shared" si="9"/>
        <v>0</v>
      </c>
      <c r="BL55" s="14" t="s">
        <v>138</v>
      </c>
      <c r="BM55" s="152" t="s">
        <v>173</v>
      </c>
    </row>
    <row r="56" spans="1:65" s="2" customFormat="1" ht="24.2" customHeight="1">
      <c r="A56" s="26"/>
      <c r="B56" s="140"/>
      <c r="C56" s="141" t="s">
        <v>146</v>
      </c>
      <c r="D56" s="141" t="s">
        <v>134</v>
      </c>
      <c r="E56" s="142" t="s">
        <v>848</v>
      </c>
      <c r="F56" s="143" t="s">
        <v>849</v>
      </c>
      <c r="G56" s="144" t="s">
        <v>344</v>
      </c>
      <c r="H56" s="145">
        <v>5</v>
      </c>
      <c r="I56" s="146"/>
      <c r="J56" s="146">
        <f t="shared" si="0"/>
        <v>0</v>
      </c>
      <c r="K56" s="147"/>
      <c r="L56" s="27"/>
      <c r="M56" s="148" t="s">
        <v>1</v>
      </c>
      <c r="N56" s="149" t="s">
        <v>33</v>
      </c>
      <c r="O56" s="150">
        <v>0.188</v>
      </c>
      <c r="P56" s="150">
        <f t="shared" si="1"/>
        <v>0.94</v>
      </c>
      <c r="Q56" s="150">
        <v>0</v>
      </c>
      <c r="R56" s="150">
        <f t="shared" si="2"/>
        <v>0</v>
      </c>
      <c r="S56" s="150">
        <v>0</v>
      </c>
      <c r="T56" s="151">
        <f t="shared" si="3"/>
        <v>0</v>
      </c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R56" s="152" t="s">
        <v>138</v>
      </c>
      <c r="AT56" s="152" t="s">
        <v>134</v>
      </c>
      <c r="AU56" s="152" t="s">
        <v>77</v>
      </c>
      <c r="AY56" s="14" t="s">
        <v>131</v>
      </c>
      <c r="BE56" s="153">
        <f t="shared" si="4"/>
        <v>0</v>
      </c>
      <c r="BF56" s="153">
        <f t="shared" si="5"/>
        <v>0</v>
      </c>
      <c r="BG56" s="153">
        <f t="shared" si="6"/>
        <v>0</v>
      </c>
      <c r="BH56" s="153">
        <f t="shared" si="7"/>
        <v>0</v>
      </c>
      <c r="BI56" s="153">
        <f t="shared" si="8"/>
        <v>0</v>
      </c>
      <c r="BJ56" s="14" t="s">
        <v>77</v>
      </c>
      <c r="BK56" s="153">
        <f t="shared" si="9"/>
        <v>0</v>
      </c>
      <c r="BL56" s="14" t="s">
        <v>138</v>
      </c>
      <c r="BM56" s="152" t="s">
        <v>176</v>
      </c>
    </row>
    <row r="57" spans="1:65" s="2" customFormat="1" ht="33" customHeight="1">
      <c r="A57" s="26"/>
      <c r="B57" s="140"/>
      <c r="C57" s="141" t="s">
        <v>357</v>
      </c>
      <c r="D57" s="141" t="s">
        <v>134</v>
      </c>
      <c r="E57" s="142" t="s">
        <v>762</v>
      </c>
      <c r="F57" s="143" t="s">
        <v>850</v>
      </c>
      <c r="G57" s="144" t="s">
        <v>851</v>
      </c>
      <c r="H57" s="145">
        <v>10</v>
      </c>
      <c r="I57" s="146"/>
      <c r="J57" s="146">
        <f t="shared" si="0"/>
        <v>0</v>
      </c>
      <c r="K57" s="147"/>
      <c r="L57" s="27"/>
      <c r="M57" s="148" t="s">
        <v>1</v>
      </c>
      <c r="N57" s="149" t="s">
        <v>33</v>
      </c>
      <c r="O57" s="150">
        <v>0</v>
      </c>
      <c r="P57" s="150">
        <f t="shared" si="1"/>
        <v>0</v>
      </c>
      <c r="Q57" s="150">
        <v>0</v>
      </c>
      <c r="R57" s="150">
        <f t="shared" si="2"/>
        <v>0</v>
      </c>
      <c r="S57" s="150">
        <v>0</v>
      </c>
      <c r="T57" s="151">
        <f t="shared" si="3"/>
        <v>0</v>
      </c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R57" s="152" t="s">
        <v>138</v>
      </c>
      <c r="AT57" s="152" t="s">
        <v>134</v>
      </c>
      <c r="AU57" s="152" t="s">
        <v>77</v>
      </c>
      <c r="AY57" s="14" t="s">
        <v>131</v>
      </c>
      <c r="BE57" s="153">
        <f t="shared" si="4"/>
        <v>0</v>
      </c>
      <c r="BF57" s="153">
        <f t="shared" si="5"/>
        <v>0</v>
      </c>
      <c r="BG57" s="153">
        <f t="shared" si="6"/>
        <v>0</v>
      </c>
      <c r="BH57" s="153">
        <f t="shared" si="7"/>
        <v>0</v>
      </c>
      <c r="BI57" s="153">
        <f t="shared" si="8"/>
        <v>0</v>
      </c>
      <c r="BJ57" s="14" t="s">
        <v>77</v>
      </c>
      <c r="BK57" s="153">
        <f t="shared" si="9"/>
        <v>0</v>
      </c>
      <c r="BL57" s="14" t="s">
        <v>138</v>
      </c>
      <c r="BM57" s="152" t="s">
        <v>179</v>
      </c>
    </row>
    <row r="58" spans="1:65" s="2" customFormat="1" ht="24.2" customHeight="1">
      <c r="A58" s="26"/>
      <c r="B58" s="140"/>
      <c r="C58" s="141" t="s">
        <v>169</v>
      </c>
      <c r="D58" s="141" t="s">
        <v>134</v>
      </c>
      <c r="E58" s="142" t="s">
        <v>852</v>
      </c>
      <c r="F58" s="143" t="s">
        <v>853</v>
      </c>
      <c r="G58" s="144" t="s">
        <v>350</v>
      </c>
      <c r="H58" s="145">
        <v>12</v>
      </c>
      <c r="I58" s="146"/>
      <c r="J58" s="146">
        <f t="shared" si="0"/>
        <v>0</v>
      </c>
      <c r="K58" s="147"/>
      <c r="L58" s="27"/>
      <c r="M58" s="148" t="s">
        <v>1</v>
      </c>
      <c r="N58" s="149" t="s">
        <v>33</v>
      </c>
      <c r="O58" s="150">
        <v>1.5009999999999999</v>
      </c>
      <c r="P58" s="150">
        <f t="shared" si="1"/>
        <v>18.012</v>
      </c>
      <c r="Q58" s="150">
        <v>0</v>
      </c>
      <c r="R58" s="150">
        <f t="shared" si="2"/>
        <v>0</v>
      </c>
      <c r="S58" s="150">
        <v>0</v>
      </c>
      <c r="T58" s="151">
        <f t="shared" si="3"/>
        <v>0</v>
      </c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R58" s="152" t="s">
        <v>138</v>
      </c>
      <c r="AT58" s="152" t="s">
        <v>134</v>
      </c>
      <c r="AU58" s="152" t="s">
        <v>77</v>
      </c>
      <c r="AY58" s="14" t="s">
        <v>131</v>
      </c>
      <c r="BE58" s="153">
        <f t="shared" si="4"/>
        <v>0</v>
      </c>
      <c r="BF58" s="153">
        <f t="shared" si="5"/>
        <v>0</v>
      </c>
      <c r="BG58" s="153">
        <f t="shared" si="6"/>
        <v>0</v>
      </c>
      <c r="BH58" s="153">
        <f t="shared" si="7"/>
        <v>0</v>
      </c>
      <c r="BI58" s="153">
        <f t="shared" si="8"/>
        <v>0</v>
      </c>
      <c r="BJ58" s="14" t="s">
        <v>77</v>
      </c>
      <c r="BK58" s="153">
        <f t="shared" si="9"/>
        <v>0</v>
      </c>
      <c r="BL58" s="14" t="s">
        <v>138</v>
      </c>
      <c r="BM58" s="152" t="s">
        <v>182</v>
      </c>
    </row>
    <row r="59" spans="1:65" s="2" customFormat="1" ht="16.5" customHeight="1">
      <c r="A59" s="26"/>
      <c r="B59" s="140"/>
      <c r="C59" s="158" t="s">
        <v>364</v>
      </c>
      <c r="D59" s="158" t="s">
        <v>345</v>
      </c>
      <c r="E59" s="159" t="s">
        <v>854</v>
      </c>
      <c r="F59" s="160" t="s">
        <v>855</v>
      </c>
      <c r="G59" s="161" t="s">
        <v>350</v>
      </c>
      <c r="H59" s="162">
        <v>12</v>
      </c>
      <c r="I59" s="163"/>
      <c r="J59" s="163">
        <f t="shared" si="0"/>
        <v>0</v>
      </c>
      <c r="K59" s="164"/>
      <c r="L59" s="165"/>
      <c r="M59" s="166" t="s">
        <v>1</v>
      </c>
      <c r="N59" s="167" t="s">
        <v>33</v>
      </c>
      <c r="O59" s="150">
        <v>0</v>
      </c>
      <c r="P59" s="150">
        <f t="shared" si="1"/>
        <v>0</v>
      </c>
      <c r="Q59" s="150">
        <v>0</v>
      </c>
      <c r="R59" s="150">
        <f t="shared" si="2"/>
        <v>0</v>
      </c>
      <c r="S59" s="150">
        <v>0</v>
      </c>
      <c r="T59" s="151">
        <f t="shared" si="3"/>
        <v>0</v>
      </c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R59" s="152" t="s">
        <v>169</v>
      </c>
      <c r="AT59" s="152" t="s">
        <v>345</v>
      </c>
      <c r="AU59" s="152" t="s">
        <v>77</v>
      </c>
      <c r="AY59" s="14" t="s">
        <v>131</v>
      </c>
      <c r="BE59" s="153">
        <f t="shared" si="4"/>
        <v>0</v>
      </c>
      <c r="BF59" s="153">
        <f t="shared" si="5"/>
        <v>0</v>
      </c>
      <c r="BG59" s="153">
        <f t="shared" si="6"/>
        <v>0</v>
      </c>
      <c r="BH59" s="153">
        <f t="shared" si="7"/>
        <v>0</v>
      </c>
      <c r="BI59" s="153">
        <f t="shared" si="8"/>
        <v>0</v>
      </c>
      <c r="BJ59" s="14" t="s">
        <v>77</v>
      </c>
      <c r="BK59" s="153">
        <f t="shared" si="9"/>
        <v>0</v>
      </c>
      <c r="BL59" s="14" t="s">
        <v>138</v>
      </c>
      <c r="BM59" s="152" t="s">
        <v>185</v>
      </c>
    </row>
    <row r="60" spans="1:65" s="12" customFormat="1" ht="22.9" customHeight="1">
      <c r="B60" s="128"/>
      <c r="D60" s="129" t="s">
        <v>66</v>
      </c>
      <c r="E60" s="138" t="s">
        <v>138</v>
      </c>
      <c r="F60" s="138" t="s">
        <v>361</v>
      </c>
      <c r="J60" s="139">
        <f>BK60</f>
        <v>0</v>
      </c>
      <c r="L60" s="128"/>
      <c r="M60" s="132"/>
      <c r="N60" s="133"/>
      <c r="O60" s="133"/>
      <c r="P60" s="134">
        <f>P61</f>
        <v>7.2134999999999998</v>
      </c>
      <c r="Q60" s="133"/>
      <c r="R60" s="134">
        <f>R61</f>
        <v>8.5084650000000011</v>
      </c>
      <c r="S60" s="133"/>
      <c r="T60" s="135">
        <f>T61</f>
        <v>0</v>
      </c>
      <c r="AR60" s="129" t="s">
        <v>74</v>
      </c>
      <c r="AT60" s="136" t="s">
        <v>66</v>
      </c>
      <c r="AU60" s="136" t="s">
        <v>74</v>
      </c>
      <c r="AY60" s="129" t="s">
        <v>131</v>
      </c>
      <c r="BK60" s="137">
        <f>BK61</f>
        <v>0</v>
      </c>
    </row>
    <row r="61" spans="1:65" s="2" customFormat="1" ht="37.9" customHeight="1">
      <c r="A61" s="26"/>
      <c r="B61" s="140"/>
      <c r="C61" s="141" t="s">
        <v>374</v>
      </c>
      <c r="D61" s="141" t="s">
        <v>134</v>
      </c>
      <c r="E61" s="142" t="s">
        <v>856</v>
      </c>
      <c r="F61" s="143" t="s">
        <v>857</v>
      </c>
      <c r="G61" s="144" t="s">
        <v>350</v>
      </c>
      <c r="H61" s="145">
        <v>4.5</v>
      </c>
      <c r="I61" s="146"/>
      <c r="J61" s="146">
        <f>ROUND(I61*H61,2)</f>
        <v>0</v>
      </c>
      <c r="K61" s="147"/>
      <c r="L61" s="27"/>
      <c r="M61" s="148" t="s">
        <v>1</v>
      </c>
      <c r="N61" s="149" t="s">
        <v>33</v>
      </c>
      <c r="O61" s="150">
        <v>1.603</v>
      </c>
      <c r="P61" s="150">
        <f>O61*H61</f>
        <v>7.2134999999999998</v>
      </c>
      <c r="Q61" s="150">
        <v>1.8907700000000001</v>
      </c>
      <c r="R61" s="150">
        <f>Q61*H61</f>
        <v>8.5084650000000011</v>
      </c>
      <c r="S61" s="150">
        <v>0</v>
      </c>
      <c r="T61" s="151">
        <f>S61*H61</f>
        <v>0</v>
      </c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R61" s="152" t="s">
        <v>138</v>
      </c>
      <c r="AT61" s="152" t="s">
        <v>134</v>
      </c>
      <c r="AU61" s="152" t="s">
        <v>77</v>
      </c>
      <c r="AY61" s="14" t="s">
        <v>131</v>
      </c>
      <c r="BE61" s="153">
        <f>IF(N61="základná",J61,0)</f>
        <v>0</v>
      </c>
      <c r="BF61" s="153">
        <f>IF(N61="znížená",J61,0)</f>
        <v>0</v>
      </c>
      <c r="BG61" s="153">
        <f>IF(N61="zákl. prenesená",J61,0)</f>
        <v>0</v>
      </c>
      <c r="BH61" s="153">
        <f>IF(N61="zníž. prenesená",J61,0)</f>
        <v>0</v>
      </c>
      <c r="BI61" s="153">
        <f>IF(N61="nulová",J61,0)</f>
        <v>0</v>
      </c>
      <c r="BJ61" s="14" t="s">
        <v>77</v>
      </c>
      <c r="BK61" s="153">
        <f>ROUND(I61*H61,2)</f>
        <v>0</v>
      </c>
      <c r="BL61" s="14" t="s">
        <v>138</v>
      </c>
      <c r="BM61" s="152" t="s">
        <v>7</v>
      </c>
    </row>
    <row r="62" spans="1:65" s="12" customFormat="1" ht="22.9" customHeight="1">
      <c r="B62" s="128"/>
      <c r="D62" s="129" t="s">
        <v>66</v>
      </c>
      <c r="E62" s="138" t="s">
        <v>169</v>
      </c>
      <c r="F62" s="138" t="s">
        <v>420</v>
      </c>
      <c r="J62" s="139">
        <f>BK62</f>
        <v>0</v>
      </c>
      <c r="L62" s="128"/>
      <c r="M62" s="132"/>
      <c r="N62" s="133"/>
      <c r="O62" s="133"/>
      <c r="P62" s="134">
        <f>SUM(P63:P66)</f>
        <v>0.52200000000000002</v>
      </c>
      <c r="Q62" s="133"/>
      <c r="R62" s="134">
        <f>SUM(R63:R66)</f>
        <v>0</v>
      </c>
      <c r="S62" s="133"/>
      <c r="T62" s="135">
        <f>SUM(T63:T66)</f>
        <v>0</v>
      </c>
      <c r="AR62" s="129" t="s">
        <v>74</v>
      </c>
      <c r="AT62" s="136" t="s">
        <v>66</v>
      </c>
      <c r="AU62" s="136" t="s">
        <v>74</v>
      </c>
      <c r="AY62" s="129" t="s">
        <v>131</v>
      </c>
      <c r="BK62" s="137">
        <f>SUM(BK63:BK66)</f>
        <v>0</v>
      </c>
    </row>
    <row r="63" spans="1:65" s="2" customFormat="1" ht="33" customHeight="1">
      <c r="A63" s="26"/>
      <c r="B63" s="140"/>
      <c r="C63" s="141" t="s">
        <v>179</v>
      </c>
      <c r="D63" s="141" t="s">
        <v>134</v>
      </c>
      <c r="E63" s="142" t="s">
        <v>858</v>
      </c>
      <c r="F63" s="143" t="s">
        <v>859</v>
      </c>
      <c r="G63" s="144" t="s">
        <v>172</v>
      </c>
      <c r="H63" s="145">
        <v>6</v>
      </c>
      <c r="I63" s="146"/>
      <c r="J63" s="146">
        <f>ROUND(I63*H63,2)</f>
        <v>0</v>
      </c>
      <c r="K63" s="147"/>
      <c r="L63" s="27"/>
      <c r="M63" s="148" t="s">
        <v>1</v>
      </c>
      <c r="N63" s="149" t="s">
        <v>33</v>
      </c>
      <c r="O63" s="150">
        <v>0</v>
      </c>
      <c r="P63" s="150">
        <f>O63*H63</f>
        <v>0</v>
      </c>
      <c r="Q63" s="150">
        <v>0</v>
      </c>
      <c r="R63" s="150">
        <f>Q63*H63</f>
        <v>0</v>
      </c>
      <c r="S63" s="150">
        <v>0</v>
      </c>
      <c r="T63" s="151">
        <f>S63*H63</f>
        <v>0</v>
      </c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R63" s="152" t="s">
        <v>138</v>
      </c>
      <c r="AT63" s="152" t="s">
        <v>134</v>
      </c>
      <c r="AU63" s="152" t="s">
        <v>77</v>
      </c>
      <c r="AY63" s="14" t="s">
        <v>131</v>
      </c>
      <c r="BE63" s="153">
        <f>IF(N63="základná",J63,0)</f>
        <v>0</v>
      </c>
      <c r="BF63" s="153">
        <f>IF(N63="znížená",J63,0)</f>
        <v>0</v>
      </c>
      <c r="BG63" s="153">
        <f>IF(N63="zákl. prenesená",J63,0)</f>
        <v>0</v>
      </c>
      <c r="BH63" s="153">
        <f>IF(N63="zníž. prenesená",J63,0)</f>
        <v>0</v>
      </c>
      <c r="BI63" s="153">
        <f>IF(N63="nulová",J63,0)</f>
        <v>0</v>
      </c>
      <c r="BJ63" s="14" t="s">
        <v>77</v>
      </c>
      <c r="BK63" s="153">
        <f>ROUND(I63*H63,2)</f>
        <v>0</v>
      </c>
      <c r="BL63" s="14" t="s">
        <v>138</v>
      </c>
      <c r="BM63" s="152" t="s">
        <v>190</v>
      </c>
    </row>
    <row r="64" spans="1:65" s="2" customFormat="1" ht="16.5" customHeight="1">
      <c r="A64" s="26"/>
      <c r="B64" s="140"/>
      <c r="C64" s="158" t="s">
        <v>379</v>
      </c>
      <c r="D64" s="158" t="s">
        <v>345</v>
      </c>
      <c r="E64" s="159" t="s">
        <v>860</v>
      </c>
      <c r="F64" s="214" t="s">
        <v>861</v>
      </c>
      <c r="G64" s="161" t="s">
        <v>862</v>
      </c>
      <c r="H64" s="162">
        <v>6</v>
      </c>
      <c r="I64" s="163"/>
      <c r="J64" s="163">
        <f>ROUND(I64*H64,2)</f>
        <v>0</v>
      </c>
      <c r="K64" s="164"/>
      <c r="L64" s="165"/>
      <c r="M64" s="166" t="s">
        <v>1</v>
      </c>
      <c r="N64" s="167" t="s">
        <v>33</v>
      </c>
      <c r="O64" s="150">
        <v>0</v>
      </c>
      <c r="P64" s="150">
        <f>O64*H64</f>
        <v>0</v>
      </c>
      <c r="Q64" s="150">
        <v>0</v>
      </c>
      <c r="R64" s="150">
        <f>Q64*H64</f>
        <v>0</v>
      </c>
      <c r="S64" s="150">
        <v>0</v>
      </c>
      <c r="T64" s="151">
        <f>S64*H64</f>
        <v>0</v>
      </c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R64" s="152" t="s">
        <v>169</v>
      </c>
      <c r="AT64" s="152" t="s">
        <v>345</v>
      </c>
      <c r="AU64" s="152" t="s">
        <v>77</v>
      </c>
      <c r="AY64" s="14" t="s">
        <v>131</v>
      </c>
      <c r="BE64" s="153">
        <f>IF(N64="základná",J64,0)</f>
        <v>0</v>
      </c>
      <c r="BF64" s="153">
        <f>IF(N64="znížená",J64,0)</f>
        <v>0</v>
      </c>
      <c r="BG64" s="153">
        <f>IF(N64="zákl. prenesená",J64,0)</f>
        <v>0</v>
      </c>
      <c r="BH64" s="153">
        <f>IF(N64="zníž. prenesená",J64,0)</f>
        <v>0</v>
      </c>
      <c r="BI64" s="153">
        <f>IF(N64="nulová",J64,0)</f>
        <v>0</v>
      </c>
      <c r="BJ64" s="14" t="s">
        <v>77</v>
      </c>
      <c r="BK64" s="153">
        <f>ROUND(I64*H64,2)</f>
        <v>0</v>
      </c>
      <c r="BL64" s="14" t="s">
        <v>138</v>
      </c>
      <c r="BM64" s="152" t="s">
        <v>193</v>
      </c>
    </row>
    <row r="65" spans="1:65" s="2" customFormat="1" ht="16.5" customHeight="1">
      <c r="A65" s="26"/>
      <c r="B65" s="140"/>
      <c r="C65" s="141" t="s">
        <v>182</v>
      </c>
      <c r="D65" s="141" t="s">
        <v>134</v>
      </c>
      <c r="E65" s="142" t="s">
        <v>863</v>
      </c>
      <c r="F65" s="143" t="s">
        <v>864</v>
      </c>
      <c r="G65" s="144" t="s">
        <v>172</v>
      </c>
      <c r="H65" s="145">
        <v>6</v>
      </c>
      <c r="I65" s="146"/>
      <c r="J65" s="146">
        <f>ROUND(I65*H65,2)</f>
        <v>0</v>
      </c>
      <c r="K65" s="147"/>
      <c r="L65" s="27"/>
      <c r="M65" s="148" t="s">
        <v>1</v>
      </c>
      <c r="N65" s="149" t="s">
        <v>33</v>
      </c>
      <c r="O65" s="150">
        <v>8.6999999999999994E-2</v>
      </c>
      <c r="P65" s="150">
        <f>O65*H65</f>
        <v>0.52200000000000002</v>
      </c>
      <c r="Q65" s="150">
        <v>0</v>
      </c>
      <c r="R65" s="150">
        <f>Q65*H65</f>
        <v>0</v>
      </c>
      <c r="S65" s="150">
        <v>0</v>
      </c>
      <c r="T65" s="151">
        <f>S65*H65</f>
        <v>0</v>
      </c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R65" s="152" t="s">
        <v>138</v>
      </c>
      <c r="AT65" s="152" t="s">
        <v>134</v>
      </c>
      <c r="AU65" s="152" t="s">
        <v>77</v>
      </c>
      <c r="AY65" s="14" t="s">
        <v>131</v>
      </c>
      <c r="BE65" s="153">
        <f>IF(N65="základná",J65,0)</f>
        <v>0</v>
      </c>
      <c r="BF65" s="153">
        <f>IF(N65="znížená",J65,0)</f>
        <v>0</v>
      </c>
      <c r="BG65" s="153">
        <f>IF(N65="zákl. prenesená",J65,0)</f>
        <v>0</v>
      </c>
      <c r="BH65" s="153">
        <f>IF(N65="zníž. prenesená",J65,0)</f>
        <v>0</v>
      </c>
      <c r="BI65" s="153">
        <f>IF(N65="nulová",J65,0)</f>
        <v>0</v>
      </c>
      <c r="BJ65" s="14" t="s">
        <v>77</v>
      </c>
      <c r="BK65" s="153">
        <f>ROUND(I65*H65,2)</f>
        <v>0</v>
      </c>
      <c r="BL65" s="14" t="s">
        <v>138</v>
      </c>
      <c r="BM65" s="152" t="s">
        <v>196</v>
      </c>
    </row>
    <row r="66" spans="1:65" s="2" customFormat="1" ht="16.5" customHeight="1">
      <c r="A66" s="26"/>
      <c r="B66" s="140"/>
      <c r="C66" s="158" t="s">
        <v>190</v>
      </c>
      <c r="D66" s="158" t="s">
        <v>345</v>
      </c>
      <c r="E66" s="159" t="s">
        <v>865</v>
      </c>
      <c r="F66" s="160" t="s">
        <v>866</v>
      </c>
      <c r="G66" s="161" t="s">
        <v>352</v>
      </c>
      <c r="H66" s="162">
        <v>2</v>
      </c>
      <c r="I66" s="163"/>
      <c r="J66" s="163">
        <f>ROUND(I66*H66,2)</f>
        <v>0</v>
      </c>
      <c r="K66" s="164"/>
      <c r="L66" s="165"/>
      <c r="M66" s="166" t="s">
        <v>1</v>
      </c>
      <c r="N66" s="167" t="s">
        <v>33</v>
      </c>
      <c r="O66" s="150">
        <v>0</v>
      </c>
      <c r="P66" s="150">
        <f>O66*H66</f>
        <v>0</v>
      </c>
      <c r="Q66" s="150">
        <v>0</v>
      </c>
      <c r="R66" s="150">
        <f>Q66*H66</f>
        <v>0</v>
      </c>
      <c r="S66" s="150">
        <v>0</v>
      </c>
      <c r="T66" s="151">
        <f>S66*H66</f>
        <v>0</v>
      </c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R66" s="152" t="s">
        <v>169</v>
      </c>
      <c r="AT66" s="152" t="s">
        <v>345</v>
      </c>
      <c r="AU66" s="152" t="s">
        <v>77</v>
      </c>
      <c r="AY66" s="14" t="s">
        <v>131</v>
      </c>
      <c r="BE66" s="153">
        <f>IF(N66="základná",J66,0)</f>
        <v>0</v>
      </c>
      <c r="BF66" s="153">
        <f>IF(N66="znížená",J66,0)</f>
        <v>0</v>
      </c>
      <c r="BG66" s="153">
        <f>IF(N66="zákl. prenesená",J66,0)</f>
        <v>0</v>
      </c>
      <c r="BH66" s="153">
        <f>IF(N66="zníž. prenesená",J66,0)</f>
        <v>0</v>
      </c>
      <c r="BI66" s="153">
        <f>IF(N66="nulová",J66,0)</f>
        <v>0</v>
      </c>
      <c r="BJ66" s="14" t="s">
        <v>77</v>
      </c>
      <c r="BK66" s="153">
        <f>ROUND(I66*H66,2)</f>
        <v>0</v>
      </c>
      <c r="BL66" s="14" t="s">
        <v>138</v>
      </c>
      <c r="BM66" s="152" t="s">
        <v>199</v>
      </c>
    </row>
    <row r="67" spans="1:65" s="12" customFormat="1" ht="22.9" customHeight="1">
      <c r="B67" s="128"/>
      <c r="D67" s="129" t="s">
        <v>66</v>
      </c>
      <c r="E67" s="138" t="s">
        <v>636</v>
      </c>
      <c r="F67" s="138" t="s">
        <v>867</v>
      </c>
      <c r="J67" s="139">
        <f>BK67</f>
        <v>0</v>
      </c>
      <c r="L67" s="128"/>
      <c r="M67" s="132"/>
      <c r="N67" s="133"/>
      <c r="O67" s="133"/>
      <c r="P67" s="134">
        <f>P68</f>
        <v>20.617554999999999</v>
      </c>
      <c r="Q67" s="133"/>
      <c r="R67" s="134">
        <f>R68</f>
        <v>0</v>
      </c>
      <c r="S67" s="133"/>
      <c r="T67" s="135">
        <f>T68</f>
        <v>0</v>
      </c>
      <c r="AR67" s="129" t="s">
        <v>74</v>
      </c>
      <c r="AT67" s="136" t="s">
        <v>66</v>
      </c>
      <c r="AU67" s="136" t="s">
        <v>74</v>
      </c>
      <c r="AY67" s="129" t="s">
        <v>131</v>
      </c>
      <c r="BK67" s="137">
        <f>BK68</f>
        <v>0</v>
      </c>
    </row>
    <row r="68" spans="1:65" s="2" customFormat="1" ht="24.2" customHeight="1">
      <c r="A68" s="26"/>
      <c r="B68" s="140"/>
      <c r="C68" s="141" t="s">
        <v>400</v>
      </c>
      <c r="D68" s="141" t="s">
        <v>134</v>
      </c>
      <c r="E68" s="142" t="s">
        <v>868</v>
      </c>
      <c r="F68" s="143" t="s">
        <v>869</v>
      </c>
      <c r="G68" s="144" t="s">
        <v>360</v>
      </c>
      <c r="H68" s="145">
        <v>15.994999999999999</v>
      </c>
      <c r="I68" s="146"/>
      <c r="J68" s="146">
        <f>ROUND(I68*H68,2)</f>
        <v>0</v>
      </c>
      <c r="K68" s="147"/>
      <c r="L68" s="27"/>
      <c r="M68" s="154" t="s">
        <v>1</v>
      </c>
      <c r="N68" s="155" t="s">
        <v>33</v>
      </c>
      <c r="O68" s="156">
        <v>1.2889999999999999</v>
      </c>
      <c r="P68" s="156">
        <f>O68*H68</f>
        <v>20.617554999999999</v>
      </c>
      <c r="Q68" s="156">
        <v>0</v>
      </c>
      <c r="R68" s="156">
        <f>Q68*H68</f>
        <v>0</v>
      </c>
      <c r="S68" s="156">
        <v>0</v>
      </c>
      <c r="T68" s="157">
        <f>S68*H68</f>
        <v>0</v>
      </c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R68" s="152" t="s">
        <v>138</v>
      </c>
      <c r="AT68" s="152" t="s">
        <v>134</v>
      </c>
      <c r="AU68" s="152" t="s">
        <v>77</v>
      </c>
      <c r="AY68" s="14" t="s">
        <v>131</v>
      </c>
      <c r="BE68" s="153">
        <f>IF(N68="základná",J68,0)</f>
        <v>0</v>
      </c>
      <c r="BF68" s="153">
        <f>IF(N68="znížená",J68,0)</f>
        <v>0</v>
      </c>
      <c r="BG68" s="153">
        <f>IF(N68="zákl. prenesená",J68,0)</f>
        <v>0</v>
      </c>
      <c r="BH68" s="153">
        <f>IF(N68="zníž. prenesená",J68,0)</f>
        <v>0</v>
      </c>
      <c r="BI68" s="153">
        <f>IF(N68="nulová",J68,0)</f>
        <v>0</v>
      </c>
      <c r="BJ68" s="14" t="s">
        <v>77</v>
      </c>
      <c r="BK68" s="153">
        <f>ROUND(I68*H68,2)</f>
        <v>0</v>
      </c>
      <c r="BL68" s="14" t="s">
        <v>138</v>
      </c>
      <c r="BM68" s="152" t="s">
        <v>202</v>
      </c>
    </row>
    <row r="69" spans="1:65" s="2" customFormat="1" ht="6.95" customHeight="1">
      <c r="A69" s="26"/>
      <c r="B69" s="44"/>
      <c r="C69" s="45"/>
      <c r="D69" s="45"/>
      <c r="E69" s="45"/>
      <c r="F69" s="45"/>
      <c r="G69" s="45"/>
      <c r="H69" s="45"/>
      <c r="I69" s="45"/>
      <c r="J69" s="45"/>
      <c r="K69" s="45"/>
      <c r="L69" s="27"/>
      <c r="M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</row>
  </sheetData>
  <autoFilter ref="C47:K68"/>
  <mergeCells count="6">
    <mergeCell ref="E40:H40"/>
    <mergeCell ref="E8:H8"/>
    <mergeCell ref="E10:H10"/>
    <mergeCell ref="E12:H12"/>
    <mergeCell ref="E36:H36"/>
    <mergeCell ref="E38:H38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58"/>
  <sheetViews>
    <sheetView showGridLines="0" topLeftCell="A147" zoomScale="130" zoomScaleNormal="130" workbookViewId="0">
      <selection activeCell="F154" sqref="F154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86"/>
    </row>
    <row r="2" spans="1:46" s="1" customFormat="1" ht="36.950000000000003" customHeight="1">
      <c r="L2" s="198" t="s">
        <v>5</v>
      </c>
      <c r="M2" s="191"/>
      <c r="N2" s="191"/>
      <c r="O2" s="191"/>
      <c r="P2" s="191"/>
      <c r="Q2" s="191"/>
      <c r="R2" s="191"/>
      <c r="S2" s="191"/>
      <c r="T2" s="191"/>
      <c r="U2" s="191"/>
      <c r="V2" s="191"/>
      <c r="AT2" s="14" t="s">
        <v>89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67</v>
      </c>
    </row>
    <row r="4" spans="1:46" s="1" customFormat="1" ht="24.95" customHeight="1">
      <c r="B4" s="17"/>
      <c r="D4" s="18" t="s">
        <v>104</v>
      </c>
      <c r="L4" s="17"/>
      <c r="M4" s="87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3" t="s">
        <v>12</v>
      </c>
      <c r="L6" s="17"/>
    </row>
    <row r="7" spans="1:46" s="1" customFormat="1" ht="16.5" customHeight="1">
      <c r="B7" s="17"/>
      <c r="E7" s="210" t="str">
        <f>'Rekapitulácia stavby'!K6</f>
        <v>ČOV Huncove</v>
      </c>
      <c r="F7" s="211"/>
      <c r="G7" s="211"/>
      <c r="H7" s="211"/>
      <c r="L7" s="17"/>
    </row>
    <row r="8" spans="1:46" s="2" customFormat="1" ht="12" customHeight="1">
      <c r="A8" s="26"/>
      <c r="B8" s="27"/>
      <c r="C8" s="26"/>
      <c r="D8" s="23" t="s">
        <v>105</v>
      </c>
      <c r="E8" s="26"/>
      <c r="F8" s="26"/>
      <c r="G8" s="26"/>
      <c r="H8" s="26"/>
      <c r="I8" s="26"/>
      <c r="J8" s="26"/>
      <c r="K8" s="26"/>
      <c r="L8" s="39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46" s="2" customFormat="1" ht="16.5" customHeight="1">
      <c r="A9" s="26"/>
      <c r="B9" s="27"/>
      <c r="C9" s="26"/>
      <c r="D9" s="26"/>
      <c r="E9" s="177" t="s">
        <v>870</v>
      </c>
      <c r="F9" s="212"/>
      <c r="G9" s="212"/>
      <c r="H9" s="212"/>
      <c r="I9" s="26"/>
      <c r="J9" s="26"/>
      <c r="K9" s="26"/>
      <c r="L9" s="39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>
      <c r="A10" s="26"/>
      <c r="B10" s="27"/>
      <c r="C10" s="26"/>
      <c r="D10" s="26"/>
      <c r="E10" s="26"/>
      <c r="F10" s="26"/>
      <c r="G10" s="26"/>
      <c r="H10" s="26"/>
      <c r="I10" s="26"/>
      <c r="J10" s="26"/>
      <c r="K10" s="26"/>
      <c r="L10" s="39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2" customHeight="1">
      <c r="A11" s="26"/>
      <c r="B11" s="27"/>
      <c r="C11" s="26"/>
      <c r="D11" s="23" t="s">
        <v>14</v>
      </c>
      <c r="E11" s="26"/>
      <c r="F11" s="21"/>
      <c r="G11" s="26"/>
      <c r="H11" s="26"/>
      <c r="I11" s="23" t="s">
        <v>15</v>
      </c>
      <c r="J11" s="21" t="s">
        <v>1</v>
      </c>
      <c r="K11" s="26"/>
      <c r="L11" s="39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t="12" customHeight="1">
      <c r="A12" s="26"/>
      <c r="B12" s="27"/>
      <c r="C12" s="26"/>
      <c r="D12" s="23" t="s">
        <v>16</v>
      </c>
      <c r="E12" s="26"/>
      <c r="F12" s="21" t="s">
        <v>17</v>
      </c>
      <c r="G12" s="26"/>
      <c r="H12" s="26"/>
      <c r="I12" s="23" t="s">
        <v>18</v>
      </c>
      <c r="J12" s="52"/>
      <c r="K12" s="26"/>
      <c r="L12" s="39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0.9" customHeight="1">
      <c r="A13" s="26"/>
      <c r="B13" s="27"/>
      <c r="C13" s="26"/>
      <c r="D13" s="26"/>
      <c r="E13" s="26"/>
      <c r="F13" s="26"/>
      <c r="G13" s="26"/>
      <c r="H13" s="26"/>
      <c r="I13" s="26"/>
      <c r="J13" s="26"/>
      <c r="K13" s="26"/>
      <c r="L13" s="39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customHeight="1">
      <c r="A14" s="26"/>
      <c r="B14" s="27"/>
      <c r="C14" s="26"/>
      <c r="D14" s="23" t="s">
        <v>19</v>
      </c>
      <c r="E14" s="26"/>
      <c r="F14" s="26"/>
      <c r="G14" s="26"/>
      <c r="H14" s="26"/>
      <c r="I14" s="23" t="s">
        <v>20</v>
      </c>
      <c r="J14" s="21" t="s">
        <v>1</v>
      </c>
      <c r="K14" s="26"/>
      <c r="L14" s="39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8" customHeight="1">
      <c r="A15" s="26"/>
      <c r="B15" s="27"/>
      <c r="C15" s="26"/>
      <c r="D15" s="26"/>
      <c r="E15" s="21" t="s">
        <v>107</v>
      </c>
      <c r="F15" s="26"/>
      <c r="G15" s="26"/>
      <c r="H15" s="26"/>
      <c r="I15" s="23" t="s">
        <v>21</v>
      </c>
      <c r="J15" s="21" t="s">
        <v>1</v>
      </c>
      <c r="K15" s="26"/>
      <c r="L15" s="39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6.95" customHeight="1">
      <c r="A16" s="26"/>
      <c r="B16" s="27"/>
      <c r="C16" s="26"/>
      <c r="D16" s="26"/>
      <c r="E16" s="26"/>
      <c r="F16" s="26"/>
      <c r="G16" s="26"/>
      <c r="H16" s="26"/>
      <c r="I16" s="26"/>
      <c r="J16" s="26"/>
      <c r="K16" s="26"/>
      <c r="L16" s="39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2" customHeight="1">
      <c r="A17" s="26"/>
      <c r="B17" s="27"/>
      <c r="C17" s="26"/>
      <c r="D17" s="23" t="s">
        <v>22</v>
      </c>
      <c r="E17" s="26"/>
      <c r="F17" s="26"/>
      <c r="G17" s="26"/>
      <c r="H17" s="26"/>
      <c r="I17" s="23" t="s">
        <v>20</v>
      </c>
      <c r="J17" s="21" t="s">
        <v>1</v>
      </c>
      <c r="K17" s="26"/>
      <c r="L17" s="39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8" customHeight="1">
      <c r="A18" s="26"/>
      <c r="B18" s="27"/>
      <c r="C18" s="26"/>
      <c r="D18" s="26"/>
      <c r="E18" s="21" t="s">
        <v>17</v>
      </c>
      <c r="F18" s="26"/>
      <c r="G18" s="26"/>
      <c r="H18" s="26"/>
      <c r="I18" s="23" t="s">
        <v>21</v>
      </c>
      <c r="J18" s="21" t="s">
        <v>1</v>
      </c>
      <c r="K18" s="26"/>
      <c r="L18" s="39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6.95" customHeight="1">
      <c r="A19" s="26"/>
      <c r="B19" s="27"/>
      <c r="C19" s="26"/>
      <c r="D19" s="26"/>
      <c r="E19" s="26"/>
      <c r="F19" s="26"/>
      <c r="G19" s="26"/>
      <c r="H19" s="26"/>
      <c r="I19" s="26"/>
      <c r="J19" s="26"/>
      <c r="K19" s="26"/>
      <c r="L19" s="39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2" customHeight="1">
      <c r="A20" s="26"/>
      <c r="B20" s="27"/>
      <c r="C20" s="26"/>
      <c r="D20" s="23" t="s">
        <v>23</v>
      </c>
      <c r="E20" s="26"/>
      <c r="F20" s="26"/>
      <c r="G20" s="26"/>
      <c r="H20" s="26"/>
      <c r="I20" s="23" t="s">
        <v>20</v>
      </c>
      <c r="J20" s="21" t="s">
        <v>1</v>
      </c>
      <c r="K20" s="26"/>
      <c r="L20" s="39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8" customHeight="1">
      <c r="A21" s="26"/>
      <c r="B21" s="27"/>
      <c r="C21" s="26"/>
      <c r="D21" s="26"/>
      <c r="E21" s="21"/>
      <c r="F21" s="26"/>
      <c r="G21" s="26"/>
      <c r="H21" s="26"/>
      <c r="I21" s="23" t="s">
        <v>21</v>
      </c>
      <c r="J21" s="21" t="s">
        <v>1</v>
      </c>
      <c r="K21" s="26"/>
      <c r="L21" s="39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6.95" customHeight="1">
      <c r="A22" s="26"/>
      <c r="B22" s="27"/>
      <c r="C22" s="26"/>
      <c r="D22" s="26"/>
      <c r="E22" s="26"/>
      <c r="F22" s="26"/>
      <c r="G22" s="26"/>
      <c r="H22" s="26"/>
      <c r="I22" s="26"/>
      <c r="J22" s="26"/>
      <c r="K22" s="26"/>
      <c r="L22" s="39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2" customHeight="1">
      <c r="A23" s="26"/>
      <c r="B23" s="27"/>
      <c r="C23" s="26"/>
      <c r="D23" s="23" t="s">
        <v>25</v>
      </c>
      <c r="E23" s="26"/>
      <c r="F23" s="26"/>
      <c r="G23" s="26"/>
      <c r="H23" s="26"/>
      <c r="I23" s="23" t="s">
        <v>20</v>
      </c>
      <c r="J23" s="21" t="s">
        <v>1</v>
      </c>
      <c r="K23" s="26"/>
      <c r="L23" s="39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8" customHeight="1">
      <c r="A24" s="26"/>
      <c r="B24" s="27"/>
      <c r="C24" s="26"/>
      <c r="D24" s="26"/>
      <c r="E24" s="21"/>
      <c r="F24" s="26"/>
      <c r="G24" s="26"/>
      <c r="H24" s="26"/>
      <c r="I24" s="23" t="s">
        <v>21</v>
      </c>
      <c r="J24" s="21" t="s">
        <v>1</v>
      </c>
      <c r="K24" s="26"/>
      <c r="L24" s="39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6.95" customHeight="1">
      <c r="A25" s="26"/>
      <c r="B25" s="27"/>
      <c r="C25" s="26"/>
      <c r="D25" s="26"/>
      <c r="E25" s="26"/>
      <c r="F25" s="26"/>
      <c r="G25" s="26"/>
      <c r="H25" s="26"/>
      <c r="I25" s="26"/>
      <c r="J25" s="26"/>
      <c r="K25" s="26"/>
      <c r="L25" s="39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2" customHeight="1">
      <c r="A26" s="26"/>
      <c r="B26" s="27"/>
      <c r="C26" s="26"/>
      <c r="D26" s="23" t="s">
        <v>26</v>
      </c>
      <c r="E26" s="26"/>
      <c r="F26" s="26"/>
      <c r="G26" s="26"/>
      <c r="H26" s="26"/>
      <c r="I26" s="26"/>
      <c r="J26" s="26"/>
      <c r="K26" s="26"/>
      <c r="L26" s="39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8" customFormat="1" ht="16.5" customHeight="1">
      <c r="A27" s="88"/>
      <c r="B27" s="89"/>
      <c r="C27" s="88"/>
      <c r="D27" s="88"/>
      <c r="E27" s="193" t="s">
        <v>1</v>
      </c>
      <c r="F27" s="193"/>
      <c r="G27" s="193"/>
      <c r="H27" s="193"/>
      <c r="I27" s="88"/>
      <c r="J27" s="88"/>
      <c r="K27" s="88"/>
      <c r="L27" s="90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</row>
    <row r="28" spans="1:31" s="2" customFormat="1" ht="6.95" customHeight="1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39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6.95" customHeight="1">
      <c r="A29" s="26"/>
      <c r="B29" s="27"/>
      <c r="C29" s="26"/>
      <c r="D29" s="63"/>
      <c r="E29" s="63"/>
      <c r="F29" s="63"/>
      <c r="G29" s="63"/>
      <c r="H29" s="63"/>
      <c r="I29" s="63"/>
      <c r="J29" s="63"/>
      <c r="K29" s="63"/>
      <c r="L29" s="39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25.35" customHeight="1">
      <c r="A30" s="26"/>
      <c r="B30" s="27"/>
      <c r="C30" s="26"/>
      <c r="D30" s="91" t="s">
        <v>27</v>
      </c>
      <c r="E30" s="26"/>
      <c r="F30" s="26"/>
      <c r="G30" s="26"/>
      <c r="H30" s="26"/>
      <c r="I30" s="26"/>
      <c r="J30" s="68">
        <f>ROUND(J120, 2)</f>
        <v>0</v>
      </c>
      <c r="K30" s="26"/>
      <c r="L30" s="39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5" customHeight="1">
      <c r="A31" s="26"/>
      <c r="B31" s="27"/>
      <c r="C31" s="26"/>
      <c r="D31" s="63"/>
      <c r="E31" s="63"/>
      <c r="F31" s="63"/>
      <c r="G31" s="63"/>
      <c r="H31" s="63"/>
      <c r="I31" s="63"/>
      <c r="J31" s="63"/>
      <c r="K31" s="63"/>
      <c r="L31" s="39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14.45" customHeight="1">
      <c r="A32" s="26"/>
      <c r="B32" s="27"/>
      <c r="C32" s="26"/>
      <c r="D32" s="26"/>
      <c r="E32" s="26"/>
      <c r="F32" s="30" t="s">
        <v>29</v>
      </c>
      <c r="G32" s="26"/>
      <c r="H32" s="26"/>
      <c r="I32" s="30" t="s">
        <v>28</v>
      </c>
      <c r="J32" s="30" t="s">
        <v>30</v>
      </c>
      <c r="K32" s="26"/>
      <c r="L32" s="39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14.45" customHeight="1">
      <c r="A33" s="26"/>
      <c r="B33" s="27"/>
      <c r="C33" s="26"/>
      <c r="D33" s="92" t="s">
        <v>31</v>
      </c>
      <c r="E33" s="32" t="s">
        <v>32</v>
      </c>
      <c r="F33" s="93">
        <f>ROUND((SUM(BE120:BE157)),  2)</f>
        <v>0</v>
      </c>
      <c r="G33" s="94"/>
      <c r="H33" s="94"/>
      <c r="I33" s="95">
        <v>0.2</v>
      </c>
      <c r="J33" s="93">
        <f>ROUND(((SUM(BE120:BE157))*I33),  2)</f>
        <v>0</v>
      </c>
      <c r="K33" s="26"/>
      <c r="L33" s="39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5" customHeight="1">
      <c r="A34" s="26"/>
      <c r="B34" s="27"/>
      <c r="C34" s="26"/>
      <c r="D34" s="26"/>
      <c r="E34" s="32" t="s">
        <v>33</v>
      </c>
      <c r="F34" s="96">
        <f>ROUND((SUM(BF120:BF157)),  2)</f>
        <v>0</v>
      </c>
      <c r="G34" s="26"/>
      <c r="H34" s="26"/>
      <c r="I34" s="97">
        <v>0.2</v>
      </c>
      <c r="J34" s="96">
        <f>ROUND(((SUM(BF120:BF157))*I34),  2)</f>
        <v>0</v>
      </c>
      <c r="K34" s="26"/>
      <c r="L34" s="39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5" hidden="1" customHeight="1">
      <c r="A35" s="26"/>
      <c r="B35" s="27"/>
      <c r="C35" s="26"/>
      <c r="D35" s="26"/>
      <c r="E35" s="23" t="s">
        <v>34</v>
      </c>
      <c r="F35" s="96">
        <f>ROUND((SUM(BG120:BG157)),  2)</f>
        <v>0</v>
      </c>
      <c r="G35" s="26"/>
      <c r="H35" s="26"/>
      <c r="I35" s="97">
        <v>0.2</v>
      </c>
      <c r="J35" s="96">
        <f>0</f>
        <v>0</v>
      </c>
      <c r="K35" s="26"/>
      <c r="L35" s="39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5" hidden="1" customHeight="1">
      <c r="A36" s="26"/>
      <c r="B36" s="27"/>
      <c r="C36" s="26"/>
      <c r="D36" s="26"/>
      <c r="E36" s="23" t="s">
        <v>35</v>
      </c>
      <c r="F36" s="96">
        <f>ROUND((SUM(BH120:BH157)),  2)</f>
        <v>0</v>
      </c>
      <c r="G36" s="26"/>
      <c r="H36" s="26"/>
      <c r="I36" s="97">
        <v>0.2</v>
      </c>
      <c r="J36" s="96">
        <f>0</f>
        <v>0</v>
      </c>
      <c r="K36" s="26"/>
      <c r="L36" s="39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5" hidden="1" customHeight="1">
      <c r="A37" s="26"/>
      <c r="B37" s="27"/>
      <c r="C37" s="26"/>
      <c r="D37" s="26"/>
      <c r="E37" s="32" t="s">
        <v>36</v>
      </c>
      <c r="F37" s="93">
        <f>ROUND((SUM(BI120:BI157)),  2)</f>
        <v>0</v>
      </c>
      <c r="G37" s="94"/>
      <c r="H37" s="94"/>
      <c r="I37" s="95">
        <v>0</v>
      </c>
      <c r="J37" s="93">
        <f>0</f>
        <v>0</v>
      </c>
      <c r="K37" s="26"/>
      <c r="L37" s="39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6.95" customHeight="1">
      <c r="A38" s="26"/>
      <c r="B38" s="27"/>
      <c r="C38" s="26"/>
      <c r="D38" s="26"/>
      <c r="E38" s="26"/>
      <c r="F38" s="26"/>
      <c r="G38" s="26"/>
      <c r="H38" s="26"/>
      <c r="I38" s="26"/>
      <c r="J38" s="26"/>
      <c r="K38" s="26"/>
      <c r="L38" s="39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25.35" customHeight="1">
      <c r="A39" s="26"/>
      <c r="B39" s="27"/>
      <c r="C39" s="98"/>
      <c r="D39" s="99" t="s">
        <v>37</v>
      </c>
      <c r="E39" s="57"/>
      <c r="F39" s="57"/>
      <c r="G39" s="100" t="s">
        <v>38</v>
      </c>
      <c r="H39" s="101" t="s">
        <v>39</v>
      </c>
      <c r="I39" s="57"/>
      <c r="J39" s="102">
        <f>SUM(J30:J37)</f>
        <v>0</v>
      </c>
      <c r="K39" s="103"/>
      <c r="L39" s="39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14.45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9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39"/>
      <c r="D50" s="40" t="s">
        <v>40</v>
      </c>
      <c r="E50" s="41"/>
      <c r="F50" s="41"/>
      <c r="G50" s="40" t="s">
        <v>41</v>
      </c>
      <c r="H50" s="41"/>
      <c r="I50" s="41"/>
      <c r="J50" s="41"/>
      <c r="K50" s="41"/>
      <c r="L50" s="39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6"/>
      <c r="B61" s="27"/>
      <c r="C61" s="26"/>
      <c r="D61" s="42" t="s">
        <v>42</v>
      </c>
      <c r="E61" s="29"/>
      <c r="F61" s="104" t="s">
        <v>43</v>
      </c>
      <c r="G61" s="42" t="s">
        <v>42</v>
      </c>
      <c r="H61" s="29"/>
      <c r="I61" s="29"/>
      <c r="J61" s="105" t="s">
        <v>43</v>
      </c>
      <c r="K61" s="29"/>
      <c r="L61" s="39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6"/>
      <c r="B65" s="27"/>
      <c r="C65" s="26"/>
      <c r="D65" s="40" t="s">
        <v>44</v>
      </c>
      <c r="E65" s="43"/>
      <c r="F65" s="43"/>
      <c r="G65" s="40" t="s">
        <v>45</v>
      </c>
      <c r="H65" s="43"/>
      <c r="I65" s="43"/>
      <c r="J65" s="43"/>
      <c r="K65" s="43"/>
      <c r="L65" s="39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6"/>
      <c r="B76" s="27"/>
      <c r="C76" s="26"/>
      <c r="D76" s="42" t="s">
        <v>42</v>
      </c>
      <c r="E76" s="29"/>
      <c r="F76" s="104" t="s">
        <v>43</v>
      </c>
      <c r="G76" s="42" t="s">
        <v>42</v>
      </c>
      <c r="H76" s="29"/>
      <c r="I76" s="29"/>
      <c r="J76" s="105" t="s">
        <v>43</v>
      </c>
      <c r="K76" s="29"/>
      <c r="L76" s="39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customHeight="1">
      <c r="A77" s="26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47" s="2" customFormat="1" ht="6.95" hidden="1" customHeight="1">
      <c r="A81" s="26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47" s="2" customFormat="1" ht="24.95" hidden="1" customHeight="1">
      <c r="A82" s="26"/>
      <c r="B82" s="27"/>
      <c r="C82" s="18" t="s">
        <v>109</v>
      </c>
      <c r="D82" s="26"/>
      <c r="E82" s="26"/>
      <c r="F82" s="26"/>
      <c r="G82" s="26"/>
      <c r="H82" s="26"/>
      <c r="I82" s="26"/>
      <c r="J82" s="26"/>
      <c r="K82" s="26"/>
      <c r="L82" s="39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47" s="2" customFormat="1" ht="6.95" hidden="1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9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47" s="2" customFormat="1" ht="12" hidden="1" customHeight="1">
      <c r="A84" s="26"/>
      <c r="B84" s="27"/>
      <c r="C84" s="23" t="s">
        <v>12</v>
      </c>
      <c r="D84" s="26"/>
      <c r="E84" s="26"/>
      <c r="F84" s="26"/>
      <c r="G84" s="26"/>
      <c r="H84" s="26"/>
      <c r="I84" s="26"/>
      <c r="J84" s="26"/>
      <c r="K84" s="26"/>
      <c r="L84" s="39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47" s="2" customFormat="1" ht="16.5" hidden="1" customHeight="1">
      <c r="A85" s="26"/>
      <c r="B85" s="27"/>
      <c r="C85" s="26"/>
      <c r="D85" s="26"/>
      <c r="E85" s="210" t="str">
        <f>E7</f>
        <v>ČOV Huncove</v>
      </c>
      <c r="F85" s="211"/>
      <c r="G85" s="211"/>
      <c r="H85" s="211"/>
      <c r="I85" s="26"/>
      <c r="J85" s="26"/>
      <c r="K85" s="26"/>
      <c r="L85" s="39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47" s="2" customFormat="1" ht="12" hidden="1" customHeight="1">
      <c r="A86" s="26"/>
      <c r="B86" s="27"/>
      <c r="C86" s="23" t="s">
        <v>105</v>
      </c>
      <c r="D86" s="26"/>
      <c r="E86" s="26"/>
      <c r="F86" s="26"/>
      <c r="G86" s="26"/>
      <c r="H86" s="26"/>
      <c r="I86" s="26"/>
      <c r="J86" s="26"/>
      <c r="K86" s="26"/>
      <c r="L86" s="39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47" s="2" customFormat="1" ht="16.5" hidden="1" customHeight="1">
      <c r="A87" s="26"/>
      <c r="B87" s="27"/>
      <c r="C87" s="26"/>
      <c r="D87" s="26"/>
      <c r="E87" s="177" t="str">
        <f>E9</f>
        <v>SO04 - SO 04 - Spevnené plochy</v>
      </c>
      <c r="F87" s="212"/>
      <c r="G87" s="212"/>
      <c r="H87" s="212"/>
      <c r="I87" s="26"/>
      <c r="J87" s="26"/>
      <c r="K87" s="26"/>
      <c r="L87" s="39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47" s="2" customFormat="1" ht="6.95" hidden="1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39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47" s="2" customFormat="1" ht="12" hidden="1" customHeight="1">
      <c r="A89" s="26"/>
      <c r="B89" s="27"/>
      <c r="C89" s="23" t="s">
        <v>16</v>
      </c>
      <c r="D89" s="26"/>
      <c r="E89" s="26"/>
      <c r="F89" s="21" t="str">
        <f>F12</f>
        <v xml:space="preserve"> </v>
      </c>
      <c r="G89" s="26"/>
      <c r="H89" s="26"/>
      <c r="I89" s="23" t="s">
        <v>18</v>
      </c>
      <c r="J89" s="52" t="str">
        <f>IF(J12="","",J12)</f>
        <v/>
      </c>
      <c r="K89" s="26"/>
      <c r="L89" s="39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47" s="2" customFormat="1" ht="6.95" hidden="1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9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47" s="2" customFormat="1" ht="15.2" hidden="1" customHeight="1">
      <c r="A91" s="26"/>
      <c r="B91" s="27"/>
      <c r="C91" s="23" t="s">
        <v>19</v>
      </c>
      <c r="D91" s="26"/>
      <c r="E91" s="26"/>
      <c r="F91" s="21" t="str">
        <f>E15</f>
        <v xml:space="preserve"> Obec Huncovce </v>
      </c>
      <c r="G91" s="26"/>
      <c r="H91" s="26"/>
      <c r="I91" s="23" t="s">
        <v>23</v>
      </c>
      <c r="J91" s="24">
        <f>E21</f>
        <v>0</v>
      </c>
      <c r="K91" s="26"/>
      <c r="L91" s="39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47" s="2" customFormat="1" ht="15.2" hidden="1" customHeight="1">
      <c r="A92" s="26"/>
      <c r="B92" s="27"/>
      <c r="C92" s="23" t="s">
        <v>22</v>
      </c>
      <c r="D92" s="26"/>
      <c r="E92" s="26"/>
      <c r="F92" s="21" t="str">
        <f>IF(E18="","",E18)</f>
        <v xml:space="preserve"> </v>
      </c>
      <c r="G92" s="26"/>
      <c r="H92" s="26"/>
      <c r="I92" s="23" t="s">
        <v>25</v>
      </c>
      <c r="J92" s="24">
        <f>E24</f>
        <v>0</v>
      </c>
      <c r="K92" s="26"/>
      <c r="L92" s="39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47" s="2" customFormat="1" ht="10.35" hidden="1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39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47" s="2" customFormat="1" ht="29.25" hidden="1" customHeight="1">
      <c r="A94" s="26"/>
      <c r="B94" s="27"/>
      <c r="C94" s="106" t="s">
        <v>110</v>
      </c>
      <c r="D94" s="98"/>
      <c r="E94" s="98"/>
      <c r="F94" s="98"/>
      <c r="G94" s="98"/>
      <c r="H94" s="98"/>
      <c r="I94" s="98"/>
      <c r="J94" s="107" t="s">
        <v>111</v>
      </c>
      <c r="K94" s="98"/>
      <c r="L94" s="39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47" s="2" customFormat="1" ht="10.35" hidden="1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9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47" s="2" customFormat="1" ht="22.9" hidden="1" customHeight="1">
      <c r="A96" s="26"/>
      <c r="B96" s="27"/>
      <c r="C96" s="108" t="s">
        <v>112</v>
      </c>
      <c r="D96" s="26"/>
      <c r="E96" s="26"/>
      <c r="F96" s="26"/>
      <c r="G96" s="26"/>
      <c r="H96" s="26"/>
      <c r="I96" s="26"/>
      <c r="J96" s="68">
        <f>J120</f>
        <v>0</v>
      </c>
      <c r="K96" s="26"/>
      <c r="L96" s="39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U96" s="14" t="s">
        <v>113</v>
      </c>
    </row>
    <row r="97" spans="1:31" s="9" customFormat="1" ht="24.95" hidden="1" customHeight="1">
      <c r="B97" s="109"/>
      <c r="D97" s="110" t="s">
        <v>321</v>
      </c>
      <c r="E97" s="111"/>
      <c r="F97" s="111"/>
      <c r="G97" s="111"/>
      <c r="H97" s="111"/>
      <c r="I97" s="111"/>
      <c r="J97" s="112">
        <f>J121</f>
        <v>0</v>
      </c>
      <c r="L97" s="109"/>
    </row>
    <row r="98" spans="1:31" s="10" customFormat="1" ht="19.899999999999999" hidden="1" customHeight="1">
      <c r="B98" s="113"/>
      <c r="D98" s="114" t="s">
        <v>737</v>
      </c>
      <c r="E98" s="115"/>
      <c r="F98" s="115"/>
      <c r="G98" s="115"/>
      <c r="H98" s="115"/>
      <c r="I98" s="115"/>
      <c r="J98" s="116">
        <f>J122</f>
        <v>0</v>
      </c>
      <c r="L98" s="113"/>
    </row>
    <row r="99" spans="1:31" s="10" customFormat="1" ht="19.899999999999999" hidden="1" customHeight="1">
      <c r="B99" s="113"/>
      <c r="D99" s="114" t="s">
        <v>325</v>
      </c>
      <c r="E99" s="115"/>
      <c r="F99" s="115"/>
      <c r="G99" s="115"/>
      <c r="H99" s="115"/>
      <c r="I99" s="115"/>
      <c r="J99" s="116">
        <f>J140</f>
        <v>0</v>
      </c>
      <c r="L99" s="113"/>
    </row>
    <row r="100" spans="1:31" s="10" customFormat="1" ht="19.899999999999999" hidden="1" customHeight="1">
      <c r="B100" s="113"/>
      <c r="D100" s="114" t="s">
        <v>328</v>
      </c>
      <c r="E100" s="115"/>
      <c r="F100" s="115"/>
      <c r="G100" s="115"/>
      <c r="H100" s="115"/>
      <c r="I100" s="115"/>
      <c r="J100" s="116">
        <f>J152</f>
        <v>0</v>
      </c>
      <c r="L100" s="113"/>
    </row>
    <row r="101" spans="1:31" s="2" customFormat="1" ht="21.75" hidden="1" customHeight="1">
      <c r="A101" s="26"/>
      <c r="B101" s="27"/>
      <c r="C101" s="26"/>
      <c r="D101" s="26"/>
      <c r="E101" s="26"/>
      <c r="F101" s="26"/>
      <c r="G101" s="26"/>
      <c r="H101" s="26"/>
      <c r="I101" s="26"/>
      <c r="J101" s="26"/>
      <c r="K101" s="26"/>
      <c r="L101" s="39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</row>
    <row r="102" spans="1:31" s="2" customFormat="1" ht="6.95" hidden="1" customHeight="1">
      <c r="A102" s="26"/>
      <c r="B102" s="44"/>
      <c r="C102" s="45"/>
      <c r="D102" s="45"/>
      <c r="E102" s="45"/>
      <c r="F102" s="45"/>
      <c r="G102" s="45"/>
      <c r="H102" s="45"/>
      <c r="I102" s="45"/>
      <c r="J102" s="45"/>
      <c r="K102" s="45"/>
      <c r="L102" s="39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</row>
    <row r="103" spans="1:31" hidden="1"/>
    <row r="104" spans="1:31" hidden="1"/>
    <row r="105" spans="1:31" hidden="1"/>
    <row r="106" spans="1:31" s="2" customFormat="1" ht="6.95" customHeight="1">
      <c r="A106" s="26"/>
      <c r="B106" s="46"/>
      <c r="C106" s="47"/>
      <c r="D106" s="47"/>
      <c r="E106" s="47"/>
      <c r="F106" s="47"/>
      <c r="G106" s="47"/>
      <c r="H106" s="47"/>
      <c r="I106" s="47"/>
      <c r="J106" s="47"/>
      <c r="K106" s="47"/>
      <c r="L106" s="39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</row>
    <row r="107" spans="1:31" s="2" customFormat="1" ht="24.95" customHeight="1">
      <c r="A107" s="26"/>
      <c r="B107" s="27"/>
      <c r="C107" s="18" t="s">
        <v>117</v>
      </c>
      <c r="D107" s="26"/>
      <c r="E107" s="26"/>
      <c r="F107" s="26"/>
      <c r="G107" s="26"/>
      <c r="H107" s="26"/>
      <c r="I107" s="26"/>
      <c r="J107" s="26"/>
      <c r="K107" s="26"/>
      <c r="L107" s="39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</row>
    <row r="108" spans="1:31" s="2" customFormat="1" ht="6.95" customHeight="1">
      <c r="A108" s="26"/>
      <c r="B108" s="27"/>
      <c r="C108" s="26"/>
      <c r="D108" s="26"/>
      <c r="E108" s="26"/>
      <c r="F108" s="26"/>
      <c r="G108" s="26"/>
      <c r="H108" s="26"/>
      <c r="I108" s="26"/>
      <c r="J108" s="26"/>
      <c r="K108" s="26"/>
      <c r="L108" s="39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</row>
    <row r="109" spans="1:31" s="2" customFormat="1" ht="12" customHeight="1">
      <c r="A109" s="26"/>
      <c r="B109" s="27"/>
      <c r="C109" s="23" t="s">
        <v>12</v>
      </c>
      <c r="D109" s="26"/>
      <c r="E109" s="26"/>
      <c r="F109" s="26"/>
      <c r="G109" s="26"/>
      <c r="H109" s="26"/>
      <c r="I109" s="26"/>
      <c r="J109" s="26"/>
      <c r="K109" s="26"/>
      <c r="L109" s="39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</row>
    <row r="110" spans="1:31" s="2" customFormat="1" ht="16.5" customHeight="1">
      <c r="A110" s="26"/>
      <c r="B110" s="27"/>
      <c r="C110" s="26"/>
      <c r="D110" s="26"/>
      <c r="E110" s="210" t="str">
        <f>E7</f>
        <v>ČOV Huncove</v>
      </c>
      <c r="F110" s="211"/>
      <c r="G110" s="211"/>
      <c r="H110" s="211"/>
      <c r="I110" s="26"/>
      <c r="J110" s="26"/>
      <c r="K110" s="26"/>
      <c r="L110" s="39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</row>
    <row r="111" spans="1:31" s="2" customFormat="1" ht="12" customHeight="1">
      <c r="A111" s="26"/>
      <c r="B111" s="27"/>
      <c r="C111" s="23" t="s">
        <v>105</v>
      </c>
      <c r="D111" s="26"/>
      <c r="E111" s="26"/>
      <c r="F111" s="26"/>
      <c r="G111" s="26"/>
      <c r="H111" s="26"/>
      <c r="I111" s="26"/>
      <c r="J111" s="26"/>
      <c r="K111" s="26"/>
      <c r="L111" s="39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</row>
    <row r="112" spans="1:31" s="2" customFormat="1" ht="16.5" customHeight="1">
      <c r="A112" s="26"/>
      <c r="B112" s="27"/>
      <c r="C112" s="26"/>
      <c r="D112" s="26"/>
      <c r="E112" s="177" t="str">
        <f>E9</f>
        <v>SO04 - SO 04 - Spevnené plochy</v>
      </c>
      <c r="F112" s="212"/>
      <c r="G112" s="212"/>
      <c r="H112" s="212"/>
      <c r="I112" s="26"/>
      <c r="J112" s="26"/>
      <c r="K112" s="26"/>
      <c r="L112" s="39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65" s="2" customFormat="1" ht="6.95" customHeight="1">
      <c r="A113" s="26"/>
      <c r="B113" s="27"/>
      <c r="C113" s="26"/>
      <c r="D113" s="26"/>
      <c r="E113" s="26"/>
      <c r="F113" s="26"/>
      <c r="G113" s="26"/>
      <c r="H113" s="26"/>
      <c r="I113" s="26"/>
      <c r="J113" s="26"/>
      <c r="K113" s="26"/>
      <c r="L113" s="39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65" s="2" customFormat="1" ht="12" customHeight="1">
      <c r="A114" s="26"/>
      <c r="B114" s="27"/>
      <c r="C114" s="23" t="s">
        <v>16</v>
      </c>
      <c r="D114" s="26"/>
      <c r="E114" s="26"/>
      <c r="F114" s="21" t="str">
        <f>F12</f>
        <v xml:space="preserve"> </v>
      </c>
      <c r="G114" s="26"/>
      <c r="H114" s="26"/>
      <c r="I114" s="23" t="s">
        <v>18</v>
      </c>
      <c r="J114" s="52" t="str">
        <f>IF(J12="","",J12)</f>
        <v/>
      </c>
      <c r="K114" s="26"/>
      <c r="L114" s="39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65" s="2" customFormat="1" ht="6.95" customHeight="1">
      <c r="A115" s="26"/>
      <c r="B115" s="27"/>
      <c r="C115" s="26"/>
      <c r="D115" s="26"/>
      <c r="E115" s="26"/>
      <c r="F115" s="26"/>
      <c r="G115" s="26"/>
      <c r="H115" s="26"/>
      <c r="I115" s="26"/>
      <c r="J115" s="26"/>
      <c r="K115" s="26"/>
      <c r="L115" s="39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65" s="2" customFormat="1" ht="15.2" customHeight="1">
      <c r="A116" s="26"/>
      <c r="B116" s="27"/>
      <c r="C116" s="23" t="s">
        <v>19</v>
      </c>
      <c r="D116" s="26"/>
      <c r="E116" s="26"/>
      <c r="F116" s="21" t="str">
        <f>E15</f>
        <v xml:space="preserve"> Obec Huncovce </v>
      </c>
      <c r="G116" s="26"/>
      <c r="H116" s="26"/>
      <c r="I116" s="23" t="s">
        <v>23</v>
      </c>
      <c r="J116" s="24">
        <f>E21</f>
        <v>0</v>
      </c>
      <c r="K116" s="26"/>
      <c r="L116" s="39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65" s="2" customFormat="1" ht="15.2" customHeight="1">
      <c r="A117" s="26"/>
      <c r="B117" s="27"/>
      <c r="C117" s="23" t="s">
        <v>22</v>
      </c>
      <c r="D117" s="26"/>
      <c r="E117" s="26"/>
      <c r="F117" s="21" t="str">
        <f>IF(E18="","",E18)</f>
        <v xml:space="preserve"> </v>
      </c>
      <c r="G117" s="26"/>
      <c r="H117" s="26"/>
      <c r="I117" s="23" t="s">
        <v>25</v>
      </c>
      <c r="J117" s="24">
        <f>E24</f>
        <v>0</v>
      </c>
      <c r="K117" s="26"/>
      <c r="L117" s="39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65" s="2" customFormat="1" ht="10.35" customHeight="1">
      <c r="A118" s="26"/>
      <c r="B118" s="27"/>
      <c r="C118" s="26"/>
      <c r="D118" s="26"/>
      <c r="E118" s="26"/>
      <c r="F118" s="26"/>
      <c r="G118" s="26"/>
      <c r="H118" s="26"/>
      <c r="I118" s="26"/>
      <c r="J118" s="26"/>
      <c r="K118" s="26"/>
      <c r="L118" s="39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65" s="11" customFormat="1" ht="29.25" customHeight="1">
      <c r="A119" s="117"/>
      <c r="B119" s="118"/>
      <c r="C119" s="119" t="s">
        <v>118</v>
      </c>
      <c r="D119" s="120" t="s">
        <v>52</v>
      </c>
      <c r="E119" s="120" t="s">
        <v>48</v>
      </c>
      <c r="F119" s="120" t="s">
        <v>49</v>
      </c>
      <c r="G119" s="120" t="s">
        <v>119</v>
      </c>
      <c r="H119" s="120" t="s">
        <v>120</v>
      </c>
      <c r="I119" s="120" t="s">
        <v>121</v>
      </c>
      <c r="J119" s="121" t="s">
        <v>111</v>
      </c>
      <c r="K119" s="122" t="s">
        <v>122</v>
      </c>
      <c r="L119" s="123"/>
      <c r="M119" s="59" t="s">
        <v>1</v>
      </c>
      <c r="N119" s="60" t="s">
        <v>31</v>
      </c>
      <c r="O119" s="60" t="s">
        <v>123</v>
      </c>
      <c r="P119" s="60" t="s">
        <v>124</v>
      </c>
      <c r="Q119" s="60" t="s">
        <v>125</v>
      </c>
      <c r="R119" s="60" t="s">
        <v>126</v>
      </c>
      <c r="S119" s="60" t="s">
        <v>127</v>
      </c>
      <c r="T119" s="61" t="s">
        <v>128</v>
      </c>
      <c r="U119" s="117"/>
      <c r="V119" s="117"/>
      <c r="W119" s="117"/>
      <c r="X119" s="117"/>
      <c r="Y119" s="117"/>
      <c r="Z119" s="117"/>
      <c r="AA119" s="117"/>
      <c r="AB119" s="117"/>
      <c r="AC119" s="117"/>
      <c r="AD119" s="117"/>
      <c r="AE119" s="117"/>
    </row>
    <row r="120" spans="1:65" s="2" customFormat="1" ht="22.9" customHeight="1">
      <c r="A120" s="26"/>
      <c r="B120" s="27"/>
      <c r="C120" s="66" t="s">
        <v>112</v>
      </c>
      <c r="D120" s="26"/>
      <c r="E120" s="26"/>
      <c r="F120" s="26"/>
      <c r="G120" s="26"/>
      <c r="H120" s="26"/>
      <c r="I120" s="26"/>
      <c r="J120" s="124">
        <f>BK120</f>
        <v>0</v>
      </c>
      <c r="K120" s="26"/>
      <c r="L120" s="27"/>
      <c r="M120" s="62"/>
      <c r="N120" s="53"/>
      <c r="O120" s="63"/>
      <c r="P120" s="125">
        <f>P121</f>
        <v>181.43723279999998</v>
      </c>
      <c r="Q120" s="63"/>
      <c r="R120" s="125">
        <f>R121</f>
        <v>275.21561757800004</v>
      </c>
      <c r="S120" s="63"/>
      <c r="T120" s="126">
        <f>T121</f>
        <v>0</v>
      </c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T120" s="14" t="s">
        <v>66</v>
      </c>
      <c r="AU120" s="14" t="s">
        <v>113</v>
      </c>
      <c r="BK120" s="127">
        <f>BK121</f>
        <v>0</v>
      </c>
    </row>
    <row r="121" spans="1:65" s="12" customFormat="1" ht="25.9" customHeight="1">
      <c r="B121" s="128"/>
      <c r="D121" s="129" t="s">
        <v>66</v>
      </c>
      <c r="E121" s="130" t="s">
        <v>129</v>
      </c>
      <c r="F121" s="130" t="s">
        <v>340</v>
      </c>
      <c r="J121" s="131">
        <f>BK121</f>
        <v>0</v>
      </c>
      <c r="L121" s="128"/>
      <c r="M121" s="132"/>
      <c r="N121" s="133"/>
      <c r="O121" s="133"/>
      <c r="P121" s="134">
        <f>P122+P140+P152</f>
        <v>181.43723279999998</v>
      </c>
      <c r="Q121" s="133"/>
      <c r="R121" s="134">
        <f>R122+R140+R152</f>
        <v>275.21561757800004</v>
      </c>
      <c r="S121" s="133"/>
      <c r="T121" s="135">
        <f>T122+T140+T152</f>
        <v>0</v>
      </c>
      <c r="AR121" s="129" t="s">
        <v>74</v>
      </c>
      <c r="AT121" s="136" t="s">
        <v>66</v>
      </c>
      <c r="AU121" s="136" t="s">
        <v>67</v>
      </c>
      <c r="AY121" s="129" t="s">
        <v>131</v>
      </c>
      <c r="BK121" s="137">
        <f>BK122+BK140+BK152</f>
        <v>0</v>
      </c>
    </row>
    <row r="122" spans="1:65" s="12" customFormat="1" ht="22.9" customHeight="1">
      <c r="B122" s="128"/>
      <c r="D122" s="129" t="s">
        <v>66</v>
      </c>
      <c r="E122" s="138" t="s">
        <v>74</v>
      </c>
      <c r="F122" s="138" t="s">
        <v>738</v>
      </c>
      <c r="J122" s="139">
        <f>BK122</f>
        <v>0</v>
      </c>
      <c r="L122" s="128"/>
      <c r="M122" s="132"/>
      <c r="N122" s="133"/>
      <c r="O122" s="133"/>
      <c r="P122" s="134">
        <f>SUM(P123:P139)</f>
        <v>123.10013999999998</v>
      </c>
      <c r="Q122" s="133"/>
      <c r="R122" s="134">
        <f>SUM(R123:R139)</f>
        <v>14.638379</v>
      </c>
      <c r="S122" s="133"/>
      <c r="T122" s="135">
        <f>SUM(T123:T139)</f>
        <v>0</v>
      </c>
      <c r="AR122" s="129" t="s">
        <v>74</v>
      </c>
      <c r="AT122" s="136" t="s">
        <v>66</v>
      </c>
      <c r="AU122" s="136" t="s">
        <v>74</v>
      </c>
      <c r="AY122" s="129" t="s">
        <v>131</v>
      </c>
      <c r="BK122" s="137">
        <f>SUM(BK123:BK139)</f>
        <v>0</v>
      </c>
    </row>
    <row r="123" spans="1:65" s="2" customFormat="1" ht="16.5" customHeight="1">
      <c r="A123" s="26"/>
      <c r="B123" s="140"/>
      <c r="C123" s="141" t="s">
        <v>74</v>
      </c>
      <c r="D123" s="141" t="s">
        <v>134</v>
      </c>
      <c r="E123" s="142" t="s">
        <v>746</v>
      </c>
      <c r="F123" s="143" t="s">
        <v>747</v>
      </c>
      <c r="G123" s="144" t="s">
        <v>350</v>
      </c>
      <c r="H123" s="145">
        <v>9.6</v>
      </c>
      <c r="I123" s="146"/>
      <c r="J123" s="146">
        <f t="shared" ref="J123:J139" si="0">ROUND(I123*H123,2)</f>
        <v>0</v>
      </c>
      <c r="K123" s="147"/>
      <c r="L123" s="27"/>
      <c r="M123" s="148" t="s">
        <v>1</v>
      </c>
      <c r="N123" s="149" t="s">
        <v>33</v>
      </c>
      <c r="O123" s="150">
        <v>0</v>
      </c>
      <c r="P123" s="150">
        <f t="shared" ref="P123:P139" si="1">O123*H123</f>
        <v>0</v>
      </c>
      <c r="Q123" s="150">
        <v>0</v>
      </c>
      <c r="R123" s="150">
        <f t="shared" ref="R123:R139" si="2">Q123*H123</f>
        <v>0</v>
      </c>
      <c r="S123" s="150">
        <v>0</v>
      </c>
      <c r="T123" s="151">
        <f t="shared" ref="T123:T139" si="3">S123*H123</f>
        <v>0</v>
      </c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R123" s="152" t="s">
        <v>138</v>
      </c>
      <c r="AT123" s="152" t="s">
        <v>134</v>
      </c>
      <c r="AU123" s="152" t="s">
        <v>77</v>
      </c>
      <c r="AY123" s="14" t="s">
        <v>131</v>
      </c>
      <c r="BE123" s="153">
        <f t="shared" ref="BE123:BE139" si="4">IF(N123="základná",J123,0)</f>
        <v>0</v>
      </c>
      <c r="BF123" s="153">
        <f t="shared" ref="BF123:BF139" si="5">IF(N123="znížená",J123,0)</f>
        <v>0</v>
      </c>
      <c r="BG123" s="153">
        <f t="shared" ref="BG123:BG139" si="6">IF(N123="zákl. prenesená",J123,0)</f>
        <v>0</v>
      </c>
      <c r="BH123" s="153">
        <f t="shared" ref="BH123:BH139" si="7">IF(N123="zníž. prenesená",J123,0)</f>
        <v>0</v>
      </c>
      <c r="BI123" s="153">
        <f t="shared" ref="BI123:BI139" si="8">IF(N123="nulová",J123,0)</f>
        <v>0</v>
      </c>
      <c r="BJ123" s="14" t="s">
        <v>77</v>
      </c>
      <c r="BK123" s="153">
        <f t="shared" ref="BK123:BK139" si="9">ROUND(I123*H123,2)</f>
        <v>0</v>
      </c>
      <c r="BL123" s="14" t="s">
        <v>138</v>
      </c>
      <c r="BM123" s="152" t="s">
        <v>77</v>
      </c>
    </row>
    <row r="124" spans="1:65" s="2" customFormat="1" ht="16.5" customHeight="1">
      <c r="A124" s="26"/>
      <c r="B124" s="140"/>
      <c r="C124" s="141" t="s">
        <v>77</v>
      </c>
      <c r="D124" s="141" t="s">
        <v>134</v>
      </c>
      <c r="E124" s="142" t="s">
        <v>871</v>
      </c>
      <c r="F124" s="143" t="s">
        <v>872</v>
      </c>
      <c r="G124" s="144" t="s">
        <v>350</v>
      </c>
      <c r="H124" s="145">
        <v>71</v>
      </c>
      <c r="I124" s="146"/>
      <c r="J124" s="146">
        <f t="shared" si="0"/>
        <v>0</v>
      </c>
      <c r="K124" s="147"/>
      <c r="L124" s="27"/>
      <c r="M124" s="148" t="s">
        <v>1</v>
      </c>
      <c r="N124" s="149" t="s">
        <v>33</v>
      </c>
      <c r="O124" s="150">
        <v>0.40833999999999998</v>
      </c>
      <c r="P124" s="150">
        <f t="shared" si="1"/>
        <v>28.992139999999999</v>
      </c>
      <c r="Q124" s="150">
        <v>0</v>
      </c>
      <c r="R124" s="150">
        <f t="shared" si="2"/>
        <v>0</v>
      </c>
      <c r="S124" s="150">
        <v>0</v>
      </c>
      <c r="T124" s="151">
        <f t="shared" si="3"/>
        <v>0</v>
      </c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R124" s="152" t="s">
        <v>138</v>
      </c>
      <c r="AT124" s="152" t="s">
        <v>134</v>
      </c>
      <c r="AU124" s="152" t="s">
        <v>77</v>
      </c>
      <c r="AY124" s="14" t="s">
        <v>131</v>
      </c>
      <c r="BE124" s="153">
        <f t="shared" si="4"/>
        <v>0</v>
      </c>
      <c r="BF124" s="153">
        <f t="shared" si="5"/>
        <v>0</v>
      </c>
      <c r="BG124" s="153">
        <f t="shared" si="6"/>
        <v>0</v>
      </c>
      <c r="BH124" s="153">
        <f t="shared" si="7"/>
        <v>0</v>
      </c>
      <c r="BI124" s="153">
        <f t="shared" si="8"/>
        <v>0</v>
      </c>
      <c r="BJ124" s="14" t="s">
        <v>77</v>
      </c>
      <c r="BK124" s="153">
        <f t="shared" si="9"/>
        <v>0</v>
      </c>
      <c r="BL124" s="14" t="s">
        <v>138</v>
      </c>
      <c r="BM124" s="152" t="s">
        <v>138</v>
      </c>
    </row>
    <row r="125" spans="1:65" s="2" customFormat="1" ht="16.5" customHeight="1">
      <c r="A125" s="26"/>
      <c r="B125" s="140"/>
      <c r="C125" s="141" t="s">
        <v>143</v>
      </c>
      <c r="D125" s="141" t="s">
        <v>134</v>
      </c>
      <c r="E125" s="142" t="s">
        <v>873</v>
      </c>
      <c r="F125" s="143" t="s">
        <v>874</v>
      </c>
      <c r="G125" s="144" t="s">
        <v>350</v>
      </c>
      <c r="H125" s="145">
        <v>66</v>
      </c>
      <c r="I125" s="146"/>
      <c r="J125" s="146">
        <f t="shared" si="0"/>
        <v>0</v>
      </c>
      <c r="K125" s="147"/>
      <c r="L125" s="27"/>
      <c r="M125" s="148" t="s">
        <v>1</v>
      </c>
      <c r="N125" s="149" t="s">
        <v>33</v>
      </c>
      <c r="O125" s="150">
        <v>7.6999999999999999E-2</v>
      </c>
      <c r="P125" s="150">
        <f t="shared" si="1"/>
        <v>5.0819999999999999</v>
      </c>
      <c r="Q125" s="150">
        <v>0</v>
      </c>
      <c r="R125" s="150">
        <f t="shared" si="2"/>
        <v>0</v>
      </c>
      <c r="S125" s="150">
        <v>0</v>
      </c>
      <c r="T125" s="151">
        <f t="shared" si="3"/>
        <v>0</v>
      </c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R125" s="152" t="s">
        <v>138</v>
      </c>
      <c r="AT125" s="152" t="s">
        <v>134</v>
      </c>
      <c r="AU125" s="152" t="s">
        <v>77</v>
      </c>
      <c r="AY125" s="14" t="s">
        <v>131</v>
      </c>
      <c r="BE125" s="153">
        <f t="shared" si="4"/>
        <v>0</v>
      </c>
      <c r="BF125" s="153">
        <f t="shared" si="5"/>
        <v>0</v>
      </c>
      <c r="BG125" s="153">
        <f t="shared" si="6"/>
        <v>0</v>
      </c>
      <c r="BH125" s="153">
        <f t="shared" si="7"/>
        <v>0</v>
      </c>
      <c r="BI125" s="153">
        <f t="shared" si="8"/>
        <v>0</v>
      </c>
      <c r="BJ125" s="14" t="s">
        <v>77</v>
      </c>
      <c r="BK125" s="153">
        <f t="shared" si="9"/>
        <v>0</v>
      </c>
      <c r="BL125" s="14" t="s">
        <v>138</v>
      </c>
      <c r="BM125" s="152" t="s">
        <v>146</v>
      </c>
    </row>
    <row r="126" spans="1:65" s="2" customFormat="1" ht="24.2" customHeight="1">
      <c r="A126" s="26"/>
      <c r="B126" s="140"/>
      <c r="C126" s="141" t="s">
        <v>138</v>
      </c>
      <c r="D126" s="141" t="s">
        <v>134</v>
      </c>
      <c r="E126" s="142" t="s">
        <v>752</v>
      </c>
      <c r="F126" s="143" t="s">
        <v>753</v>
      </c>
      <c r="G126" s="144" t="s">
        <v>350</v>
      </c>
      <c r="H126" s="145">
        <v>66</v>
      </c>
      <c r="I126" s="146"/>
      <c r="J126" s="146">
        <f t="shared" si="0"/>
        <v>0</v>
      </c>
      <c r="K126" s="147"/>
      <c r="L126" s="27"/>
      <c r="M126" s="148" t="s">
        <v>1</v>
      </c>
      <c r="N126" s="149" t="s">
        <v>33</v>
      </c>
      <c r="O126" s="150">
        <v>5.5500000000000001E-2</v>
      </c>
      <c r="P126" s="150">
        <f t="shared" si="1"/>
        <v>3.6630000000000003</v>
      </c>
      <c r="Q126" s="150">
        <v>0</v>
      </c>
      <c r="R126" s="150">
        <f t="shared" si="2"/>
        <v>0</v>
      </c>
      <c r="S126" s="150">
        <v>0</v>
      </c>
      <c r="T126" s="151">
        <f t="shared" si="3"/>
        <v>0</v>
      </c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R126" s="152" t="s">
        <v>138</v>
      </c>
      <c r="AT126" s="152" t="s">
        <v>134</v>
      </c>
      <c r="AU126" s="152" t="s">
        <v>77</v>
      </c>
      <c r="AY126" s="14" t="s">
        <v>131</v>
      </c>
      <c r="BE126" s="153">
        <f t="shared" si="4"/>
        <v>0</v>
      </c>
      <c r="BF126" s="153">
        <f t="shared" si="5"/>
        <v>0</v>
      </c>
      <c r="BG126" s="153">
        <f t="shared" si="6"/>
        <v>0</v>
      </c>
      <c r="BH126" s="153">
        <f t="shared" si="7"/>
        <v>0</v>
      </c>
      <c r="BI126" s="153">
        <f t="shared" si="8"/>
        <v>0</v>
      </c>
      <c r="BJ126" s="14" t="s">
        <v>77</v>
      </c>
      <c r="BK126" s="153">
        <f t="shared" si="9"/>
        <v>0</v>
      </c>
      <c r="BL126" s="14" t="s">
        <v>138</v>
      </c>
      <c r="BM126" s="152" t="s">
        <v>169</v>
      </c>
    </row>
    <row r="127" spans="1:65" s="2" customFormat="1" ht="24.2" customHeight="1">
      <c r="A127" s="26"/>
      <c r="B127" s="140"/>
      <c r="C127" s="141" t="s">
        <v>353</v>
      </c>
      <c r="D127" s="141" t="s">
        <v>134</v>
      </c>
      <c r="E127" s="142" t="s">
        <v>754</v>
      </c>
      <c r="F127" s="143" t="s">
        <v>755</v>
      </c>
      <c r="G127" s="144" t="s">
        <v>350</v>
      </c>
      <c r="H127" s="145">
        <v>64</v>
      </c>
      <c r="I127" s="146"/>
      <c r="J127" s="146">
        <f t="shared" si="0"/>
        <v>0</v>
      </c>
      <c r="K127" s="147"/>
      <c r="L127" s="27"/>
      <c r="M127" s="148" t="s">
        <v>1</v>
      </c>
      <c r="N127" s="149" t="s">
        <v>33</v>
      </c>
      <c r="O127" s="150">
        <v>0</v>
      </c>
      <c r="P127" s="150">
        <f t="shared" si="1"/>
        <v>0</v>
      </c>
      <c r="Q127" s="150">
        <v>0</v>
      </c>
      <c r="R127" s="150">
        <f t="shared" si="2"/>
        <v>0</v>
      </c>
      <c r="S127" s="150">
        <v>0</v>
      </c>
      <c r="T127" s="151">
        <f t="shared" si="3"/>
        <v>0</v>
      </c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R127" s="152" t="s">
        <v>138</v>
      </c>
      <c r="AT127" s="152" t="s">
        <v>134</v>
      </c>
      <c r="AU127" s="152" t="s">
        <v>77</v>
      </c>
      <c r="AY127" s="14" t="s">
        <v>131</v>
      </c>
      <c r="BE127" s="153">
        <f t="shared" si="4"/>
        <v>0</v>
      </c>
      <c r="BF127" s="153">
        <f t="shared" si="5"/>
        <v>0</v>
      </c>
      <c r="BG127" s="153">
        <f t="shared" si="6"/>
        <v>0</v>
      </c>
      <c r="BH127" s="153">
        <f t="shared" si="7"/>
        <v>0</v>
      </c>
      <c r="BI127" s="153">
        <f t="shared" si="8"/>
        <v>0</v>
      </c>
      <c r="BJ127" s="14" t="s">
        <v>77</v>
      </c>
      <c r="BK127" s="153">
        <f t="shared" si="9"/>
        <v>0</v>
      </c>
      <c r="BL127" s="14" t="s">
        <v>138</v>
      </c>
      <c r="BM127" s="152" t="s">
        <v>173</v>
      </c>
    </row>
    <row r="128" spans="1:65" s="2" customFormat="1" ht="24.2" customHeight="1">
      <c r="A128" s="26"/>
      <c r="B128" s="140"/>
      <c r="C128" s="141" t="s">
        <v>146</v>
      </c>
      <c r="D128" s="141" t="s">
        <v>134</v>
      </c>
      <c r="E128" s="142" t="s">
        <v>756</v>
      </c>
      <c r="F128" s="143" t="s">
        <v>757</v>
      </c>
      <c r="G128" s="144" t="s">
        <v>350</v>
      </c>
      <c r="H128" s="145">
        <v>768</v>
      </c>
      <c r="I128" s="146"/>
      <c r="J128" s="146">
        <f t="shared" si="0"/>
        <v>0</v>
      </c>
      <c r="K128" s="147"/>
      <c r="L128" s="27"/>
      <c r="M128" s="148" t="s">
        <v>1</v>
      </c>
      <c r="N128" s="149" t="s">
        <v>33</v>
      </c>
      <c r="O128" s="150">
        <v>0</v>
      </c>
      <c r="P128" s="150">
        <f t="shared" si="1"/>
        <v>0</v>
      </c>
      <c r="Q128" s="150">
        <v>0</v>
      </c>
      <c r="R128" s="150">
        <f t="shared" si="2"/>
        <v>0</v>
      </c>
      <c r="S128" s="150">
        <v>0</v>
      </c>
      <c r="T128" s="151">
        <f t="shared" si="3"/>
        <v>0</v>
      </c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R128" s="152" t="s">
        <v>138</v>
      </c>
      <c r="AT128" s="152" t="s">
        <v>134</v>
      </c>
      <c r="AU128" s="152" t="s">
        <v>77</v>
      </c>
      <c r="AY128" s="14" t="s">
        <v>131</v>
      </c>
      <c r="BE128" s="153">
        <f t="shared" si="4"/>
        <v>0</v>
      </c>
      <c r="BF128" s="153">
        <f t="shared" si="5"/>
        <v>0</v>
      </c>
      <c r="BG128" s="153">
        <f t="shared" si="6"/>
        <v>0</v>
      </c>
      <c r="BH128" s="153">
        <f t="shared" si="7"/>
        <v>0</v>
      </c>
      <c r="BI128" s="153">
        <f t="shared" si="8"/>
        <v>0</v>
      </c>
      <c r="BJ128" s="14" t="s">
        <v>77</v>
      </c>
      <c r="BK128" s="153">
        <f t="shared" si="9"/>
        <v>0</v>
      </c>
      <c r="BL128" s="14" t="s">
        <v>138</v>
      </c>
      <c r="BM128" s="152" t="s">
        <v>176</v>
      </c>
    </row>
    <row r="129" spans="1:65" s="2" customFormat="1" ht="21.75" customHeight="1">
      <c r="A129" s="26"/>
      <c r="B129" s="140"/>
      <c r="C129" s="141" t="s">
        <v>357</v>
      </c>
      <c r="D129" s="141" t="s">
        <v>134</v>
      </c>
      <c r="E129" s="142" t="s">
        <v>758</v>
      </c>
      <c r="F129" s="143" t="s">
        <v>759</v>
      </c>
      <c r="G129" s="144" t="s">
        <v>350</v>
      </c>
      <c r="H129" s="145">
        <v>71</v>
      </c>
      <c r="I129" s="146"/>
      <c r="J129" s="146">
        <f t="shared" si="0"/>
        <v>0</v>
      </c>
      <c r="K129" s="147"/>
      <c r="L129" s="27"/>
      <c r="M129" s="148" t="s">
        <v>1</v>
      </c>
      <c r="N129" s="149" t="s">
        <v>33</v>
      </c>
      <c r="O129" s="150">
        <v>0.45800000000000002</v>
      </c>
      <c r="P129" s="150">
        <f t="shared" si="1"/>
        <v>32.518000000000001</v>
      </c>
      <c r="Q129" s="150">
        <v>0</v>
      </c>
      <c r="R129" s="150">
        <f t="shared" si="2"/>
        <v>0</v>
      </c>
      <c r="S129" s="150">
        <v>0</v>
      </c>
      <c r="T129" s="151">
        <f t="shared" si="3"/>
        <v>0</v>
      </c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R129" s="152" t="s">
        <v>138</v>
      </c>
      <c r="AT129" s="152" t="s">
        <v>134</v>
      </c>
      <c r="AU129" s="152" t="s">
        <v>77</v>
      </c>
      <c r="AY129" s="14" t="s">
        <v>131</v>
      </c>
      <c r="BE129" s="153">
        <f t="shared" si="4"/>
        <v>0</v>
      </c>
      <c r="BF129" s="153">
        <f t="shared" si="5"/>
        <v>0</v>
      </c>
      <c r="BG129" s="153">
        <f t="shared" si="6"/>
        <v>0</v>
      </c>
      <c r="BH129" s="153">
        <f t="shared" si="7"/>
        <v>0</v>
      </c>
      <c r="BI129" s="153">
        <f t="shared" si="8"/>
        <v>0</v>
      </c>
      <c r="BJ129" s="14" t="s">
        <v>77</v>
      </c>
      <c r="BK129" s="153">
        <f t="shared" si="9"/>
        <v>0</v>
      </c>
      <c r="BL129" s="14" t="s">
        <v>138</v>
      </c>
      <c r="BM129" s="152" t="s">
        <v>179</v>
      </c>
    </row>
    <row r="130" spans="1:65" s="2" customFormat="1" ht="16.5" customHeight="1">
      <c r="A130" s="26"/>
      <c r="B130" s="140"/>
      <c r="C130" s="141" t="s">
        <v>169</v>
      </c>
      <c r="D130" s="141" t="s">
        <v>134</v>
      </c>
      <c r="E130" s="142" t="s">
        <v>760</v>
      </c>
      <c r="F130" s="143" t="s">
        <v>761</v>
      </c>
      <c r="G130" s="144" t="s">
        <v>350</v>
      </c>
      <c r="H130" s="145">
        <v>64</v>
      </c>
      <c r="I130" s="146"/>
      <c r="J130" s="146">
        <f t="shared" si="0"/>
        <v>0</v>
      </c>
      <c r="K130" s="147"/>
      <c r="L130" s="27"/>
      <c r="M130" s="148" t="s">
        <v>1</v>
      </c>
      <c r="N130" s="149" t="s">
        <v>33</v>
      </c>
      <c r="O130" s="150">
        <v>8.9999999999999993E-3</v>
      </c>
      <c r="P130" s="150">
        <f t="shared" si="1"/>
        <v>0.57599999999999996</v>
      </c>
      <c r="Q130" s="150">
        <v>0</v>
      </c>
      <c r="R130" s="150">
        <f t="shared" si="2"/>
        <v>0</v>
      </c>
      <c r="S130" s="150">
        <v>0</v>
      </c>
      <c r="T130" s="151">
        <f t="shared" si="3"/>
        <v>0</v>
      </c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R130" s="152" t="s">
        <v>138</v>
      </c>
      <c r="AT130" s="152" t="s">
        <v>134</v>
      </c>
      <c r="AU130" s="152" t="s">
        <v>77</v>
      </c>
      <c r="AY130" s="14" t="s">
        <v>131</v>
      </c>
      <c r="BE130" s="153">
        <f t="shared" si="4"/>
        <v>0</v>
      </c>
      <c r="BF130" s="153">
        <f t="shared" si="5"/>
        <v>0</v>
      </c>
      <c r="BG130" s="153">
        <f t="shared" si="6"/>
        <v>0</v>
      </c>
      <c r="BH130" s="153">
        <f t="shared" si="7"/>
        <v>0</v>
      </c>
      <c r="BI130" s="153">
        <f t="shared" si="8"/>
        <v>0</v>
      </c>
      <c r="BJ130" s="14" t="s">
        <v>77</v>
      </c>
      <c r="BK130" s="153">
        <f t="shared" si="9"/>
        <v>0</v>
      </c>
      <c r="BL130" s="14" t="s">
        <v>138</v>
      </c>
      <c r="BM130" s="152" t="s">
        <v>182</v>
      </c>
    </row>
    <row r="131" spans="1:65" s="2" customFormat="1" ht="24.2" customHeight="1">
      <c r="A131" s="26"/>
      <c r="B131" s="140"/>
      <c r="C131" s="141" t="s">
        <v>364</v>
      </c>
      <c r="D131" s="141" t="s">
        <v>134</v>
      </c>
      <c r="E131" s="142" t="s">
        <v>875</v>
      </c>
      <c r="F131" s="143" t="s">
        <v>876</v>
      </c>
      <c r="G131" s="144" t="s">
        <v>350</v>
      </c>
      <c r="H131" s="145">
        <v>7</v>
      </c>
      <c r="I131" s="146"/>
      <c r="J131" s="146">
        <f t="shared" si="0"/>
        <v>0</v>
      </c>
      <c r="K131" s="147"/>
      <c r="L131" s="27"/>
      <c r="M131" s="148" t="s">
        <v>1</v>
      </c>
      <c r="N131" s="149" t="s">
        <v>33</v>
      </c>
      <c r="O131" s="150">
        <v>0</v>
      </c>
      <c r="P131" s="150">
        <f t="shared" si="1"/>
        <v>0</v>
      </c>
      <c r="Q131" s="150">
        <v>0</v>
      </c>
      <c r="R131" s="150">
        <f t="shared" si="2"/>
        <v>0</v>
      </c>
      <c r="S131" s="150">
        <v>0</v>
      </c>
      <c r="T131" s="151">
        <f t="shared" si="3"/>
        <v>0</v>
      </c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R131" s="152" t="s">
        <v>138</v>
      </c>
      <c r="AT131" s="152" t="s">
        <v>134</v>
      </c>
      <c r="AU131" s="152" t="s">
        <v>77</v>
      </c>
      <c r="AY131" s="14" t="s">
        <v>131</v>
      </c>
      <c r="BE131" s="153">
        <f t="shared" si="4"/>
        <v>0</v>
      </c>
      <c r="BF131" s="153">
        <f t="shared" si="5"/>
        <v>0</v>
      </c>
      <c r="BG131" s="153">
        <f t="shared" si="6"/>
        <v>0</v>
      </c>
      <c r="BH131" s="153">
        <f t="shared" si="7"/>
        <v>0</v>
      </c>
      <c r="BI131" s="153">
        <f t="shared" si="8"/>
        <v>0</v>
      </c>
      <c r="BJ131" s="14" t="s">
        <v>77</v>
      </c>
      <c r="BK131" s="153">
        <f t="shared" si="9"/>
        <v>0</v>
      </c>
      <c r="BL131" s="14" t="s">
        <v>138</v>
      </c>
      <c r="BM131" s="152" t="s">
        <v>185</v>
      </c>
    </row>
    <row r="132" spans="1:65" s="2" customFormat="1" ht="21.75" customHeight="1">
      <c r="A132" s="26"/>
      <c r="B132" s="140"/>
      <c r="C132" s="141" t="s">
        <v>173</v>
      </c>
      <c r="D132" s="141" t="s">
        <v>134</v>
      </c>
      <c r="E132" s="142" t="s">
        <v>877</v>
      </c>
      <c r="F132" s="143" t="s">
        <v>878</v>
      </c>
      <c r="G132" s="144" t="s">
        <v>344</v>
      </c>
      <c r="H132" s="145">
        <v>133</v>
      </c>
      <c r="I132" s="146"/>
      <c r="J132" s="146">
        <f t="shared" si="0"/>
        <v>0</v>
      </c>
      <c r="K132" s="147"/>
      <c r="L132" s="27"/>
      <c r="M132" s="148" t="s">
        <v>1</v>
      </c>
      <c r="N132" s="149" t="s">
        <v>33</v>
      </c>
      <c r="O132" s="150">
        <v>9.7000000000000003E-2</v>
      </c>
      <c r="P132" s="150">
        <f t="shared" si="1"/>
        <v>12.901</v>
      </c>
      <c r="Q132" s="150">
        <v>0</v>
      </c>
      <c r="R132" s="150">
        <f t="shared" si="2"/>
        <v>0</v>
      </c>
      <c r="S132" s="150">
        <v>0</v>
      </c>
      <c r="T132" s="151">
        <f t="shared" si="3"/>
        <v>0</v>
      </c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R132" s="152" t="s">
        <v>138</v>
      </c>
      <c r="AT132" s="152" t="s">
        <v>134</v>
      </c>
      <c r="AU132" s="152" t="s">
        <v>77</v>
      </c>
      <c r="AY132" s="14" t="s">
        <v>131</v>
      </c>
      <c r="BE132" s="153">
        <f t="shared" si="4"/>
        <v>0</v>
      </c>
      <c r="BF132" s="153">
        <f t="shared" si="5"/>
        <v>0</v>
      </c>
      <c r="BG132" s="153">
        <f t="shared" si="6"/>
        <v>0</v>
      </c>
      <c r="BH132" s="153">
        <f t="shared" si="7"/>
        <v>0</v>
      </c>
      <c r="BI132" s="153">
        <f t="shared" si="8"/>
        <v>0</v>
      </c>
      <c r="BJ132" s="14" t="s">
        <v>77</v>
      </c>
      <c r="BK132" s="153">
        <f t="shared" si="9"/>
        <v>0</v>
      </c>
      <c r="BL132" s="14" t="s">
        <v>138</v>
      </c>
      <c r="BM132" s="152" t="s">
        <v>7</v>
      </c>
    </row>
    <row r="133" spans="1:65" s="2" customFormat="1" ht="16.5" customHeight="1">
      <c r="A133" s="26"/>
      <c r="B133" s="140"/>
      <c r="C133" s="158" t="s">
        <v>369</v>
      </c>
      <c r="D133" s="158" t="s">
        <v>345</v>
      </c>
      <c r="E133" s="159" t="s">
        <v>879</v>
      </c>
      <c r="F133" s="160" t="s">
        <v>880</v>
      </c>
      <c r="G133" s="161" t="s">
        <v>881</v>
      </c>
      <c r="H133" s="162">
        <v>8.3789999999999996</v>
      </c>
      <c r="I133" s="163"/>
      <c r="J133" s="163">
        <f t="shared" si="0"/>
        <v>0</v>
      </c>
      <c r="K133" s="164"/>
      <c r="L133" s="165"/>
      <c r="M133" s="166" t="s">
        <v>1</v>
      </c>
      <c r="N133" s="167" t="s">
        <v>33</v>
      </c>
      <c r="O133" s="150">
        <v>0</v>
      </c>
      <c r="P133" s="150">
        <f t="shared" si="1"/>
        <v>0</v>
      </c>
      <c r="Q133" s="150">
        <v>1E-3</v>
      </c>
      <c r="R133" s="150">
        <f t="shared" si="2"/>
        <v>8.3789999999999993E-3</v>
      </c>
      <c r="S133" s="150">
        <v>0</v>
      </c>
      <c r="T133" s="151">
        <f t="shared" si="3"/>
        <v>0</v>
      </c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R133" s="152" t="s">
        <v>169</v>
      </c>
      <c r="AT133" s="152" t="s">
        <v>345</v>
      </c>
      <c r="AU133" s="152" t="s">
        <v>77</v>
      </c>
      <c r="AY133" s="14" t="s">
        <v>131</v>
      </c>
      <c r="BE133" s="153">
        <f t="shared" si="4"/>
        <v>0</v>
      </c>
      <c r="BF133" s="153">
        <f t="shared" si="5"/>
        <v>0</v>
      </c>
      <c r="BG133" s="153">
        <f t="shared" si="6"/>
        <v>0</v>
      </c>
      <c r="BH133" s="153">
        <f t="shared" si="7"/>
        <v>0</v>
      </c>
      <c r="BI133" s="153">
        <f t="shared" si="8"/>
        <v>0</v>
      </c>
      <c r="BJ133" s="14" t="s">
        <v>77</v>
      </c>
      <c r="BK133" s="153">
        <f t="shared" si="9"/>
        <v>0</v>
      </c>
      <c r="BL133" s="14" t="s">
        <v>138</v>
      </c>
      <c r="BM133" s="152" t="s">
        <v>190</v>
      </c>
    </row>
    <row r="134" spans="1:65" s="2" customFormat="1" ht="24.2" customHeight="1">
      <c r="A134" s="26"/>
      <c r="B134" s="140"/>
      <c r="C134" s="141" t="s">
        <v>176</v>
      </c>
      <c r="D134" s="141" t="s">
        <v>134</v>
      </c>
      <c r="E134" s="142" t="s">
        <v>882</v>
      </c>
      <c r="F134" s="143" t="s">
        <v>883</v>
      </c>
      <c r="G134" s="144" t="s">
        <v>344</v>
      </c>
      <c r="H134" s="145">
        <v>13.08</v>
      </c>
      <c r="I134" s="146"/>
      <c r="J134" s="146">
        <f t="shared" si="0"/>
        <v>0</v>
      </c>
      <c r="K134" s="147"/>
      <c r="L134" s="27"/>
      <c r="M134" s="148" t="s">
        <v>1</v>
      </c>
      <c r="N134" s="149" t="s">
        <v>33</v>
      </c>
      <c r="O134" s="150">
        <v>0</v>
      </c>
      <c r="P134" s="150">
        <f t="shared" si="1"/>
        <v>0</v>
      </c>
      <c r="Q134" s="150">
        <v>0</v>
      </c>
      <c r="R134" s="150">
        <f t="shared" si="2"/>
        <v>0</v>
      </c>
      <c r="S134" s="150">
        <v>0</v>
      </c>
      <c r="T134" s="151">
        <f t="shared" si="3"/>
        <v>0</v>
      </c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R134" s="152" t="s">
        <v>138</v>
      </c>
      <c r="AT134" s="152" t="s">
        <v>134</v>
      </c>
      <c r="AU134" s="152" t="s">
        <v>77</v>
      </c>
      <c r="AY134" s="14" t="s">
        <v>131</v>
      </c>
      <c r="BE134" s="153">
        <f t="shared" si="4"/>
        <v>0</v>
      </c>
      <c r="BF134" s="153">
        <f t="shared" si="5"/>
        <v>0</v>
      </c>
      <c r="BG134" s="153">
        <f t="shared" si="6"/>
        <v>0</v>
      </c>
      <c r="BH134" s="153">
        <f t="shared" si="7"/>
        <v>0</v>
      </c>
      <c r="BI134" s="153">
        <f t="shared" si="8"/>
        <v>0</v>
      </c>
      <c r="BJ134" s="14" t="s">
        <v>77</v>
      </c>
      <c r="BK134" s="153">
        <f t="shared" si="9"/>
        <v>0</v>
      </c>
      <c r="BL134" s="14" t="s">
        <v>138</v>
      </c>
      <c r="BM134" s="152" t="s">
        <v>193</v>
      </c>
    </row>
    <row r="135" spans="1:65" s="2" customFormat="1" ht="24.2" customHeight="1">
      <c r="A135" s="26"/>
      <c r="B135" s="140"/>
      <c r="C135" s="141" t="s">
        <v>374</v>
      </c>
      <c r="D135" s="141" t="s">
        <v>134</v>
      </c>
      <c r="E135" s="142" t="s">
        <v>884</v>
      </c>
      <c r="F135" s="143" t="s">
        <v>885</v>
      </c>
      <c r="G135" s="144" t="s">
        <v>344</v>
      </c>
      <c r="H135" s="145">
        <v>222.36</v>
      </c>
      <c r="I135" s="146"/>
      <c r="J135" s="146">
        <f t="shared" si="0"/>
        <v>0</v>
      </c>
      <c r="K135" s="147"/>
      <c r="L135" s="27"/>
      <c r="M135" s="148" t="s">
        <v>1</v>
      </c>
      <c r="N135" s="149" t="s">
        <v>33</v>
      </c>
      <c r="O135" s="150">
        <v>0</v>
      </c>
      <c r="P135" s="150">
        <f t="shared" si="1"/>
        <v>0</v>
      </c>
      <c r="Q135" s="150">
        <v>0</v>
      </c>
      <c r="R135" s="150">
        <f t="shared" si="2"/>
        <v>0</v>
      </c>
      <c r="S135" s="150">
        <v>0</v>
      </c>
      <c r="T135" s="151">
        <f t="shared" si="3"/>
        <v>0</v>
      </c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R135" s="152" t="s">
        <v>138</v>
      </c>
      <c r="AT135" s="152" t="s">
        <v>134</v>
      </c>
      <c r="AU135" s="152" t="s">
        <v>77</v>
      </c>
      <c r="AY135" s="14" t="s">
        <v>131</v>
      </c>
      <c r="BE135" s="153">
        <f t="shared" si="4"/>
        <v>0</v>
      </c>
      <c r="BF135" s="153">
        <f t="shared" si="5"/>
        <v>0</v>
      </c>
      <c r="BG135" s="153">
        <f t="shared" si="6"/>
        <v>0</v>
      </c>
      <c r="BH135" s="153">
        <f t="shared" si="7"/>
        <v>0</v>
      </c>
      <c r="BI135" s="153">
        <f t="shared" si="8"/>
        <v>0</v>
      </c>
      <c r="BJ135" s="14" t="s">
        <v>77</v>
      </c>
      <c r="BK135" s="153">
        <f t="shared" si="9"/>
        <v>0</v>
      </c>
      <c r="BL135" s="14" t="s">
        <v>138</v>
      </c>
      <c r="BM135" s="152" t="s">
        <v>196</v>
      </c>
    </row>
    <row r="136" spans="1:65" s="2" customFormat="1" ht="24.2" customHeight="1">
      <c r="A136" s="26"/>
      <c r="B136" s="140"/>
      <c r="C136" s="141" t="s">
        <v>179</v>
      </c>
      <c r="D136" s="141" t="s">
        <v>134</v>
      </c>
      <c r="E136" s="142" t="s">
        <v>886</v>
      </c>
      <c r="F136" s="143" t="s">
        <v>887</v>
      </c>
      <c r="G136" s="144" t="s">
        <v>344</v>
      </c>
      <c r="H136" s="145">
        <v>133</v>
      </c>
      <c r="I136" s="146"/>
      <c r="J136" s="146">
        <f t="shared" si="0"/>
        <v>0</v>
      </c>
      <c r="K136" s="147"/>
      <c r="L136" s="27"/>
      <c r="M136" s="148" t="s">
        <v>1</v>
      </c>
      <c r="N136" s="149" t="s">
        <v>33</v>
      </c>
      <c r="O136" s="150">
        <v>0.128</v>
      </c>
      <c r="P136" s="150">
        <f t="shared" si="1"/>
        <v>17.024000000000001</v>
      </c>
      <c r="Q136" s="150">
        <v>0</v>
      </c>
      <c r="R136" s="150">
        <f t="shared" si="2"/>
        <v>0</v>
      </c>
      <c r="S136" s="150">
        <v>0</v>
      </c>
      <c r="T136" s="151">
        <f t="shared" si="3"/>
        <v>0</v>
      </c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R136" s="152" t="s">
        <v>138</v>
      </c>
      <c r="AT136" s="152" t="s">
        <v>134</v>
      </c>
      <c r="AU136" s="152" t="s">
        <v>77</v>
      </c>
      <c r="AY136" s="14" t="s">
        <v>131</v>
      </c>
      <c r="BE136" s="153">
        <f t="shared" si="4"/>
        <v>0</v>
      </c>
      <c r="BF136" s="153">
        <f t="shared" si="5"/>
        <v>0</v>
      </c>
      <c r="BG136" s="153">
        <f t="shared" si="6"/>
        <v>0</v>
      </c>
      <c r="BH136" s="153">
        <f t="shared" si="7"/>
        <v>0</v>
      </c>
      <c r="BI136" s="153">
        <f t="shared" si="8"/>
        <v>0</v>
      </c>
      <c r="BJ136" s="14" t="s">
        <v>77</v>
      </c>
      <c r="BK136" s="153">
        <f t="shared" si="9"/>
        <v>0</v>
      </c>
      <c r="BL136" s="14" t="s">
        <v>138</v>
      </c>
      <c r="BM136" s="152" t="s">
        <v>199</v>
      </c>
    </row>
    <row r="137" spans="1:65" s="2" customFormat="1" ht="16.5" customHeight="1">
      <c r="A137" s="26"/>
      <c r="B137" s="140"/>
      <c r="C137" s="158" t="s">
        <v>379</v>
      </c>
      <c r="D137" s="158" t="s">
        <v>345</v>
      </c>
      <c r="E137" s="159" t="s">
        <v>888</v>
      </c>
      <c r="F137" s="160" t="s">
        <v>889</v>
      </c>
      <c r="G137" s="161" t="s">
        <v>350</v>
      </c>
      <c r="H137" s="162">
        <v>6.65</v>
      </c>
      <c r="I137" s="163"/>
      <c r="J137" s="163">
        <f t="shared" si="0"/>
        <v>0</v>
      </c>
      <c r="K137" s="164"/>
      <c r="L137" s="165"/>
      <c r="M137" s="166" t="s">
        <v>1</v>
      </c>
      <c r="N137" s="167" t="s">
        <v>33</v>
      </c>
      <c r="O137" s="150">
        <v>0</v>
      </c>
      <c r="P137" s="150">
        <f t="shared" si="1"/>
        <v>0</v>
      </c>
      <c r="Q137" s="150">
        <v>0.8</v>
      </c>
      <c r="R137" s="150">
        <f t="shared" si="2"/>
        <v>5.32</v>
      </c>
      <c r="S137" s="150">
        <v>0</v>
      </c>
      <c r="T137" s="151">
        <f t="shared" si="3"/>
        <v>0</v>
      </c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R137" s="152" t="s">
        <v>169</v>
      </c>
      <c r="AT137" s="152" t="s">
        <v>345</v>
      </c>
      <c r="AU137" s="152" t="s">
        <v>77</v>
      </c>
      <c r="AY137" s="14" t="s">
        <v>131</v>
      </c>
      <c r="BE137" s="153">
        <f t="shared" si="4"/>
        <v>0</v>
      </c>
      <c r="BF137" s="153">
        <f t="shared" si="5"/>
        <v>0</v>
      </c>
      <c r="BG137" s="153">
        <f t="shared" si="6"/>
        <v>0</v>
      </c>
      <c r="BH137" s="153">
        <f t="shared" si="7"/>
        <v>0</v>
      </c>
      <c r="BI137" s="153">
        <f t="shared" si="8"/>
        <v>0</v>
      </c>
      <c r="BJ137" s="14" t="s">
        <v>77</v>
      </c>
      <c r="BK137" s="153">
        <f t="shared" si="9"/>
        <v>0</v>
      </c>
      <c r="BL137" s="14" t="s">
        <v>138</v>
      </c>
      <c r="BM137" s="152" t="s">
        <v>202</v>
      </c>
    </row>
    <row r="138" spans="1:65" s="2" customFormat="1" ht="16.5" customHeight="1">
      <c r="A138" s="26"/>
      <c r="B138" s="140"/>
      <c r="C138" s="158" t="s">
        <v>182</v>
      </c>
      <c r="D138" s="158" t="s">
        <v>345</v>
      </c>
      <c r="E138" s="159" t="s">
        <v>890</v>
      </c>
      <c r="F138" s="160" t="s">
        <v>891</v>
      </c>
      <c r="G138" s="161" t="s">
        <v>350</v>
      </c>
      <c r="H138" s="162">
        <v>6.65</v>
      </c>
      <c r="I138" s="163"/>
      <c r="J138" s="163">
        <f t="shared" si="0"/>
        <v>0</v>
      </c>
      <c r="K138" s="164"/>
      <c r="L138" s="165"/>
      <c r="M138" s="166" t="s">
        <v>1</v>
      </c>
      <c r="N138" s="167" t="s">
        <v>33</v>
      </c>
      <c r="O138" s="150">
        <v>0</v>
      </c>
      <c r="P138" s="150">
        <f t="shared" si="1"/>
        <v>0</v>
      </c>
      <c r="Q138" s="150">
        <v>1.4</v>
      </c>
      <c r="R138" s="150">
        <f t="shared" si="2"/>
        <v>9.31</v>
      </c>
      <c r="S138" s="150">
        <v>0</v>
      </c>
      <c r="T138" s="151">
        <f t="shared" si="3"/>
        <v>0</v>
      </c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R138" s="152" t="s">
        <v>169</v>
      </c>
      <c r="AT138" s="152" t="s">
        <v>345</v>
      </c>
      <c r="AU138" s="152" t="s">
        <v>77</v>
      </c>
      <c r="AY138" s="14" t="s">
        <v>131</v>
      </c>
      <c r="BE138" s="153">
        <f t="shared" si="4"/>
        <v>0</v>
      </c>
      <c r="BF138" s="153">
        <f t="shared" si="5"/>
        <v>0</v>
      </c>
      <c r="BG138" s="153">
        <f t="shared" si="6"/>
        <v>0</v>
      </c>
      <c r="BH138" s="153">
        <f t="shared" si="7"/>
        <v>0</v>
      </c>
      <c r="BI138" s="153">
        <f t="shared" si="8"/>
        <v>0</v>
      </c>
      <c r="BJ138" s="14" t="s">
        <v>77</v>
      </c>
      <c r="BK138" s="153">
        <f t="shared" si="9"/>
        <v>0</v>
      </c>
      <c r="BL138" s="14" t="s">
        <v>138</v>
      </c>
      <c r="BM138" s="152" t="s">
        <v>205</v>
      </c>
    </row>
    <row r="139" spans="1:65" s="2" customFormat="1" ht="24.2" customHeight="1">
      <c r="A139" s="26"/>
      <c r="B139" s="140"/>
      <c r="C139" s="141" t="s">
        <v>384</v>
      </c>
      <c r="D139" s="141" t="s">
        <v>134</v>
      </c>
      <c r="E139" s="142" t="s">
        <v>892</v>
      </c>
      <c r="F139" s="143" t="s">
        <v>893</v>
      </c>
      <c r="G139" s="144" t="s">
        <v>344</v>
      </c>
      <c r="H139" s="145">
        <v>133</v>
      </c>
      <c r="I139" s="146"/>
      <c r="J139" s="146">
        <f t="shared" si="0"/>
        <v>0</v>
      </c>
      <c r="K139" s="147"/>
      <c r="L139" s="27"/>
      <c r="M139" s="148" t="s">
        <v>1</v>
      </c>
      <c r="N139" s="149" t="s">
        <v>33</v>
      </c>
      <c r="O139" s="150">
        <v>0.16800000000000001</v>
      </c>
      <c r="P139" s="150">
        <f t="shared" si="1"/>
        <v>22.344000000000001</v>
      </c>
      <c r="Q139" s="150">
        <v>0</v>
      </c>
      <c r="R139" s="150">
        <f t="shared" si="2"/>
        <v>0</v>
      </c>
      <c r="S139" s="150">
        <v>0</v>
      </c>
      <c r="T139" s="151">
        <f t="shared" si="3"/>
        <v>0</v>
      </c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R139" s="152" t="s">
        <v>138</v>
      </c>
      <c r="AT139" s="152" t="s">
        <v>134</v>
      </c>
      <c r="AU139" s="152" t="s">
        <v>77</v>
      </c>
      <c r="AY139" s="14" t="s">
        <v>131</v>
      </c>
      <c r="BE139" s="153">
        <f t="shared" si="4"/>
        <v>0</v>
      </c>
      <c r="BF139" s="153">
        <f t="shared" si="5"/>
        <v>0</v>
      </c>
      <c r="BG139" s="153">
        <f t="shared" si="6"/>
        <v>0</v>
      </c>
      <c r="BH139" s="153">
        <f t="shared" si="7"/>
        <v>0</v>
      </c>
      <c r="BI139" s="153">
        <f t="shared" si="8"/>
        <v>0</v>
      </c>
      <c r="BJ139" s="14" t="s">
        <v>77</v>
      </c>
      <c r="BK139" s="153">
        <f t="shared" si="9"/>
        <v>0</v>
      </c>
      <c r="BL139" s="14" t="s">
        <v>138</v>
      </c>
      <c r="BM139" s="152" t="s">
        <v>208</v>
      </c>
    </row>
    <row r="140" spans="1:65" s="12" customFormat="1" ht="22.9" customHeight="1">
      <c r="B140" s="128"/>
      <c r="D140" s="129" t="s">
        <v>66</v>
      </c>
      <c r="E140" s="138" t="s">
        <v>353</v>
      </c>
      <c r="F140" s="138" t="s">
        <v>387</v>
      </c>
      <c r="J140" s="139">
        <f>BK140</f>
        <v>0</v>
      </c>
      <c r="L140" s="128"/>
      <c r="M140" s="132"/>
      <c r="N140" s="133"/>
      <c r="O140" s="133"/>
      <c r="P140" s="134">
        <f>SUM(P141:P151)</f>
        <v>47.193052799999997</v>
      </c>
      <c r="Q140" s="133"/>
      <c r="R140" s="134">
        <f>SUM(R141:R151)</f>
        <v>253.75225057800003</v>
      </c>
      <c r="S140" s="133"/>
      <c r="T140" s="135">
        <f>SUM(T141:T151)</f>
        <v>0</v>
      </c>
      <c r="AR140" s="129" t="s">
        <v>74</v>
      </c>
      <c r="AT140" s="136" t="s">
        <v>66</v>
      </c>
      <c r="AU140" s="136" t="s">
        <v>74</v>
      </c>
      <c r="AY140" s="129" t="s">
        <v>131</v>
      </c>
      <c r="BK140" s="137">
        <f>SUM(BK141:BK151)</f>
        <v>0</v>
      </c>
    </row>
    <row r="141" spans="1:65" s="2" customFormat="1" ht="24.2" customHeight="1">
      <c r="A141" s="26"/>
      <c r="B141" s="140"/>
      <c r="C141" s="141" t="s">
        <v>185</v>
      </c>
      <c r="D141" s="141" t="s">
        <v>134</v>
      </c>
      <c r="E141" s="142" t="s">
        <v>894</v>
      </c>
      <c r="F141" s="143" t="s">
        <v>895</v>
      </c>
      <c r="G141" s="144" t="s">
        <v>344</v>
      </c>
      <c r="H141" s="145">
        <v>61.2</v>
      </c>
      <c r="I141" s="146"/>
      <c r="J141" s="146">
        <f t="shared" ref="J141:J151" si="10">ROUND(I141*H141,2)</f>
        <v>0</v>
      </c>
      <c r="K141" s="147"/>
      <c r="L141" s="27"/>
      <c r="M141" s="148" t="s">
        <v>1</v>
      </c>
      <c r="N141" s="149" t="s">
        <v>33</v>
      </c>
      <c r="O141" s="150">
        <v>0</v>
      </c>
      <c r="P141" s="150">
        <f t="shared" ref="P141:P151" si="11">O141*H141</f>
        <v>0</v>
      </c>
      <c r="Q141" s="150">
        <v>3.3270000000000001E-2</v>
      </c>
      <c r="R141" s="150">
        <f t="shared" ref="R141:R151" si="12">Q141*H141</f>
        <v>2.036124</v>
      </c>
      <c r="S141" s="150">
        <v>0</v>
      </c>
      <c r="T141" s="151">
        <f t="shared" ref="T141:T151" si="13">S141*H141</f>
        <v>0</v>
      </c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R141" s="152" t="s">
        <v>138</v>
      </c>
      <c r="AT141" s="152" t="s">
        <v>134</v>
      </c>
      <c r="AU141" s="152" t="s">
        <v>77</v>
      </c>
      <c r="AY141" s="14" t="s">
        <v>131</v>
      </c>
      <c r="BE141" s="153">
        <f t="shared" ref="BE141:BE151" si="14">IF(N141="základná",J141,0)</f>
        <v>0</v>
      </c>
      <c r="BF141" s="153">
        <f t="shared" ref="BF141:BF151" si="15">IF(N141="znížená",J141,0)</f>
        <v>0</v>
      </c>
      <c r="BG141" s="153">
        <f t="shared" ref="BG141:BG151" si="16">IF(N141="zákl. prenesená",J141,0)</f>
        <v>0</v>
      </c>
      <c r="BH141" s="153">
        <f t="shared" ref="BH141:BH151" si="17">IF(N141="zníž. prenesená",J141,0)</f>
        <v>0</v>
      </c>
      <c r="BI141" s="153">
        <f t="shared" ref="BI141:BI151" si="18">IF(N141="nulová",J141,0)</f>
        <v>0</v>
      </c>
      <c r="BJ141" s="14" t="s">
        <v>77</v>
      </c>
      <c r="BK141" s="153">
        <f t="shared" ref="BK141:BK151" si="19">ROUND(I141*H141,2)</f>
        <v>0</v>
      </c>
      <c r="BL141" s="14" t="s">
        <v>138</v>
      </c>
      <c r="BM141" s="152" t="s">
        <v>211</v>
      </c>
    </row>
    <row r="142" spans="1:65" s="2" customFormat="1" ht="24.2" customHeight="1">
      <c r="A142" s="26"/>
      <c r="B142" s="140"/>
      <c r="C142" s="141" t="s">
        <v>391</v>
      </c>
      <c r="D142" s="141" t="s">
        <v>134</v>
      </c>
      <c r="E142" s="142" t="s">
        <v>896</v>
      </c>
      <c r="F142" s="143" t="s">
        <v>897</v>
      </c>
      <c r="G142" s="144" t="s">
        <v>344</v>
      </c>
      <c r="H142" s="145">
        <v>61.2</v>
      </c>
      <c r="I142" s="146"/>
      <c r="J142" s="146">
        <f t="shared" si="10"/>
        <v>0</v>
      </c>
      <c r="K142" s="147"/>
      <c r="L142" s="27"/>
      <c r="M142" s="148" t="s">
        <v>1</v>
      </c>
      <c r="N142" s="149" t="s">
        <v>33</v>
      </c>
      <c r="O142" s="150">
        <v>1.4E-2</v>
      </c>
      <c r="P142" s="150">
        <f t="shared" si="11"/>
        <v>0.85680000000000001</v>
      </c>
      <c r="Q142" s="150">
        <v>0</v>
      </c>
      <c r="R142" s="150">
        <f t="shared" si="12"/>
        <v>0</v>
      </c>
      <c r="S142" s="150">
        <v>0</v>
      </c>
      <c r="T142" s="151">
        <f t="shared" si="13"/>
        <v>0</v>
      </c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R142" s="152" t="s">
        <v>138</v>
      </c>
      <c r="AT142" s="152" t="s">
        <v>134</v>
      </c>
      <c r="AU142" s="152" t="s">
        <v>77</v>
      </c>
      <c r="AY142" s="14" t="s">
        <v>131</v>
      </c>
      <c r="BE142" s="153">
        <f t="shared" si="14"/>
        <v>0</v>
      </c>
      <c r="BF142" s="153">
        <f t="shared" si="15"/>
        <v>0</v>
      </c>
      <c r="BG142" s="153">
        <f t="shared" si="16"/>
        <v>0</v>
      </c>
      <c r="BH142" s="153">
        <f t="shared" si="17"/>
        <v>0</v>
      </c>
      <c r="BI142" s="153">
        <f t="shared" si="18"/>
        <v>0</v>
      </c>
      <c r="BJ142" s="14" t="s">
        <v>77</v>
      </c>
      <c r="BK142" s="153">
        <f t="shared" si="19"/>
        <v>0</v>
      </c>
      <c r="BL142" s="14" t="s">
        <v>138</v>
      </c>
      <c r="BM142" s="152" t="s">
        <v>214</v>
      </c>
    </row>
    <row r="143" spans="1:65" s="2" customFormat="1" ht="16.5" customHeight="1">
      <c r="A143" s="26"/>
      <c r="B143" s="140"/>
      <c r="C143" s="141" t="s">
        <v>7</v>
      </c>
      <c r="D143" s="141" t="s">
        <v>134</v>
      </c>
      <c r="E143" s="142" t="s">
        <v>898</v>
      </c>
      <c r="F143" s="143" t="s">
        <v>899</v>
      </c>
      <c r="G143" s="144" t="s">
        <v>344</v>
      </c>
      <c r="H143" s="145">
        <v>222.36</v>
      </c>
      <c r="I143" s="146"/>
      <c r="J143" s="146">
        <f t="shared" si="10"/>
        <v>0</v>
      </c>
      <c r="K143" s="147"/>
      <c r="L143" s="27"/>
      <c r="M143" s="148" t="s">
        <v>1</v>
      </c>
      <c r="N143" s="149" t="s">
        <v>33</v>
      </c>
      <c r="O143" s="150">
        <v>2.7119999999999998E-2</v>
      </c>
      <c r="P143" s="150">
        <f t="shared" si="11"/>
        <v>6.0304032000000003</v>
      </c>
      <c r="Q143" s="150">
        <v>0.37080000000000002</v>
      </c>
      <c r="R143" s="150">
        <f t="shared" si="12"/>
        <v>82.451088000000013</v>
      </c>
      <c r="S143" s="150">
        <v>0</v>
      </c>
      <c r="T143" s="151">
        <f t="shared" si="13"/>
        <v>0</v>
      </c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R143" s="152" t="s">
        <v>138</v>
      </c>
      <c r="AT143" s="152" t="s">
        <v>134</v>
      </c>
      <c r="AU143" s="152" t="s">
        <v>77</v>
      </c>
      <c r="AY143" s="14" t="s">
        <v>131</v>
      </c>
      <c r="BE143" s="153">
        <f t="shared" si="14"/>
        <v>0</v>
      </c>
      <c r="BF143" s="153">
        <f t="shared" si="15"/>
        <v>0</v>
      </c>
      <c r="BG143" s="153">
        <f t="shared" si="16"/>
        <v>0</v>
      </c>
      <c r="BH143" s="153">
        <f t="shared" si="17"/>
        <v>0</v>
      </c>
      <c r="BI143" s="153">
        <f t="shared" si="18"/>
        <v>0</v>
      </c>
      <c r="BJ143" s="14" t="s">
        <v>77</v>
      </c>
      <c r="BK143" s="153">
        <f t="shared" si="19"/>
        <v>0</v>
      </c>
      <c r="BL143" s="14" t="s">
        <v>138</v>
      </c>
      <c r="BM143" s="152" t="s">
        <v>217</v>
      </c>
    </row>
    <row r="144" spans="1:65" s="2" customFormat="1" ht="16.5" customHeight="1">
      <c r="A144" s="26"/>
      <c r="B144" s="140"/>
      <c r="C144" s="141" t="s">
        <v>396</v>
      </c>
      <c r="D144" s="141" t="s">
        <v>134</v>
      </c>
      <c r="E144" s="142" t="s">
        <v>900</v>
      </c>
      <c r="F144" s="143" t="s">
        <v>901</v>
      </c>
      <c r="G144" s="144" t="s">
        <v>344</v>
      </c>
      <c r="H144" s="145">
        <v>13.08</v>
      </c>
      <c r="I144" s="146"/>
      <c r="J144" s="146">
        <f t="shared" si="10"/>
        <v>0</v>
      </c>
      <c r="K144" s="147"/>
      <c r="L144" s="27"/>
      <c r="M144" s="148" t="s">
        <v>1</v>
      </c>
      <c r="N144" s="149" t="s">
        <v>33</v>
      </c>
      <c r="O144" s="150">
        <v>3.0120000000000001E-2</v>
      </c>
      <c r="P144" s="150">
        <f t="shared" si="11"/>
        <v>0.39396960000000003</v>
      </c>
      <c r="Q144" s="150">
        <v>0.46166000000000001</v>
      </c>
      <c r="R144" s="150">
        <f t="shared" si="12"/>
        <v>6.0385128000000003</v>
      </c>
      <c r="S144" s="150">
        <v>0</v>
      </c>
      <c r="T144" s="151">
        <f t="shared" si="13"/>
        <v>0</v>
      </c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R144" s="152" t="s">
        <v>138</v>
      </c>
      <c r="AT144" s="152" t="s">
        <v>134</v>
      </c>
      <c r="AU144" s="152" t="s">
        <v>77</v>
      </c>
      <c r="AY144" s="14" t="s">
        <v>131</v>
      </c>
      <c r="BE144" s="153">
        <f t="shared" si="14"/>
        <v>0</v>
      </c>
      <c r="BF144" s="153">
        <f t="shared" si="15"/>
        <v>0</v>
      </c>
      <c r="BG144" s="153">
        <f t="shared" si="16"/>
        <v>0</v>
      </c>
      <c r="BH144" s="153">
        <f t="shared" si="17"/>
        <v>0</v>
      </c>
      <c r="BI144" s="153">
        <f t="shared" si="18"/>
        <v>0</v>
      </c>
      <c r="BJ144" s="14" t="s">
        <v>77</v>
      </c>
      <c r="BK144" s="153">
        <f t="shared" si="19"/>
        <v>0</v>
      </c>
      <c r="BL144" s="14" t="s">
        <v>138</v>
      </c>
      <c r="BM144" s="152" t="s">
        <v>220</v>
      </c>
    </row>
    <row r="145" spans="1:65" s="2" customFormat="1" ht="24.2" customHeight="1">
      <c r="A145" s="26"/>
      <c r="B145" s="140"/>
      <c r="C145" s="141" t="s">
        <v>190</v>
      </c>
      <c r="D145" s="141" t="s">
        <v>134</v>
      </c>
      <c r="E145" s="142" t="s">
        <v>902</v>
      </c>
      <c r="F145" s="143" t="s">
        <v>903</v>
      </c>
      <c r="G145" s="144" t="s">
        <v>344</v>
      </c>
      <c r="H145" s="145">
        <v>214.2</v>
      </c>
      <c r="I145" s="146"/>
      <c r="J145" s="146">
        <f t="shared" si="10"/>
        <v>0</v>
      </c>
      <c r="K145" s="147"/>
      <c r="L145" s="27"/>
      <c r="M145" s="148" t="s">
        <v>1</v>
      </c>
      <c r="N145" s="149" t="s">
        <v>33</v>
      </c>
      <c r="O145" s="150">
        <v>2.41E-2</v>
      </c>
      <c r="P145" s="150">
        <f t="shared" si="11"/>
        <v>5.1622199999999996</v>
      </c>
      <c r="Q145" s="150">
        <v>0.42405758999999998</v>
      </c>
      <c r="R145" s="150">
        <f t="shared" si="12"/>
        <v>90.833135777999985</v>
      </c>
      <c r="S145" s="150">
        <v>0</v>
      </c>
      <c r="T145" s="151">
        <f t="shared" si="13"/>
        <v>0</v>
      </c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R145" s="152" t="s">
        <v>138</v>
      </c>
      <c r="AT145" s="152" t="s">
        <v>134</v>
      </c>
      <c r="AU145" s="152" t="s">
        <v>77</v>
      </c>
      <c r="AY145" s="14" t="s">
        <v>131</v>
      </c>
      <c r="BE145" s="153">
        <f t="shared" si="14"/>
        <v>0</v>
      </c>
      <c r="BF145" s="153">
        <f t="shared" si="15"/>
        <v>0</v>
      </c>
      <c r="BG145" s="153">
        <f t="shared" si="16"/>
        <v>0</v>
      </c>
      <c r="BH145" s="153">
        <f t="shared" si="17"/>
        <v>0</v>
      </c>
      <c r="BI145" s="153">
        <f t="shared" si="18"/>
        <v>0</v>
      </c>
      <c r="BJ145" s="14" t="s">
        <v>77</v>
      </c>
      <c r="BK145" s="153">
        <f t="shared" si="19"/>
        <v>0</v>
      </c>
      <c r="BL145" s="14" t="s">
        <v>138</v>
      </c>
      <c r="BM145" s="152" t="s">
        <v>223</v>
      </c>
    </row>
    <row r="146" spans="1:65" s="2" customFormat="1" ht="33" customHeight="1">
      <c r="A146" s="26"/>
      <c r="B146" s="140"/>
      <c r="C146" s="141" t="s">
        <v>400</v>
      </c>
      <c r="D146" s="141" t="s">
        <v>134</v>
      </c>
      <c r="E146" s="142" t="s">
        <v>904</v>
      </c>
      <c r="F146" s="143" t="s">
        <v>905</v>
      </c>
      <c r="G146" s="144" t="s">
        <v>344</v>
      </c>
      <c r="H146" s="145">
        <v>21</v>
      </c>
      <c r="I146" s="146"/>
      <c r="J146" s="146">
        <f t="shared" si="10"/>
        <v>0</v>
      </c>
      <c r="K146" s="147"/>
      <c r="L146" s="27"/>
      <c r="M146" s="148" t="s">
        <v>1</v>
      </c>
      <c r="N146" s="149" t="s">
        <v>33</v>
      </c>
      <c r="O146" s="150">
        <v>5.1499999999999997E-2</v>
      </c>
      <c r="P146" s="150">
        <f t="shared" si="11"/>
        <v>1.0814999999999999</v>
      </c>
      <c r="Q146" s="150">
        <v>0.19694999999999999</v>
      </c>
      <c r="R146" s="150">
        <f t="shared" si="12"/>
        <v>4.1359499999999993</v>
      </c>
      <c r="S146" s="150">
        <v>0</v>
      </c>
      <c r="T146" s="151">
        <f t="shared" si="13"/>
        <v>0</v>
      </c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R146" s="152" t="s">
        <v>138</v>
      </c>
      <c r="AT146" s="152" t="s">
        <v>134</v>
      </c>
      <c r="AU146" s="152" t="s">
        <v>77</v>
      </c>
      <c r="AY146" s="14" t="s">
        <v>131</v>
      </c>
      <c r="BE146" s="153">
        <f t="shared" si="14"/>
        <v>0</v>
      </c>
      <c r="BF146" s="153">
        <f t="shared" si="15"/>
        <v>0</v>
      </c>
      <c r="BG146" s="153">
        <f t="shared" si="16"/>
        <v>0</v>
      </c>
      <c r="BH146" s="153">
        <f t="shared" si="17"/>
        <v>0</v>
      </c>
      <c r="BI146" s="153">
        <f t="shared" si="18"/>
        <v>0</v>
      </c>
      <c r="BJ146" s="14" t="s">
        <v>77</v>
      </c>
      <c r="BK146" s="153">
        <f t="shared" si="19"/>
        <v>0</v>
      </c>
      <c r="BL146" s="14" t="s">
        <v>138</v>
      </c>
      <c r="BM146" s="152" t="s">
        <v>226</v>
      </c>
    </row>
    <row r="147" spans="1:65" s="2" customFormat="1" ht="16.5" customHeight="1">
      <c r="A147" s="26"/>
      <c r="B147" s="140"/>
      <c r="C147" s="141" t="s">
        <v>193</v>
      </c>
      <c r="D147" s="141" t="s">
        <v>134</v>
      </c>
      <c r="E147" s="142" t="s">
        <v>906</v>
      </c>
      <c r="F147" s="143" t="s">
        <v>907</v>
      </c>
      <c r="G147" s="144" t="s">
        <v>172</v>
      </c>
      <c r="H147" s="145">
        <v>62</v>
      </c>
      <c r="I147" s="146"/>
      <c r="J147" s="146">
        <f t="shared" si="10"/>
        <v>0</v>
      </c>
      <c r="K147" s="147"/>
      <c r="L147" s="27"/>
      <c r="M147" s="148" t="s">
        <v>1</v>
      </c>
      <c r="N147" s="149" t="s">
        <v>33</v>
      </c>
      <c r="O147" s="150">
        <v>0</v>
      </c>
      <c r="P147" s="150">
        <f t="shared" si="11"/>
        <v>0</v>
      </c>
      <c r="Q147" s="150">
        <v>0</v>
      </c>
      <c r="R147" s="150">
        <f t="shared" si="12"/>
        <v>0</v>
      </c>
      <c r="S147" s="150">
        <v>0</v>
      </c>
      <c r="T147" s="151">
        <f t="shared" si="13"/>
        <v>0</v>
      </c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R147" s="152" t="s">
        <v>138</v>
      </c>
      <c r="AT147" s="152" t="s">
        <v>134</v>
      </c>
      <c r="AU147" s="152" t="s">
        <v>77</v>
      </c>
      <c r="AY147" s="14" t="s">
        <v>131</v>
      </c>
      <c r="BE147" s="153">
        <f t="shared" si="14"/>
        <v>0</v>
      </c>
      <c r="BF147" s="153">
        <f t="shared" si="15"/>
        <v>0</v>
      </c>
      <c r="BG147" s="153">
        <f t="shared" si="16"/>
        <v>0</v>
      </c>
      <c r="BH147" s="153">
        <f t="shared" si="17"/>
        <v>0</v>
      </c>
      <c r="BI147" s="153">
        <f t="shared" si="18"/>
        <v>0</v>
      </c>
      <c r="BJ147" s="14" t="s">
        <v>77</v>
      </c>
      <c r="BK147" s="153">
        <f t="shared" si="19"/>
        <v>0</v>
      </c>
      <c r="BL147" s="14" t="s">
        <v>138</v>
      </c>
      <c r="BM147" s="152" t="s">
        <v>227</v>
      </c>
    </row>
    <row r="148" spans="1:65" s="2" customFormat="1" ht="24.2" customHeight="1">
      <c r="A148" s="26"/>
      <c r="B148" s="140"/>
      <c r="C148" s="141" t="s">
        <v>404</v>
      </c>
      <c r="D148" s="168" t="s">
        <v>134</v>
      </c>
      <c r="E148" s="142" t="s">
        <v>908</v>
      </c>
      <c r="F148" s="143" t="s">
        <v>909</v>
      </c>
      <c r="G148" s="144" t="s">
        <v>344</v>
      </c>
      <c r="H148" s="145">
        <v>408</v>
      </c>
      <c r="I148" s="146"/>
      <c r="J148" s="146">
        <f t="shared" si="10"/>
        <v>0</v>
      </c>
      <c r="K148" s="147"/>
      <c r="L148" s="27"/>
      <c r="M148" s="148" t="s">
        <v>1</v>
      </c>
      <c r="N148" s="149" t="s">
        <v>33</v>
      </c>
      <c r="O148" s="150">
        <v>2.0200000000000001E-3</v>
      </c>
      <c r="P148" s="150">
        <f t="shared" si="11"/>
        <v>0.82416</v>
      </c>
      <c r="Q148" s="150">
        <v>7.1000000000000002E-4</v>
      </c>
      <c r="R148" s="150">
        <f t="shared" si="12"/>
        <v>0.28967999999999999</v>
      </c>
      <c r="S148" s="150">
        <v>0</v>
      </c>
      <c r="T148" s="151">
        <f t="shared" si="13"/>
        <v>0</v>
      </c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R148" s="152" t="s">
        <v>138</v>
      </c>
      <c r="AT148" s="152" t="s">
        <v>134</v>
      </c>
      <c r="AU148" s="152" t="s">
        <v>77</v>
      </c>
      <c r="AY148" s="14" t="s">
        <v>131</v>
      </c>
      <c r="BE148" s="153">
        <f t="shared" si="14"/>
        <v>0</v>
      </c>
      <c r="BF148" s="153">
        <f t="shared" si="15"/>
        <v>0</v>
      </c>
      <c r="BG148" s="153">
        <f t="shared" si="16"/>
        <v>0</v>
      </c>
      <c r="BH148" s="153">
        <f t="shared" si="17"/>
        <v>0</v>
      </c>
      <c r="BI148" s="153">
        <f t="shared" si="18"/>
        <v>0</v>
      </c>
      <c r="BJ148" s="14" t="s">
        <v>77</v>
      </c>
      <c r="BK148" s="153">
        <f t="shared" si="19"/>
        <v>0</v>
      </c>
      <c r="BL148" s="14" t="s">
        <v>138</v>
      </c>
      <c r="BM148" s="152" t="s">
        <v>229</v>
      </c>
    </row>
    <row r="149" spans="1:65" s="2" customFormat="1" ht="24.2" customHeight="1">
      <c r="A149" s="26"/>
      <c r="B149" s="140"/>
      <c r="C149" s="141" t="s">
        <v>196</v>
      </c>
      <c r="D149" s="168" t="s">
        <v>134</v>
      </c>
      <c r="E149" s="142" t="s">
        <v>910</v>
      </c>
      <c r="F149" s="143" t="s">
        <v>911</v>
      </c>
      <c r="G149" s="144" t="s">
        <v>344</v>
      </c>
      <c r="H149" s="145">
        <v>204</v>
      </c>
      <c r="I149" s="146"/>
      <c r="J149" s="146">
        <f t="shared" si="10"/>
        <v>0</v>
      </c>
      <c r="K149" s="147"/>
      <c r="L149" s="27"/>
      <c r="M149" s="148" t="s">
        <v>1</v>
      </c>
      <c r="N149" s="149" t="s">
        <v>33</v>
      </c>
      <c r="O149" s="150">
        <v>7.0999999999999994E-2</v>
      </c>
      <c r="P149" s="150">
        <f t="shared" si="11"/>
        <v>14.483999999999998</v>
      </c>
      <c r="Q149" s="150">
        <v>0.12966</v>
      </c>
      <c r="R149" s="150">
        <f t="shared" si="12"/>
        <v>26.45064</v>
      </c>
      <c r="S149" s="150">
        <v>0</v>
      </c>
      <c r="T149" s="151">
        <f t="shared" si="13"/>
        <v>0</v>
      </c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R149" s="152" t="s">
        <v>138</v>
      </c>
      <c r="AT149" s="152" t="s">
        <v>134</v>
      </c>
      <c r="AU149" s="152" t="s">
        <v>77</v>
      </c>
      <c r="AY149" s="14" t="s">
        <v>131</v>
      </c>
      <c r="BE149" s="153">
        <f t="shared" si="14"/>
        <v>0</v>
      </c>
      <c r="BF149" s="153">
        <f t="shared" si="15"/>
        <v>0</v>
      </c>
      <c r="BG149" s="153">
        <f t="shared" si="16"/>
        <v>0</v>
      </c>
      <c r="BH149" s="153">
        <f t="shared" si="17"/>
        <v>0</v>
      </c>
      <c r="BI149" s="153">
        <f t="shared" si="18"/>
        <v>0</v>
      </c>
      <c r="BJ149" s="14" t="s">
        <v>77</v>
      </c>
      <c r="BK149" s="153">
        <f t="shared" si="19"/>
        <v>0</v>
      </c>
      <c r="BL149" s="14" t="s">
        <v>138</v>
      </c>
      <c r="BM149" s="152" t="s">
        <v>231</v>
      </c>
    </row>
    <row r="150" spans="1:65" s="2" customFormat="1" ht="21.75" customHeight="1">
      <c r="A150" s="26"/>
      <c r="B150" s="140"/>
      <c r="C150" s="141" t="s">
        <v>407</v>
      </c>
      <c r="D150" s="168" t="s">
        <v>134</v>
      </c>
      <c r="E150" s="142" t="s">
        <v>912</v>
      </c>
      <c r="F150" s="143" t="s">
        <v>913</v>
      </c>
      <c r="G150" s="144" t="s">
        <v>344</v>
      </c>
      <c r="H150" s="145">
        <v>204</v>
      </c>
      <c r="I150" s="146"/>
      <c r="J150" s="146">
        <f t="shared" si="10"/>
        <v>0</v>
      </c>
      <c r="K150" s="147"/>
      <c r="L150" s="27"/>
      <c r="M150" s="148" t="s">
        <v>1</v>
      </c>
      <c r="N150" s="149" t="s">
        <v>33</v>
      </c>
      <c r="O150" s="150">
        <v>0.09</v>
      </c>
      <c r="P150" s="150">
        <f t="shared" si="11"/>
        <v>18.36</v>
      </c>
      <c r="Q150" s="150">
        <v>0.18151999999999999</v>
      </c>
      <c r="R150" s="150">
        <f t="shared" si="12"/>
        <v>37.030079999999998</v>
      </c>
      <c r="S150" s="150">
        <v>0</v>
      </c>
      <c r="T150" s="151">
        <f t="shared" si="13"/>
        <v>0</v>
      </c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R150" s="152" t="s">
        <v>138</v>
      </c>
      <c r="AT150" s="152" t="s">
        <v>134</v>
      </c>
      <c r="AU150" s="152" t="s">
        <v>77</v>
      </c>
      <c r="AY150" s="14" t="s">
        <v>131</v>
      </c>
      <c r="BE150" s="153">
        <f t="shared" si="14"/>
        <v>0</v>
      </c>
      <c r="BF150" s="153">
        <f t="shared" si="15"/>
        <v>0</v>
      </c>
      <c r="BG150" s="153">
        <f t="shared" si="16"/>
        <v>0</v>
      </c>
      <c r="BH150" s="153">
        <f t="shared" si="17"/>
        <v>0</v>
      </c>
      <c r="BI150" s="153">
        <f t="shared" si="18"/>
        <v>0</v>
      </c>
      <c r="BJ150" s="14" t="s">
        <v>77</v>
      </c>
      <c r="BK150" s="153">
        <f t="shared" si="19"/>
        <v>0</v>
      </c>
      <c r="BL150" s="14" t="s">
        <v>138</v>
      </c>
      <c r="BM150" s="152" t="s">
        <v>232</v>
      </c>
    </row>
    <row r="151" spans="1:65" s="2" customFormat="1" ht="24.2" customHeight="1">
      <c r="A151" s="26"/>
      <c r="B151" s="140"/>
      <c r="C151" s="141" t="s">
        <v>199</v>
      </c>
      <c r="D151" s="168" t="s">
        <v>134</v>
      </c>
      <c r="E151" s="142" t="s">
        <v>914</v>
      </c>
      <c r="F151" s="143" t="s">
        <v>915</v>
      </c>
      <c r="G151" s="144" t="s">
        <v>344</v>
      </c>
      <c r="H151" s="145">
        <v>12</v>
      </c>
      <c r="I151" s="146"/>
      <c r="J151" s="146">
        <f t="shared" si="10"/>
        <v>0</v>
      </c>
      <c r="K151" s="147"/>
      <c r="L151" s="27"/>
      <c r="M151" s="148" t="s">
        <v>1</v>
      </c>
      <c r="N151" s="149" t="s">
        <v>33</v>
      </c>
      <c r="O151" s="150">
        <v>0</v>
      </c>
      <c r="P151" s="150">
        <f t="shared" si="11"/>
        <v>0</v>
      </c>
      <c r="Q151" s="150">
        <v>0.37391999999999997</v>
      </c>
      <c r="R151" s="150">
        <f t="shared" si="12"/>
        <v>4.4870399999999995</v>
      </c>
      <c r="S151" s="150">
        <v>0</v>
      </c>
      <c r="T151" s="151">
        <f t="shared" si="13"/>
        <v>0</v>
      </c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R151" s="152" t="s">
        <v>138</v>
      </c>
      <c r="AT151" s="152" t="s">
        <v>134</v>
      </c>
      <c r="AU151" s="152" t="s">
        <v>77</v>
      </c>
      <c r="AY151" s="14" t="s">
        <v>131</v>
      </c>
      <c r="BE151" s="153">
        <f t="shared" si="14"/>
        <v>0</v>
      </c>
      <c r="BF151" s="153">
        <f t="shared" si="15"/>
        <v>0</v>
      </c>
      <c r="BG151" s="153">
        <f t="shared" si="16"/>
        <v>0</v>
      </c>
      <c r="BH151" s="153">
        <f t="shared" si="17"/>
        <v>0</v>
      </c>
      <c r="BI151" s="153">
        <f t="shared" si="18"/>
        <v>0</v>
      </c>
      <c r="BJ151" s="14" t="s">
        <v>77</v>
      </c>
      <c r="BK151" s="153">
        <f t="shared" si="19"/>
        <v>0</v>
      </c>
      <c r="BL151" s="14" t="s">
        <v>138</v>
      </c>
      <c r="BM151" s="152" t="s">
        <v>235</v>
      </c>
    </row>
    <row r="152" spans="1:65" s="12" customFormat="1" ht="22.9" customHeight="1">
      <c r="B152" s="128"/>
      <c r="D152" s="129" t="s">
        <v>66</v>
      </c>
      <c r="E152" s="138" t="s">
        <v>364</v>
      </c>
      <c r="F152" s="138" t="s">
        <v>426</v>
      </c>
      <c r="J152" s="139">
        <f>BK152</f>
        <v>0</v>
      </c>
      <c r="L152" s="128"/>
      <c r="M152" s="132"/>
      <c r="N152" s="133"/>
      <c r="O152" s="133"/>
      <c r="P152" s="134">
        <f>SUM(P153:P157)</f>
        <v>11.14404</v>
      </c>
      <c r="Q152" s="133"/>
      <c r="R152" s="134">
        <f>SUM(R153:R157)</f>
        <v>6.8249879999999994</v>
      </c>
      <c r="S152" s="133"/>
      <c r="T152" s="135">
        <f>SUM(T153:T157)</f>
        <v>0</v>
      </c>
      <c r="AR152" s="129" t="s">
        <v>74</v>
      </c>
      <c r="AT152" s="136" t="s">
        <v>66</v>
      </c>
      <c r="AU152" s="136" t="s">
        <v>74</v>
      </c>
      <c r="AY152" s="129" t="s">
        <v>131</v>
      </c>
      <c r="BK152" s="137">
        <f>SUM(BK153:BK157)</f>
        <v>0</v>
      </c>
    </row>
    <row r="153" spans="1:65" s="2" customFormat="1" ht="33" customHeight="1">
      <c r="A153" s="26"/>
      <c r="B153" s="140"/>
      <c r="C153" s="141" t="s">
        <v>412</v>
      </c>
      <c r="D153" s="141" t="s">
        <v>134</v>
      </c>
      <c r="E153" s="142" t="s">
        <v>916</v>
      </c>
      <c r="F153" s="143" t="s">
        <v>917</v>
      </c>
      <c r="G153" s="144" t="s">
        <v>172</v>
      </c>
      <c r="H153" s="145">
        <v>12</v>
      </c>
      <c r="I153" s="146"/>
      <c r="J153" s="146">
        <f>ROUND(I153*H153,2)</f>
        <v>0</v>
      </c>
      <c r="K153" s="147"/>
      <c r="L153" s="27"/>
      <c r="M153" s="148" t="s">
        <v>1</v>
      </c>
      <c r="N153" s="149" t="s">
        <v>33</v>
      </c>
      <c r="O153" s="150">
        <v>0</v>
      </c>
      <c r="P153" s="150">
        <f>O153*H153</f>
        <v>0</v>
      </c>
      <c r="Q153" s="150">
        <v>0.15554999999999999</v>
      </c>
      <c r="R153" s="150">
        <f>Q153*H153</f>
        <v>1.8666</v>
      </c>
      <c r="S153" s="150">
        <v>0</v>
      </c>
      <c r="T153" s="151">
        <f>S153*H153</f>
        <v>0</v>
      </c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R153" s="152" t="s">
        <v>138</v>
      </c>
      <c r="AT153" s="152" t="s">
        <v>134</v>
      </c>
      <c r="AU153" s="152" t="s">
        <v>77</v>
      </c>
      <c r="AY153" s="14" t="s">
        <v>131</v>
      </c>
      <c r="BE153" s="153">
        <f>IF(N153="základná",J153,0)</f>
        <v>0</v>
      </c>
      <c r="BF153" s="153">
        <f>IF(N153="znížená",J153,0)</f>
        <v>0</v>
      </c>
      <c r="BG153" s="153">
        <f>IF(N153="zákl. prenesená",J153,0)</f>
        <v>0</v>
      </c>
      <c r="BH153" s="153">
        <f>IF(N153="zníž. prenesená",J153,0)</f>
        <v>0</v>
      </c>
      <c r="BI153" s="153">
        <f>IF(N153="nulová",J153,0)</f>
        <v>0</v>
      </c>
      <c r="BJ153" s="14" t="s">
        <v>77</v>
      </c>
      <c r="BK153" s="153">
        <f>ROUND(I153*H153,2)</f>
        <v>0</v>
      </c>
      <c r="BL153" s="14" t="s">
        <v>138</v>
      </c>
      <c r="BM153" s="152" t="s">
        <v>238</v>
      </c>
    </row>
    <row r="154" spans="1:65" s="2" customFormat="1" ht="24.2" customHeight="1">
      <c r="A154" s="26"/>
      <c r="B154" s="140"/>
      <c r="C154" s="158" t="s">
        <v>202</v>
      </c>
      <c r="D154" s="158" t="s">
        <v>345</v>
      </c>
      <c r="E154" s="159" t="s">
        <v>918</v>
      </c>
      <c r="F154" s="160" t="s">
        <v>919</v>
      </c>
      <c r="G154" s="161" t="s">
        <v>352</v>
      </c>
      <c r="H154" s="162">
        <v>12.36</v>
      </c>
      <c r="I154" s="163"/>
      <c r="J154" s="163">
        <f>ROUND(I154*H154,2)</f>
        <v>0</v>
      </c>
      <c r="K154" s="164"/>
      <c r="L154" s="165"/>
      <c r="M154" s="166" t="s">
        <v>1</v>
      </c>
      <c r="N154" s="167" t="s">
        <v>33</v>
      </c>
      <c r="O154" s="150">
        <v>0</v>
      </c>
      <c r="P154" s="150">
        <f>O154*H154</f>
        <v>0</v>
      </c>
      <c r="Q154" s="150">
        <v>0.08</v>
      </c>
      <c r="R154" s="150">
        <f>Q154*H154</f>
        <v>0.98880000000000001</v>
      </c>
      <c r="S154" s="150">
        <v>0</v>
      </c>
      <c r="T154" s="151">
        <f>S154*H154</f>
        <v>0</v>
      </c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R154" s="152" t="s">
        <v>169</v>
      </c>
      <c r="AT154" s="152" t="s">
        <v>345</v>
      </c>
      <c r="AU154" s="152" t="s">
        <v>77</v>
      </c>
      <c r="AY154" s="14" t="s">
        <v>131</v>
      </c>
      <c r="BE154" s="153">
        <f>IF(N154="základná",J154,0)</f>
        <v>0</v>
      </c>
      <c r="BF154" s="153">
        <f>IF(N154="znížená",J154,0)</f>
        <v>0</v>
      </c>
      <c r="BG154" s="153">
        <f>IF(N154="zákl. prenesená",J154,0)</f>
        <v>0</v>
      </c>
      <c r="BH154" s="153">
        <f>IF(N154="zníž. prenesená",J154,0)</f>
        <v>0</v>
      </c>
      <c r="BI154" s="153">
        <f>IF(N154="nulová",J154,0)</f>
        <v>0</v>
      </c>
      <c r="BJ154" s="14" t="s">
        <v>77</v>
      </c>
      <c r="BK154" s="153">
        <f>ROUND(I154*H154,2)</f>
        <v>0</v>
      </c>
      <c r="BL154" s="14" t="s">
        <v>138</v>
      </c>
      <c r="BM154" s="152" t="s">
        <v>241</v>
      </c>
    </row>
    <row r="155" spans="1:65" s="2" customFormat="1" ht="24.2" customHeight="1">
      <c r="A155" s="26"/>
      <c r="B155" s="140"/>
      <c r="C155" s="141" t="s">
        <v>417</v>
      </c>
      <c r="D155" s="141" t="s">
        <v>134</v>
      </c>
      <c r="E155" s="142" t="s">
        <v>432</v>
      </c>
      <c r="F155" s="143" t="s">
        <v>920</v>
      </c>
      <c r="G155" s="144" t="s">
        <v>350</v>
      </c>
      <c r="H155" s="145">
        <v>1.68</v>
      </c>
      <c r="I155" s="146"/>
      <c r="J155" s="146">
        <f>ROUND(I155*H155,2)</f>
        <v>0</v>
      </c>
      <c r="K155" s="147"/>
      <c r="L155" s="27"/>
      <c r="M155" s="148" t="s">
        <v>1</v>
      </c>
      <c r="N155" s="149" t="s">
        <v>33</v>
      </c>
      <c r="O155" s="150">
        <v>0</v>
      </c>
      <c r="P155" s="150">
        <f>O155*H155</f>
        <v>0</v>
      </c>
      <c r="Q155" s="150">
        <v>2.3628499999999999</v>
      </c>
      <c r="R155" s="150">
        <f>Q155*H155</f>
        <v>3.9695879999999999</v>
      </c>
      <c r="S155" s="150">
        <v>0</v>
      </c>
      <c r="T155" s="151">
        <f>S155*H155</f>
        <v>0</v>
      </c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R155" s="152" t="s">
        <v>138</v>
      </c>
      <c r="AT155" s="152" t="s">
        <v>134</v>
      </c>
      <c r="AU155" s="152" t="s">
        <v>77</v>
      </c>
      <c r="AY155" s="14" t="s">
        <v>131</v>
      </c>
      <c r="BE155" s="153">
        <f>IF(N155="základná",J155,0)</f>
        <v>0</v>
      </c>
      <c r="BF155" s="153">
        <f>IF(N155="znížená",J155,0)</f>
        <v>0</v>
      </c>
      <c r="BG155" s="153">
        <f>IF(N155="zákl. prenesená",J155,0)</f>
        <v>0</v>
      </c>
      <c r="BH155" s="153">
        <f>IF(N155="zníž. prenesená",J155,0)</f>
        <v>0</v>
      </c>
      <c r="BI155" s="153">
        <f>IF(N155="nulová",J155,0)</f>
        <v>0</v>
      </c>
      <c r="BJ155" s="14" t="s">
        <v>77</v>
      </c>
      <c r="BK155" s="153">
        <f>ROUND(I155*H155,2)</f>
        <v>0</v>
      </c>
      <c r="BL155" s="14" t="s">
        <v>138</v>
      </c>
      <c r="BM155" s="152" t="s">
        <v>244</v>
      </c>
    </row>
    <row r="156" spans="1:65" s="2" customFormat="1" ht="16.5" customHeight="1">
      <c r="A156" s="26"/>
      <c r="B156" s="140"/>
      <c r="C156" s="141" t="s">
        <v>205</v>
      </c>
      <c r="D156" s="141" t="s">
        <v>134</v>
      </c>
      <c r="E156" s="142" t="s">
        <v>797</v>
      </c>
      <c r="F156" s="143" t="s">
        <v>798</v>
      </c>
      <c r="G156" s="144" t="s">
        <v>350</v>
      </c>
      <c r="H156" s="145">
        <v>64</v>
      </c>
      <c r="I156" s="146"/>
      <c r="J156" s="146">
        <f>ROUND(I156*H156,2)</f>
        <v>0</v>
      </c>
      <c r="K156" s="147"/>
      <c r="L156" s="27"/>
      <c r="M156" s="148" t="s">
        <v>1</v>
      </c>
      <c r="N156" s="149" t="s">
        <v>33</v>
      </c>
      <c r="O156" s="150">
        <v>0</v>
      </c>
      <c r="P156" s="150">
        <f>O156*H156</f>
        <v>0</v>
      </c>
      <c r="Q156" s="150">
        <v>0</v>
      </c>
      <c r="R156" s="150">
        <f>Q156*H156</f>
        <v>0</v>
      </c>
      <c r="S156" s="150">
        <v>0</v>
      </c>
      <c r="T156" s="151">
        <f>S156*H156</f>
        <v>0</v>
      </c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R156" s="152" t="s">
        <v>138</v>
      </c>
      <c r="AT156" s="152" t="s">
        <v>134</v>
      </c>
      <c r="AU156" s="152" t="s">
        <v>77</v>
      </c>
      <c r="AY156" s="14" t="s">
        <v>131</v>
      </c>
      <c r="BE156" s="153">
        <f>IF(N156="základná",J156,0)</f>
        <v>0</v>
      </c>
      <c r="BF156" s="153">
        <f>IF(N156="znížená",J156,0)</f>
        <v>0</v>
      </c>
      <c r="BG156" s="153">
        <f>IF(N156="zákl. prenesená",J156,0)</f>
        <v>0</v>
      </c>
      <c r="BH156" s="153">
        <f>IF(N156="zníž. prenesená",J156,0)</f>
        <v>0</v>
      </c>
      <c r="BI156" s="153">
        <f>IF(N156="nulová",J156,0)</f>
        <v>0</v>
      </c>
      <c r="BJ156" s="14" t="s">
        <v>77</v>
      </c>
      <c r="BK156" s="153">
        <f>ROUND(I156*H156,2)</f>
        <v>0</v>
      </c>
      <c r="BL156" s="14" t="s">
        <v>138</v>
      </c>
      <c r="BM156" s="152" t="s">
        <v>247</v>
      </c>
    </row>
    <row r="157" spans="1:65" s="2" customFormat="1" ht="21.75" customHeight="1">
      <c r="A157" s="26"/>
      <c r="B157" s="140"/>
      <c r="C157" s="141" t="s">
        <v>423</v>
      </c>
      <c r="D157" s="141" t="s">
        <v>134</v>
      </c>
      <c r="E157" s="142" t="s">
        <v>921</v>
      </c>
      <c r="F157" s="143" t="s">
        <v>922</v>
      </c>
      <c r="G157" s="144" t="s">
        <v>360</v>
      </c>
      <c r="H157" s="145">
        <v>278.601</v>
      </c>
      <c r="I157" s="146"/>
      <c r="J157" s="146">
        <f>ROUND(I157*H157,2)</f>
        <v>0</v>
      </c>
      <c r="K157" s="147"/>
      <c r="L157" s="27"/>
      <c r="M157" s="154" t="s">
        <v>1</v>
      </c>
      <c r="N157" s="155" t="s">
        <v>33</v>
      </c>
      <c r="O157" s="156">
        <v>0.04</v>
      </c>
      <c r="P157" s="156">
        <f>O157*H157</f>
        <v>11.14404</v>
      </c>
      <c r="Q157" s="156">
        <v>0</v>
      </c>
      <c r="R157" s="156">
        <f>Q157*H157</f>
        <v>0</v>
      </c>
      <c r="S157" s="156">
        <v>0</v>
      </c>
      <c r="T157" s="157">
        <f>S157*H157</f>
        <v>0</v>
      </c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R157" s="152" t="s">
        <v>138</v>
      </c>
      <c r="AT157" s="152" t="s">
        <v>134</v>
      </c>
      <c r="AU157" s="152" t="s">
        <v>77</v>
      </c>
      <c r="AY157" s="14" t="s">
        <v>131</v>
      </c>
      <c r="BE157" s="153">
        <f>IF(N157="základná",J157,0)</f>
        <v>0</v>
      </c>
      <c r="BF157" s="153">
        <f>IF(N157="znížená",J157,0)</f>
        <v>0</v>
      </c>
      <c r="BG157" s="153">
        <f>IF(N157="zákl. prenesená",J157,0)</f>
        <v>0</v>
      </c>
      <c r="BH157" s="153">
        <f>IF(N157="zníž. prenesená",J157,0)</f>
        <v>0</v>
      </c>
      <c r="BI157" s="153">
        <f>IF(N157="nulová",J157,0)</f>
        <v>0</v>
      </c>
      <c r="BJ157" s="14" t="s">
        <v>77</v>
      </c>
      <c r="BK157" s="153">
        <f>ROUND(I157*H157,2)</f>
        <v>0</v>
      </c>
      <c r="BL157" s="14" t="s">
        <v>138</v>
      </c>
      <c r="BM157" s="152" t="s">
        <v>250</v>
      </c>
    </row>
    <row r="158" spans="1:65" s="2" customFormat="1" ht="6.95" customHeight="1">
      <c r="A158" s="26"/>
      <c r="B158" s="44"/>
      <c r="C158" s="45"/>
      <c r="D158" s="45"/>
      <c r="E158" s="45"/>
      <c r="F158" s="45"/>
      <c r="G158" s="45"/>
      <c r="H158" s="45"/>
      <c r="I158" s="45"/>
      <c r="J158" s="45"/>
      <c r="K158" s="45"/>
      <c r="L158" s="27"/>
      <c r="M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</row>
  </sheetData>
  <autoFilter ref="C119:K157"/>
  <mergeCells count="8">
    <mergeCell ref="E110:H110"/>
    <mergeCell ref="E112:H112"/>
    <mergeCell ref="L2:V2"/>
    <mergeCell ref="E7:H7"/>
    <mergeCell ref="E9:H9"/>
    <mergeCell ref="E27:H27"/>
    <mergeCell ref="E85:H85"/>
    <mergeCell ref="E87:H87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53"/>
  <sheetViews>
    <sheetView showGridLines="0" topLeftCell="A132" zoomScale="115" zoomScaleNormal="115" workbookViewId="0">
      <selection activeCell="F152" sqref="F152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86"/>
    </row>
    <row r="2" spans="1:46" s="1" customFormat="1" ht="36.950000000000003" customHeight="1">
      <c r="L2" s="198" t="s">
        <v>5</v>
      </c>
      <c r="M2" s="191"/>
      <c r="N2" s="191"/>
      <c r="O2" s="191"/>
      <c r="P2" s="191"/>
      <c r="Q2" s="191"/>
      <c r="R2" s="191"/>
      <c r="S2" s="191"/>
      <c r="T2" s="191"/>
      <c r="U2" s="191"/>
      <c r="V2" s="191"/>
      <c r="AT2" s="14" t="s">
        <v>93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67</v>
      </c>
    </row>
    <row r="4" spans="1:46" s="1" customFormat="1" ht="24.95" customHeight="1">
      <c r="B4" s="17"/>
      <c r="D4" s="18" t="s">
        <v>104</v>
      </c>
      <c r="L4" s="17"/>
      <c r="M4" s="87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3" t="s">
        <v>12</v>
      </c>
      <c r="L6" s="17"/>
    </row>
    <row r="7" spans="1:46" s="1" customFormat="1" ht="16.5" customHeight="1">
      <c r="B7" s="17"/>
      <c r="E7" s="210" t="str">
        <f>'Rekapitulácia stavby'!K6</f>
        <v>ČOV Huncove</v>
      </c>
      <c r="F7" s="211"/>
      <c r="G7" s="211"/>
      <c r="H7" s="211"/>
      <c r="L7" s="17"/>
    </row>
    <row r="8" spans="1:46" s="2" customFormat="1" ht="12" customHeight="1">
      <c r="A8" s="26"/>
      <c r="B8" s="27"/>
      <c r="C8" s="26"/>
      <c r="D8" s="23" t="s">
        <v>105</v>
      </c>
      <c r="E8" s="26"/>
      <c r="F8" s="26"/>
      <c r="G8" s="26"/>
      <c r="H8" s="26"/>
      <c r="I8" s="26"/>
      <c r="J8" s="26"/>
      <c r="K8" s="26"/>
      <c r="L8" s="39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46" s="2" customFormat="1" ht="16.5" customHeight="1">
      <c r="A9" s="26"/>
      <c r="B9" s="27"/>
      <c r="C9" s="26"/>
      <c r="D9" s="26"/>
      <c r="E9" s="177" t="s">
        <v>923</v>
      </c>
      <c r="F9" s="212"/>
      <c r="G9" s="212"/>
      <c r="H9" s="212"/>
      <c r="I9" s="26"/>
      <c r="J9" s="26"/>
      <c r="K9" s="26"/>
      <c r="L9" s="39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>
      <c r="A10" s="26"/>
      <c r="B10" s="27"/>
      <c r="C10" s="26"/>
      <c r="D10" s="26"/>
      <c r="E10" s="26"/>
      <c r="F10" s="26"/>
      <c r="G10" s="26"/>
      <c r="H10" s="26"/>
      <c r="I10" s="26"/>
      <c r="J10" s="26"/>
      <c r="K10" s="26"/>
      <c r="L10" s="39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2" customHeight="1">
      <c r="A11" s="26"/>
      <c r="B11" s="27"/>
      <c r="C11" s="26"/>
      <c r="D11" s="23" t="s">
        <v>14</v>
      </c>
      <c r="E11" s="26"/>
      <c r="F11" s="21" t="s">
        <v>17</v>
      </c>
      <c r="G11" s="26"/>
      <c r="H11" s="26"/>
      <c r="I11" s="23" t="s">
        <v>15</v>
      </c>
      <c r="J11" s="21" t="s">
        <v>1</v>
      </c>
      <c r="K11" s="26"/>
      <c r="L11" s="39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t="12" customHeight="1">
      <c r="A12" s="26"/>
      <c r="B12" s="27"/>
      <c r="C12" s="26"/>
      <c r="D12" s="23" t="s">
        <v>16</v>
      </c>
      <c r="E12" s="26"/>
      <c r="F12" s="21" t="s">
        <v>17</v>
      </c>
      <c r="G12" s="26"/>
      <c r="H12" s="26"/>
      <c r="I12" s="23" t="s">
        <v>18</v>
      </c>
      <c r="J12" s="52"/>
      <c r="K12" s="26"/>
      <c r="L12" s="39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0.9" customHeight="1">
      <c r="A13" s="26"/>
      <c r="B13" s="27"/>
      <c r="C13" s="26"/>
      <c r="D13" s="26"/>
      <c r="E13" s="26"/>
      <c r="F13" s="26"/>
      <c r="G13" s="26"/>
      <c r="H13" s="26"/>
      <c r="I13" s="26"/>
      <c r="J13" s="26"/>
      <c r="K13" s="26"/>
      <c r="L13" s="39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customHeight="1">
      <c r="A14" s="26"/>
      <c r="B14" s="27"/>
      <c r="C14" s="26"/>
      <c r="D14" s="23" t="s">
        <v>19</v>
      </c>
      <c r="E14" s="26"/>
      <c r="F14" s="26"/>
      <c r="G14" s="26"/>
      <c r="H14" s="26"/>
      <c r="I14" s="23" t="s">
        <v>20</v>
      </c>
      <c r="J14" s="21" t="s">
        <v>1</v>
      </c>
      <c r="K14" s="26"/>
      <c r="L14" s="39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8" customHeight="1">
      <c r="A15" s="26"/>
      <c r="B15" s="27"/>
      <c r="C15" s="26"/>
      <c r="D15" s="26"/>
      <c r="E15" s="21" t="s">
        <v>107</v>
      </c>
      <c r="F15" s="26"/>
      <c r="G15" s="26"/>
      <c r="H15" s="26"/>
      <c r="I15" s="23" t="s">
        <v>21</v>
      </c>
      <c r="J15" s="21" t="s">
        <v>1</v>
      </c>
      <c r="K15" s="26"/>
      <c r="L15" s="39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6.95" customHeight="1">
      <c r="A16" s="26"/>
      <c r="B16" s="27"/>
      <c r="C16" s="26"/>
      <c r="D16" s="26"/>
      <c r="E16" s="26"/>
      <c r="F16" s="26"/>
      <c r="G16" s="26"/>
      <c r="H16" s="26"/>
      <c r="I16" s="26"/>
      <c r="J16" s="26"/>
      <c r="K16" s="26"/>
      <c r="L16" s="39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2" customHeight="1">
      <c r="A17" s="26"/>
      <c r="B17" s="27"/>
      <c r="C17" s="26"/>
      <c r="D17" s="23" t="s">
        <v>22</v>
      </c>
      <c r="E17" s="26"/>
      <c r="F17" s="26"/>
      <c r="G17" s="26"/>
      <c r="H17" s="26"/>
      <c r="I17" s="23" t="s">
        <v>20</v>
      </c>
      <c r="J17" s="21" t="s">
        <v>1</v>
      </c>
      <c r="K17" s="26"/>
      <c r="L17" s="39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8" customHeight="1">
      <c r="A18" s="26"/>
      <c r="B18" s="27"/>
      <c r="C18" s="26"/>
      <c r="D18" s="26"/>
      <c r="E18" s="21" t="s">
        <v>17</v>
      </c>
      <c r="F18" s="26"/>
      <c r="G18" s="26"/>
      <c r="H18" s="26"/>
      <c r="I18" s="23" t="s">
        <v>21</v>
      </c>
      <c r="J18" s="21" t="s">
        <v>1</v>
      </c>
      <c r="K18" s="26"/>
      <c r="L18" s="39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6.95" customHeight="1">
      <c r="A19" s="26"/>
      <c r="B19" s="27"/>
      <c r="C19" s="26"/>
      <c r="D19" s="26"/>
      <c r="E19" s="26"/>
      <c r="F19" s="26"/>
      <c r="G19" s="26"/>
      <c r="H19" s="26"/>
      <c r="I19" s="26"/>
      <c r="J19" s="26"/>
      <c r="K19" s="26"/>
      <c r="L19" s="39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2" customHeight="1">
      <c r="A20" s="26"/>
      <c r="B20" s="27"/>
      <c r="C20" s="26"/>
      <c r="D20" s="23" t="s">
        <v>23</v>
      </c>
      <c r="E20" s="26"/>
      <c r="F20" s="26"/>
      <c r="G20" s="26"/>
      <c r="H20" s="26"/>
      <c r="I20" s="23" t="s">
        <v>20</v>
      </c>
      <c r="J20" s="21" t="s">
        <v>1</v>
      </c>
      <c r="K20" s="26"/>
      <c r="L20" s="39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8" customHeight="1">
      <c r="A21" s="26"/>
      <c r="B21" s="27"/>
      <c r="C21" s="26"/>
      <c r="D21" s="26"/>
      <c r="E21" s="21"/>
      <c r="F21" s="26"/>
      <c r="G21" s="26"/>
      <c r="H21" s="26"/>
      <c r="I21" s="23" t="s">
        <v>21</v>
      </c>
      <c r="J21" s="21" t="s">
        <v>1</v>
      </c>
      <c r="K21" s="26"/>
      <c r="L21" s="39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6.95" customHeight="1">
      <c r="A22" s="26"/>
      <c r="B22" s="27"/>
      <c r="C22" s="26"/>
      <c r="D22" s="26"/>
      <c r="E22" s="26"/>
      <c r="F22" s="26"/>
      <c r="G22" s="26"/>
      <c r="H22" s="26"/>
      <c r="I22" s="26"/>
      <c r="J22" s="26"/>
      <c r="K22" s="26"/>
      <c r="L22" s="39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2" customHeight="1">
      <c r="A23" s="26"/>
      <c r="B23" s="27"/>
      <c r="C23" s="26"/>
      <c r="D23" s="23" t="s">
        <v>25</v>
      </c>
      <c r="E23" s="26"/>
      <c r="F23" s="26"/>
      <c r="G23" s="26"/>
      <c r="H23" s="26"/>
      <c r="I23" s="23" t="s">
        <v>20</v>
      </c>
      <c r="J23" s="21" t="s">
        <v>1</v>
      </c>
      <c r="K23" s="26"/>
      <c r="L23" s="39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8" customHeight="1">
      <c r="A24" s="26"/>
      <c r="B24" s="27"/>
      <c r="C24" s="26"/>
      <c r="D24" s="26"/>
      <c r="E24" s="21"/>
      <c r="F24" s="26"/>
      <c r="G24" s="26"/>
      <c r="H24" s="26"/>
      <c r="I24" s="23" t="s">
        <v>21</v>
      </c>
      <c r="J24" s="21" t="s">
        <v>1</v>
      </c>
      <c r="K24" s="26"/>
      <c r="L24" s="39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6.95" customHeight="1">
      <c r="A25" s="26"/>
      <c r="B25" s="27"/>
      <c r="C25" s="26"/>
      <c r="D25" s="26"/>
      <c r="E25" s="26"/>
      <c r="F25" s="26"/>
      <c r="G25" s="26"/>
      <c r="H25" s="26"/>
      <c r="I25" s="26"/>
      <c r="J25" s="26"/>
      <c r="K25" s="26"/>
      <c r="L25" s="39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2" customHeight="1">
      <c r="A26" s="26"/>
      <c r="B26" s="27"/>
      <c r="C26" s="26"/>
      <c r="D26" s="23" t="s">
        <v>26</v>
      </c>
      <c r="E26" s="26"/>
      <c r="F26" s="26"/>
      <c r="G26" s="26"/>
      <c r="H26" s="26"/>
      <c r="I26" s="26"/>
      <c r="J26" s="26"/>
      <c r="K26" s="26"/>
      <c r="L26" s="39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8" customFormat="1" ht="16.5" customHeight="1">
      <c r="A27" s="88"/>
      <c r="B27" s="89"/>
      <c r="C27" s="88"/>
      <c r="D27" s="88"/>
      <c r="E27" s="193" t="s">
        <v>1</v>
      </c>
      <c r="F27" s="193"/>
      <c r="G27" s="193"/>
      <c r="H27" s="193"/>
      <c r="I27" s="88"/>
      <c r="J27" s="88"/>
      <c r="K27" s="88"/>
      <c r="L27" s="90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</row>
    <row r="28" spans="1:31" s="2" customFormat="1" ht="6.95" customHeight="1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39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6.95" customHeight="1">
      <c r="A29" s="26"/>
      <c r="B29" s="27"/>
      <c r="C29" s="26"/>
      <c r="D29" s="63"/>
      <c r="E29" s="63"/>
      <c r="F29" s="63"/>
      <c r="G29" s="63"/>
      <c r="H29" s="63"/>
      <c r="I29" s="63"/>
      <c r="J29" s="63"/>
      <c r="K29" s="63"/>
      <c r="L29" s="39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25.35" customHeight="1">
      <c r="A30" s="26"/>
      <c r="B30" s="27"/>
      <c r="C30" s="26"/>
      <c r="D30" s="91" t="s">
        <v>27</v>
      </c>
      <c r="E30" s="26"/>
      <c r="F30" s="26"/>
      <c r="G30" s="26"/>
      <c r="H30" s="26"/>
      <c r="I30" s="26"/>
      <c r="J30" s="68">
        <f>ROUND(J120, 2)</f>
        <v>0</v>
      </c>
      <c r="K30" s="26"/>
      <c r="L30" s="39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5" customHeight="1">
      <c r="A31" s="26"/>
      <c r="B31" s="27"/>
      <c r="C31" s="26"/>
      <c r="D31" s="63"/>
      <c r="E31" s="63"/>
      <c r="F31" s="63"/>
      <c r="G31" s="63"/>
      <c r="H31" s="63"/>
      <c r="I31" s="63"/>
      <c r="J31" s="63"/>
      <c r="K31" s="63"/>
      <c r="L31" s="39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14.45" customHeight="1">
      <c r="A32" s="26"/>
      <c r="B32" s="27"/>
      <c r="C32" s="26"/>
      <c r="D32" s="26"/>
      <c r="E32" s="26"/>
      <c r="F32" s="30" t="s">
        <v>29</v>
      </c>
      <c r="G32" s="26"/>
      <c r="H32" s="26"/>
      <c r="I32" s="30" t="s">
        <v>28</v>
      </c>
      <c r="J32" s="30" t="s">
        <v>30</v>
      </c>
      <c r="K32" s="26"/>
      <c r="L32" s="39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14.45" customHeight="1">
      <c r="A33" s="26"/>
      <c r="B33" s="27"/>
      <c r="C33" s="26"/>
      <c r="D33" s="92" t="s">
        <v>31</v>
      </c>
      <c r="E33" s="32" t="s">
        <v>32</v>
      </c>
      <c r="F33" s="93">
        <f>ROUND((SUM(BE120:BE152)),  2)</f>
        <v>0</v>
      </c>
      <c r="G33" s="94"/>
      <c r="H33" s="94"/>
      <c r="I33" s="95">
        <v>0.2</v>
      </c>
      <c r="J33" s="93">
        <f>ROUND(((SUM(BE120:BE152))*I33),  2)</f>
        <v>0</v>
      </c>
      <c r="K33" s="26"/>
      <c r="L33" s="39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5" customHeight="1">
      <c r="A34" s="26"/>
      <c r="B34" s="27"/>
      <c r="C34" s="26"/>
      <c r="D34" s="26"/>
      <c r="E34" s="32" t="s">
        <v>33</v>
      </c>
      <c r="F34" s="96">
        <f>ROUND((SUM(BF120:BF152)),  2)</f>
        <v>0</v>
      </c>
      <c r="G34" s="26"/>
      <c r="H34" s="26"/>
      <c r="I34" s="97">
        <v>0.2</v>
      </c>
      <c r="J34" s="96">
        <f>ROUND(((SUM(BF120:BF152))*I34),  2)</f>
        <v>0</v>
      </c>
      <c r="K34" s="26"/>
      <c r="L34" s="39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5" hidden="1" customHeight="1">
      <c r="A35" s="26"/>
      <c r="B35" s="27"/>
      <c r="C35" s="26"/>
      <c r="D35" s="26"/>
      <c r="E35" s="23" t="s">
        <v>34</v>
      </c>
      <c r="F35" s="96">
        <f>ROUND((SUM(BG120:BG152)),  2)</f>
        <v>0</v>
      </c>
      <c r="G35" s="26"/>
      <c r="H35" s="26"/>
      <c r="I35" s="97">
        <v>0.2</v>
      </c>
      <c r="J35" s="96">
        <f>0</f>
        <v>0</v>
      </c>
      <c r="K35" s="26"/>
      <c r="L35" s="39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5" hidden="1" customHeight="1">
      <c r="A36" s="26"/>
      <c r="B36" s="27"/>
      <c r="C36" s="26"/>
      <c r="D36" s="26"/>
      <c r="E36" s="23" t="s">
        <v>35</v>
      </c>
      <c r="F36" s="96">
        <f>ROUND((SUM(BH120:BH152)),  2)</f>
        <v>0</v>
      </c>
      <c r="G36" s="26"/>
      <c r="H36" s="26"/>
      <c r="I36" s="97">
        <v>0.2</v>
      </c>
      <c r="J36" s="96">
        <f>0</f>
        <v>0</v>
      </c>
      <c r="K36" s="26"/>
      <c r="L36" s="39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5" hidden="1" customHeight="1">
      <c r="A37" s="26"/>
      <c r="B37" s="27"/>
      <c r="C37" s="26"/>
      <c r="D37" s="26"/>
      <c r="E37" s="32" t="s">
        <v>36</v>
      </c>
      <c r="F37" s="93">
        <f>ROUND((SUM(BI120:BI152)),  2)</f>
        <v>0</v>
      </c>
      <c r="G37" s="94"/>
      <c r="H37" s="94"/>
      <c r="I37" s="95">
        <v>0</v>
      </c>
      <c r="J37" s="93">
        <f>0</f>
        <v>0</v>
      </c>
      <c r="K37" s="26"/>
      <c r="L37" s="39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6.95" customHeight="1">
      <c r="A38" s="26"/>
      <c r="B38" s="27"/>
      <c r="C38" s="26"/>
      <c r="D38" s="26"/>
      <c r="E38" s="26"/>
      <c r="F38" s="26"/>
      <c r="G38" s="26"/>
      <c r="H38" s="26"/>
      <c r="I38" s="26"/>
      <c r="J38" s="26"/>
      <c r="K38" s="26"/>
      <c r="L38" s="39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25.35" customHeight="1">
      <c r="A39" s="26"/>
      <c r="B39" s="27"/>
      <c r="C39" s="98"/>
      <c r="D39" s="99" t="s">
        <v>37</v>
      </c>
      <c r="E39" s="57"/>
      <c r="F39" s="57"/>
      <c r="G39" s="100" t="s">
        <v>38</v>
      </c>
      <c r="H39" s="101" t="s">
        <v>39</v>
      </c>
      <c r="I39" s="57"/>
      <c r="J39" s="102">
        <f>SUM(J30:J37)</f>
        <v>0</v>
      </c>
      <c r="K39" s="103"/>
      <c r="L39" s="39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14.45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9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39"/>
      <c r="D50" s="40" t="s">
        <v>40</v>
      </c>
      <c r="E50" s="41"/>
      <c r="F50" s="41"/>
      <c r="G50" s="40" t="s">
        <v>41</v>
      </c>
      <c r="H50" s="41"/>
      <c r="I50" s="41"/>
      <c r="J50" s="41"/>
      <c r="K50" s="41"/>
      <c r="L50" s="39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6"/>
      <c r="B61" s="27"/>
      <c r="C61" s="26"/>
      <c r="D61" s="42" t="s">
        <v>42</v>
      </c>
      <c r="E61" s="29"/>
      <c r="F61" s="104" t="s">
        <v>43</v>
      </c>
      <c r="G61" s="42" t="s">
        <v>42</v>
      </c>
      <c r="H61" s="29"/>
      <c r="I61" s="29"/>
      <c r="J61" s="105" t="s">
        <v>43</v>
      </c>
      <c r="K61" s="29"/>
      <c r="L61" s="39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6"/>
      <c r="B65" s="27"/>
      <c r="C65" s="26"/>
      <c r="D65" s="40" t="s">
        <v>44</v>
      </c>
      <c r="E65" s="43"/>
      <c r="F65" s="43"/>
      <c r="G65" s="40" t="s">
        <v>45</v>
      </c>
      <c r="H65" s="43"/>
      <c r="I65" s="43"/>
      <c r="J65" s="43"/>
      <c r="K65" s="43"/>
      <c r="L65" s="39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6"/>
      <c r="B76" s="27"/>
      <c r="C76" s="26"/>
      <c r="D76" s="42" t="s">
        <v>42</v>
      </c>
      <c r="E76" s="29"/>
      <c r="F76" s="104" t="s">
        <v>43</v>
      </c>
      <c r="G76" s="42" t="s">
        <v>42</v>
      </c>
      <c r="H76" s="29"/>
      <c r="I76" s="29"/>
      <c r="J76" s="105" t="s">
        <v>43</v>
      </c>
      <c r="K76" s="29"/>
      <c r="L76" s="39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customHeight="1">
      <c r="A77" s="26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47" s="2" customFormat="1" ht="6.95" hidden="1" customHeight="1">
      <c r="A81" s="26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47" s="2" customFormat="1" ht="24.95" hidden="1" customHeight="1">
      <c r="A82" s="26"/>
      <c r="B82" s="27"/>
      <c r="C82" s="18" t="s">
        <v>109</v>
      </c>
      <c r="D82" s="26"/>
      <c r="E82" s="26"/>
      <c r="F82" s="26"/>
      <c r="G82" s="26"/>
      <c r="H82" s="26"/>
      <c r="I82" s="26"/>
      <c r="J82" s="26"/>
      <c r="K82" s="26"/>
      <c r="L82" s="39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47" s="2" customFormat="1" ht="6.95" hidden="1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9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47" s="2" customFormat="1" ht="12" hidden="1" customHeight="1">
      <c r="A84" s="26"/>
      <c r="B84" s="27"/>
      <c r="C84" s="23" t="s">
        <v>12</v>
      </c>
      <c r="D84" s="26"/>
      <c r="E84" s="26"/>
      <c r="F84" s="26"/>
      <c r="G84" s="26"/>
      <c r="H84" s="26"/>
      <c r="I84" s="26"/>
      <c r="J84" s="26"/>
      <c r="K84" s="26"/>
      <c r="L84" s="39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47" s="2" customFormat="1" ht="16.5" hidden="1" customHeight="1">
      <c r="A85" s="26"/>
      <c r="B85" s="27"/>
      <c r="C85" s="26"/>
      <c r="D85" s="26"/>
      <c r="E85" s="210" t="str">
        <f>E7</f>
        <v>ČOV Huncove</v>
      </c>
      <c r="F85" s="211"/>
      <c r="G85" s="211"/>
      <c r="H85" s="211"/>
      <c r="I85" s="26"/>
      <c r="J85" s="26"/>
      <c r="K85" s="26"/>
      <c r="L85" s="39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47" s="2" customFormat="1" ht="12" hidden="1" customHeight="1">
      <c r="A86" s="26"/>
      <c r="B86" s="27"/>
      <c r="C86" s="23" t="s">
        <v>105</v>
      </c>
      <c r="D86" s="26"/>
      <c r="E86" s="26"/>
      <c r="F86" s="26"/>
      <c r="G86" s="26"/>
      <c r="H86" s="26"/>
      <c r="I86" s="26"/>
      <c r="J86" s="26"/>
      <c r="K86" s="26"/>
      <c r="L86" s="39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47" s="2" customFormat="1" ht="16.5" hidden="1" customHeight="1">
      <c r="A87" s="26"/>
      <c r="B87" s="27"/>
      <c r="C87" s="26"/>
      <c r="D87" s="26"/>
      <c r="E87" s="177" t="str">
        <f>E9</f>
        <v>SO05 - SO 05 - Prístupová cesta</v>
      </c>
      <c r="F87" s="212"/>
      <c r="G87" s="212"/>
      <c r="H87" s="212"/>
      <c r="I87" s="26"/>
      <c r="J87" s="26"/>
      <c r="K87" s="26"/>
      <c r="L87" s="39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47" s="2" customFormat="1" ht="6.95" hidden="1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39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47" s="2" customFormat="1" ht="12" hidden="1" customHeight="1">
      <c r="A89" s="26"/>
      <c r="B89" s="27"/>
      <c r="C89" s="23" t="s">
        <v>16</v>
      </c>
      <c r="D89" s="26"/>
      <c r="E89" s="26"/>
      <c r="F89" s="21" t="str">
        <f>F12</f>
        <v xml:space="preserve"> </v>
      </c>
      <c r="G89" s="26"/>
      <c r="H89" s="26"/>
      <c r="I89" s="23" t="s">
        <v>18</v>
      </c>
      <c r="J89" s="52" t="str">
        <f>IF(J12="","",J12)</f>
        <v/>
      </c>
      <c r="K89" s="26"/>
      <c r="L89" s="39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47" s="2" customFormat="1" ht="6.95" hidden="1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9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47" s="2" customFormat="1" ht="15.2" hidden="1" customHeight="1">
      <c r="A91" s="26"/>
      <c r="B91" s="27"/>
      <c r="C91" s="23" t="s">
        <v>19</v>
      </c>
      <c r="D91" s="26"/>
      <c r="E91" s="26"/>
      <c r="F91" s="21" t="str">
        <f>E15</f>
        <v xml:space="preserve"> Obec Huncovce </v>
      </c>
      <c r="G91" s="26"/>
      <c r="H91" s="26"/>
      <c r="I91" s="23" t="s">
        <v>23</v>
      </c>
      <c r="J91" s="24">
        <f>E21</f>
        <v>0</v>
      </c>
      <c r="K91" s="26"/>
      <c r="L91" s="39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47" s="2" customFormat="1" ht="15.2" hidden="1" customHeight="1">
      <c r="A92" s="26"/>
      <c r="B92" s="27"/>
      <c r="C92" s="23" t="s">
        <v>22</v>
      </c>
      <c r="D92" s="26"/>
      <c r="E92" s="26"/>
      <c r="F92" s="21" t="str">
        <f>IF(E18="","",E18)</f>
        <v xml:space="preserve"> </v>
      </c>
      <c r="G92" s="26"/>
      <c r="H92" s="26"/>
      <c r="I92" s="23" t="s">
        <v>25</v>
      </c>
      <c r="J92" s="24">
        <f>E24</f>
        <v>0</v>
      </c>
      <c r="K92" s="26"/>
      <c r="L92" s="39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47" s="2" customFormat="1" ht="10.35" hidden="1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39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47" s="2" customFormat="1" ht="29.25" hidden="1" customHeight="1">
      <c r="A94" s="26"/>
      <c r="B94" s="27"/>
      <c r="C94" s="106" t="s">
        <v>110</v>
      </c>
      <c r="D94" s="98"/>
      <c r="E94" s="98"/>
      <c r="F94" s="98"/>
      <c r="G94" s="98"/>
      <c r="H94" s="98"/>
      <c r="I94" s="98"/>
      <c r="J94" s="107" t="s">
        <v>111</v>
      </c>
      <c r="K94" s="98"/>
      <c r="L94" s="39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47" s="2" customFormat="1" ht="10.35" hidden="1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9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47" s="2" customFormat="1" ht="22.9" hidden="1" customHeight="1">
      <c r="A96" s="26"/>
      <c r="B96" s="27"/>
      <c r="C96" s="108" t="s">
        <v>112</v>
      </c>
      <c r="D96" s="26"/>
      <c r="E96" s="26"/>
      <c r="F96" s="26"/>
      <c r="G96" s="26"/>
      <c r="H96" s="26"/>
      <c r="I96" s="26"/>
      <c r="J96" s="68">
        <f>J120</f>
        <v>0</v>
      </c>
      <c r="K96" s="26"/>
      <c r="L96" s="39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U96" s="14" t="s">
        <v>113</v>
      </c>
    </row>
    <row r="97" spans="1:31" s="9" customFormat="1" ht="24.95" hidden="1" customHeight="1">
      <c r="B97" s="109"/>
      <c r="D97" s="110" t="s">
        <v>321</v>
      </c>
      <c r="E97" s="111"/>
      <c r="F97" s="111"/>
      <c r="G97" s="111"/>
      <c r="H97" s="111"/>
      <c r="I97" s="111"/>
      <c r="J97" s="112">
        <f>J121</f>
        <v>0</v>
      </c>
      <c r="L97" s="109"/>
    </row>
    <row r="98" spans="1:31" s="10" customFormat="1" ht="19.899999999999999" hidden="1" customHeight="1">
      <c r="B98" s="113"/>
      <c r="D98" s="114" t="s">
        <v>737</v>
      </c>
      <c r="E98" s="115"/>
      <c r="F98" s="115"/>
      <c r="G98" s="115"/>
      <c r="H98" s="115"/>
      <c r="I98" s="115"/>
      <c r="J98" s="116">
        <f>J122</f>
        <v>0</v>
      </c>
      <c r="L98" s="113"/>
    </row>
    <row r="99" spans="1:31" s="10" customFormat="1" ht="19.899999999999999" hidden="1" customHeight="1">
      <c r="B99" s="113"/>
      <c r="D99" s="114" t="s">
        <v>325</v>
      </c>
      <c r="E99" s="115"/>
      <c r="F99" s="115"/>
      <c r="G99" s="115"/>
      <c r="H99" s="115"/>
      <c r="I99" s="115"/>
      <c r="J99" s="116">
        <f>J139</f>
        <v>0</v>
      </c>
      <c r="L99" s="113"/>
    </row>
    <row r="100" spans="1:31" s="10" customFormat="1" ht="19.899999999999999" hidden="1" customHeight="1">
      <c r="B100" s="113"/>
      <c r="D100" s="114" t="s">
        <v>328</v>
      </c>
      <c r="E100" s="115"/>
      <c r="F100" s="115"/>
      <c r="G100" s="115"/>
      <c r="H100" s="115"/>
      <c r="I100" s="115"/>
      <c r="J100" s="116">
        <f>J149</f>
        <v>0</v>
      </c>
      <c r="L100" s="113"/>
    </row>
    <row r="101" spans="1:31" s="2" customFormat="1" ht="21.75" hidden="1" customHeight="1">
      <c r="A101" s="26"/>
      <c r="B101" s="27"/>
      <c r="C101" s="26"/>
      <c r="D101" s="26"/>
      <c r="E101" s="26"/>
      <c r="F101" s="26"/>
      <c r="G101" s="26"/>
      <c r="H101" s="26"/>
      <c r="I101" s="26"/>
      <c r="J101" s="26"/>
      <c r="K101" s="26"/>
      <c r="L101" s="39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</row>
    <row r="102" spans="1:31" s="2" customFormat="1" ht="6.95" hidden="1" customHeight="1">
      <c r="A102" s="26"/>
      <c r="B102" s="44"/>
      <c r="C102" s="45"/>
      <c r="D102" s="45"/>
      <c r="E102" s="45"/>
      <c r="F102" s="45"/>
      <c r="G102" s="45"/>
      <c r="H102" s="45"/>
      <c r="I102" s="45"/>
      <c r="J102" s="45"/>
      <c r="K102" s="45"/>
      <c r="L102" s="39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</row>
    <row r="103" spans="1:31" hidden="1"/>
    <row r="104" spans="1:31" hidden="1"/>
    <row r="105" spans="1:31" hidden="1"/>
    <row r="106" spans="1:31" s="2" customFormat="1" ht="6.95" customHeight="1">
      <c r="A106" s="26"/>
      <c r="B106" s="46"/>
      <c r="C106" s="47"/>
      <c r="D106" s="47"/>
      <c r="E106" s="47"/>
      <c r="F106" s="47"/>
      <c r="G106" s="47"/>
      <c r="H106" s="47"/>
      <c r="I106" s="47"/>
      <c r="J106" s="47"/>
      <c r="K106" s="47"/>
      <c r="L106" s="39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</row>
    <row r="107" spans="1:31" s="2" customFormat="1" ht="24.95" customHeight="1">
      <c r="A107" s="26"/>
      <c r="B107" s="27"/>
      <c r="C107" s="18" t="s">
        <v>117</v>
      </c>
      <c r="D107" s="26"/>
      <c r="E107" s="26"/>
      <c r="F107" s="26"/>
      <c r="G107" s="26"/>
      <c r="H107" s="26"/>
      <c r="I107" s="26"/>
      <c r="J107" s="26"/>
      <c r="K107" s="26"/>
      <c r="L107" s="39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</row>
    <row r="108" spans="1:31" s="2" customFormat="1" ht="6.95" customHeight="1">
      <c r="A108" s="26"/>
      <c r="B108" s="27"/>
      <c r="C108" s="26"/>
      <c r="D108" s="26"/>
      <c r="E108" s="26"/>
      <c r="F108" s="26"/>
      <c r="G108" s="26"/>
      <c r="H108" s="26"/>
      <c r="I108" s="26"/>
      <c r="J108" s="26"/>
      <c r="K108" s="26"/>
      <c r="L108" s="39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</row>
    <row r="109" spans="1:31" s="2" customFormat="1" ht="12" customHeight="1">
      <c r="A109" s="26"/>
      <c r="B109" s="27"/>
      <c r="C109" s="23" t="s">
        <v>12</v>
      </c>
      <c r="D109" s="26"/>
      <c r="E109" s="26"/>
      <c r="F109" s="26"/>
      <c r="G109" s="26"/>
      <c r="H109" s="26"/>
      <c r="I109" s="26"/>
      <c r="J109" s="26"/>
      <c r="K109" s="26"/>
      <c r="L109" s="39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</row>
    <row r="110" spans="1:31" s="2" customFormat="1" ht="16.5" customHeight="1">
      <c r="A110" s="26"/>
      <c r="B110" s="27"/>
      <c r="C110" s="26"/>
      <c r="D110" s="26"/>
      <c r="E110" s="210" t="str">
        <f>E7</f>
        <v>ČOV Huncove</v>
      </c>
      <c r="F110" s="211"/>
      <c r="G110" s="211"/>
      <c r="H110" s="211"/>
      <c r="I110" s="26"/>
      <c r="J110" s="26"/>
      <c r="K110" s="26"/>
      <c r="L110" s="39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</row>
    <row r="111" spans="1:31" s="2" customFormat="1" ht="12" customHeight="1">
      <c r="A111" s="26"/>
      <c r="B111" s="27"/>
      <c r="C111" s="23" t="s">
        <v>105</v>
      </c>
      <c r="D111" s="26"/>
      <c r="E111" s="26"/>
      <c r="F111" s="26"/>
      <c r="G111" s="26"/>
      <c r="H111" s="26"/>
      <c r="I111" s="26"/>
      <c r="J111" s="26"/>
      <c r="K111" s="26"/>
      <c r="L111" s="39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</row>
    <row r="112" spans="1:31" s="2" customFormat="1" ht="16.5" customHeight="1">
      <c r="A112" s="26"/>
      <c r="B112" s="27"/>
      <c r="C112" s="26"/>
      <c r="D112" s="26"/>
      <c r="E112" s="177" t="str">
        <f>E9</f>
        <v>SO05 - SO 05 - Prístupová cesta</v>
      </c>
      <c r="F112" s="212"/>
      <c r="G112" s="212"/>
      <c r="H112" s="212"/>
      <c r="I112" s="26"/>
      <c r="J112" s="26"/>
      <c r="K112" s="26"/>
      <c r="L112" s="39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65" s="2" customFormat="1" ht="6.95" customHeight="1">
      <c r="A113" s="26"/>
      <c r="B113" s="27"/>
      <c r="C113" s="26"/>
      <c r="D113" s="26"/>
      <c r="E113" s="26"/>
      <c r="F113" s="26"/>
      <c r="G113" s="26"/>
      <c r="H113" s="26"/>
      <c r="I113" s="26"/>
      <c r="J113" s="26"/>
      <c r="K113" s="26"/>
      <c r="L113" s="39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65" s="2" customFormat="1" ht="12" customHeight="1">
      <c r="A114" s="26"/>
      <c r="B114" s="27"/>
      <c r="C114" s="23" t="s">
        <v>16</v>
      </c>
      <c r="D114" s="26"/>
      <c r="E114" s="26"/>
      <c r="F114" s="21" t="str">
        <f>F12</f>
        <v xml:space="preserve"> </v>
      </c>
      <c r="G114" s="26"/>
      <c r="H114" s="26"/>
      <c r="I114" s="23" t="s">
        <v>18</v>
      </c>
      <c r="J114" s="52" t="str">
        <f>IF(J12="","",J12)</f>
        <v/>
      </c>
      <c r="K114" s="26"/>
      <c r="L114" s="39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65" s="2" customFormat="1" ht="6.95" customHeight="1">
      <c r="A115" s="26"/>
      <c r="B115" s="27"/>
      <c r="C115" s="26"/>
      <c r="D115" s="26"/>
      <c r="E115" s="26"/>
      <c r="F115" s="26"/>
      <c r="G115" s="26"/>
      <c r="H115" s="26"/>
      <c r="I115" s="26"/>
      <c r="J115" s="26"/>
      <c r="K115" s="26"/>
      <c r="L115" s="39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65" s="2" customFormat="1" ht="15.2" customHeight="1">
      <c r="A116" s="26"/>
      <c r="B116" s="27"/>
      <c r="C116" s="23" t="s">
        <v>19</v>
      </c>
      <c r="D116" s="26"/>
      <c r="E116" s="26"/>
      <c r="F116" s="21" t="str">
        <f>E15</f>
        <v xml:space="preserve"> Obec Huncovce </v>
      </c>
      <c r="G116" s="26"/>
      <c r="H116" s="26"/>
      <c r="I116" s="23" t="s">
        <v>23</v>
      </c>
      <c r="J116" s="24">
        <f>E21</f>
        <v>0</v>
      </c>
      <c r="K116" s="26"/>
      <c r="L116" s="39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65" s="2" customFormat="1" ht="15.2" customHeight="1">
      <c r="A117" s="26"/>
      <c r="B117" s="27"/>
      <c r="C117" s="23" t="s">
        <v>22</v>
      </c>
      <c r="D117" s="26"/>
      <c r="E117" s="26"/>
      <c r="F117" s="21" t="str">
        <f>IF(E18="","",E18)</f>
        <v xml:space="preserve"> </v>
      </c>
      <c r="G117" s="26"/>
      <c r="H117" s="26"/>
      <c r="I117" s="23" t="s">
        <v>25</v>
      </c>
      <c r="J117" s="24">
        <f>E24</f>
        <v>0</v>
      </c>
      <c r="K117" s="26"/>
      <c r="L117" s="39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65" s="2" customFormat="1" ht="10.35" customHeight="1">
      <c r="A118" s="26"/>
      <c r="B118" s="27"/>
      <c r="C118" s="26"/>
      <c r="D118" s="26"/>
      <c r="E118" s="26"/>
      <c r="F118" s="26"/>
      <c r="G118" s="26"/>
      <c r="H118" s="26"/>
      <c r="I118" s="26"/>
      <c r="J118" s="26"/>
      <c r="K118" s="26"/>
      <c r="L118" s="39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65" s="11" customFormat="1" ht="29.25" customHeight="1">
      <c r="A119" s="117"/>
      <c r="B119" s="118"/>
      <c r="C119" s="119" t="s">
        <v>118</v>
      </c>
      <c r="D119" s="120" t="s">
        <v>52</v>
      </c>
      <c r="E119" s="120" t="s">
        <v>48</v>
      </c>
      <c r="F119" s="120" t="s">
        <v>49</v>
      </c>
      <c r="G119" s="120" t="s">
        <v>119</v>
      </c>
      <c r="H119" s="120" t="s">
        <v>120</v>
      </c>
      <c r="I119" s="120" t="s">
        <v>121</v>
      </c>
      <c r="J119" s="121" t="s">
        <v>111</v>
      </c>
      <c r="K119" s="122" t="s">
        <v>122</v>
      </c>
      <c r="L119" s="123"/>
      <c r="M119" s="59" t="s">
        <v>1</v>
      </c>
      <c r="N119" s="60" t="s">
        <v>31</v>
      </c>
      <c r="O119" s="60" t="s">
        <v>123</v>
      </c>
      <c r="P119" s="60" t="s">
        <v>124</v>
      </c>
      <c r="Q119" s="60" t="s">
        <v>125</v>
      </c>
      <c r="R119" s="60" t="s">
        <v>126</v>
      </c>
      <c r="S119" s="60" t="s">
        <v>127</v>
      </c>
      <c r="T119" s="61" t="s">
        <v>128</v>
      </c>
      <c r="U119" s="117"/>
      <c r="V119" s="117"/>
      <c r="W119" s="117"/>
      <c r="X119" s="117"/>
      <c r="Y119" s="117"/>
      <c r="Z119" s="117"/>
      <c r="AA119" s="117"/>
      <c r="AB119" s="117"/>
      <c r="AC119" s="117"/>
      <c r="AD119" s="117"/>
      <c r="AE119" s="117"/>
    </row>
    <row r="120" spans="1:65" s="2" customFormat="1" ht="22.9" customHeight="1">
      <c r="A120" s="26"/>
      <c r="B120" s="27"/>
      <c r="C120" s="66" t="s">
        <v>112</v>
      </c>
      <c r="D120" s="26"/>
      <c r="E120" s="26"/>
      <c r="F120" s="26"/>
      <c r="G120" s="26"/>
      <c r="H120" s="26"/>
      <c r="I120" s="26"/>
      <c r="J120" s="124">
        <f>BK120</f>
        <v>0</v>
      </c>
      <c r="K120" s="26"/>
      <c r="L120" s="27"/>
      <c r="M120" s="62"/>
      <c r="N120" s="53"/>
      <c r="O120" s="63"/>
      <c r="P120" s="125">
        <f>P121</f>
        <v>205.58075700000003</v>
      </c>
      <c r="Q120" s="63"/>
      <c r="R120" s="125">
        <f>R121</f>
        <v>405.6223701925</v>
      </c>
      <c r="S120" s="63"/>
      <c r="T120" s="126">
        <f>T121</f>
        <v>0</v>
      </c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T120" s="14" t="s">
        <v>66</v>
      </c>
      <c r="AU120" s="14" t="s">
        <v>113</v>
      </c>
      <c r="BK120" s="127">
        <f>BK121</f>
        <v>0</v>
      </c>
    </row>
    <row r="121" spans="1:65" s="12" customFormat="1" ht="25.9" customHeight="1">
      <c r="B121" s="128"/>
      <c r="D121" s="129" t="s">
        <v>66</v>
      </c>
      <c r="E121" s="130" t="s">
        <v>129</v>
      </c>
      <c r="F121" s="130" t="s">
        <v>340</v>
      </c>
      <c r="J121" s="131">
        <f>BK121</f>
        <v>0</v>
      </c>
      <c r="L121" s="128"/>
      <c r="M121" s="132"/>
      <c r="N121" s="133"/>
      <c r="O121" s="133"/>
      <c r="P121" s="134">
        <f>P122+P139+P149</f>
        <v>205.58075700000003</v>
      </c>
      <c r="Q121" s="133"/>
      <c r="R121" s="134">
        <f>R122+R139+R149</f>
        <v>405.6223701925</v>
      </c>
      <c r="S121" s="133"/>
      <c r="T121" s="135">
        <f>T122+T139+T149</f>
        <v>0</v>
      </c>
      <c r="AR121" s="129" t="s">
        <v>74</v>
      </c>
      <c r="AT121" s="136" t="s">
        <v>66</v>
      </c>
      <c r="AU121" s="136" t="s">
        <v>67</v>
      </c>
      <c r="AY121" s="129" t="s">
        <v>131</v>
      </c>
      <c r="BK121" s="137">
        <f>BK122+BK139+BK149</f>
        <v>0</v>
      </c>
    </row>
    <row r="122" spans="1:65" s="12" customFormat="1" ht="22.9" customHeight="1">
      <c r="B122" s="128"/>
      <c r="D122" s="129" t="s">
        <v>66</v>
      </c>
      <c r="E122" s="138" t="s">
        <v>74</v>
      </c>
      <c r="F122" s="138" t="s">
        <v>738</v>
      </c>
      <c r="J122" s="139">
        <f>BK122</f>
        <v>0</v>
      </c>
      <c r="L122" s="128"/>
      <c r="M122" s="132"/>
      <c r="N122" s="133"/>
      <c r="O122" s="133"/>
      <c r="P122" s="134">
        <f>SUM(P123:P138)</f>
        <v>139.78884000000002</v>
      </c>
      <c r="Q122" s="133"/>
      <c r="R122" s="134">
        <f>SUM(R123:R138)</f>
        <v>10.786174000000001</v>
      </c>
      <c r="S122" s="133"/>
      <c r="T122" s="135">
        <f>SUM(T123:T138)</f>
        <v>0</v>
      </c>
      <c r="AR122" s="129" t="s">
        <v>74</v>
      </c>
      <c r="AT122" s="136" t="s">
        <v>66</v>
      </c>
      <c r="AU122" s="136" t="s">
        <v>74</v>
      </c>
      <c r="AY122" s="129" t="s">
        <v>131</v>
      </c>
      <c r="BK122" s="137">
        <f>SUM(BK123:BK138)</f>
        <v>0</v>
      </c>
    </row>
    <row r="123" spans="1:65" s="2" customFormat="1" ht="16.5" customHeight="1">
      <c r="A123" s="26"/>
      <c r="B123" s="140"/>
      <c r="C123" s="141" t="s">
        <v>74</v>
      </c>
      <c r="D123" s="141" t="s">
        <v>134</v>
      </c>
      <c r="E123" s="142" t="s">
        <v>746</v>
      </c>
      <c r="F123" s="143" t="s">
        <v>747</v>
      </c>
      <c r="G123" s="144" t="s">
        <v>350</v>
      </c>
      <c r="H123" s="145">
        <v>28.4</v>
      </c>
      <c r="I123" s="146"/>
      <c r="J123" s="146">
        <f t="shared" ref="J123:J138" si="0">ROUND(I123*H123,2)</f>
        <v>0</v>
      </c>
      <c r="K123" s="147"/>
      <c r="L123" s="27"/>
      <c r="M123" s="148" t="s">
        <v>1</v>
      </c>
      <c r="N123" s="149" t="s">
        <v>33</v>
      </c>
      <c r="O123" s="150">
        <v>0</v>
      </c>
      <c r="P123" s="150">
        <f t="shared" ref="P123:P138" si="1">O123*H123</f>
        <v>0</v>
      </c>
      <c r="Q123" s="150">
        <v>0</v>
      </c>
      <c r="R123" s="150">
        <f t="shared" ref="R123:R138" si="2">Q123*H123</f>
        <v>0</v>
      </c>
      <c r="S123" s="150">
        <v>0</v>
      </c>
      <c r="T123" s="151">
        <f t="shared" ref="T123:T138" si="3">S123*H123</f>
        <v>0</v>
      </c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R123" s="152" t="s">
        <v>138</v>
      </c>
      <c r="AT123" s="152" t="s">
        <v>134</v>
      </c>
      <c r="AU123" s="152" t="s">
        <v>77</v>
      </c>
      <c r="AY123" s="14" t="s">
        <v>131</v>
      </c>
      <c r="BE123" s="153">
        <f t="shared" ref="BE123:BE138" si="4">IF(N123="základná",J123,0)</f>
        <v>0</v>
      </c>
      <c r="BF123" s="153">
        <f t="shared" ref="BF123:BF138" si="5">IF(N123="znížená",J123,0)</f>
        <v>0</v>
      </c>
      <c r="BG123" s="153">
        <f t="shared" ref="BG123:BG138" si="6">IF(N123="zákl. prenesená",J123,0)</f>
        <v>0</v>
      </c>
      <c r="BH123" s="153">
        <f t="shared" ref="BH123:BH138" si="7">IF(N123="zníž. prenesená",J123,0)</f>
        <v>0</v>
      </c>
      <c r="BI123" s="153">
        <f t="shared" ref="BI123:BI138" si="8">IF(N123="nulová",J123,0)</f>
        <v>0</v>
      </c>
      <c r="BJ123" s="14" t="s">
        <v>77</v>
      </c>
      <c r="BK123" s="153">
        <f t="shared" ref="BK123:BK138" si="9">ROUND(I123*H123,2)</f>
        <v>0</v>
      </c>
      <c r="BL123" s="14" t="s">
        <v>138</v>
      </c>
      <c r="BM123" s="152" t="s">
        <v>77</v>
      </c>
    </row>
    <row r="124" spans="1:65" s="2" customFormat="1" ht="21.75" customHeight="1">
      <c r="A124" s="26"/>
      <c r="B124" s="140"/>
      <c r="C124" s="141" t="s">
        <v>77</v>
      </c>
      <c r="D124" s="141" t="s">
        <v>134</v>
      </c>
      <c r="E124" s="142" t="s">
        <v>924</v>
      </c>
      <c r="F124" s="143" t="s">
        <v>925</v>
      </c>
      <c r="G124" s="144" t="s">
        <v>350</v>
      </c>
      <c r="H124" s="145">
        <v>126</v>
      </c>
      <c r="I124" s="146"/>
      <c r="J124" s="146">
        <f t="shared" si="0"/>
        <v>0</v>
      </c>
      <c r="K124" s="147"/>
      <c r="L124" s="27"/>
      <c r="M124" s="148" t="s">
        <v>1</v>
      </c>
      <c r="N124" s="149" t="s">
        <v>33</v>
      </c>
      <c r="O124" s="150">
        <v>0.20533999999999999</v>
      </c>
      <c r="P124" s="150">
        <f t="shared" si="1"/>
        <v>25.87284</v>
      </c>
      <c r="Q124" s="150">
        <v>0</v>
      </c>
      <c r="R124" s="150">
        <f t="shared" si="2"/>
        <v>0</v>
      </c>
      <c r="S124" s="150">
        <v>0</v>
      </c>
      <c r="T124" s="151">
        <f t="shared" si="3"/>
        <v>0</v>
      </c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R124" s="152" t="s">
        <v>138</v>
      </c>
      <c r="AT124" s="152" t="s">
        <v>134</v>
      </c>
      <c r="AU124" s="152" t="s">
        <v>77</v>
      </c>
      <c r="AY124" s="14" t="s">
        <v>131</v>
      </c>
      <c r="BE124" s="153">
        <f t="shared" si="4"/>
        <v>0</v>
      </c>
      <c r="BF124" s="153">
        <f t="shared" si="5"/>
        <v>0</v>
      </c>
      <c r="BG124" s="153">
        <f t="shared" si="6"/>
        <v>0</v>
      </c>
      <c r="BH124" s="153">
        <f t="shared" si="7"/>
        <v>0</v>
      </c>
      <c r="BI124" s="153">
        <f t="shared" si="8"/>
        <v>0</v>
      </c>
      <c r="BJ124" s="14" t="s">
        <v>77</v>
      </c>
      <c r="BK124" s="153">
        <f t="shared" si="9"/>
        <v>0</v>
      </c>
      <c r="BL124" s="14" t="s">
        <v>138</v>
      </c>
      <c r="BM124" s="152" t="s">
        <v>138</v>
      </c>
    </row>
    <row r="125" spans="1:65" s="2" customFormat="1" ht="16.5" customHeight="1">
      <c r="A125" s="26"/>
      <c r="B125" s="140"/>
      <c r="C125" s="141" t="s">
        <v>143</v>
      </c>
      <c r="D125" s="141" t="s">
        <v>134</v>
      </c>
      <c r="E125" s="142" t="s">
        <v>873</v>
      </c>
      <c r="F125" s="143" t="s">
        <v>874</v>
      </c>
      <c r="G125" s="144" t="s">
        <v>350</v>
      </c>
      <c r="H125" s="145">
        <v>126</v>
      </c>
      <c r="I125" s="146"/>
      <c r="J125" s="146">
        <f t="shared" si="0"/>
        <v>0</v>
      </c>
      <c r="K125" s="147"/>
      <c r="L125" s="27"/>
      <c r="M125" s="148" t="s">
        <v>1</v>
      </c>
      <c r="N125" s="149" t="s">
        <v>33</v>
      </c>
      <c r="O125" s="150">
        <v>7.6999999999999999E-2</v>
      </c>
      <c r="P125" s="150">
        <f t="shared" si="1"/>
        <v>9.702</v>
      </c>
      <c r="Q125" s="150">
        <v>0</v>
      </c>
      <c r="R125" s="150">
        <f t="shared" si="2"/>
        <v>0</v>
      </c>
      <c r="S125" s="150">
        <v>0</v>
      </c>
      <c r="T125" s="151">
        <f t="shared" si="3"/>
        <v>0</v>
      </c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R125" s="152" t="s">
        <v>138</v>
      </c>
      <c r="AT125" s="152" t="s">
        <v>134</v>
      </c>
      <c r="AU125" s="152" t="s">
        <v>77</v>
      </c>
      <c r="AY125" s="14" t="s">
        <v>131</v>
      </c>
      <c r="BE125" s="153">
        <f t="shared" si="4"/>
        <v>0</v>
      </c>
      <c r="BF125" s="153">
        <f t="shared" si="5"/>
        <v>0</v>
      </c>
      <c r="BG125" s="153">
        <f t="shared" si="6"/>
        <v>0</v>
      </c>
      <c r="BH125" s="153">
        <f t="shared" si="7"/>
        <v>0</v>
      </c>
      <c r="BI125" s="153">
        <f t="shared" si="8"/>
        <v>0</v>
      </c>
      <c r="BJ125" s="14" t="s">
        <v>77</v>
      </c>
      <c r="BK125" s="153">
        <f t="shared" si="9"/>
        <v>0</v>
      </c>
      <c r="BL125" s="14" t="s">
        <v>138</v>
      </c>
      <c r="BM125" s="152" t="s">
        <v>146</v>
      </c>
    </row>
    <row r="126" spans="1:65" s="2" customFormat="1" ht="24.2" customHeight="1">
      <c r="A126" s="26"/>
      <c r="B126" s="140"/>
      <c r="C126" s="141" t="s">
        <v>138</v>
      </c>
      <c r="D126" s="141" t="s">
        <v>134</v>
      </c>
      <c r="E126" s="142" t="s">
        <v>752</v>
      </c>
      <c r="F126" s="143" t="s">
        <v>753</v>
      </c>
      <c r="G126" s="144" t="s">
        <v>350</v>
      </c>
      <c r="H126" s="145">
        <v>126</v>
      </c>
      <c r="I126" s="146"/>
      <c r="J126" s="146">
        <f t="shared" si="0"/>
        <v>0</v>
      </c>
      <c r="K126" s="147"/>
      <c r="L126" s="27"/>
      <c r="M126" s="148" t="s">
        <v>1</v>
      </c>
      <c r="N126" s="149" t="s">
        <v>33</v>
      </c>
      <c r="O126" s="150">
        <v>5.5500000000000001E-2</v>
      </c>
      <c r="P126" s="150">
        <f t="shared" si="1"/>
        <v>6.9930000000000003</v>
      </c>
      <c r="Q126" s="150">
        <v>0</v>
      </c>
      <c r="R126" s="150">
        <f t="shared" si="2"/>
        <v>0</v>
      </c>
      <c r="S126" s="150">
        <v>0</v>
      </c>
      <c r="T126" s="151">
        <f t="shared" si="3"/>
        <v>0</v>
      </c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R126" s="152" t="s">
        <v>138</v>
      </c>
      <c r="AT126" s="152" t="s">
        <v>134</v>
      </c>
      <c r="AU126" s="152" t="s">
        <v>77</v>
      </c>
      <c r="AY126" s="14" t="s">
        <v>131</v>
      </c>
      <c r="BE126" s="153">
        <f t="shared" si="4"/>
        <v>0</v>
      </c>
      <c r="BF126" s="153">
        <f t="shared" si="5"/>
        <v>0</v>
      </c>
      <c r="BG126" s="153">
        <f t="shared" si="6"/>
        <v>0</v>
      </c>
      <c r="BH126" s="153">
        <f t="shared" si="7"/>
        <v>0</v>
      </c>
      <c r="BI126" s="153">
        <f t="shared" si="8"/>
        <v>0</v>
      </c>
      <c r="BJ126" s="14" t="s">
        <v>77</v>
      </c>
      <c r="BK126" s="153">
        <f t="shared" si="9"/>
        <v>0</v>
      </c>
      <c r="BL126" s="14" t="s">
        <v>138</v>
      </c>
      <c r="BM126" s="152" t="s">
        <v>169</v>
      </c>
    </row>
    <row r="127" spans="1:65" s="2" customFormat="1" ht="24.2" customHeight="1">
      <c r="A127" s="26"/>
      <c r="B127" s="140"/>
      <c r="C127" s="141" t="s">
        <v>353</v>
      </c>
      <c r="D127" s="141" t="s">
        <v>134</v>
      </c>
      <c r="E127" s="142" t="s">
        <v>754</v>
      </c>
      <c r="F127" s="143" t="s">
        <v>755</v>
      </c>
      <c r="G127" s="144" t="s">
        <v>350</v>
      </c>
      <c r="H127" s="145">
        <v>111</v>
      </c>
      <c r="I127" s="146"/>
      <c r="J127" s="146">
        <f t="shared" si="0"/>
        <v>0</v>
      </c>
      <c r="K127" s="147"/>
      <c r="L127" s="27"/>
      <c r="M127" s="148" t="s">
        <v>1</v>
      </c>
      <c r="N127" s="149" t="s">
        <v>33</v>
      </c>
      <c r="O127" s="150">
        <v>0</v>
      </c>
      <c r="P127" s="150">
        <f t="shared" si="1"/>
        <v>0</v>
      </c>
      <c r="Q127" s="150">
        <v>0</v>
      </c>
      <c r="R127" s="150">
        <f t="shared" si="2"/>
        <v>0</v>
      </c>
      <c r="S127" s="150">
        <v>0</v>
      </c>
      <c r="T127" s="151">
        <f t="shared" si="3"/>
        <v>0</v>
      </c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R127" s="152" t="s">
        <v>138</v>
      </c>
      <c r="AT127" s="152" t="s">
        <v>134</v>
      </c>
      <c r="AU127" s="152" t="s">
        <v>77</v>
      </c>
      <c r="AY127" s="14" t="s">
        <v>131</v>
      </c>
      <c r="BE127" s="153">
        <f t="shared" si="4"/>
        <v>0</v>
      </c>
      <c r="BF127" s="153">
        <f t="shared" si="5"/>
        <v>0</v>
      </c>
      <c r="BG127" s="153">
        <f t="shared" si="6"/>
        <v>0</v>
      </c>
      <c r="BH127" s="153">
        <f t="shared" si="7"/>
        <v>0</v>
      </c>
      <c r="BI127" s="153">
        <f t="shared" si="8"/>
        <v>0</v>
      </c>
      <c r="BJ127" s="14" t="s">
        <v>77</v>
      </c>
      <c r="BK127" s="153">
        <f t="shared" si="9"/>
        <v>0</v>
      </c>
      <c r="BL127" s="14" t="s">
        <v>138</v>
      </c>
      <c r="BM127" s="152" t="s">
        <v>173</v>
      </c>
    </row>
    <row r="128" spans="1:65" s="2" customFormat="1" ht="24.2" customHeight="1">
      <c r="A128" s="26"/>
      <c r="B128" s="140"/>
      <c r="C128" s="141" t="s">
        <v>146</v>
      </c>
      <c r="D128" s="141" t="s">
        <v>134</v>
      </c>
      <c r="E128" s="142" t="s">
        <v>756</v>
      </c>
      <c r="F128" s="143" t="s">
        <v>757</v>
      </c>
      <c r="G128" s="144" t="s">
        <v>350</v>
      </c>
      <c r="H128" s="145">
        <v>1332</v>
      </c>
      <c r="I128" s="146"/>
      <c r="J128" s="146">
        <f t="shared" si="0"/>
        <v>0</v>
      </c>
      <c r="K128" s="147"/>
      <c r="L128" s="27"/>
      <c r="M128" s="148" t="s">
        <v>1</v>
      </c>
      <c r="N128" s="149" t="s">
        <v>33</v>
      </c>
      <c r="O128" s="150">
        <v>0</v>
      </c>
      <c r="P128" s="150">
        <f t="shared" si="1"/>
        <v>0</v>
      </c>
      <c r="Q128" s="150">
        <v>0</v>
      </c>
      <c r="R128" s="150">
        <f t="shared" si="2"/>
        <v>0</v>
      </c>
      <c r="S128" s="150">
        <v>0</v>
      </c>
      <c r="T128" s="151">
        <f t="shared" si="3"/>
        <v>0</v>
      </c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R128" s="152" t="s">
        <v>138</v>
      </c>
      <c r="AT128" s="152" t="s">
        <v>134</v>
      </c>
      <c r="AU128" s="152" t="s">
        <v>77</v>
      </c>
      <c r="AY128" s="14" t="s">
        <v>131</v>
      </c>
      <c r="BE128" s="153">
        <f t="shared" si="4"/>
        <v>0</v>
      </c>
      <c r="BF128" s="153">
        <f t="shared" si="5"/>
        <v>0</v>
      </c>
      <c r="BG128" s="153">
        <f t="shared" si="6"/>
        <v>0</v>
      </c>
      <c r="BH128" s="153">
        <f t="shared" si="7"/>
        <v>0</v>
      </c>
      <c r="BI128" s="153">
        <f t="shared" si="8"/>
        <v>0</v>
      </c>
      <c r="BJ128" s="14" t="s">
        <v>77</v>
      </c>
      <c r="BK128" s="153">
        <f t="shared" si="9"/>
        <v>0</v>
      </c>
      <c r="BL128" s="14" t="s">
        <v>138</v>
      </c>
      <c r="BM128" s="152" t="s">
        <v>176</v>
      </c>
    </row>
    <row r="129" spans="1:65" s="2" customFormat="1" ht="21.75" customHeight="1">
      <c r="A129" s="26"/>
      <c r="B129" s="140"/>
      <c r="C129" s="141" t="s">
        <v>357</v>
      </c>
      <c r="D129" s="141" t="s">
        <v>134</v>
      </c>
      <c r="E129" s="142" t="s">
        <v>758</v>
      </c>
      <c r="F129" s="143" t="s">
        <v>759</v>
      </c>
      <c r="G129" s="144" t="s">
        <v>350</v>
      </c>
      <c r="H129" s="145">
        <v>126</v>
      </c>
      <c r="I129" s="146"/>
      <c r="J129" s="146">
        <f t="shared" si="0"/>
        <v>0</v>
      </c>
      <c r="K129" s="147"/>
      <c r="L129" s="27"/>
      <c r="M129" s="148" t="s">
        <v>1</v>
      </c>
      <c r="N129" s="149" t="s">
        <v>33</v>
      </c>
      <c r="O129" s="150">
        <v>0.45800000000000002</v>
      </c>
      <c r="P129" s="150">
        <f t="shared" si="1"/>
        <v>57.708000000000006</v>
      </c>
      <c r="Q129" s="150">
        <v>0</v>
      </c>
      <c r="R129" s="150">
        <f t="shared" si="2"/>
        <v>0</v>
      </c>
      <c r="S129" s="150">
        <v>0</v>
      </c>
      <c r="T129" s="151">
        <f t="shared" si="3"/>
        <v>0</v>
      </c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R129" s="152" t="s">
        <v>138</v>
      </c>
      <c r="AT129" s="152" t="s">
        <v>134</v>
      </c>
      <c r="AU129" s="152" t="s">
        <v>77</v>
      </c>
      <c r="AY129" s="14" t="s">
        <v>131</v>
      </c>
      <c r="BE129" s="153">
        <f t="shared" si="4"/>
        <v>0</v>
      </c>
      <c r="BF129" s="153">
        <f t="shared" si="5"/>
        <v>0</v>
      </c>
      <c r="BG129" s="153">
        <f t="shared" si="6"/>
        <v>0</v>
      </c>
      <c r="BH129" s="153">
        <f t="shared" si="7"/>
        <v>0</v>
      </c>
      <c r="BI129" s="153">
        <f t="shared" si="8"/>
        <v>0</v>
      </c>
      <c r="BJ129" s="14" t="s">
        <v>77</v>
      </c>
      <c r="BK129" s="153">
        <f t="shared" si="9"/>
        <v>0</v>
      </c>
      <c r="BL129" s="14" t="s">
        <v>138</v>
      </c>
      <c r="BM129" s="152" t="s">
        <v>179</v>
      </c>
    </row>
    <row r="130" spans="1:65" s="2" customFormat="1" ht="16.5" customHeight="1">
      <c r="A130" s="26"/>
      <c r="B130" s="140"/>
      <c r="C130" s="141" t="s">
        <v>169</v>
      </c>
      <c r="D130" s="141" t="s">
        <v>134</v>
      </c>
      <c r="E130" s="142" t="s">
        <v>760</v>
      </c>
      <c r="F130" s="143" t="s">
        <v>761</v>
      </c>
      <c r="G130" s="144" t="s">
        <v>350</v>
      </c>
      <c r="H130" s="145">
        <v>111</v>
      </c>
      <c r="I130" s="146"/>
      <c r="J130" s="146">
        <f t="shared" si="0"/>
        <v>0</v>
      </c>
      <c r="K130" s="147"/>
      <c r="L130" s="27"/>
      <c r="M130" s="148" t="s">
        <v>1</v>
      </c>
      <c r="N130" s="149" t="s">
        <v>33</v>
      </c>
      <c r="O130" s="150">
        <v>8.9999999999999993E-3</v>
      </c>
      <c r="P130" s="150">
        <f t="shared" si="1"/>
        <v>0.99899999999999989</v>
      </c>
      <c r="Q130" s="150">
        <v>0</v>
      </c>
      <c r="R130" s="150">
        <f t="shared" si="2"/>
        <v>0</v>
      </c>
      <c r="S130" s="150">
        <v>0</v>
      </c>
      <c r="T130" s="151">
        <f t="shared" si="3"/>
        <v>0</v>
      </c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R130" s="152" t="s">
        <v>138</v>
      </c>
      <c r="AT130" s="152" t="s">
        <v>134</v>
      </c>
      <c r="AU130" s="152" t="s">
        <v>77</v>
      </c>
      <c r="AY130" s="14" t="s">
        <v>131</v>
      </c>
      <c r="BE130" s="153">
        <f t="shared" si="4"/>
        <v>0</v>
      </c>
      <c r="BF130" s="153">
        <f t="shared" si="5"/>
        <v>0</v>
      </c>
      <c r="BG130" s="153">
        <f t="shared" si="6"/>
        <v>0</v>
      </c>
      <c r="BH130" s="153">
        <f t="shared" si="7"/>
        <v>0</v>
      </c>
      <c r="BI130" s="153">
        <f t="shared" si="8"/>
        <v>0</v>
      </c>
      <c r="BJ130" s="14" t="s">
        <v>77</v>
      </c>
      <c r="BK130" s="153">
        <f t="shared" si="9"/>
        <v>0</v>
      </c>
      <c r="BL130" s="14" t="s">
        <v>138</v>
      </c>
      <c r="BM130" s="152" t="s">
        <v>182</v>
      </c>
    </row>
    <row r="131" spans="1:65" s="2" customFormat="1" ht="24.2" customHeight="1">
      <c r="A131" s="26"/>
      <c r="B131" s="140"/>
      <c r="C131" s="141" t="s">
        <v>364</v>
      </c>
      <c r="D131" s="141" t="s">
        <v>134</v>
      </c>
      <c r="E131" s="142" t="s">
        <v>875</v>
      </c>
      <c r="F131" s="143" t="s">
        <v>926</v>
      </c>
      <c r="G131" s="144" t="s">
        <v>350</v>
      </c>
      <c r="H131" s="145">
        <v>15</v>
      </c>
      <c r="I131" s="146"/>
      <c r="J131" s="146">
        <f t="shared" si="0"/>
        <v>0</v>
      </c>
      <c r="K131" s="147"/>
      <c r="L131" s="27"/>
      <c r="M131" s="148" t="s">
        <v>1</v>
      </c>
      <c r="N131" s="149" t="s">
        <v>33</v>
      </c>
      <c r="O131" s="150">
        <v>0</v>
      </c>
      <c r="P131" s="150">
        <f t="shared" si="1"/>
        <v>0</v>
      </c>
      <c r="Q131" s="150">
        <v>0</v>
      </c>
      <c r="R131" s="150">
        <f t="shared" si="2"/>
        <v>0</v>
      </c>
      <c r="S131" s="150">
        <v>0</v>
      </c>
      <c r="T131" s="151">
        <f t="shared" si="3"/>
        <v>0</v>
      </c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R131" s="152" t="s">
        <v>138</v>
      </c>
      <c r="AT131" s="152" t="s">
        <v>134</v>
      </c>
      <c r="AU131" s="152" t="s">
        <v>77</v>
      </c>
      <c r="AY131" s="14" t="s">
        <v>131</v>
      </c>
      <c r="BE131" s="153">
        <f t="shared" si="4"/>
        <v>0</v>
      </c>
      <c r="BF131" s="153">
        <f t="shared" si="5"/>
        <v>0</v>
      </c>
      <c r="BG131" s="153">
        <f t="shared" si="6"/>
        <v>0</v>
      </c>
      <c r="BH131" s="153">
        <f t="shared" si="7"/>
        <v>0</v>
      </c>
      <c r="BI131" s="153">
        <f t="shared" si="8"/>
        <v>0</v>
      </c>
      <c r="BJ131" s="14" t="s">
        <v>77</v>
      </c>
      <c r="BK131" s="153">
        <f t="shared" si="9"/>
        <v>0</v>
      </c>
      <c r="BL131" s="14" t="s">
        <v>138</v>
      </c>
      <c r="BM131" s="152" t="s">
        <v>185</v>
      </c>
    </row>
    <row r="132" spans="1:65" s="2" customFormat="1" ht="21.75" customHeight="1">
      <c r="A132" s="26"/>
      <c r="B132" s="140"/>
      <c r="C132" s="141" t="s">
        <v>173</v>
      </c>
      <c r="D132" s="141" t="s">
        <v>134</v>
      </c>
      <c r="E132" s="142" t="s">
        <v>877</v>
      </c>
      <c r="F132" s="143" t="s">
        <v>878</v>
      </c>
      <c r="G132" s="144" t="s">
        <v>344</v>
      </c>
      <c r="H132" s="145">
        <v>98</v>
      </c>
      <c r="I132" s="146"/>
      <c r="J132" s="146">
        <f t="shared" si="0"/>
        <v>0</v>
      </c>
      <c r="K132" s="147"/>
      <c r="L132" s="27"/>
      <c r="M132" s="148" t="s">
        <v>1</v>
      </c>
      <c r="N132" s="149" t="s">
        <v>33</v>
      </c>
      <c r="O132" s="150">
        <v>9.7000000000000003E-2</v>
      </c>
      <c r="P132" s="150">
        <f t="shared" si="1"/>
        <v>9.5060000000000002</v>
      </c>
      <c r="Q132" s="150">
        <v>0</v>
      </c>
      <c r="R132" s="150">
        <f t="shared" si="2"/>
        <v>0</v>
      </c>
      <c r="S132" s="150">
        <v>0</v>
      </c>
      <c r="T132" s="151">
        <f t="shared" si="3"/>
        <v>0</v>
      </c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R132" s="152" t="s">
        <v>138</v>
      </c>
      <c r="AT132" s="152" t="s">
        <v>134</v>
      </c>
      <c r="AU132" s="152" t="s">
        <v>77</v>
      </c>
      <c r="AY132" s="14" t="s">
        <v>131</v>
      </c>
      <c r="BE132" s="153">
        <f t="shared" si="4"/>
        <v>0</v>
      </c>
      <c r="BF132" s="153">
        <f t="shared" si="5"/>
        <v>0</v>
      </c>
      <c r="BG132" s="153">
        <f t="shared" si="6"/>
        <v>0</v>
      </c>
      <c r="BH132" s="153">
        <f t="shared" si="7"/>
        <v>0</v>
      </c>
      <c r="BI132" s="153">
        <f t="shared" si="8"/>
        <v>0</v>
      </c>
      <c r="BJ132" s="14" t="s">
        <v>77</v>
      </c>
      <c r="BK132" s="153">
        <f t="shared" si="9"/>
        <v>0</v>
      </c>
      <c r="BL132" s="14" t="s">
        <v>138</v>
      </c>
      <c r="BM132" s="152" t="s">
        <v>7</v>
      </c>
    </row>
    <row r="133" spans="1:65" s="2" customFormat="1" ht="16.5" customHeight="1">
      <c r="A133" s="26"/>
      <c r="B133" s="140"/>
      <c r="C133" s="158" t="s">
        <v>369</v>
      </c>
      <c r="D133" s="158" t="s">
        <v>345</v>
      </c>
      <c r="E133" s="159" t="s">
        <v>879</v>
      </c>
      <c r="F133" s="160" t="s">
        <v>880</v>
      </c>
      <c r="G133" s="161" t="s">
        <v>881</v>
      </c>
      <c r="H133" s="162">
        <v>6.1740000000000004</v>
      </c>
      <c r="I133" s="163"/>
      <c r="J133" s="163">
        <f t="shared" si="0"/>
        <v>0</v>
      </c>
      <c r="K133" s="164"/>
      <c r="L133" s="165"/>
      <c r="M133" s="166" t="s">
        <v>1</v>
      </c>
      <c r="N133" s="167" t="s">
        <v>33</v>
      </c>
      <c r="O133" s="150">
        <v>0</v>
      </c>
      <c r="P133" s="150">
        <f t="shared" si="1"/>
        <v>0</v>
      </c>
      <c r="Q133" s="150">
        <v>1E-3</v>
      </c>
      <c r="R133" s="150">
        <f t="shared" si="2"/>
        <v>6.1740000000000007E-3</v>
      </c>
      <c r="S133" s="150">
        <v>0</v>
      </c>
      <c r="T133" s="151">
        <f t="shared" si="3"/>
        <v>0</v>
      </c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R133" s="152" t="s">
        <v>169</v>
      </c>
      <c r="AT133" s="152" t="s">
        <v>345</v>
      </c>
      <c r="AU133" s="152" t="s">
        <v>77</v>
      </c>
      <c r="AY133" s="14" t="s">
        <v>131</v>
      </c>
      <c r="BE133" s="153">
        <f t="shared" si="4"/>
        <v>0</v>
      </c>
      <c r="BF133" s="153">
        <f t="shared" si="5"/>
        <v>0</v>
      </c>
      <c r="BG133" s="153">
        <f t="shared" si="6"/>
        <v>0</v>
      </c>
      <c r="BH133" s="153">
        <f t="shared" si="7"/>
        <v>0</v>
      </c>
      <c r="BI133" s="153">
        <f t="shared" si="8"/>
        <v>0</v>
      </c>
      <c r="BJ133" s="14" t="s">
        <v>77</v>
      </c>
      <c r="BK133" s="153">
        <f t="shared" si="9"/>
        <v>0</v>
      </c>
      <c r="BL133" s="14" t="s">
        <v>138</v>
      </c>
      <c r="BM133" s="152" t="s">
        <v>190</v>
      </c>
    </row>
    <row r="134" spans="1:65" s="2" customFormat="1" ht="24.2" customHeight="1">
      <c r="A134" s="26"/>
      <c r="B134" s="140"/>
      <c r="C134" s="141" t="s">
        <v>176</v>
      </c>
      <c r="D134" s="141" t="s">
        <v>134</v>
      </c>
      <c r="E134" s="142" t="s">
        <v>884</v>
      </c>
      <c r="F134" s="143" t="s">
        <v>927</v>
      </c>
      <c r="G134" s="144" t="s">
        <v>344</v>
      </c>
      <c r="H134" s="145">
        <v>343.35</v>
      </c>
      <c r="I134" s="146"/>
      <c r="J134" s="146">
        <f t="shared" si="0"/>
        <v>0</v>
      </c>
      <c r="K134" s="147"/>
      <c r="L134" s="27"/>
      <c r="M134" s="148" t="s">
        <v>1</v>
      </c>
      <c r="N134" s="149" t="s">
        <v>33</v>
      </c>
      <c r="O134" s="150">
        <v>0</v>
      </c>
      <c r="P134" s="150">
        <f t="shared" si="1"/>
        <v>0</v>
      </c>
      <c r="Q134" s="150">
        <v>0</v>
      </c>
      <c r="R134" s="150">
        <f t="shared" si="2"/>
        <v>0</v>
      </c>
      <c r="S134" s="150">
        <v>0</v>
      </c>
      <c r="T134" s="151">
        <f t="shared" si="3"/>
        <v>0</v>
      </c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R134" s="152" t="s">
        <v>138</v>
      </c>
      <c r="AT134" s="152" t="s">
        <v>134</v>
      </c>
      <c r="AU134" s="152" t="s">
        <v>77</v>
      </c>
      <c r="AY134" s="14" t="s">
        <v>131</v>
      </c>
      <c r="BE134" s="153">
        <f t="shared" si="4"/>
        <v>0</v>
      </c>
      <c r="BF134" s="153">
        <f t="shared" si="5"/>
        <v>0</v>
      </c>
      <c r="BG134" s="153">
        <f t="shared" si="6"/>
        <v>0</v>
      </c>
      <c r="BH134" s="153">
        <f t="shared" si="7"/>
        <v>0</v>
      </c>
      <c r="BI134" s="153">
        <f t="shared" si="8"/>
        <v>0</v>
      </c>
      <c r="BJ134" s="14" t="s">
        <v>77</v>
      </c>
      <c r="BK134" s="153">
        <f t="shared" si="9"/>
        <v>0</v>
      </c>
      <c r="BL134" s="14" t="s">
        <v>138</v>
      </c>
      <c r="BM134" s="152" t="s">
        <v>193</v>
      </c>
    </row>
    <row r="135" spans="1:65" s="2" customFormat="1" ht="24.2" customHeight="1">
      <c r="A135" s="26"/>
      <c r="B135" s="140"/>
      <c r="C135" s="141" t="s">
        <v>374</v>
      </c>
      <c r="D135" s="141" t="s">
        <v>134</v>
      </c>
      <c r="E135" s="142" t="s">
        <v>886</v>
      </c>
      <c r="F135" s="143" t="s">
        <v>887</v>
      </c>
      <c r="G135" s="144" t="s">
        <v>344</v>
      </c>
      <c r="H135" s="145">
        <v>98</v>
      </c>
      <c r="I135" s="146"/>
      <c r="J135" s="146">
        <f t="shared" si="0"/>
        <v>0</v>
      </c>
      <c r="K135" s="147"/>
      <c r="L135" s="27"/>
      <c r="M135" s="148" t="s">
        <v>1</v>
      </c>
      <c r="N135" s="149" t="s">
        <v>33</v>
      </c>
      <c r="O135" s="150">
        <v>0.128</v>
      </c>
      <c r="P135" s="150">
        <f t="shared" si="1"/>
        <v>12.544</v>
      </c>
      <c r="Q135" s="150">
        <v>0</v>
      </c>
      <c r="R135" s="150">
        <f t="shared" si="2"/>
        <v>0</v>
      </c>
      <c r="S135" s="150">
        <v>0</v>
      </c>
      <c r="T135" s="151">
        <f t="shared" si="3"/>
        <v>0</v>
      </c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R135" s="152" t="s">
        <v>138</v>
      </c>
      <c r="AT135" s="152" t="s">
        <v>134</v>
      </c>
      <c r="AU135" s="152" t="s">
        <v>77</v>
      </c>
      <c r="AY135" s="14" t="s">
        <v>131</v>
      </c>
      <c r="BE135" s="153">
        <f t="shared" si="4"/>
        <v>0</v>
      </c>
      <c r="BF135" s="153">
        <f t="shared" si="5"/>
        <v>0</v>
      </c>
      <c r="BG135" s="153">
        <f t="shared" si="6"/>
        <v>0</v>
      </c>
      <c r="BH135" s="153">
        <f t="shared" si="7"/>
        <v>0</v>
      </c>
      <c r="BI135" s="153">
        <f t="shared" si="8"/>
        <v>0</v>
      </c>
      <c r="BJ135" s="14" t="s">
        <v>77</v>
      </c>
      <c r="BK135" s="153">
        <f t="shared" si="9"/>
        <v>0</v>
      </c>
      <c r="BL135" s="14" t="s">
        <v>138</v>
      </c>
      <c r="BM135" s="152" t="s">
        <v>196</v>
      </c>
    </row>
    <row r="136" spans="1:65" s="2" customFormat="1" ht="16.5" customHeight="1">
      <c r="A136" s="26"/>
      <c r="B136" s="140"/>
      <c r="C136" s="158" t="s">
        <v>179</v>
      </c>
      <c r="D136" s="158" t="s">
        <v>345</v>
      </c>
      <c r="E136" s="159" t="s">
        <v>888</v>
      </c>
      <c r="F136" s="160" t="s">
        <v>889</v>
      </c>
      <c r="G136" s="161" t="s">
        <v>350</v>
      </c>
      <c r="H136" s="162">
        <v>4.9000000000000004</v>
      </c>
      <c r="I136" s="163"/>
      <c r="J136" s="163">
        <f t="shared" si="0"/>
        <v>0</v>
      </c>
      <c r="K136" s="164"/>
      <c r="L136" s="165"/>
      <c r="M136" s="166" t="s">
        <v>1</v>
      </c>
      <c r="N136" s="167" t="s">
        <v>33</v>
      </c>
      <c r="O136" s="150">
        <v>0</v>
      </c>
      <c r="P136" s="150">
        <f t="shared" si="1"/>
        <v>0</v>
      </c>
      <c r="Q136" s="150">
        <v>0.8</v>
      </c>
      <c r="R136" s="150">
        <f t="shared" si="2"/>
        <v>3.9200000000000004</v>
      </c>
      <c r="S136" s="150">
        <v>0</v>
      </c>
      <c r="T136" s="151">
        <f t="shared" si="3"/>
        <v>0</v>
      </c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R136" s="152" t="s">
        <v>169</v>
      </c>
      <c r="AT136" s="152" t="s">
        <v>345</v>
      </c>
      <c r="AU136" s="152" t="s">
        <v>77</v>
      </c>
      <c r="AY136" s="14" t="s">
        <v>131</v>
      </c>
      <c r="BE136" s="153">
        <f t="shared" si="4"/>
        <v>0</v>
      </c>
      <c r="BF136" s="153">
        <f t="shared" si="5"/>
        <v>0</v>
      </c>
      <c r="BG136" s="153">
        <f t="shared" si="6"/>
        <v>0</v>
      </c>
      <c r="BH136" s="153">
        <f t="shared" si="7"/>
        <v>0</v>
      </c>
      <c r="BI136" s="153">
        <f t="shared" si="8"/>
        <v>0</v>
      </c>
      <c r="BJ136" s="14" t="s">
        <v>77</v>
      </c>
      <c r="BK136" s="153">
        <f t="shared" si="9"/>
        <v>0</v>
      </c>
      <c r="BL136" s="14" t="s">
        <v>138</v>
      </c>
      <c r="BM136" s="152" t="s">
        <v>199</v>
      </c>
    </row>
    <row r="137" spans="1:65" s="2" customFormat="1" ht="16.5" customHeight="1">
      <c r="A137" s="26"/>
      <c r="B137" s="140"/>
      <c r="C137" s="158" t="s">
        <v>379</v>
      </c>
      <c r="D137" s="158" t="s">
        <v>345</v>
      </c>
      <c r="E137" s="159" t="s">
        <v>890</v>
      </c>
      <c r="F137" s="160" t="s">
        <v>891</v>
      </c>
      <c r="G137" s="161" t="s">
        <v>350</v>
      </c>
      <c r="H137" s="162">
        <v>4.9000000000000004</v>
      </c>
      <c r="I137" s="163"/>
      <c r="J137" s="163">
        <f t="shared" si="0"/>
        <v>0</v>
      </c>
      <c r="K137" s="164"/>
      <c r="L137" s="165"/>
      <c r="M137" s="166" t="s">
        <v>1</v>
      </c>
      <c r="N137" s="167" t="s">
        <v>33</v>
      </c>
      <c r="O137" s="150">
        <v>0</v>
      </c>
      <c r="P137" s="150">
        <f t="shared" si="1"/>
        <v>0</v>
      </c>
      <c r="Q137" s="150">
        <v>1.4</v>
      </c>
      <c r="R137" s="150">
        <f t="shared" si="2"/>
        <v>6.86</v>
      </c>
      <c r="S137" s="150">
        <v>0</v>
      </c>
      <c r="T137" s="151">
        <f t="shared" si="3"/>
        <v>0</v>
      </c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R137" s="152" t="s">
        <v>169</v>
      </c>
      <c r="AT137" s="152" t="s">
        <v>345</v>
      </c>
      <c r="AU137" s="152" t="s">
        <v>77</v>
      </c>
      <c r="AY137" s="14" t="s">
        <v>131</v>
      </c>
      <c r="BE137" s="153">
        <f t="shared" si="4"/>
        <v>0</v>
      </c>
      <c r="BF137" s="153">
        <f t="shared" si="5"/>
        <v>0</v>
      </c>
      <c r="BG137" s="153">
        <f t="shared" si="6"/>
        <v>0</v>
      </c>
      <c r="BH137" s="153">
        <f t="shared" si="7"/>
        <v>0</v>
      </c>
      <c r="BI137" s="153">
        <f t="shared" si="8"/>
        <v>0</v>
      </c>
      <c r="BJ137" s="14" t="s">
        <v>77</v>
      </c>
      <c r="BK137" s="153">
        <f t="shared" si="9"/>
        <v>0</v>
      </c>
      <c r="BL137" s="14" t="s">
        <v>138</v>
      </c>
      <c r="BM137" s="152" t="s">
        <v>202</v>
      </c>
    </row>
    <row r="138" spans="1:65" s="2" customFormat="1" ht="24.2" customHeight="1">
      <c r="A138" s="26"/>
      <c r="B138" s="140"/>
      <c r="C138" s="141" t="s">
        <v>182</v>
      </c>
      <c r="D138" s="141" t="s">
        <v>134</v>
      </c>
      <c r="E138" s="142" t="s">
        <v>892</v>
      </c>
      <c r="F138" s="143" t="s">
        <v>893</v>
      </c>
      <c r="G138" s="144" t="s">
        <v>344</v>
      </c>
      <c r="H138" s="145">
        <v>98</v>
      </c>
      <c r="I138" s="146"/>
      <c r="J138" s="146">
        <f t="shared" si="0"/>
        <v>0</v>
      </c>
      <c r="K138" s="147"/>
      <c r="L138" s="27"/>
      <c r="M138" s="148" t="s">
        <v>1</v>
      </c>
      <c r="N138" s="149" t="s">
        <v>33</v>
      </c>
      <c r="O138" s="150">
        <v>0.16800000000000001</v>
      </c>
      <c r="P138" s="150">
        <f t="shared" si="1"/>
        <v>16.464000000000002</v>
      </c>
      <c r="Q138" s="150">
        <v>0</v>
      </c>
      <c r="R138" s="150">
        <f t="shared" si="2"/>
        <v>0</v>
      </c>
      <c r="S138" s="150">
        <v>0</v>
      </c>
      <c r="T138" s="151">
        <f t="shared" si="3"/>
        <v>0</v>
      </c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R138" s="152" t="s">
        <v>138</v>
      </c>
      <c r="AT138" s="152" t="s">
        <v>134</v>
      </c>
      <c r="AU138" s="152" t="s">
        <v>77</v>
      </c>
      <c r="AY138" s="14" t="s">
        <v>131</v>
      </c>
      <c r="BE138" s="153">
        <f t="shared" si="4"/>
        <v>0</v>
      </c>
      <c r="BF138" s="153">
        <f t="shared" si="5"/>
        <v>0</v>
      </c>
      <c r="BG138" s="153">
        <f t="shared" si="6"/>
        <v>0</v>
      </c>
      <c r="BH138" s="153">
        <f t="shared" si="7"/>
        <v>0</v>
      </c>
      <c r="BI138" s="153">
        <f t="shared" si="8"/>
        <v>0</v>
      </c>
      <c r="BJ138" s="14" t="s">
        <v>77</v>
      </c>
      <c r="BK138" s="153">
        <f t="shared" si="9"/>
        <v>0</v>
      </c>
      <c r="BL138" s="14" t="s">
        <v>138</v>
      </c>
      <c r="BM138" s="152" t="s">
        <v>205</v>
      </c>
    </row>
    <row r="139" spans="1:65" s="12" customFormat="1" ht="22.9" customHeight="1">
      <c r="B139" s="128"/>
      <c r="D139" s="129" t="s">
        <v>66</v>
      </c>
      <c r="E139" s="138" t="s">
        <v>353</v>
      </c>
      <c r="F139" s="138" t="s">
        <v>387</v>
      </c>
      <c r="J139" s="139">
        <f>BK139</f>
        <v>0</v>
      </c>
      <c r="L139" s="128"/>
      <c r="M139" s="132"/>
      <c r="N139" s="133"/>
      <c r="O139" s="133"/>
      <c r="P139" s="134">
        <f>SUM(P140:P148)</f>
        <v>49.269077000000003</v>
      </c>
      <c r="Q139" s="133"/>
      <c r="R139" s="134">
        <f>SUM(R140:R148)</f>
        <v>394.83619619249998</v>
      </c>
      <c r="S139" s="133"/>
      <c r="T139" s="135">
        <f>SUM(T140:T148)</f>
        <v>0</v>
      </c>
      <c r="AR139" s="129" t="s">
        <v>74</v>
      </c>
      <c r="AT139" s="136" t="s">
        <v>66</v>
      </c>
      <c r="AU139" s="136" t="s">
        <v>74</v>
      </c>
      <c r="AY139" s="129" t="s">
        <v>131</v>
      </c>
      <c r="BK139" s="137">
        <f>SUM(BK140:BK148)</f>
        <v>0</v>
      </c>
    </row>
    <row r="140" spans="1:65" s="2" customFormat="1" ht="33" customHeight="1">
      <c r="A140" s="26"/>
      <c r="B140" s="140"/>
      <c r="C140" s="141" t="s">
        <v>384</v>
      </c>
      <c r="D140" s="141" t="s">
        <v>134</v>
      </c>
      <c r="E140" s="142" t="s">
        <v>894</v>
      </c>
      <c r="F140" s="143" t="s">
        <v>928</v>
      </c>
      <c r="G140" s="144" t="s">
        <v>344</v>
      </c>
      <c r="H140" s="145">
        <v>94.5</v>
      </c>
      <c r="I140" s="146"/>
      <c r="J140" s="146">
        <f t="shared" ref="J140:J148" si="10">ROUND(I140*H140,2)</f>
        <v>0</v>
      </c>
      <c r="K140" s="147"/>
      <c r="L140" s="27"/>
      <c r="M140" s="148" t="s">
        <v>1</v>
      </c>
      <c r="N140" s="149" t="s">
        <v>33</v>
      </c>
      <c r="O140" s="150">
        <v>0</v>
      </c>
      <c r="P140" s="150">
        <f t="shared" ref="P140:P148" si="11">O140*H140</f>
        <v>0</v>
      </c>
      <c r="Q140" s="150">
        <v>3.3270000000000001E-2</v>
      </c>
      <c r="R140" s="150">
        <f t="shared" ref="R140:R148" si="12">Q140*H140</f>
        <v>3.144015</v>
      </c>
      <c r="S140" s="150">
        <v>0</v>
      </c>
      <c r="T140" s="151">
        <f t="shared" ref="T140:T148" si="13">S140*H140</f>
        <v>0</v>
      </c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R140" s="152" t="s">
        <v>138</v>
      </c>
      <c r="AT140" s="152" t="s">
        <v>134</v>
      </c>
      <c r="AU140" s="152" t="s">
        <v>77</v>
      </c>
      <c r="AY140" s="14" t="s">
        <v>131</v>
      </c>
      <c r="BE140" s="153">
        <f t="shared" ref="BE140:BE148" si="14">IF(N140="základná",J140,0)</f>
        <v>0</v>
      </c>
      <c r="BF140" s="153">
        <f t="shared" ref="BF140:BF148" si="15">IF(N140="znížená",J140,0)</f>
        <v>0</v>
      </c>
      <c r="BG140" s="153">
        <f t="shared" ref="BG140:BG148" si="16">IF(N140="zákl. prenesená",J140,0)</f>
        <v>0</v>
      </c>
      <c r="BH140" s="153">
        <f t="shared" ref="BH140:BH148" si="17">IF(N140="zníž. prenesená",J140,0)</f>
        <v>0</v>
      </c>
      <c r="BI140" s="153">
        <f t="shared" ref="BI140:BI148" si="18">IF(N140="nulová",J140,0)</f>
        <v>0</v>
      </c>
      <c r="BJ140" s="14" t="s">
        <v>77</v>
      </c>
      <c r="BK140" s="153">
        <f t="shared" ref="BK140:BK148" si="19">ROUND(I140*H140,2)</f>
        <v>0</v>
      </c>
      <c r="BL140" s="14" t="s">
        <v>138</v>
      </c>
      <c r="BM140" s="152" t="s">
        <v>208</v>
      </c>
    </row>
    <row r="141" spans="1:65" s="2" customFormat="1" ht="24.2" customHeight="1">
      <c r="A141" s="26"/>
      <c r="B141" s="140"/>
      <c r="C141" s="141" t="s">
        <v>185</v>
      </c>
      <c r="D141" s="141" t="s">
        <v>134</v>
      </c>
      <c r="E141" s="142" t="s">
        <v>896</v>
      </c>
      <c r="F141" s="143" t="s">
        <v>897</v>
      </c>
      <c r="G141" s="144" t="s">
        <v>344</v>
      </c>
      <c r="H141" s="145">
        <v>94.5</v>
      </c>
      <c r="I141" s="146"/>
      <c r="J141" s="146">
        <f t="shared" si="10"/>
        <v>0</v>
      </c>
      <c r="K141" s="147"/>
      <c r="L141" s="27"/>
      <c r="M141" s="148" t="s">
        <v>1</v>
      </c>
      <c r="N141" s="149" t="s">
        <v>33</v>
      </c>
      <c r="O141" s="150">
        <v>1.4E-2</v>
      </c>
      <c r="P141" s="150">
        <f t="shared" si="11"/>
        <v>1.323</v>
      </c>
      <c r="Q141" s="150">
        <v>0</v>
      </c>
      <c r="R141" s="150">
        <f t="shared" si="12"/>
        <v>0</v>
      </c>
      <c r="S141" s="150">
        <v>0</v>
      </c>
      <c r="T141" s="151">
        <f t="shared" si="13"/>
        <v>0</v>
      </c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R141" s="152" t="s">
        <v>138</v>
      </c>
      <c r="AT141" s="152" t="s">
        <v>134</v>
      </c>
      <c r="AU141" s="152" t="s">
        <v>77</v>
      </c>
      <c r="AY141" s="14" t="s">
        <v>131</v>
      </c>
      <c r="BE141" s="153">
        <f t="shared" si="14"/>
        <v>0</v>
      </c>
      <c r="BF141" s="153">
        <f t="shared" si="15"/>
        <v>0</v>
      </c>
      <c r="BG141" s="153">
        <f t="shared" si="16"/>
        <v>0</v>
      </c>
      <c r="BH141" s="153">
        <f t="shared" si="17"/>
        <v>0</v>
      </c>
      <c r="BI141" s="153">
        <f t="shared" si="18"/>
        <v>0</v>
      </c>
      <c r="BJ141" s="14" t="s">
        <v>77</v>
      </c>
      <c r="BK141" s="153">
        <f t="shared" si="19"/>
        <v>0</v>
      </c>
      <c r="BL141" s="14" t="s">
        <v>138</v>
      </c>
      <c r="BM141" s="152" t="s">
        <v>211</v>
      </c>
    </row>
    <row r="142" spans="1:65" s="2" customFormat="1" ht="16.5" customHeight="1">
      <c r="A142" s="26"/>
      <c r="B142" s="140"/>
      <c r="C142" s="141" t="s">
        <v>391</v>
      </c>
      <c r="D142" s="141" t="s">
        <v>134</v>
      </c>
      <c r="E142" s="142" t="s">
        <v>898</v>
      </c>
      <c r="F142" s="143" t="s">
        <v>899</v>
      </c>
      <c r="G142" s="144" t="s">
        <v>344</v>
      </c>
      <c r="H142" s="145">
        <v>343.35</v>
      </c>
      <c r="I142" s="146"/>
      <c r="J142" s="146">
        <f t="shared" si="10"/>
        <v>0</v>
      </c>
      <c r="K142" s="147"/>
      <c r="L142" s="27"/>
      <c r="M142" s="148" t="s">
        <v>1</v>
      </c>
      <c r="N142" s="149" t="s">
        <v>33</v>
      </c>
      <c r="O142" s="150">
        <v>2.7119999999999998E-2</v>
      </c>
      <c r="P142" s="150">
        <f t="shared" si="11"/>
        <v>9.3116520000000005</v>
      </c>
      <c r="Q142" s="150">
        <v>0.37080000000000002</v>
      </c>
      <c r="R142" s="150">
        <f t="shared" si="12"/>
        <v>127.31418000000002</v>
      </c>
      <c r="S142" s="150">
        <v>0</v>
      </c>
      <c r="T142" s="151">
        <f t="shared" si="13"/>
        <v>0</v>
      </c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R142" s="152" t="s">
        <v>138</v>
      </c>
      <c r="AT142" s="152" t="s">
        <v>134</v>
      </c>
      <c r="AU142" s="152" t="s">
        <v>77</v>
      </c>
      <c r="AY142" s="14" t="s">
        <v>131</v>
      </c>
      <c r="BE142" s="153">
        <f t="shared" si="14"/>
        <v>0</v>
      </c>
      <c r="BF142" s="153">
        <f t="shared" si="15"/>
        <v>0</v>
      </c>
      <c r="BG142" s="153">
        <f t="shared" si="16"/>
        <v>0</v>
      </c>
      <c r="BH142" s="153">
        <f t="shared" si="17"/>
        <v>0</v>
      </c>
      <c r="BI142" s="153">
        <f t="shared" si="18"/>
        <v>0</v>
      </c>
      <c r="BJ142" s="14" t="s">
        <v>77</v>
      </c>
      <c r="BK142" s="153">
        <f t="shared" si="19"/>
        <v>0</v>
      </c>
      <c r="BL142" s="14" t="s">
        <v>138</v>
      </c>
      <c r="BM142" s="152" t="s">
        <v>214</v>
      </c>
    </row>
    <row r="143" spans="1:65" s="2" customFormat="1" ht="24.2" customHeight="1">
      <c r="A143" s="26"/>
      <c r="B143" s="140"/>
      <c r="C143" s="141" t="s">
        <v>7</v>
      </c>
      <c r="D143" s="141" t="s">
        <v>134</v>
      </c>
      <c r="E143" s="142" t="s">
        <v>929</v>
      </c>
      <c r="F143" s="143" t="s">
        <v>903</v>
      </c>
      <c r="G143" s="144" t="s">
        <v>344</v>
      </c>
      <c r="H143" s="145">
        <v>330.75</v>
      </c>
      <c r="I143" s="146"/>
      <c r="J143" s="146">
        <f t="shared" si="10"/>
        <v>0</v>
      </c>
      <c r="K143" s="147"/>
      <c r="L143" s="27"/>
      <c r="M143" s="148" t="s">
        <v>1</v>
      </c>
      <c r="N143" s="149" t="s">
        <v>33</v>
      </c>
      <c r="O143" s="150">
        <v>2.5100000000000001E-2</v>
      </c>
      <c r="P143" s="150">
        <f t="shared" si="11"/>
        <v>8.3018250000000009</v>
      </c>
      <c r="Q143" s="150">
        <v>0.43096599000000002</v>
      </c>
      <c r="R143" s="150">
        <f t="shared" si="12"/>
        <v>142.54200119250001</v>
      </c>
      <c r="S143" s="150">
        <v>0</v>
      </c>
      <c r="T143" s="151">
        <f t="shared" si="13"/>
        <v>0</v>
      </c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R143" s="152" t="s">
        <v>138</v>
      </c>
      <c r="AT143" s="152" t="s">
        <v>134</v>
      </c>
      <c r="AU143" s="152" t="s">
        <v>77</v>
      </c>
      <c r="AY143" s="14" t="s">
        <v>131</v>
      </c>
      <c r="BE143" s="153">
        <f t="shared" si="14"/>
        <v>0</v>
      </c>
      <c r="BF143" s="153">
        <f t="shared" si="15"/>
        <v>0</v>
      </c>
      <c r="BG143" s="153">
        <f t="shared" si="16"/>
        <v>0</v>
      </c>
      <c r="BH143" s="153">
        <f t="shared" si="17"/>
        <v>0</v>
      </c>
      <c r="BI143" s="153">
        <f t="shared" si="18"/>
        <v>0</v>
      </c>
      <c r="BJ143" s="14" t="s">
        <v>77</v>
      </c>
      <c r="BK143" s="153">
        <f t="shared" si="19"/>
        <v>0</v>
      </c>
      <c r="BL143" s="14" t="s">
        <v>138</v>
      </c>
      <c r="BM143" s="152" t="s">
        <v>217</v>
      </c>
    </row>
    <row r="144" spans="1:65" s="2" customFormat="1" ht="24.2" customHeight="1">
      <c r="A144" s="26"/>
      <c r="B144" s="140"/>
      <c r="C144" s="141" t="s">
        <v>396</v>
      </c>
      <c r="D144" s="141" t="s">
        <v>134</v>
      </c>
      <c r="E144" s="142" t="s">
        <v>904</v>
      </c>
      <c r="F144" s="143" t="s">
        <v>930</v>
      </c>
      <c r="G144" s="144" t="s">
        <v>344</v>
      </c>
      <c r="H144" s="145">
        <v>130</v>
      </c>
      <c r="I144" s="146"/>
      <c r="J144" s="146">
        <f t="shared" si="10"/>
        <v>0</v>
      </c>
      <c r="K144" s="147"/>
      <c r="L144" s="27"/>
      <c r="M144" s="148" t="s">
        <v>1</v>
      </c>
      <c r="N144" s="149" t="s">
        <v>33</v>
      </c>
      <c r="O144" s="150">
        <v>5.1499999999999997E-2</v>
      </c>
      <c r="P144" s="150">
        <f t="shared" si="11"/>
        <v>6.6949999999999994</v>
      </c>
      <c r="Q144" s="150">
        <v>0.19694999999999999</v>
      </c>
      <c r="R144" s="150">
        <f t="shared" si="12"/>
        <v>25.603499999999997</v>
      </c>
      <c r="S144" s="150">
        <v>0</v>
      </c>
      <c r="T144" s="151">
        <f t="shared" si="13"/>
        <v>0</v>
      </c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R144" s="152" t="s">
        <v>138</v>
      </c>
      <c r="AT144" s="152" t="s">
        <v>134</v>
      </c>
      <c r="AU144" s="152" t="s">
        <v>77</v>
      </c>
      <c r="AY144" s="14" t="s">
        <v>131</v>
      </c>
      <c r="BE144" s="153">
        <f t="shared" si="14"/>
        <v>0</v>
      </c>
      <c r="BF144" s="153">
        <f t="shared" si="15"/>
        <v>0</v>
      </c>
      <c r="BG144" s="153">
        <f t="shared" si="16"/>
        <v>0</v>
      </c>
      <c r="BH144" s="153">
        <f t="shared" si="17"/>
        <v>0</v>
      </c>
      <c r="BI144" s="153">
        <f t="shared" si="18"/>
        <v>0</v>
      </c>
      <c r="BJ144" s="14" t="s">
        <v>77</v>
      </c>
      <c r="BK144" s="153">
        <f t="shared" si="19"/>
        <v>0</v>
      </c>
      <c r="BL144" s="14" t="s">
        <v>138</v>
      </c>
      <c r="BM144" s="152" t="s">
        <v>220</v>
      </c>
    </row>
    <row r="145" spans="1:65" s="2" customFormat="1" ht="16.5" customHeight="1">
      <c r="A145" s="26"/>
      <c r="B145" s="140"/>
      <c r="C145" s="141" t="s">
        <v>190</v>
      </c>
      <c r="D145" s="141" t="s">
        <v>134</v>
      </c>
      <c r="E145" s="142" t="s">
        <v>931</v>
      </c>
      <c r="F145" s="143" t="s">
        <v>907</v>
      </c>
      <c r="G145" s="144" t="s">
        <v>172</v>
      </c>
      <c r="H145" s="145">
        <v>20.5</v>
      </c>
      <c r="I145" s="146"/>
      <c r="J145" s="146">
        <f t="shared" si="10"/>
        <v>0</v>
      </c>
      <c r="K145" s="147"/>
      <c r="L145" s="27"/>
      <c r="M145" s="148" t="s">
        <v>1</v>
      </c>
      <c r="N145" s="149" t="s">
        <v>33</v>
      </c>
      <c r="O145" s="150">
        <v>0</v>
      </c>
      <c r="P145" s="150">
        <f t="shared" si="11"/>
        <v>0</v>
      </c>
      <c r="Q145" s="150">
        <v>0</v>
      </c>
      <c r="R145" s="150">
        <f t="shared" si="12"/>
        <v>0</v>
      </c>
      <c r="S145" s="150">
        <v>0</v>
      </c>
      <c r="T145" s="151">
        <f t="shared" si="13"/>
        <v>0</v>
      </c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R145" s="152" t="s">
        <v>138</v>
      </c>
      <c r="AT145" s="152" t="s">
        <v>134</v>
      </c>
      <c r="AU145" s="152" t="s">
        <v>77</v>
      </c>
      <c r="AY145" s="14" t="s">
        <v>131</v>
      </c>
      <c r="BE145" s="153">
        <f t="shared" si="14"/>
        <v>0</v>
      </c>
      <c r="BF145" s="153">
        <f t="shared" si="15"/>
        <v>0</v>
      </c>
      <c r="BG145" s="153">
        <f t="shared" si="16"/>
        <v>0</v>
      </c>
      <c r="BH145" s="153">
        <f t="shared" si="17"/>
        <v>0</v>
      </c>
      <c r="BI145" s="153">
        <f t="shared" si="18"/>
        <v>0</v>
      </c>
      <c r="BJ145" s="14" t="s">
        <v>77</v>
      </c>
      <c r="BK145" s="153">
        <f t="shared" si="19"/>
        <v>0</v>
      </c>
      <c r="BL145" s="14" t="s">
        <v>138</v>
      </c>
      <c r="BM145" s="152" t="s">
        <v>223</v>
      </c>
    </row>
    <row r="146" spans="1:65" s="2" customFormat="1" ht="24.2" customHeight="1">
      <c r="A146" s="26"/>
      <c r="B146" s="140"/>
      <c r="C146" s="141" t="s">
        <v>400</v>
      </c>
      <c r="D146" s="141" t="s">
        <v>134</v>
      </c>
      <c r="E146" s="142" t="s">
        <v>908</v>
      </c>
      <c r="F146" s="143" t="s">
        <v>909</v>
      </c>
      <c r="G146" s="144" t="s">
        <v>344</v>
      </c>
      <c r="H146" s="145">
        <v>630</v>
      </c>
      <c r="I146" s="146"/>
      <c r="J146" s="146">
        <f t="shared" si="10"/>
        <v>0</v>
      </c>
      <c r="K146" s="147"/>
      <c r="L146" s="27"/>
      <c r="M146" s="148" t="s">
        <v>1</v>
      </c>
      <c r="N146" s="149" t="s">
        <v>33</v>
      </c>
      <c r="O146" s="150">
        <v>2.0200000000000001E-3</v>
      </c>
      <c r="P146" s="150">
        <f t="shared" si="11"/>
        <v>1.2726</v>
      </c>
      <c r="Q146" s="150">
        <v>7.1000000000000002E-4</v>
      </c>
      <c r="R146" s="150">
        <f t="shared" si="12"/>
        <v>0.44730000000000003</v>
      </c>
      <c r="S146" s="150">
        <v>0</v>
      </c>
      <c r="T146" s="151">
        <f t="shared" si="13"/>
        <v>0</v>
      </c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R146" s="152" t="s">
        <v>138</v>
      </c>
      <c r="AT146" s="152" t="s">
        <v>134</v>
      </c>
      <c r="AU146" s="152" t="s">
        <v>77</v>
      </c>
      <c r="AY146" s="14" t="s">
        <v>131</v>
      </c>
      <c r="BE146" s="153">
        <f t="shared" si="14"/>
        <v>0</v>
      </c>
      <c r="BF146" s="153">
        <f t="shared" si="15"/>
        <v>0</v>
      </c>
      <c r="BG146" s="153">
        <f t="shared" si="16"/>
        <v>0</v>
      </c>
      <c r="BH146" s="153">
        <f t="shared" si="17"/>
        <v>0</v>
      </c>
      <c r="BI146" s="153">
        <f t="shared" si="18"/>
        <v>0</v>
      </c>
      <c r="BJ146" s="14" t="s">
        <v>77</v>
      </c>
      <c r="BK146" s="153">
        <f t="shared" si="19"/>
        <v>0</v>
      </c>
      <c r="BL146" s="14" t="s">
        <v>138</v>
      </c>
      <c r="BM146" s="152" t="s">
        <v>226</v>
      </c>
    </row>
    <row r="147" spans="1:65" s="2" customFormat="1" ht="24.2" customHeight="1">
      <c r="A147" s="26"/>
      <c r="B147" s="140"/>
      <c r="C147" s="141" t="s">
        <v>193</v>
      </c>
      <c r="D147" s="141" t="s">
        <v>134</v>
      </c>
      <c r="E147" s="142" t="s">
        <v>910</v>
      </c>
      <c r="F147" s="143" t="s">
        <v>911</v>
      </c>
      <c r="G147" s="144" t="s">
        <v>344</v>
      </c>
      <c r="H147" s="145">
        <v>315</v>
      </c>
      <c r="I147" s="146"/>
      <c r="J147" s="146">
        <f t="shared" si="10"/>
        <v>0</v>
      </c>
      <c r="K147" s="147"/>
      <c r="L147" s="27"/>
      <c r="M147" s="148" t="s">
        <v>1</v>
      </c>
      <c r="N147" s="149" t="s">
        <v>33</v>
      </c>
      <c r="O147" s="150">
        <v>7.0999999999999994E-2</v>
      </c>
      <c r="P147" s="150">
        <f t="shared" si="11"/>
        <v>22.364999999999998</v>
      </c>
      <c r="Q147" s="150">
        <v>0.12966</v>
      </c>
      <c r="R147" s="150">
        <f t="shared" si="12"/>
        <v>40.8429</v>
      </c>
      <c r="S147" s="150">
        <v>0</v>
      </c>
      <c r="T147" s="151">
        <f t="shared" si="13"/>
        <v>0</v>
      </c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R147" s="152" t="s">
        <v>138</v>
      </c>
      <c r="AT147" s="152" t="s">
        <v>134</v>
      </c>
      <c r="AU147" s="152" t="s">
        <v>77</v>
      </c>
      <c r="AY147" s="14" t="s">
        <v>131</v>
      </c>
      <c r="BE147" s="153">
        <f t="shared" si="14"/>
        <v>0</v>
      </c>
      <c r="BF147" s="153">
        <f t="shared" si="15"/>
        <v>0</v>
      </c>
      <c r="BG147" s="153">
        <f t="shared" si="16"/>
        <v>0</v>
      </c>
      <c r="BH147" s="153">
        <f t="shared" si="17"/>
        <v>0</v>
      </c>
      <c r="BI147" s="153">
        <f t="shared" si="18"/>
        <v>0</v>
      </c>
      <c r="BJ147" s="14" t="s">
        <v>77</v>
      </c>
      <c r="BK147" s="153">
        <f t="shared" si="19"/>
        <v>0</v>
      </c>
      <c r="BL147" s="14" t="s">
        <v>138</v>
      </c>
      <c r="BM147" s="152" t="s">
        <v>227</v>
      </c>
    </row>
    <row r="148" spans="1:65" s="2" customFormat="1" ht="24.2" customHeight="1">
      <c r="A148" s="26"/>
      <c r="B148" s="140"/>
      <c r="C148" s="141" t="s">
        <v>404</v>
      </c>
      <c r="D148" s="141" t="s">
        <v>134</v>
      </c>
      <c r="E148" s="142" t="s">
        <v>932</v>
      </c>
      <c r="F148" s="143" t="s">
        <v>933</v>
      </c>
      <c r="G148" s="144" t="s">
        <v>344</v>
      </c>
      <c r="H148" s="145">
        <v>315</v>
      </c>
      <c r="I148" s="146"/>
      <c r="J148" s="146">
        <f t="shared" si="10"/>
        <v>0</v>
      </c>
      <c r="K148" s="147"/>
      <c r="L148" s="27"/>
      <c r="M148" s="148" t="s">
        <v>1</v>
      </c>
      <c r="N148" s="149" t="s">
        <v>33</v>
      </c>
      <c r="O148" s="150">
        <v>0</v>
      </c>
      <c r="P148" s="150">
        <f t="shared" si="11"/>
        <v>0</v>
      </c>
      <c r="Q148" s="150">
        <v>0.17441999999999999</v>
      </c>
      <c r="R148" s="150">
        <f t="shared" si="12"/>
        <v>54.942299999999996</v>
      </c>
      <c r="S148" s="150">
        <v>0</v>
      </c>
      <c r="T148" s="151">
        <f t="shared" si="13"/>
        <v>0</v>
      </c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R148" s="152" t="s">
        <v>138</v>
      </c>
      <c r="AT148" s="152" t="s">
        <v>134</v>
      </c>
      <c r="AU148" s="152" t="s">
        <v>77</v>
      </c>
      <c r="AY148" s="14" t="s">
        <v>131</v>
      </c>
      <c r="BE148" s="153">
        <f t="shared" si="14"/>
        <v>0</v>
      </c>
      <c r="BF148" s="153">
        <f t="shared" si="15"/>
        <v>0</v>
      </c>
      <c r="BG148" s="153">
        <f t="shared" si="16"/>
        <v>0</v>
      </c>
      <c r="BH148" s="153">
        <f t="shared" si="17"/>
        <v>0</v>
      </c>
      <c r="BI148" s="153">
        <f t="shared" si="18"/>
        <v>0</v>
      </c>
      <c r="BJ148" s="14" t="s">
        <v>77</v>
      </c>
      <c r="BK148" s="153">
        <f t="shared" si="19"/>
        <v>0</v>
      </c>
      <c r="BL148" s="14" t="s">
        <v>138</v>
      </c>
      <c r="BM148" s="152" t="s">
        <v>229</v>
      </c>
    </row>
    <row r="149" spans="1:65" s="12" customFormat="1" ht="22.9" customHeight="1">
      <c r="B149" s="128"/>
      <c r="D149" s="129" t="s">
        <v>66</v>
      </c>
      <c r="E149" s="138" t="s">
        <v>364</v>
      </c>
      <c r="F149" s="138" t="s">
        <v>426</v>
      </c>
      <c r="J149" s="139">
        <f>BK149</f>
        <v>0</v>
      </c>
      <c r="L149" s="128"/>
      <c r="M149" s="132"/>
      <c r="N149" s="133"/>
      <c r="O149" s="133"/>
      <c r="P149" s="134">
        <f>SUM(P150:P152)</f>
        <v>16.522840000000002</v>
      </c>
      <c r="Q149" s="133"/>
      <c r="R149" s="134">
        <f>SUM(R150:R152)</f>
        <v>0</v>
      </c>
      <c r="S149" s="133"/>
      <c r="T149" s="135">
        <f>SUM(T150:T152)</f>
        <v>0</v>
      </c>
      <c r="AR149" s="129" t="s">
        <v>74</v>
      </c>
      <c r="AT149" s="136" t="s">
        <v>66</v>
      </c>
      <c r="AU149" s="136" t="s">
        <v>74</v>
      </c>
      <c r="AY149" s="129" t="s">
        <v>131</v>
      </c>
      <c r="BK149" s="137">
        <f>SUM(BK150:BK152)</f>
        <v>0</v>
      </c>
    </row>
    <row r="150" spans="1:65" s="2" customFormat="1" ht="24.2" customHeight="1">
      <c r="A150" s="26"/>
      <c r="B150" s="140"/>
      <c r="C150" s="141" t="s">
        <v>196</v>
      </c>
      <c r="D150" s="141" t="s">
        <v>134</v>
      </c>
      <c r="E150" s="142" t="s">
        <v>934</v>
      </c>
      <c r="F150" s="143" t="s">
        <v>935</v>
      </c>
      <c r="G150" s="144" t="s">
        <v>137</v>
      </c>
      <c r="H150" s="145">
        <v>1</v>
      </c>
      <c r="I150" s="146"/>
      <c r="J150" s="146">
        <f>ROUND(I150*H150,2)</f>
        <v>0</v>
      </c>
      <c r="K150" s="147"/>
      <c r="L150" s="27"/>
      <c r="M150" s="148" t="s">
        <v>1</v>
      </c>
      <c r="N150" s="149" t="s">
        <v>33</v>
      </c>
      <c r="O150" s="150">
        <v>0</v>
      </c>
      <c r="P150" s="150">
        <f>O150*H150</f>
        <v>0</v>
      </c>
      <c r="Q150" s="150">
        <v>0</v>
      </c>
      <c r="R150" s="150">
        <f>Q150*H150</f>
        <v>0</v>
      </c>
      <c r="S150" s="150">
        <v>0</v>
      </c>
      <c r="T150" s="151">
        <f>S150*H150</f>
        <v>0</v>
      </c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R150" s="152" t="s">
        <v>138</v>
      </c>
      <c r="AT150" s="152" t="s">
        <v>134</v>
      </c>
      <c r="AU150" s="152" t="s">
        <v>77</v>
      </c>
      <c r="AY150" s="14" t="s">
        <v>131</v>
      </c>
      <c r="BE150" s="153">
        <f>IF(N150="základná",J150,0)</f>
        <v>0</v>
      </c>
      <c r="BF150" s="153">
        <f>IF(N150="znížená",J150,0)</f>
        <v>0</v>
      </c>
      <c r="BG150" s="153">
        <f>IF(N150="zákl. prenesená",J150,0)</f>
        <v>0</v>
      </c>
      <c r="BH150" s="153">
        <f>IF(N150="zníž. prenesená",J150,0)</f>
        <v>0</v>
      </c>
      <c r="BI150" s="153">
        <f>IF(N150="nulová",J150,0)</f>
        <v>0</v>
      </c>
      <c r="BJ150" s="14" t="s">
        <v>77</v>
      </c>
      <c r="BK150" s="153">
        <f>ROUND(I150*H150,2)</f>
        <v>0</v>
      </c>
      <c r="BL150" s="14" t="s">
        <v>138</v>
      </c>
      <c r="BM150" s="152" t="s">
        <v>231</v>
      </c>
    </row>
    <row r="151" spans="1:65" s="2" customFormat="1" ht="16.5" customHeight="1">
      <c r="A151" s="26"/>
      <c r="B151" s="140"/>
      <c r="C151" s="141" t="s">
        <v>407</v>
      </c>
      <c r="D151" s="141" t="s">
        <v>134</v>
      </c>
      <c r="E151" s="142" t="s">
        <v>797</v>
      </c>
      <c r="F151" s="143" t="s">
        <v>798</v>
      </c>
      <c r="G151" s="144" t="s">
        <v>350</v>
      </c>
      <c r="H151" s="145">
        <v>111</v>
      </c>
      <c r="I151" s="146"/>
      <c r="J151" s="146">
        <f>ROUND(I151*H151,2)</f>
        <v>0</v>
      </c>
      <c r="K151" s="147"/>
      <c r="L151" s="27"/>
      <c r="M151" s="148" t="s">
        <v>1</v>
      </c>
      <c r="N151" s="149" t="s">
        <v>33</v>
      </c>
      <c r="O151" s="150">
        <v>0</v>
      </c>
      <c r="P151" s="150">
        <f>O151*H151</f>
        <v>0</v>
      </c>
      <c r="Q151" s="150">
        <v>0</v>
      </c>
      <c r="R151" s="150">
        <f>Q151*H151</f>
        <v>0</v>
      </c>
      <c r="S151" s="150">
        <v>0</v>
      </c>
      <c r="T151" s="151">
        <f>S151*H151</f>
        <v>0</v>
      </c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R151" s="152" t="s">
        <v>138</v>
      </c>
      <c r="AT151" s="152" t="s">
        <v>134</v>
      </c>
      <c r="AU151" s="152" t="s">
        <v>77</v>
      </c>
      <c r="AY151" s="14" t="s">
        <v>131</v>
      </c>
      <c r="BE151" s="153">
        <f>IF(N151="základná",J151,0)</f>
        <v>0</v>
      </c>
      <c r="BF151" s="153">
        <f>IF(N151="znížená",J151,0)</f>
        <v>0</v>
      </c>
      <c r="BG151" s="153">
        <f>IF(N151="zákl. prenesená",J151,0)</f>
        <v>0</v>
      </c>
      <c r="BH151" s="153">
        <f>IF(N151="zníž. prenesená",J151,0)</f>
        <v>0</v>
      </c>
      <c r="BI151" s="153">
        <f>IF(N151="nulová",J151,0)</f>
        <v>0</v>
      </c>
      <c r="BJ151" s="14" t="s">
        <v>77</v>
      </c>
      <c r="BK151" s="153">
        <f>ROUND(I151*H151,2)</f>
        <v>0</v>
      </c>
      <c r="BL151" s="14" t="s">
        <v>138</v>
      </c>
      <c r="BM151" s="152" t="s">
        <v>232</v>
      </c>
    </row>
    <row r="152" spans="1:65" s="2" customFormat="1" ht="21.75" customHeight="1">
      <c r="A152" s="26"/>
      <c r="B152" s="140"/>
      <c r="C152" s="141" t="s">
        <v>199</v>
      </c>
      <c r="D152" s="141" t="s">
        <v>134</v>
      </c>
      <c r="E152" s="142" t="s">
        <v>921</v>
      </c>
      <c r="F152" s="143" t="s">
        <v>922</v>
      </c>
      <c r="G152" s="144" t="s">
        <v>360</v>
      </c>
      <c r="H152" s="145">
        <v>413.07100000000003</v>
      </c>
      <c r="I152" s="146"/>
      <c r="J152" s="146">
        <f>ROUND(I152*H152,2)</f>
        <v>0</v>
      </c>
      <c r="K152" s="147"/>
      <c r="L152" s="27"/>
      <c r="M152" s="154" t="s">
        <v>1</v>
      </c>
      <c r="N152" s="155" t="s">
        <v>33</v>
      </c>
      <c r="O152" s="156">
        <v>0.04</v>
      </c>
      <c r="P152" s="156">
        <f>O152*H152</f>
        <v>16.522840000000002</v>
      </c>
      <c r="Q152" s="156">
        <v>0</v>
      </c>
      <c r="R152" s="156">
        <f>Q152*H152</f>
        <v>0</v>
      </c>
      <c r="S152" s="156">
        <v>0</v>
      </c>
      <c r="T152" s="157">
        <f>S152*H152</f>
        <v>0</v>
      </c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R152" s="152" t="s">
        <v>138</v>
      </c>
      <c r="AT152" s="152" t="s">
        <v>134</v>
      </c>
      <c r="AU152" s="152" t="s">
        <v>77</v>
      </c>
      <c r="AY152" s="14" t="s">
        <v>131</v>
      </c>
      <c r="BE152" s="153">
        <f>IF(N152="základná",J152,0)</f>
        <v>0</v>
      </c>
      <c r="BF152" s="153">
        <f>IF(N152="znížená",J152,0)</f>
        <v>0</v>
      </c>
      <c r="BG152" s="153">
        <f>IF(N152="zákl. prenesená",J152,0)</f>
        <v>0</v>
      </c>
      <c r="BH152" s="153">
        <f>IF(N152="zníž. prenesená",J152,0)</f>
        <v>0</v>
      </c>
      <c r="BI152" s="153">
        <f>IF(N152="nulová",J152,0)</f>
        <v>0</v>
      </c>
      <c r="BJ152" s="14" t="s">
        <v>77</v>
      </c>
      <c r="BK152" s="153">
        <f>ROUND(I152*H152,2)</f>
        <v>0</v>
      </c>
      <c r="BL152" s="14" t="s">
        <v>138</v>
      </c>
      <c r="BM152" s="152" t="s">
        <v>235</v>
      </c>
    </row>
    <row r="153" spans="1:65" s="2" customFormat="1" ht="6.95" customHeight="1">
      <c r="A153" s="26"/>
      <c r="B153" s="44"/>
      <c r="C153" s="45"/>
      <c r="D153" s="45"/>
      <c r="E153" s="45"/>
      <c r="F153" s="45"/>
      <c r="G153" s="45"/>
      <c r="H153" s="45"/>
      <c r="I153" s="45"/>
      <c r="J153" s="45"/>
      <c r="K153" s="45"/>
      <c r="L153" s="27"/>
      <c r="M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</row>
  </sheetData>
  <autoFilter ref="C119:K152"/>
  <mergeCells count="8">
    <mergeCell ref="E110:H110"/>
    <mergeCell ref="E112:H112"/>
    <mergeCell ref="L2:V2"/>
    <mergeCell ref="E7:H7"/>
    <mergeCell ref="E9:H9"/>
    <mergeCell ref="E27:H27"/>
    <mergeCell ref="E85:H85"/>
    <mergeCell ref="E87:H87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14</vt:i4>
      </vt:variant>
      <vt:variant>
        <vt:lpstr>Pomenované rozsahy</vt:lpstr>
      </vt:variant>
      <vt:variant>
        <vt:i4>24</vt:i4>
      </vt:variant>
    </vt:vector>
  </HeadingPairs>
  <TitlesOfParts>
    <vt:vector size="38" baseType="lpstr">
      <vt:lpstr>Rekapitulácia stavby</vt:lpstr>
      <vt:lpstr>PS1 - Prevádzkové súbory ...</vt:lpstr>
      <vt:lpstr>PS1a - strojnotechnologic...</vt:lpstr>
      <vt:lpstr>SO01 - SO 01 - ČOV II. Et...</vt:lpstr>
      <vt:lpstr>SO02 - SO 02 - ČOV II. Et...</vt:lpstr>
      <vt:lpstr>SO03 - SO 03 - Prepojovac...</vt:lpstr>
      <vt:lpstr>SO03a - prepojovacie potr...</vt:lpstr>
      <vt:lpstr>SO04 - SO 04 - Spevnené p...</vt:lpstr>
      <vt:lpstr>SO05 - SO 05 - Prístupová...</vt:lpstr>
      <vt:lpstr>SO06 - SO 06 - Oplotenie</vt:lpstr>
      <vt:lpstr>SO07 - SO 07 - Stavebná e...</vt:lpstr>
      <vt:lpstr>SO07aSO08a - stavená elek...</vt:lpstr>
      <vt:lpstr>SO08 - SO 08 - Prekládka ...</vt:lpstr>
      <vt:lpstr>SO08 - SO 08 NN dielči</vt:lpstr>
      <vt:lpstr>'PS1 - Prevádzkové súbory ...'!Názvy_tlače</vt:lpstr>
      <vt:lpstr>'PS1a - strojnotechnologic...'!Názvy_tlače</vt:lpstr>
      <vt:lpstr>'Rekapitulácia stavby'!Názvy_tlače</vt:lpstr>
      <vt:lpstr>'SO01 - SO 01 - ČOV II. Et...'!Názvy_tlače</vt:lpstr>
      <vt:lpstr>'SO02 - SO 02 - ČOV II. Et...'!Názvy_tlače</vt:lpstr>
      <vt:lpstr>'SO03 - SO 03 - Prepojovac...'!Názvy_tlače</vt:lpstr>
      <vt:lpstr>'SO03a - prepojovacie potr...'!Názvy_tlače</vt:lpstr>
      <vt:lpstr>'SO04 - SO 04 - Spevnené p...'!Názvy_tlače</vt:lpstr>
      <vt:lpstr>'SO05 - SO 05 - Prístupová...'!Názvy_tlače</vt:lpstr>
      <vt:lpstr>'SO06 - SO 06 - Oplotenie'!Názvy_tlače</vt:lpstr>
      <vt:lpstr>'SO07 - SO 07 - Stavebná e...'!Názvy_tlače</vt:lpstr>
      <vt:lpstr>'SO07aSO08a - stavená elek...'!Názvy_tlače</vt:lpstr>
      <vt:lpstr>'SO08 - SO 08 - Prekládka ...'!Názvy_tlače</vt:lpstr>
      <vt:lpstr>'SO08 - SO 08 NN dielči'!Názvy_tlače</vt:lpstr>
      <vt:lpstr>'PS1 - Prevádzkové súbory ...'!Oblasť_tlače</vt:lpstr>
      <vt:lpstr>'Rekapitulácia stavby'!Oblasť_tlače</vt:lpstr>
      <vt:lpstr>'SO01 - SO 01 - ČOV II. Et...'!Oblasť_tlače</vt:lpstr>
      <vt:lpstr>'SO02 - SO 02 - ČOV II. Et...'!Oblasť_tlače</vt:lpstr>
      <vt:lpstr>'SO03 - SO 03 - Prepojovac...'!Oblasť_tlače</vt:lpstr>
      <vt:lpstr>'SO04 - SO 04 - Spevnené p...'!Oblasť_tlače</vt:lpstr>
      <vt:lpstr>'SO05 - SO 05 - Prístupová...'!Oblasť_tlače</vt:lpstr>
      <vt:lpstr>'SO06 - SO 06 - Oplotenie'!Oblasť_tlače</vt:lpstr>
      <vt:lpstr>'SO07 - SO 07 - Stavebná e...'!Oblasť_tlače</vt:lpstr>
      <vt:lpstr>'SO08 - SO 08 - Prekládka ...'!Oblasť_tlače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</dc:creator>
  <cp:lastModifiedBy>spravca</cp:lastModifiedBy>
  <dcterms:created xsi:type="dcterms:W3CDTF">2021-12-07T10:06:34Z</dcterms:created>
  <dcterms:modified xsi:type="dcterms:W3CDTF">2021-12-22T10:43:33Z</dcterms:modified>
</cp:coreProperties>
</file>