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G:\Export\67_A1_ARCHITECTURE_DONOVAL_About Architecture\About Architecture\2021\ZUS_NITRA\"/>
    </mc:Choice>
  </mc:AlternateContent>
  <bookViews>
    <workbookView xWindow="0" yWindow="0" windowWidth="0" windowHeight="0"/>
  </bookViews>
  <sheets>
    <sheet name="Rekapitulácia stavby" sheetId="1" r:id="rId1"/>
    <sheet name="01 - Zateplenie obovodové..." sheetId="2" r:id="rId2"/>
    <sheet name="01 - Elektroinštalácia" sheetId="3" r:id="rId3"/>
    <sheet name="02 - Výmena vonkajších vý..." sheetId="4" r:id="rId4"/>
    <sheet name="03 - Sanácia a realizácia..." sheetId="5" r:id="rId5"/>
    <sheet name="Zoznam figúr" sheetId="6" r:id="rId6"/>
  </sheets>
  <definedNames>
    <definedName name="_xlnm.Print_Area" localSheetId="0">'Rekapitulácia stavby'!$D$4:$AO$76,'Rekapitulácia stavby'!$C$82:$AQ$107</definedName>
    <definedName name="_xlnm.Print_Titles" localSheetId="0">'Rekapitulácia stavby'!$92:$92</definedName>
    <definedName name="_xlnm._FilterDatabase" localSheetId="1" hidden="1">'01 - Zateplenie obovodové...'!$C$139:$K$563</definedName>
    <definedName name="_xlnm.Print_Area" localSheetId="1">'01 - Zateplenie obovodové...'!$C$4:$J$76,'01 - Zateplenie obovodové...'!$C$82:$J$121,'01 - Zateplenie obovodové...'!$C$127:$J$563</definedName>
    <definedName name="_xlnm.Print_Titles" localSheetId="1">'01 - Zateplenie obovodové...'!$139:$139</definedName>
    <definedName name="_xlnm._FilterDatabase" localSheetId="2" hidden="1">'01 - Elektroinštalácia'!$C$132:$K$173</definedName>
    <definedName name="_xlnm.Print_Area" localSheetId="2">'01 - Elektroinštalácia'!$C$4:$J$76,'01 - Elektroinštalácia'!$C$82:$J$112,'01 - Elektroinštalácia'!$C$118:$J$173</definedName>
    <definedName name="_xlnm.Print_Titles" localSheetId="2">'01 - Elektroinštalácia'!$132:$132</definedName>
    <definedName name="_xlnm._FilterDatabase" localSheetId="3" hidden="1">'02 - Výmena vonkajších vý...'!$C$134:$K$267</definedName>
    <definedName name="_xlnm.Print_Area" localSheetId="3">'02 - Výmena vonkajších vý...'!$C$4:$J$76,'02 - Výmena vonkajších vý...'!$C$82:$J$116,'02 - Výmena vonkajších vý...'!$C$122:$J$267</definedName>
    <definedName name="_xlnm.Print_Titles" localSheetId="3">'02 - Výmena vonkajších vý...'!$134:$134</definedName>
    <definedName name="_xlnm._FilterDatabase" localSheetId="4" hidden="1">'03 - Sanácia a realizácia...'!$C$136:$K$258</definedName>
    <definedName name="_xlnm.Print_Area" localSheetId="4">'03 - Sanácia a realizácia...'!$C$4:$J$76,'03 - Sanácia a realizácia...'!$C$82:$J$118,'03 - Sanácia a realizácia...'!$C$124:$J$258</definedName>
    <definedName name="_xlnm.Print_Titles" localSheetId="4">'03 - Sanácia a realizácia...'!$136:$136</definedName>
    <definedName name="_xlnm.Print_Area" localSheetId="5">'Zoznam figúr'!$C$4:$G$402</definedName>
    <definedName name="_xlnm.Print_Titles" localSheetId="5">'Zoznam figúr'!$9:$9</definedName>
  </definedNames>
  <calcPr/>
</workbook>
</file>

<file path=xl/calcChain.xml><?xml version="1.0" encoding="utf-8"?>
<calcChain xmlns="http://schemas.openxmlformats.org/spreadsheetml/2006/main">
  <c i="6" l="1" r="D7"/>
  <c i="5" r="J39"/>
  <c r="J38"/>
  <c i="1" r="AY99"/>
  <c i="5" r="J37"/>
  <c i="1" r="AX99"/>
  <c i="5" r="BI258"/>
  <c r="BH258"/>
  <c r="BG258"/>
  <c r="BE258"/>
  <c r="BK258"/>
  <c r="J258"/>
  <c r="BF258"/>
  <c r="BI257"/>
  <c r="BH257"/>
  <c r="BG257"/>
  <c r="BE257"/>
  <c r="BK257"/>
  <c r="J257"/>
  <c r="BF257"/>
  <c r="BI256"/>
  <c r="BH256"/>
  <c r="BG256"/>
  <c r="BE256"/>
  <c r="BK256"/>
  <c r="J256"/>
  <c r="BF256"/>
  <c r="BI255"/>
  <c r="BH255"/>
  <c r="BG255"/>
  <c r="BE255"/>
  <c r="BK255"/>
  <c r="J255"/>
  <c r="BF255"/>
  <c r="BI254"/>
  <c r="BH254"/>
  <c r="BG254"/>
  <c r="BE254"/>
  <c r="BK254"/>
  <c r="J254"/>
  <c r="BF254"/>
  <c r="BI251"/>
  <c r="BH251"/>
  <c r="BG251"/>
  <c r="BE251"/>
  <c r="T251"/>
  <c r="T250"/>
  <c r="R251"/>
  <c r="R250"/>
  <c r="P251"/>
  <c r="P250"/>
  <c r="BI249"/>
  <c r="BH249"/>
  <c r="BG249"/>
  <c r="BE249"/>
  <c r="T249"/>
  <c r="R249"/>
  <c r="P249"/>
  <c r="BI247"/>
  <c r="BH247"/>
  <c r="BG247"/>
  <c r="BE247"/>
  <c r="T247"/>
  <c r="R247"/>
  <c r="P247"/>
  <c r="BI245"/>
  <c r="BH245"/>
  <c r="BG245"/>
  <c r="BE245"/>
  <c r="T245"/>
  <c r="R245"/>
  <c r="P245"/>
  <c r="BI243"/>
  <c r="BH243"/>
  <c r="BG243"/>
  <c r="BE243"/>
  <c r="T243"/>
  <c r="R243"/>
  <c r="P243"/>
  <c r="BI241"/>
  <c r="BH241"/>
  <c r="BG241"/>
  <c r="BE241"/>
  <c r="T241"/>
  <c r="R241"/>
  <c r="P241"/>
  <c r="BI238"/>
  <c r="BH238"/>
  <c r="BG238"/>
  <c r="BE238"/>
  <c r="T238"/>
  <c r="T237"/>
  <c r="R238"/>
  <c r="R237"/>
  <c r="P238"/>
  <c r="P237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9"/>
  <c r="BH229"/>
  <c r="BG229"/>
  <c r="BE229"/>
  <c r="T229"/>
  <c r="R229"/>
  <c r="P229"/>
  <c r="BI227"/>
  <c r="BH227"/>
  <c r="BG227"/>
  <c r="BE227"/>
  <c r="T227"/>
  <c r="R227"/>
  <c r="P227"/>
  <c r="BI223"/>
  <c r="BH223"/>
  <c r="BG223"/>
  <c r="BE223"/>
  <c r="T223"/>
  <c r="R223"/>
  <c r="P223"/>
  <c r="BI219"/>
  <c r="BH219"/>
  <c r="BG219"/>
  <c r="BE219"/>
  <c r="T219"/>
  <c r="R219"/>
  <c r="P219"/>
  <c r="BI217"/>
  <c r="BH217"/>
  <c r="BG217"/>
  <c r="BE217"/>
  <c r="T217"/>
  <c r="R217"/>
  <c r="P217"/>
  <c r="BI207"/>
  <c r="BH207"/>
  <c r="BG207"/>
  <c r="BE207"/>
  <c r="T207"/>
  <c r="R207"/>
  <c r="P207"/>
  <c r="BI204"/>
  <c r="BH204"/>
  <c r="BG204"/>
  <c r="BE204"/>
  <c r="T204"/>
  <c r="R204"/>
  <c r="P204"/>
  <c r="BI201"/>
  <c r="BH201"/>
  <c r="BG201"/>
  <c r="BE201"/>
  <c r="T201"/>
  <c r="R201"/>
  <c r="P201"/>
  <c r="BI198"/>
  <c r="BH198"/>
  <c r="BG198"/>
  <c r="BE198"/>
  <c r="T198"/>
  <c r="R198"/>
  <c r="P198"/>
  <c r="BI196"/>
  <c r="BH196"/>
  <c r="BG196"/>
  <c r="BE196"/>
  <c r="T196"/>
  <c r="R196"/>
  <c r="P196"/>
  <c r="BI194"/>
  <c r="BH194"/>
  <c r="BG194"/>
  <c r="BE194"/>
  <c r="T194"/>
  <c r="R194"/>
  <c r="P194"/>
  <c r="BI192"/>
  <c r="BH192"/>
  <c r="BG192"/>
  <c r="BE192"/>
  <c r="T192"/>
  <c r="R192"/>
  <c r="P192"/>
  <c r="BI189"/>
  <c r="BH189"/>
  <c r="BG189"/>
  <c r="BE189"/>
  <c r="T189"/>
  <c r="R189"/>
  <c r="P189"/>
  <c r="BI186"/>
  <c r="BH186"/>
  <c r="BG186"/>
  <c r="BE186"/>
  <c r="T186"/>
  <c r="T185"/>
  <c r="R186"/>
  <c r="R185"/>
  <c r="P186"/>
  <c r="P185"/>
  <c r="BI182"/>
  <c r="BH182"/>
  <c r="BG182"/>
  <c r="BE182"/>
  <c r="T182"/>
  <c r="R182"/>
  <c r="P182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3"/>
  <c r="BH163"/>
  <c r="BG163"/>
  <c r="BE163"/>
  <c r="T163"/>
  <c r="R163"/>
  <c r="P163"/>
  <c r="BI158"/>
  <c r="BH158"/>
  <c r="BG158"/>
  <c r="BE158"/>
  <c r="T158"/>
  <c r="R158"/>
  <c r="P158"/>
  <c r="BI154"/>
  <c r="BH154"/>
  <c r="BG154"/>
  <c r="BE154"/>
  <c r="T154"/>
  <c r="R154"/>
  <c r="P154"/>
  <c r="BI150"/>
  <c r="BH150"/>
  <c r="BG150"/>
  <c r="BE150"/>
  <c r="T150"/>
  <c r="R150"/>
  <c r="P150"/>
  <c r="BI140"/>
  <c r="BH140"/>
  <c r="BG140"/>
  <c r="BE140"/>
  <c r="T140"/>
  <c r="R140"/>
  <c r="P140"/>
  <c r="J134"/>
  <c r="J133"/>
  <c r="F133"/>
  <c r="F131"/>
  <c r="E129"/>
  <c r="BI116"/>
  <c r="BH116"/>
  <c r="BG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J92"/>
  <c r="J91"/>
  <c r="F91"/>
  <c r="F89"/>
  <c r="E87"/>
  <c r="J18"/>
  <c r="E18"/>
  <c r="F134"/>
  <c r="J17"/>
  <c r="J12"/>
  <c r="J89"/>
  <c r="E7"/>
  <c r="E127"/>
  <c i="4" r="J39"/>
  <c r="J38"/>
  <c i="1" r="AY98"/>
  <c i="4" r="J37"/>
  <c i="1" r="AX98"/>
  <c i="4" r="BI267"/>
  <c r="BH267"/>
  <c r="BG267"/>
  <c r="BE267"/>
  <c r="BK267"/>
  <c r="J267"/>
  <c r="BF267"/>
  <c r="BI266"/>
  <c r="BH266"/>
  <c r="BG266"/>
  <c r="BE266"/>
  <c r="BK266"/>
  <c r="J266"/>
  <c r="BF266"/>
  <c r="BI265"/>
  <c r="BH265"/>
  <c r="BG265"/>
  <c r="BE265"/>
  <c r="BK265"/>
  <c r="J265"/>
  <c r="BF265"/>
  <c r="BI264"/>
  <c r="BH264"/>
  <c r="BG264"/>
  <c r="BE264"/>
  <c r="BK264"/>
  <c r="J264"/>
  <c r="BF264"/>
  <c r="BI263"/>
  <c r="BH263"/>
  <c r="BG263"/>
  <c r="BE263"/>
  <c r="BK263"/>
  <c r="J263"/>
  <c r="BF263"/>
  <c r="BI260"/>
  <c r="BH260"/>
  <c r="BG260"/>
  <c r="BE260"/>
  <c r="T260"/>
  <c r="T259"/>
  <c r="R260"/>
  <c r="R259"/>
  <c r="P260"/>
  <c r="P259"/>
  <c r="BI247"/>
  <c r="BH247"/>
  <c r="BG247"/>
  <c r="BE247"/>
  <c r="T247"/>
  <c r="T246"/>
  <c r="R247"/>
  <c r="R246"/>
  <c r="P247"/>
  <c r="P246"/>
  <c r="BI245"/>
  <c r="BH245"/>
  <c r="BG245"/>
  <c r="BE245"/>
  <c r="T245"/>
  <c r="R245"/>
  <c r="P245"/>
  <c r="BI242"/>
  <c r="BH242"/>
  <c r="BG242"/>
  <c r="BE242"/>
  <c r="T242"/>
  <c r="R242"/>
  <c r="P242"/>
  <c r="BI239"/>
  <c r="BH239"/>
  <c r="BG239"/>
  <c r="BE239"/>
  <c r="T239"/>
  <c r="R239"/>
  <c r="P239"/>
  <c r="BI236"/>
  <c r="BH236"/>
  <c r="BG236"/>
  <c r="BE236"/>
  <c r="T236"/>
  <c r="R236"/>
  <c r="P236"/>
  <c r="BI233"/>
  <c r="BH233"/>
  <c r="BG233"/>
  <c r="BE233"/>
  <c r="T233"/>
  <c r="R233"/>
  <c r="P233"/>
  <c r="BI230"/>
  <c r="BH230"/>
  <c r="BG230"/>
  <c r="BE230"/>
  <c r="T230"/>
  <c r="R230"/>
  <c r="P230"/>
  <c r="BI227"/>
  <c r="BH227"/>
  <c r="BG227"/>
  <c r="BE227"/>
  <c r="T227"/>
  <c r="R227"/>
  <c r="P227"/>
  <c r="BI224"/>
  <c r="BH224"/>
  <c r="BG224"/>
  <c r="BE224"/>
  <c r="T224"/>
  <c r="R224"/>
  <c r="P224"/>
  <c r="BI221"/>
  <c r="BH221"/>
  <c r="BG221"/>
  <c r="BE221"/>
  <c r="T221"/>
  <c r="R221"/>
  <c r="P221"/>
  <c r="BI218"/>
  <c r="BH218"/>
  <c r="BG218"/>
  <c r="BE218"/>
  <c r="T218"/>
  <c r="R218"/>
  <c r="P218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01"/>
  <c r="BH201"/>
  <c r="BG201"/>
  <c r="BE201"/>
  <c r="T201"/>
  <c r="R201"/>
  <c r="P201"/>
  <c r="BI198"/>
  <c r="BH198"/>
  <c r="BG198"/>
  <c r="BE198"/>
  <c r="T198"/>
  <c r="T197"/>
  <c r="R198"/>
  <c r="R197"/>
  <c r="P198"/>
  <c r="P197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74"/>
  <c r="BH174"/>
  <c r="BG174"/>
  <c r="BE174"/>
  <c r="T174"/>
  <c r="R174"/>
  <c r="P174"/>
  <c r="BI171"/>
  <c r="BH171"/>
  <c r="BG171"/>
  <c r="BE171"/>
  <c r="T171"/>
  <c r="R171"/>
  <c r="P171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52"/>
  <c r="BH152"/>
  <c r="BG152"/>
  <c r="BE152"/>
  <c r="T152"/>
  <c r="R152"/>
  <c r="P152"/>
  <c r="BI140"/>
  <c r="BH140"/>
  <c r="BG140"/>
  <c r="BE140"/>
  <c r="T140"/>
  <c r="R140"/>
  <c r="P140"/>
  <c r="BI138"/>
  <c r="BH138"/>
  <c r="BG138"/>
  <c r="BE138"/>
  <c r="T138"/>
  <c r="R138"/>
  <c r="P138"/>
  <c r="J132"/>
  <c r="J131"/>
  <c r="F131"/>
  <c r="F129"/>
  <c r="E127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2"/>
  <c r="J91"/>
  <c r="F91"/>
  <c r="F89"/>
  <c r="E87"/>
  <c r="J18"/>
  <c r="E18"/>
  <c r="F132"/>
  <c r="J17"/>
  <c r="J12"/>
  <c r="J89"/>
  <c r="E7"/>
  <c r="E125"/>
  <c i="3" r="J41"/>
  <c r="J40"/>
  <c i="1" r="AY97"/>
  <c i="3" r="J39"/>
  <c i="1" r="AX97"/>
  <c i="3" r="BI173"/>
  <c r="BH173"/>
  <c r="BG173"/>
  <c r="BE173"/>
  <c r="BK173"/>
  <c r="J173"/>
  <c r="BF173"/>
  <c r="BI172"/>
  <c r="BH172"/>
  <c r="BG172"/>
  <c r="BE172"/>
  <c r="BK172"/>
  <c r="J172"/>
  <c r="BF172"/>
  <c r="BI171"/>
  <c r="BH171"/>
  <c r="BG171"/>
  <c r="BE171"/>
  <c r="BK171"/>
  <c r="J171"/>
  <c r="BF171"/>
  <c r="BI170"/>
  <c r="BH170"/>
  <c r="BG170"/>
  <c r="BE170"/>
  <c r="BK170"/>
  <c r="J170"/>
  <c r="BF170"/>
  <c r="BI169"/>
  <c r="BH169"/>
  <c r="BG169"/>
  <c r="BE169"/>
  <c r="BK169"/>
  <c r="J169"/>
  <c r="BF169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F127"/>
  <c r="E125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F91"/>
  <c r="E89"/>
  <c r="J26"/>
  <c r="E26"/>
  <c r="J94"/>
  <c r="J25"/>
  <c r="J23"/>
  <c r="E23"/>
  <c r="J129"/>
  <c r="J22"/>
  <c r="J20"/>
  <c r="E20"/>
  <c r="F130"/>
  <c r="J19"/>
  <c r="J17"/>
  <c r="E17"/>
  <c r="F93"/>
  <c r="J16"/>
  <c r="J14"/>
  <c r="J91"/>
  <c r="E7"/>
  <c r="E121"/>
  <c i="2" r="J39"/>
  <c r="J38"/>
  <c i="1" r="AY96"/>
  <c i="2" r="J37"/>
  <c i="1" r="AX96"/>
  <c i="2" r="BI563"/>
  <c r="BH563"/>
  <c r="BG563"/>
  <c r="BE563"/>
  <c r="BK563"/>
  <c r="J563"/>
  <c r="BF563"/>
  <c r="BI562"/>
  <c r="BH562"/>
  <c r="BG562"/>
  <c r="BE562"/>
  <c r="BK562"/>
  <c r="J562"/>
  <c r="BF562"/>
  <c r="BI561"/>
  <c r="BH561"/>
  <c r="BG561"/>
  <c r="BE561"/>
  <c r="BK561"/>
  <c r="J561"/>
  <c r="BF561"/>
  <c r="BI560"/>
  <c r="BH560"/>
  <c r="BG560"/>
  <c r="BE560"/>
  <c r="BK560"/>
  <c r="J560"/>
  <c r="BF560"/>
  <c r="BI559"/>
  <c r="BH559"/>
  <c r="BG559"/>
  <c r="BE559"/>
  <c r="BK559"/>
  <c r="J559"/>
  <c r="BF559"/>
  <c r="BI556"/>
  <c r="BH556"/>
  <c r="BG556"/>
  <c r="BE556"/>
  <c r="T556"/>
  <c r="T555"/>
  <c r="R556"/>
  <c r="R555"/>
  <c r="P556"/>
  <c r="P555"/>
  <c r="BI553"/>
  <c r="BH553"/>
  <c r="BG553"/>
  <c r="BE553"/>
  <c r="T553"/>
  <c r="R553"/>
  <c r="P553"/>
  <c r="BI549"/>
  <c r="BH549"/>
  <c r="BG549"/>
  <c r="BE549"/>
  <c r="T549"/>
  <c r="R549"/>
  <c r="P549"/>
  <c r="BI545"/>
  <c r="BH545"/>
  <c r="BG545"/>
  <c r="BE545"/>
  <c r="T545"/>
  <c r="R545"/>
  <c r="P545"/>
  <c r="BI539"/>
  <c r="BH539"/>
  <c r="BG539"/>
  <c r="BE539"/>
  <c r="T539"/>
  <c r="R539"/>
  <c r="P539"/>
  <c r="BI534"/>
  <c r="BH534"/>
  <c r="BG534"/>
  <c r="BE534"/>
  <c r="T534"/>
  <c r="R534"/>
  <c r="P534"/>
  <c r="BI526"/>
  <c r="BH526"/>
  <c r="BG526"/>
  <c r="BE526"/>
  <c r="T526"/>
  <c r="R526"/>
  <c r="P526"/>
  <c r="BI524"/>
  <c r="BH524"/>
  <c r="BG524"/>
  <c r="BE524"/>
  <c r="T524"/>
  <c r="R524"/>
  <c r="P524"/>
  <c r="BI522"/>
  <c r="BH522"/>
  <c r="BG522"/>
  <c r="BE522"/>
  <c r="T522"/>
  <c r="R522"/>
  <c r="P522"/>
  <c r="BI520"/>
  <c r="BH520"/>
  <c r="BG520"/>
  <c r="BE520"/>
  <c r="T520"/>
  <c r="R520"/>
  <c r="P520"/>
  <c r="BI517"/>
  <c r="BH517"/>
  <c r="BG517"/>
  <c r="BE517"/>
  <c r="T517"/>
  <c r="R517"/>
  <c r="P517"/>
  <c r="BI514"/>
  <c r="BH514"/>
  <c r="BG514"/>
  <c r="BE514"/>
  <c r="T514"/>
  <c r="R514"/>
  <c r="P514"/>
  <c r="BI511"/>
  <c r="BH511"/>
  <c r="BG511"/>
  <c r="BE511"/>
  <c r="T511"/>
  <c r="R511"/>
  <c r="P511"/>
  <c r="BI508"/>
  <c r="BH508"/>
  <c r="BG508"/>
  <c r="BE508"/>
  <c r="T508"/>
  <c r="R508"/>
  <c r="P508"/>
  <c r="BI507"/>
  <c r="BH507"/>
  <c r="BG507"/>
  <c r="BE507"/>
  <c r="T507"/>
  <c r="R507"/>
  <c r="P507"/>
  <c r="BI504"/>
  <c r="BH504"/>
  <c r="BG504"/>
  <c r="BE504"/>
  <c r="T504"/>
  <c r="R504"/>
  <c r="P504"/>
  <c r="BI503"/>
  <c r="BH503"/>
  <c r="BG503"/>
  <c r="BE503"/>
  <c r="T503"/>
  <c r="R503"/>
  <c r="P503"/>
  <c r="BI500"/>
  <c r="BH500"/>
  <c r="BG500"/>
  <c r="BE500"/>
  <c r="T500"/>
  <c r="R500"/>
  <c r="P500"/>
  <c r="BI498"/>
  <c r="BH498"/>
  <c r="BG498"/>
  <c r="BE498"/>
  <c r="T498"/>
  <c r="R498"/>
  <c r="P498"/>
  <c r="BI494"/>
  <c r="BH494"/>
  <c r="BG494"/>
  <c r="BE494"/>
  <c r="T494"/>
  <c r="R494"/>
  <c r="P494"/>
  <c r="BI490"/>
  <c r="BH490"/>
  <c r="BG490"/>
  <c r="BE490"/>
  <c r="T490"/>
  <c r="R490"/>
  <c r="P490"/>
  <c r="BI489"/>
  <c r="BH489"/>
  <c r="BG489"/>
  <c r="BE489"/>
  <c r="T489"/>
  <c r="R489"/>
  <c r="P489"/>
  <c r="BI488"/>
  <c r="BH488"/>
  <c r="BG488"/>
  <c r="BE488"/>
  <c r="T488"/>
  <c r="R488"/>
  <c r="P488"/>
  <c r="BI484"/>
  <c r="BH484"/>
  <c r="BG484"/>
  <c r="BE484"/>
  <c r="T484"/>
  <c r="R484"/>
  <c r="P484"/>
  <c r="BI481"/>
  <c r="BH481"/>
  <c r="BG481"/>
  <c r="BE481"/>
  <c r="T481"/>
  <c r="R481"/>
  <c r="P481"/>
  <c r="BI479"/>
  <c r="BH479"/>
  <c r="BG479"/>
  <c r="BE479"/>
  <c r="T479"/>
  <c r="R479"/>
  <c r="P479"/>
  <c r="BI477"/>
  <c r="BH477"/>
  <c r="BG477"/>
  <c r="BE477"/>
  <c r="T477"/>
  <c r="R477"/>
  <c r="P477"/>
  <c r="BI475"/>
  <c r="BH475"/>
  <c r="BG475"/>
  <c r="BE475"/>
  <c r="T475"/>
  <c r="R475"/>
  <c r="P475"/>
  <c r="BI474"/>
  <c r="BH474"/>
  <c r="BG474"/>
  <c r="BE474"/>
  <c r="T474"/>
  <c r="R474"/>
  <c r="P474"/>
  <c r="BI471"/>
  <c r="BH471"/>
  <c r="BG471"/>
  <c r="BE471"/>
  <c r="T471"/>
  <c r="R471"/>
  <c r="P471"/>
  <c r="BI468"/>
  <c r="BH468"/>
  <c r="BG468"/>
  <c r="BE468"/>
  <c r="T468"/>
  <c r="R468"/>
  <c r="P468"/>
  <c r="BI465"/>
  <c r="BH465"/>
  <c r="BG465"/>
  <c r="BE465"/>
  <c r="T465"/>
  <c r="R465"/>
  <c r="P465"/>
  <c r="BI456"/>
  <c r="BH456"/>
  <c r="BG456"/>
  <c r="BE456"/>
  <c r="T456"/>
  <c r="R456"/>
  <c r="P456"/>
  <c r="BI427"/>
  <c r="BH427"/>
  <c r="BG427"/>
  <c r="BE427"/>
  <c r="T427"/>
  <c r="R427"/>
  <c r="P427"/>
  <c r="BI423"/>
  <c r="BH423"/>
  <c r="BG423"/>
  <c r="BE423"/>
  <c r="T423"/>
  <c r="R423"/>
  <c r="P423"/>
  <c r="BI419"/>
  <c r="BH419"/>
  <c r="BG419"/>
  <c r="BE419"/>
  <c r="T419"/>
  <c r="R419"/>
  <c r="P419"/>
  <c r="BI418"/>
  <c r="BH418"/>
  <c r="BG418"/>
  <c r="BE418"/>
  <c r="T418"/>
  <c r="R418"/>
  <c r="P418"/>
  <c r="BI417"/>
  <c r="BH417"/>
  <c r="BG417"/>
  <c r="BE417"/>
  <c r="T417"/>
  <c r="R417"/>
  <c r="P417"/>
  <c r="BI414"/>
  <c r="BH414"/>
  <c r="BG414"/>
  <c r="BE414"/>
  <c r="T414"/>
  <c r="R414"/>
  <c r="P414"/>
  <c r="BI411"/>
  <c r="BH411"/>
  <c r="BG411"/>
  <c r="BE411"/>
  <c r="T411"/>
  <c r="R411"/>
  <c r="P411"/>
  <c r="BI408"/>
  <c r="BH408"/>
  <c r="BG408"/>
  <c r="BE408"/>
  <c r="T408"/>
  <c r="T407"/>
  <c r="R408"/>
  <c r="R407"/>
  <c r="P408"/>
  <c r="P407"/>
  <c r="BI406"/>
  <c r="BH406"/>
  <c r="BG406"/>
  <c r="BE406"/>
  <c r="T406"/>
  <c r="R406"/>
  <c r="P406"/>
  <c r="BI405"/>
  <c r="BH405"/>
  <c r="BG405"/>
  <c r="BE405"/>
  <c r="T405"/>
  <c r="R405"/>
  <c r="P405"/>
  <c r="BI403"/>
  <c r="BH403"/>
  <c r="BG403"/>
  <c r="BE403"/>
  <c r="T403"/>
  <c r="R403"/>
  <c r="P403"/>
  <c r="BI402"/>
  <c r="BH402"/>
  <c r="BG402"/>
  <c r="BE402"/>
  <c r="T402"/>
  <c r="R402"/>
  <c r="P402"/>
  <c r="BI400"/>
  <c r="BH400"/>
  <c r="BG400"/>
  <c r="BE400"/>
  <c r="T400"/>
  <c r="R400"/>
  <c r="P400"/>
  <c r="BI399"/>
  <c r="BH399"/>
  <c r="BG399"/>
  <c r="BE399"/>
  <c r="T399"/>
  <c r="R399"/>
  <c r="P399"/>
  <c r="BI397"/>
  <c r="BH397"/>
  <c r="BG397"/>
  <c r="BE397"/>
  <c r="T397"/>
  <c r="R397"/>
  <c r="P397"/>
  <c r="BI396"/>
  <c r="BH396"/>
  <c r="BG396"/>
  <c r="BE396"/>
  <c r="T396"/>
  <c r="R396"/>
  <c r="P396"/>
  <c r="BI393"/>
  <c r="BH393"/>
  <c r="BG393"/>
  <c r="BE393"/>
  <c r="T393"/>
  <c r="R393"/>
  <c r="P393"/>
  <c r="BI388"/>
  <c r="BH388"/>
  <c r="BG388"/>
  <c r="BE388"/>
  <c r="T388"/>
  <c r="R388"/>
  <c r="P388"/>
  <c r="BI385"/>
  <c r="BH385"/>
  <c r="BG385"/>
  <c r="BE385"/>
  <c r="T385"/>
  <c r="R385"/>
  <c r="P385"/>
  <c r="BI382"/>
  <c r="BH382"/>
  <c r="BG382"/>
  <c r="BE382"/>
  <c r="T382"/>
  <c r="R382"/>
  <c r="P382"/>
  <c r="BI380"/>
  <c r="BH380"/>
  <c r="BG380"/>
  <c r="BE380"/>
  <c r="T380"/>
  <c r="R380"/>
  <c r="P380"/>
  <c r="BI378"/>
  <c r="BH378"/>
  <c r="BG378"/>
  <c r="BE378"/>
  <c r="T378"/>
  <c r="R378"/>
  <c r="P378"/>
  <c r="BI376"/>
  <c r="BH376"/>
  <c r="BG376"/>
  <c r="BE376"/>
  <c r="T376"/>
  <c r="R376"/>
  <c r="P376"/>
  <c r="BI374"/>
  <c r="BH374"/>
  <c r="BG374"/>
  <c r="BE374"/>
  <c r="T374"/>
  <c r="R374"/>
  <c r="P374"/>
  <c r="BI349"/>
  <c r="BH349"/>
  <c r="BG349"/>
  <c r="BE349"/>
  <c r="T349"/>
  <c r="R349"/>
  <c r="P349"/>
  <c r="BI344"/>
  <c r="BH344"/>
  <c r="BG344"/>
  <c r="BE344"/>
  <c r="T344"/>
  <c r="R344"/>
  <c r="P344"/>
  <c r="BI311"/>
  <c r="BH311"/>
  <c r="BG311"/>
  <c r="BE311"/>
  <c r="T311"/>
  <c r="R311"/>
  <c r="P311"/>
  <c r="BI303"/>
  <c r="BH303"/>
  <c r="BG303"/>
  <c r="BE303"/>
  <c r="T303"/>
  <c r="R303"/>
  <c r="P303"/>
  <c r="BI294"/>
  <c r="BH294"/>
  <c r="BG294"/>
  <c r="BE294"/>
  <c r="T294"/>
  <c r="R294"/>
  <c r="P294"/>
  <c r="BI274"/>
  <c r="BH274"/>
  <c r="BG274"/>
  <c r="BE274"/>
  <c r="T274"/>
  <c r="R274"/>
  <c r="P274"/>
  <c r="BI246"/>
  <c r="BH246"/>
  <c r="BG246"/>
  <c r="BE246"/>
  <c r="T246"/>
  <c r="R246"/>
  <c r="P246"/>
  <c r="BI217"/>
  <c r="BH217"/>
  <c r="BG217"/>
  <c r="BE217"/>
  <c r="T217"/>
  <c r="R217"/>
  <c r="P217"/>
  <c r="BI211"/>
  <c r="BH211"/>
  <c r="BG211"/>
  <c r="BE211"/>
  <c r="T211"/>
  <c r="R211"/>
  <c r="P211"/>
  <c r="BI183"/>
  <c r="BH183"/>
  <c r="BG183"/>
  <c r="BE183"/>
  <c r="T183"/>
  <c r="R183"/>
  <c r="P183"/>
  <c r="BI181"/>
  <c r="BH181"/>
  <c r="BG181"/>
  <c r="BE181"/>
  <c r="T181"/>
  <c r="R181"/>
  <c r="P181"/>
  <c r="BI179"/>
  <c r="BH179"/>
  <c r="BG179"/>
  <c r="BE179"/>
  <c r="T179"/>
  <c r="R179"/>
  <c r="P179"/>
  <c r="BI176"/>
  <c r="BH176"/>
  <c r="BG176"/>
  <c r="BE176"/>
  <c r="T176"/>
  <c r="R176"/>
  <c r="P176"/>
  <c r="BI174"/>
  <c r="BH174"/>
  <c r="BG174"/>
  <c r="BE174"/>
  <c r="T174"/>
  <c r="R174"/>
  <c r="P174"/>
  <c r="BI143"/>
  <c r="BH143"/>
  <c r="BG143"/>
  <c r="BE143"/>
  <c r="T143"/>
  <c r="R143"/>
  <c r="P143"/>
  <c r="J137"/>
  <c r="J136"/>
  <c r="F136"/>
  <c r="F134"/>
  <c r="E132"/>
  <c r="BI119"/>
  <c r="BH119"/>
  <c r="BG119"/>
  <c r="BE119"/>
  <c r="BI118"/>
  <c r="BH118"/>
  <c r="BG118"/>
  <c r="BF118"/>
  <c r="BE118"/>
  <c r="BI117"/>
  <c r="BH117"/>
  <c r="BG117"/>
  <c r="BF117"/>
  <c r="BE117"/>
  <c r="BI116"/>
  <c r="BH116"/>
  <c r="BG116"/>
  <c r="BF116"/>
  <c r="BE116"/>
  <c r="BI115"/>
  <c r="BH115"/>
  <c r="BG115"/>
  <c r="BF115"/>
  <c r="BE115"/>
  <c r="BI114"/>
  <c r="BH114"/>
  <c r="BG114"/>
  <c r="BF114"/>
  <c r="BE114"/>
  <c r="J92"/>
  <c r="J91"/>
  <c r="F91"/>
  <c r="F89"/>
  <c r="E87"/>
  <c r="J18"/>
  <c r="E18"/>
  <c r="F137"/>
  <c r="J17"/>
  <c r="J12"/>
  <c r="J134"/>
  <c r="E7"/>
  <c r="E85"/>
  <c i="1" r="CK105"/>
  <c r="CJ105"/>
  <c r="CI105"/>
  <c r="CH105"/>
  <c r="CG105"/>
  <c r="CF105"/>
  <c r="BZ105"/>
  <c r="CE105"/>
  <c r="CK104"/>
  <c r="CJ104"/>
  <c r="CI104"/>
  <c r="CH104"/>
  <c r="CG104"/>
  <c r="CF104"/>
  <c r="BZ104"/>
  <c r="CE104"/>
  <c r="CK103"/>
  <c r="CJ103"/>
  <c r="CI103"/>
  <c r="CH103"/>
  <c r="CG103"/>
  <c r="CF103"/>
  <c r="BZ103"/>
  <c r="CE103"/>
  <c r="CK102"/>
  <c r="CJ102"/>
  <c r="CI102"/>
  <c r="CH102"/>
  <c r="CG102"/>
  <c r="CF102"/>
  <c r="BZ102"/>
  <c r="CE102"/>
  <c r="L90"/>
  <c r="AM90"/>
  <c r="AM89"/>
  <c r="L89"/>
  <c r="AM87"/>
  <c r="L87"/>
  <c r="L85"/>
  <c r="L84"/>
  <c i="2" r="J556"/>
  <c r="J553"/>
  <c r="J522"/>
  <c r="J507"/>
  <c r="BK500"/>
  <c r="BK481"/>
  <c r="J471"/>
  <c r="J417"/>
  <c r="J405"/>
  <c r="J399"/>
  <c r="J382"/>
  <c r="J311"/>
  <c r="J217"/>
  <c r="BK174"/>
  <c r="J517"/>
  <c r="J511"/>
  <c r="BK477"/>
  <c r="BK427"/>
  <c r="BK414"/>
  <c r="BK403"/>
  <c r="J396"/>
  <c r="J385"/>
  <c r="J374"/>
  <c r="BK303"/>
  <c r="J179"/>
  <c r="J545"/>
  <c r="BK522"/>
  <c r="BK514"/>
  <c r="J498"/>
  <c r="BK479"/>
  <c r="J423"/>
  <c r="J411"/>
  <c r="BK402"/>
  <c r="BK396"/>
  <c r="BK344"/>
  <c r="J176"/>
  <c r="BK549"/>
  <c r="BK534"/>
  <c r="BK524"/>
  <c r="J514"/>
  <c r="J503"/>
  <c r="BK490"/>
  <c r="BK484"/>
  <c r="BK475"/>
  <c r="BK456"/>
  <c r="J418"/>
  <c r="BK406"/>
  <c r="BK378"/>
  <c r="J294"/>
  <c r="BK183"/>
  <c r="BK143"/>
  <c i="3" r="J160"/>
  <c r="J153"/>
  <c r="J141"/>
  <c r="J135"/>
  <c r="J161"/>
  <c r="J155"/>
  <c r="BK152"/>
  <c r="BK150"/>
  <c r="J147"/>
  <c r="J142"/>
  <c r="J138"/>
  <c r="J163"/>
  <c r="BK157"/>
  <c r="BK151"/>
  <c r="J146"/>
  <c r="BK138"/>
  <c r="J165"/>
  <c r="BK161"/>
  <c r="J156"/>
  <c r="J152"/>
  <c r="BK147"/>
  <c r="BK144"/>
  <c r="BK141"/>
  <c r="J139"/>
  <c i="4" r="BK239"/>
  <c r="BK227"/>
  <c r="BK214"/>
  <c r="BK192"/>
  <c r="BK166"/>
  <c r="J247"/>
  <c r="J221"/>
  <c r="BK215"/>
  <c r="BK193"/>
  <c r="BK187"/>
  <c r="J186"/>
  <c r="BK138"/>
  <c r="J242"/>
  <c r="J215"/>
  <c r="BK196"/>
  <c r="BK186"/>
  <c r="BK164"/>
  <c r="J196"/>
  <c r="J168"/>
  <c r="J138"/>
  <c i="5" r="J247"/>
  <c r="J243"/>
  <c r="BK235"/>
  <c r="BK229"/>
  <c r="BK223"/>
  <c r="BK201"/>
  <c r="BK186"/>
  <c r="BK175"/>
  <c r="J166"/>
  <c r="J140"/>
  <c r="BK243"/>
  <c r="BK227"/>
  <c r="BK204"/>
  <c r="BK192"/>
  <c r="J175"/>
  <c r="J150"/>
  <c r="J245"/>
  <c r="J235"/>
  <c r="J230"/>
  <c r="J201"/>
  <c r="J192"/>
  <c r="BK172"/>
  <c r="BK158"/>
  <c r="J223"/>
  <c r="J186"/>
  <c r="J172"/>
  <c r="BK154"/>
  <c i="2" r="BK556"/>
  <c r="J549"/>
  <c r="BK517"/>
  <c r="BK504"/>
  <c r="BK498"/>
  <c r="J479"/>
  <c r="BK474"/>
  <c r="BK468"/>
  <c r="J403"/>
  <c r="J397"/>
  <c r="J376"/>
  <c r="BK294"/>
  <c r="BK246"/>
  <c r="BK179"/>
  <c r="J524"/>
  <c r="BK494"/>
  <c r="J490"/>
  <c r="J468"/>
  <c r="BK423"/>
  <c r="J406"/>
  <c r="BK397"/>
  <c r="J388"/>
  <c r="J380"/>
  <c r="J344"/>
  <c r="BK217"/>
  <c r="J143"/>
  <c r="BK526"/>
  <c r="BK508"/>
  <c r="J488"/>
  <c r="J477"/>
  <c r="BK418"/>
  <c r="J408"/>
  <c r="BK399"/>
  <c r="BK388"/>
  <c r="J378"/>
  <c r="J183"/>
  <c r="J174"/>
  <c r="J539"/>
  <c r="J526"/>
  <c r="BK520"/>
  <c r="J508"/>
  <c r="J500"/>
  <c r="BK488"/>
  <c r="J481"/>
  <c r="J465"/>
  <c r="J427"/>
  <c r="BK408"/>
  <c r="BK400"/>
  <c r="BK376"/>
  <c r="J303"/>
  <c r="BK211"/>
  <c r="BK181"/>
  <c i="3" r="BK166"/>
  <c r="J157"/>
  <c r="J149"/>
  <c r="BK137"/>
  <c r="BK162"/>
  <c r="BK160"/>
  <c r="J154"/>
  <c r="J151"/>
  <c r="J148"/>
  <c r="J144"/>
  <c r="BK140"/>
  <c r="J137"/>
  <c r="BK164"/>
  <c r="J162"/>
  <c r="BK155"/>
  <c r="BK149"/>
  <c r="BK143"/>
  <c r="J136"/>
  <c r="BK163"/>
  <c r="J158"/>
  <c r="BK154"/>
  <c r="BK146"/>
  <c r="J143"/>
  <c r="J140"/>
  <c r="BK136"/>
  <c r="BK135"/>
  <c i="4" r="J236"/>
  <c r="J224"/>
  <c r="BK201"/>
  <c r="J187"/>
  <c r="J260"/>
  <c r="BK242"/>
  <c r="J239"/>
  <c r="J218"/>
  <c r="BK195"/>
  <c r="J192"/>
  <c r="BK174"/>
  <c r="BK171"/>
  <c r="BK152"/>
  <c r="BK247"/>
  <c r="BK233"/>
  <c r="BK213"/>
  <c r="J193"/>
  <c r="J171"/>
  <c r="J166"/>
  <c r="BK245"/>
  <c r="J233"/>
  <c r="J230"/>
  <c r="BK218"/>
  <c r="J213"/>
  <c r="J195"/>
  <c r="BK189"/>
  <c r="J140"/>
  <c i="5" r="BK249"/>
  <c r="BK245"/>
  <c r="BK238"/>
  <c r="J232"/>
  <c r="J219"/>
  <c r="J204"/>
  <c r="J179"/>
  <c r="BK170"/>
  <c r="J158"/>
  <c r="J249"/>
  <c r="J236"/>
  <c r="BK207"/>
  <c r="BK196"/>
  <c r="BK163"/>
  <c r="BK140"/>
  <c r="J241"/>
  <c r="BK236"/>
  <c r="BK232"/>
  <c r="J198"/>
  <c r="J182"/>
  <c r="J170"/>
  <c r="BK219"/>
  <c r="BK182"/>
  <c r="J168"/>
  <c i="2" r="BK553"/>
  <c r="BK539"/>
  <c r="BK511"/>
  <c r="BK503"/>
  <c r="J494"/>
  <c r="J475"/>
  <c r="J456"/>
  <c r="J414"/>
  <c r="J400"/>
  <c r="BK385"/>
  <c r="J349"/>
  <c r="J274"/>
  <c r="J211"/>
  <c r="BK545"/>
  <c r="J504"/>
  <c r="J489"/>
  <c r="BK465"/>
  <c r="J419"/>
  <c r="J402"/>
  <c r="J393"/>
  <c r="BK382"/>
  <c r="BK349"/>
  <c r="J246"/>
  <c r="J534"/>
  <c r="J520"/>
  <c r="BK507"/>
  <c r="J484"/>
  <c r="BK471"/>
  <c r="BK417"/>
  <c r="BK405"/>
  <c r="BK380"/>
  <c r="BK374"/>
  <c r="J181"/>
  <c i="1" r="AS95"/>
  <c i="2" r="BK489"/>
  <c r="J474"/>
  <c r="BK419"/>
  <c r="BK411"/>
  <c r="BK393"/>
  <c r="BK311"/>
  <c r="BK274"/>
  <c r="BK176"/>
  <c i="3" r="BK165"/>
  <c r="BK156"/>
  <c r="BK142"/>
  <c r="BK139"/>
  <c r="J164"/>
  <c r="BK158"/>
  <c r="BK153"/>
  <c r="J150"/>
  <c r="BK145"/>
  <c r="J166"/>
  <c r="BK148"/>
  <c r="J145"/>
  <c i="4" r="BK260"/>
  <c r="BK230"/>
  <c r="BK221"/>
  <c r="J198"/>
  <c r="J174"/>
  <c r="BK140"/>
  <c r="J245"/>
  <c r="J227"/>
  <c r="J201"/>
  <c r="J190"/>
  <c r="J189"/>
  <c r="BK168"/>
  <c r="J152"/>
  <c r="BK236"/>
  <c r="BK224"/>
  <c r="J214"/>
  <c r="BK198"/>
  <c r="BK190"/>
  <c r="J164"/>
  <c i="5" r="BK251"/>
  <c r="BK241"/>
  <c r="J233"/>
  <c r="J227"/>
  <c r="J207"/>
  <c r="BK194"/>
  <c r="J177"/>
  <c r="BK168"/>
  <c r="BK150"/>
  <c r="BK247"/>
  <c r="BK230"/>
  <c r="BK217"/>
  <c r="BK198"/>
  <c r="BK189"/>
  <c r="J154"/>
  <c r="J251"/>
  <c r="J238"/>
  <c r="BK233"/>
  <c r="J217"/>
  <c r="J196"/>
  <c r="BK179"/>
  <c r="J163"/>
  <c r="J229"/>
  <c r="J194"/>
  <c r="J189"/>
  <c r="BK177"/>
  <c r="BK166"/>
  <c i="2" l="1" r="R142"/>
  <c r="R141"/>
  <c r="R348"/>
  <c r="T410"/>
  <c r="R480"/>
  <c r="P499"/>
  <c r="R521"/>
  <c r="T533"/>
  <c r="T532"/>
  <c r="T544"/>
  <c i="3" r="P134"/>
  <c r="R159"/>
  <c i="4" r="BK137"/>
  <c r="J137"/>
  <c r="J98"/>
  <c r="T167"/>
  <c r="R200"/>
  <c r="R199"/>
  <c i="5" r="T139"/>
  <c r="BK188"/>
  <c r="J188"/>
  <c r="J100"/>
  <c r="BK200"/>
  <c r="J200"/>
  <c r="J101"/>
  <c r="T206"/>
  <c i="2" r="P142"/>
  <c r="P141"/>
  <c r="P348"/>
  <c r="R410"/>
  <c r="T480"/>
  <c r="R499"/>
  <c r="P521"/>
  <c r="BK533"/>
  <c r="J533"/>
  <c r="J107"/>
  <c r="BK544"/>
  <c r="J544"/>
  <c r="J108"/>
  <c i="3" r="T134"/>
  <c r="T133"/>
  <c r="T159"/>
  <c i="4" r="P137"/>
  <c r="P136"/>
  <c r="P167"/>
  <c r="P200"/>
  <c r="P199"/>
  <c i="5" r="BK139"/>
  <c r="T188"/>
  <c r="P200"/>
  <c r="BK206"/>
  <c r="J206"/>
  <c r="J102"/>
  <c r="P240"/>
  <c r="P239"/>
  <c i="2" r="T142"/>
  <c r="BK348"/>
  <c r="J348"/>
  <c r="J99"/>
  <c r="BK410"/>
  <c r="P480"/>
  <c r="T499"/>
  <c r="T521"/>
  <c r="P533"/>
  <c r="R544"/>
  <c i="3" r="R134"/>
  <c r="R133"/>
  <c r="P159"/>
  <c i="4" r="T137"/>
  <c r="T136"/>
  <c r="BK167"/>
  <c r="J167"/>
  <c r="J99"/>
  <c r="BK200"/>
  <c r="J200"/>
  <c r="J102"/>
  <c r="BK262"/>
  <c r="J262"/>
  <c r="J105"/>
  <c i="5" r="R139"/>
  <c r="R188"/>
  <c r="T200"/>
  <c r="P206"/>
  <c r="BK240"/>
  <c r="J240"/>
  <c r="J105"/>
  <c r="T240"/>
  <c r="T239"/>
  <c i="2" r="BK142"/>
  <c r="J142"/>
  <c r="J98"/>
  <c r="T348"/>
  <c r="P410"/>
  <c r="P409"/>
  <c r="BK480"/>
  <c r="J480"/>
  <c r="J103"/>
  <c r="BK499"/>
  <c r="J499"/>
  <c r="J104"/>
  <c r="BK521"/>
  <c r="J521"/>
  <c r="J105"/>
  <c r="R533"/>
  <c r="R532"/>
  <c r="P544"/>
  <c r="BK558"/>
  <c r="J558"/>
  <c r="J110"/>
  <c i="3" r="BK134"/>
  <c r="J134"/>
  <c r="J99"/>
  <c r="BK159"/>
  <c r="J159"/>
  <c r="J100"/>
  <c r="BK168"/>
  <c r="J168"/>
  <c r="J101"/>
  <c i="4" r="R137"/>
  <c r="R167"/>
  <c r="T200"/>
  <c r="T199"/>
  <c i="5" r="P139"/>
  <c r="P138"/>
  <c r="P137"/>
  <c i="1" r="AU99"/>
  <c i="5" r="P188"/>
  <c r="R200"/>
  <c r="R206"/>
  <c r="R240"/>
  <c r="R239"/>
  <c r="BK253"/>
  <c r="J253"/>
  <c r="J107"/>
  <c i="2" r="BK407"/>
  <c r="J407"/>
  <c r="J100"/>
  <c r="BK555"/>
  <c r="J555"/>
  <c r="J109"/>
  <c i="5" r="BK185"/>
  <c r="J185"/>
  <c r="J99"/>
  <c i="4" r="BK197"/>
  <c r="J197"/>
  <c r="J100"/>
  <c r="BK246"/>
  <c r="J246"/>
  <c r="J103"/>
  <c r="BK259"/>
  <c r="J259"/>
  <c r="J104"/>
  <c i="5" r="BK237"/>
  <c r="J237"/>
  <c r="J103"/>
  <c r="BK250"/>
  <c r="J250"/>
  <c r="J106"/>
  <c r="J131"/>
  <c r="BF154"/>
  <c r="BF166"/>
  <c r="BF170"/>
  <c r="BF182"/>
  <c r="BF192"/>
  <c r="BF219"/>
  <c r="BF233"/>
  <c r="BF158"/>
  <c r="BF168"/>
  <c r="BF179"/>
  <c r="BF189"/>
  <c r="BF194"/>
  <c r="BF196"/>
  <c r="BF229"/>
  <c r="BF230"/>
  <c r="BF241"/>
  <c r="BF243"/>
  <c r="BF245"/>
  <c r="BF247"/>
  <c r="E85"/>
  <c r="F92"/>
  <c r="BF140"/>
  <c r="BF150"/>
  <c r="BF172"/>
  <c r="BF186"/>
  <c r="BF204"/>
  <c r="BF207"/>
  <c r="BF223"/>
  <c r="BF236"/>
  <c r="BF238"/>
  <c r="BF249"/>
  <c r="BF251"/>
  <c r="BF163"/>
  <c r="BF175"/>
  <c r="BF177"/>
  <c r="BF198"/>
  <c r="BF201"/>
  <c r="BF217"/>
  <c r="BF227"/>
  <c r="BF232"/>
  <c r="BF235"/>
  <c i="4" r="E85"/>
  <c r="BF138"/>
  <c r="BF166"/>
  <c r="BF186"/>
  <c r="BF187"/>
  <c r="BF189"/>
  <c r="BF195"/>
  <c r="BF196"/>
  <c r="BF201"/>
  <c r="BF230"/>
  <c r="BF242"/>
  <c i="3" r="BK133"/>
  <c r="J133"/>
  <c r="J98"/>
  <c r="J32"/>
  <c i="4" r="J129"/>
  <c r="BF140"/>
  <c r="BF152"/>
  <c r="BF168"/>
  <c r="BF192"/>
  <c r="BF198"/>
  <c r="BF214"/>
  <c r="BF239"/>
  <c r="BF247"/>
  <c r="F92"/>
  <c r="BF190"/>
  <c r="BF193"/>
  <c r="BF215"/>
  <c r="BF218"/>
  <c r="BF236"/>
  <c r="BF245"/>
  <c r="BF260"/>
  <c r="BF164"/>
  <c r="BF171"/>
  <c r="BF174"/>
  <c r="BF213"/>
  <c r="BF221"/>
  <c r="BF224"/>
  <c r="BF227"/>
  <c r="BF233"/>
  <c i="2" r="J410"/>
  <c r="J102"/>
  <c i="3" r="J93"/>
  <c r="F129"/>
  <c r="BF137"/>
  <c r="BF139"/>
  <c r="BF140"/>
  <c r="BF142"/>
  <c r="BF144"/>
  <c r="BF151"/>
  <c r="BF155"/>
  <c r="E85"/>
  <c r="J127"/>
  <c r="J130"/>
  <c r="BF135"/>
  <c r="BF145"/>
  <c r="BF148"/>
  <c r="BF149"/>
  <c r="BF154"/>
  <c r="BF161"/>
  <c r="BF162"/>
  <c r="BF163"/>
  <c r="BF164"/>
  <c i="2" r="BK532"/>
  <c r="J532"/>
  <c r="J106"/>
  <c i="3" r="F94"/>
  <c r="BF136"/>
  <c r="BF141"/>
  <c r="BF143"/>
  <c r="BF146"/>
  <c r="BF147"/>
  <c r="BF150"/>
  <c r="BF153"/>
  <c r="BF157"/>
  <c r="BF160"/>
  <c r="BF166"/>
  <c r="BF138"/>
  <c r="BF152"/>
  <c r="BF156"/>
  <c r="BF158"/>
  <c r="BF165"/>
  <c i="2" r="E130"/>
  <c r="BF176"/>
  <c r="BF294"/>
  <c r="BF414"/>
  <c r="BF468"/>
  <c r="BF471"/>
  <c r="BF479"/>
  <c r="BF481"/>
  <c r="BF484"/>
  <c r="BF498"/>
  <c r="BF507"/>
  <c r="BF524"/>
  <c r="BF534"/>
  <c r="J89"/>
  <c r="F92"/>
  <c r="BF143"/>
  <c r="BF174"/>
  <c r="BF179"/>
  <c r="BF181"/>
  <c r="BF311"/>
  <c r="BF376"/>
  <c r="BF378"/>
  <c r="BF385"/>
  <c r="BF396"/>
  <c r="BF406"/>
  <c r="BF408"/>
  <c r="BF417"/>
  <c r="BF419"/>
  <c r="BF475"/>
  <c r="BF494"/>
  <c r="BF511"/>
  <c r="BF539"/>
  <c r="BF183"/>
  <c r="BF217"/>
  <c r="BF274"/>
  <c r="BF349"/>
  <c r="BF382"/>
  <c r="BF388"/>
  <c r="BF393"/>
  <c r="BF399"/>
  <c r="BF400"/>
  <c r="BF402"/>
  <c r="BF405"/>
  <c r="BF418"/>
  <c r="BF423"/>
  <c r="BF456"/>
  <c r="BF465"/>
  <c r="BF489"/>
  <c r="BF490"/>
  <c r="BF500"/>
  <c r="BF503"/>
  <c r="BF514"/>
  <c r="BF549"/>
  <c r="BF211"/>
  <c r="BF246"/>
  <c r="BF303"/>
  <c r="BF344"/>
  <c r="BF374"/>
  <c r="BF380"/>
  <c r="BF397"/>
  <c r="BF403"/>
  <c r="BF411"/>
  <c r="BF427"/>
  <c r="BF474"/>
  <c r="BF477"/>
  <c r="BF488"/>
  <c r="BF504"/>
  <c r="BF508"/>
  <c r="BF517"/>
  <c r="BF520"/>
  <c r="BF522"/>
  <c r="BF526"/>
  <c r="BF545"/>
  <c r="BF553"/>
  <c r="BF556"/>
  <c r="J35"/>
  <c i="1" r="AV96"/>
  <c i="2" r="F39"/>
  <c i="1" r="BD96"/>
  <c i="4" r="J35"/>
  <c i="1" r="AV98"/>
  <c i="5" r="F38"/>
  <c i="1" r="BC99"/>
  <c i="5" r="F39"/>
  <c i="1" r="BD99"/>
  <c i="2" r="F37"/>
  <c i="1" r="BB96"/>
  <c i="3" r="J37"/>
  <c i="1" r="AV97"/>
  <c i="3" r="F41"/>
  <c i="1" r="BD97"/>
  <c i="5" r="F35"/>
  <c i="1" r="AZ99"/>
  <c i="5" r="F37"/>
  <c i="1" r="BB99"/>
  <c i="5" r="J35"/>
  <c i="1" r="AV99"/>
  <c r="AS94"/>
  <c i="2" r="F38"/>
  <c i="1" r="BC96"/>
  <c i="3" r="J110"/>
  <c r="J104"/>
  <c r="J33"/>
  <c r="J34"/>
  <c i="1" r="AG97"/>
  <c i="4" r="F39"/>
  <c i="1" r="BD98"/>
  <c i="2" r="F35"/>
  <c i="1" r="AZ96"/>
  <c i="3" r="F37"/>
  <c i="1" r="AZ97"/>
  <c i="3" r="F39"/>
  <c i="1" r="BB97"/>
  <c i="3" r="F40"/>
  <c i="1" r="BC97"/>
  <c i="4" r="F37"/>
  <c i="1" r="BB98"/>
  <c i="4" r="F38"/>
  <c i="1" r="BC98"/>
  <c i="4" r="F35"/>
  <c i="1" r="AZ98"/>
  <c i="2" l="1" r="P532"/>
  <c r="BK409"/>
  <c r="J409"/>
  <c r="J101"/>
  <c i="4" r="P135"/>
  <c i="1" r="AU98"/>
  <c i="2" r="R409"/>
  <c i="5" r="T138"/>
  <c r="T137"/>
  <c r="R138"/>
  <c r="R137"/>
  <c i="4" r="T135"/>
  <c i="5" r="BK138"/>
  <c i="4" r="R136"/>
  <c r="R135"/>
  <c i="2" r="P140"/>
  <c i="1" r="AU96"/>
  <c i="2" r="T409"/>
  <c r="T141"/>
  <c r="T140"/>
  <c i="3" r="P133"/>
  <c i="1" r="AU97"/>
  <c i="2" r="R140"/>
  <c i="4" r="BK136"/>
  <c r="J136"/>
  <c r="J97"/>
  <c i="5" r="BK239"/>
  <c r="J239"/>
  <c r="J104"/>
  <c i="2" r="BK141"/>
  <c r="J141"/>
  <c r="J97"/>
  <c i="5" r="J139"/>
  <c r="J98"/>
  <c i="4" r="BK199"/>
  <c r="J199"/>
  <c r="J101"/>
  <c i="2" r="BK140"/>
  <c r="J140"/>
  <c r="J96"/>
  <c r="J30"/>
  <c i="3" r="BF110"/>
  <c i="1" r="BB95"/>
  <c r="AX95"/>
  <c r="BC95"/>
  <c r="AY95"/>
  <c r="BD95"/>
  <c i="3" r="J112"/>
  <c i="1" r="AZ95"/>
  <c i="3" r="J38"/>
  <c i="1" r="AW97"/>
  <c r="AT97"/>
  <c i="2" r="J119"/>
  <c r="J113"/>
  <c r="J121"/>
  <c i="5" l="1" r="BK137"/>
  <c r="J137"/>
  <c r="J96"/>
  <c r="J30"/>
  <c i="4" r="BK135"/>
  <c r="J135"/>
  <c r="J96"/>
  <c r="J30"/>
  <c i="5" r="J138"/>
  <c r="J97"/>
  <c i="2" r="BF119"/>
  <c r="J31"/>
  <c i="3" r="J43"/>
  <c i="1" r="AN97"/>
  <c i="5" r="J116"/>
  <c r="J110"/>
  <c r="J118"/>
  <c i="1" r="AZ94"/>
  <c r="AV94"/>
  <c r="BD94"/>
  <c r="W36"/>
  <c r="AV95"/>
  <c r="AU95"/>
  <c r="AU94"/>
  <c i="4" r="J114"/>
  <c r="J108"/>
  <c r="J116"/>
  <c i="2" r="J32"/>
  <c i="1" r="AG96"/>
  <c r="AG95"/>
  <c i="2" r="J36"/>
  <c i="1" r="AW96"/>
  <c r="AT96"/>
  <c i="3" r="F38"/>
  <c i="1" r="BA97"/>
  <c r="BC94"/>
  <c r="W35"/>
  <c r="BB94"/>
  <c r="W34"/>
  <c i="2" r="F36"/>
  <c i="1" r="BA96"/>
  <c i="5" l="1" r="BF116"/>
  <c i="4" r="BF114"/>
  <c i="5" r="J31"/>
  <c i="4" r="J31"/>
  <c i="2" r="J41"/>
  <c i="1" r="AN96"/>
  <c i="4" r="F36"/>
  <c i="1" r="BA98"/>
  <c i="5" r="F36"/>
  <c i="1" r="BA99"/>
  <c i="5" r="J32"/>
  <c i="1" r="AG99"/>
  <c r="AX94"/>
  <c r="AY94"/>
  <c r="BA95"/>
  <c i="4" r="J32"/>
  <c i="1" r="AG98"/>
  <c l="1" r="AG94"/>
  <c r="AG104"/>
  <c r="AV104"/>
  <c r="BY104"/>
  <c r="BA94"/>
  <c r="W33"/>
  <c i="5" r="J36"/>
  <c i="1" r="AW99"/>
  <c r="AT99"/>
  <c i="4" r="J36"/>
  <c i="1" r="AW98"/>
  <c r="AT98"/>
  <c r="AW95"/>
  <c r="AT95"/>
  <c r="AN95"/>
  <c i="5" l="1" r="J41"/>
  <c i="4" r="J41"/>
  <c i="1" r="CD104"/>
  <c r="AN99"/>
  <c r="AN98"/>
  <c r="AW94"/>
  <c r="AK33"/>
  <c r="AN104"/>
  <c r="AG105"/>
  <c r="AV105"/>
  <c r="BY105"/>
  <c r="AK26"/>
  <c r="AG102"/>
  <c r="CD102"/>
  <c r="AG103"/>
  <c r="CD103"/>
  <c l="1" r="CD105"/>
  <c r="AT94"/>
  <c r="AN94"/>
  <c r="AV102"/>
  <c r="BY102"/>
  <c r="AV103"/>
  <c r="BY103"/>
  <c r="AN105"/>
  <c r="W32"/>
  <c r="AG101"/>
  <c r="AK27"/>
  <c r="AK29"/>
  <c l="1" r="AN103"/>
  <c r="AN102"/>
  <c r="AG107"/>
  <c r="AK32"/>
  <c r="AK38"/>
  <c l="1" r="AN101"/>
  <c r="AN107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<sst xmlns="http://schemas.openxmlformats.org/spreadsheetml/2006/main">
  <si>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</si>
  <si>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</si>
  <si>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</si>
  <si>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</si>
  <si>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{867e22ad-0244-4b51-8d69-31a0234d3d5e}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</si>
  <si>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</si>
  <si>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</si>
  <si>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</si>
  <si>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</si>
  <si>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</si>
  <si>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</si>
  <si>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</si>
  <si>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</si>
  <si>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0221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</si>
  <si>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</si>
  <si>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</si>
  <si>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Zateplenie fasády ZUŠ Jozefa Rosinského</t>
  </si>
  <si>
    <t>JKSO:</t>
  </si>
  <si>
    <t>KS:</t>
  </si>
  <si>
    <t>Miesto:</t>
  </si>
  <si>
    <t xml:space="preserve">Vajanského 1551/1, 949 01 Nitra </t>
  </si>
  <si>
    <t>Dátum:</t>
  </si>
  <si>
    <t>23. 9. 2021</t>
  </si>
  <si>
    <t>Objednávateľ:</t>
  </si>
  <si>
    <t>IČO:</t>
  </si>
  <si>
    <t xml:space="preserve">about_architecture s.r.o </t>
  </si>
  <si>
    <t>IČ DPH:</t>
  </si>
  <si>
    <t>Zhotoviteľ:</t>
  </si>
  <si>
    <t>Vyplň údaj</t>
  </si>
  <si>
    <t>Projektant:</t>
  </si>
  <si>
    <t>True</t>
  </si>
  <si>
    <t>Spracovateľ:</t>
  </si>
  <si>
    <t>ROZING s.r.o.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</si>
  <si>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</si>
  <si>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</si>
  <si>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</si>
  <si>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</si>
  <si>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</si>
  <si>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</si>
  <si>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</si>
  <si>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</si>
  <si>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</si>
  <si>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</si>
  <si>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</si>
  <si>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</si>
  <si>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</si>
  <si>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</si>
  <si>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</si>
  <si>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</si>
  <si>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</si>
  <si>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</si>
  <si>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</si>
  <si>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</si>
  <si>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</si>
  <si>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</si>
  <si>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</si>
  <si>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</si>
  <si>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</si>
  <si>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</si>
  <si>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</si>
  <si>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</si>
  <si>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</si>
  <si>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</si>
  <si>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</si>
  <si>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</si>
  <si>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</si>
  <si>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</si>
  <si>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</si>
  <si>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</si>
  <si>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</si>
  <si>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</si>
  <si>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</si>
  <si>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</si>
  <si>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</si>
  <si>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</si>
  <si>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</si>
  <si>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</si>
  <si>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</si>
  <si>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</si>
  <si>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</si>
  <si>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01</t>
  </si>
  <si>
    <t>Zateplenie obovodového plášťa</t>
  </si>
  <si>
    <t>STA</t>
  </si>
  <si>
    <t>1</t>
  </si>
  <si>
    <t>{44087596-7b98-4693-9e94-7926f0777091}</t>
  </si>
  <si>
    <t>/</t>
  </si>
  <si>
    <t>Časť</t>
  </si>
  <si>
    <t>2</t>
  </si>
  <si>
    <t>###NOINSERT###</t>
  </si>
  <si>
    <t>Elektroinštalácia</t>
  </si>
  <si>
    <t>{10dbc767-fdb6-45b2-bb97-20fada850b76}</t>
  </si>
  <si>
    <t>02</t>
  </si>
  <si>
    <t>Výmena vonkajších výplní otvorov (sklobetón)</t>
  </si>
  <si>
    <t>{c8585e74-1c1a-47ab-aff7-fde68010b769}</t>
  </si>
  <si>
    <t>03</t>
  </si>
  <si>
    <t>Sanácia a realizácia nových odkvapových chodníkov</t>
  </si>
  <si>
    <t>{0f7c4151-fe8c-4a18-928d-fcb64c2a0013}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</si>
  <si>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</si>
  <si>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</si>
  <si>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</si>
  <si>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</si>
  <si>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</si>
  <si>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</si>
  <si>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</si>
  <si>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</si>
  <si>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</si>
  <si>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zatep_F2</t>
  </si>
  <si>
    <t>257,753</t>
  </si>
  <si>
    <t>zatep_F1</t>
  </si>
  <si>
    <t>715,092</t>
  </si>
  <si>
    <t>KRYCÍ LIST ROZPOČTU</t>
  </si>
  <si>
    <t>zatep_F3</t>
  </si>
  <si>
    <t>30,37</t>
  </si>
  <si>
    <t>zatep_F4</t>
  </si>
  <si>
    <t>5,164</t>
  </si>
  <si>
    <t>zatep_F7</t>
  </si>
  <si>
    <t>93,969</t>
  </si>
  <si>
    <t>zatep_F8</t>
  </si>
  <si>
    <t>9,134</t>
  </si>
  <si>
    <t>Objekt:</t>
  </si>
  <si>
    <t>plocha_ostenia</t>
  </si>
  <si>
    <t>hr 35 cm</t>
  </si>
  <si>
    <t>m2</t>
  </si>
  <si>
    <t>248,729</t>
  </si>
  <si>
    <t>01 - Zateplenie obovodového plášťa</t>
  </si>
  <si>
    <t>omietka_stien</t>
  </si>
  <si>
    <t>komplet</t>
  </si>
  <si>
    <t>1257,108</t>
  </si>
  <si>
    <t>omietka_podhlad</t>
  </si>
  <si>
    <t>103,103</t>
  </si>
  <si>
    <t>K1</t>
  </si>
  <si>
    <t>211,462</t>
  </si>
  <si>
    <t>K2</t>
  </si>
  <si>
    <t>61,75</t>
  </si>
  <si>
    <t>K3</t>
  </si>
  <si>
    <t>18,04</t>
  </si>
  <si>
    <t>K4</t>
  </si>
  <si>
    <t>MARKIZA RS CCA2,2 M</t>
  </si>
  <si>
    <t>M</t>
  </si>
  <si>
    <t>2,2</t>
  </si>
  <si>
    <t>K6</t>
  </si>
  <si>
    <t>MARKIZA RS 1610 MM</t>
  </si>
  <si>
    <t>2,68</t>
  </si>
  <si>
    <t>dl_zvod</t>
  </si>
  <si>
    <t>45</t>
  </si>
  <si>
    <t>lesenie</t>
  </si>
  <si>
    <t>1772,068</t>
  </si>
  <si>
    <t>nater_ocel</t>
  </si>
  <si>
    <t>52,461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</si>
  <si>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</si>
  <si>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</si>
  <si>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</si>
  <si>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</si>
  <si>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</si>
  <si>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</si>
  <si>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</si>
  <si>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</si>
  <si>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</si>
  <si>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</si>
  <si>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</si>
  <si>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</si>
  <si>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767 - Konštrukcie doplnkové kovové</t>
  </si>
  <si>
    <t xml:space="preserve">    769 - Montáže vzduchotechnických zariadení</t>
  </si>
  <si>
    <t xml:space="preserve">    783 - Nátery</t>
  </si>
  <si>
    <t>M - Práce a dodávky M</t>
  </si>
  <si>
    <t xml:space="preserve">    21-M - Elektromontáže</t>
  </si>
  <si>
    <t xml:space="preserve">    22-M - Montáže oznamovacích a zabezpečovacích zariadení</t>
  </si>
  <si>
    <t>POZ - POZNÁMKY</t>
  </si>
  <si>
    <t xml:space="preserve"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</si>
  <si>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</si>
  <si>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</si>
  <si>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</si>
  <si>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</si>
  <si>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</si>
  <si>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</si>
  <si>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</si>
  <si>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</si>
  <si>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</si>
  <si>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</si>
  <si>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</si>
  <si>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</si>
  <si>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</si>
  <si>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</si>
  <si>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</si>
  <si>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</si>
  <si>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</si>
  <si>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</si>
  <si>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</si>
  <si>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</si>
  <si>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</si>
  <si>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</si>
  <si>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</si>
  <si>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</si>
  <si>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</si>
  <si>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</si>
  <si>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</si>
  <si>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620991121.S</t>
  </si>
  <si>
    <t>Zakrývanie výplní vonkajších otvorov s rámami a zárubňami, zábradlí, oplechovania, atď. zhotovené z lešenia akýmkoľvek spôsobom</t>
  </si>
  <si>
    <t>4</t>
  </si>
  <si>
    <t>1565716704</t>
  </si>
  <si>
    <t>VV</t>
  </si>
  <si>
    <t>POHLAD 5</t>
  </si>
  <si>
    <t>"Otvoroy" (2,35*1,8)*(3*4)</t>
  </si>
  <si>
    <t>Medzisúčet</t>
  </si>
  <si>
    <t>3</t>
  </si>
  <si>
    <t>POHLAD 6</t>
  </si>
  <si>
    <t>"otvory" (2,35*1,8)*(5*3)+(2,35*1,8)*4</t>
  </si>
  <si>
    <t>POHLAD 8</t>
  </si>
  <si>
    <t>"otvory" (2,38*2,35)*(9*2)+(2,38*1,435)*9</t>
  </si>
  <si>
    <t>POHLAD 10</t>
  </si>
  <si>
    <t>"otvory" (2,82*1,7)*4+(0,86*1,7)*4</t>
  </si>
  <si>
    <t>POHLAD 11</t>
  </si>
  <si>
    <t>"otvory" (2,35*1,7)*(5*3)+(0,6*1,7)*5</t>
  </si>
  <si>
    <t>"otvory " (2,38*2,35)*9</t>
  </si>
  <si>
    <t>"O01_ 2240/2145" (2,24*2,145)</t>
  </si>
  <si>
    <t>"O02_ 2280/2145" (2,28*2,145)</t>
  </si>
  <si>
    <t>"O03_ 2240/3130" (2,24*3,13)</t>
  </si>
  <si>
    <t>"O04_ 2240/3120" (2,24*3,12)</t>
  </si>
  <si>
    <t>"O05_ 2280/3120" (2,28*3,12)</t>
  </si>
  <si>
    <t>"O06_ 2240/2510" (2,24*2,51)</t>
  </si>
  <si>
    <t>"O07_ 2240/2520" (2,24*2,52)</t>
  </si>
  <si>
    <t>"O08_ 2280/2520" (2,28*2,52)</t>
  </si>
  <si>
    <t>"O09_ 2240/3195" (2,24*3,195)</t>
  </si>
  <si>
    <t>"O10_2280/3190" (2,28*3,190)</t>
  </si>
  <si>
    <t>Súčet</t>
  </si>
  <si>
    <t>621460121.S</t>
  </si>
  <si>
    <t>Príprava vonkajšieho podkladu podhľadov penetráciou základnou</t>
  </si>
  <si>
    <t>1334586510</t>
  </si>
  <si>
    <t>621461053.S</t>
  </si>
  <si>
    <t>Vonkajšia omietka podhľadov pastovitá silikónová roztieraná, hr. 2 mm</t>
  </si>
  <si>
    <t>7904421</t>
  </si>
  <si>
    <t>zatep_F7+zatep_F8</t>
  </si>
  <si>
    <t>622451071.S</t>
  </si>
  <si>
    <t>Vyspravenie povrchu neomietaných betónových stien vonkajších maltou cementovou pre omietky</t>
  </si>
  <si>
    <t>-307304619</t>
  </si>
  <si>
    <t>omietka_stien+omietka_podhlad</t>
  </si>
  <si>
    <t>5</t>
  </si>
  <si>
    <t>622460121.S</t>
  </si>
  <si>
    <t>Príprava vonkajšieho podkladu stien penetráciou základnou</t>
  </si>
  <si>
    <t>466647902</t>
  </si>
  <si>
    <t>622461053.S</t>
  </si>
  <si>
    <t>Vonkajšia omietka stien pastovitá silikónová roztieraná, hr. 2 mm</t>
  </si>
  <si>
    <t>1033949196</t>
  </si>
  <si>
    <t>zatep_F1+zatep_F2+zatep_F3+zatep_F4</t>
  </si>
  <si>
    <t>ostenia</t>
  </si>
  <si>
    <t>"Otvoroy" (2,35+1,8*2)*0,375*(3*4)</t>
  </si>
  <si>
    <t>"otvory" (2,35+1,8*2)*0,375*(5*3)+(2,35+1,8*2)*0,375*4+(1,03+2,425*2)*0,375</t>
  </si>
  <si>
    <t>"otvory" (2,38+2,35*2)*0,375*(9*2)+(2,38+1,435*2)*0,375*9</t>
  </si>
  <si>
    <t>"otvory" (2,82+1,7*2)*0,375*4+(0,86+1,7*2)*0,375*4</t>
  </si>
  <si>
    <t>"otvory" (2,35+1,7*2)*0,375*(5*3)+(0,6+1,7*2)*0,375*5+(2,58+3,015*2)*0,375</t>
  </si>
  <si>
    <t>"otvory " (2,38+2,35*2)*0,375*9</t>
  </si>
  <si>
    <t>"O01_ 2240/2145" (2,24+2,145*2)*0,375</t>
  </si>
  <si>
    <t>"O02_ 2280/2145" (2,28+2,145*2)*0,375</t>
  </si>
  <si>
    <t>"O03_ 2240/3130" (2,24+3,13*2)*0,375</t>
  </si>
  <si>
    <t>"O04_ 2240/3120" (2,24+3,12*2)*0,375</t>
  </si>
  <si>
    <t>"O05_ 2280/3120" (2,28+3,12*2)*0,375</t>
  </si>
  <si>
    <t>"O06_ 2240/2510" (2,24+2,51*2)*0,375</t>
  </si>
  <si>
    <t>"O07_ 2240/2520" (2,24+2,52*2)*0,375</t>
  </si>
  <si>
    <t>"O08_ 2280/2520" (2,28+2,52*2)*0,375</t>
  </si>
  <si>
    <t>"O09_ 2240/3195" (2,24+3,195*2)*0,375</t>
  </si>
  <si>
    <t>"O10_2280/3190" (2,28+3,190*2)*0,375</t>
  </si>
  <si>
    <t>7</t>
  </si>
  <si>
    <t>625250203.S</t>
  </si>
  <si>
    <t>F8_Kontaktný zatepľovací systém z bieleho EPS hr. 50 mm, skrutkovacie kotvy</t>
  </si>
  <si>
    <t>-812135210</t>
  </si>
  <si>
    <t>Pohlad 6</t>
  </si>
  <si>
    <t>"zateplenie markizy podhlad a boky" 1,975*3,2</t>
  </si>
  <si>
    <t>Pohlad 11</t>
  </si>
  <si>
    <t>"zateplenie markizy podhlad a boky" 1,05*2,68</t>
  </si>
  <si>
    <t>8</t>
  </si>
  <si>
    <t>625250216.S</t>
  </si>
  <si>
    <t>F1_Kontaktný zatepľovací systém z bieleho EPS hr. 180 mm, skrutkovacie kotvy</t>
  </si>
  <si>
    <t>-472147809</t>
  </si>
  <si>
    <t xml:space="preserve"> (8,295)*15,135</t>
  </si>
  <si>
    <t>"odpočet otvorov" -2,35*1,8*(3*4)</t>
  </si>
  <si>
    <t>(15,87+0,5)*15,135+(0,5+0,59)*0,665</t>
  </si>
  <si>
    <t>"odpočet otvorov" -2,35*1,8*(5*3)-2,35*1,8*4</t>
  </si>
  <si>
    <t>POHLAD 7 stit</t>
  </si>
  <si>
    <t xml:space="preserve"> (11,34)*15,75</t>
  </si>
  <si>
    <t>(29,255+0,5*2)*10,437</t>
  </si>
  <si>
    <t>"odpočet otvorov" -2,38*2,35*(9*2)-2,38*1,435*9</t>
  </si>
  <si>
    <t>POHLAD 9 stit</t>
  </si>
  <si>
    <t>(11,375)*15,75</t>
  </si>
  <si>
    <t>(5,2+0,74+0,5)*14,85</t>
  </si>
  <si>
    <t>"odpočet otvorov" -2,82*1,7*4-0,86*1,7*4</t>
  </si>
  <si>
    <t>(8,595+0,4+5,375+0,2)*10,825+(3+2,535)*4,43</t>
  </si>
  <si>
    <t>"odpočet otvorov" -2,35*1,7*(5*3)-0,6*1,7*5</t>
  </si>
  <si>
    <t>"odpocet poyiarnych pasov" -zatep_F2</t>
  </si>
  <si>
    <t>9</t>
  </si>
  <si>
    <t>625250313.S</t>
  </si>
  <si>
    <t>F6_Kontaktný zatepľovací systém ostenia z bieleho EPS hr. 30 mm</t>
  </si>
  <si>
    <t>-1766466395</t>
  </si>
  <si>
    <t>"Otvoroy" (2,35+1,8)*2*0,15*(3*4)</t>
  </si>
  <si>
    <t>"otvory" (2,35+1,8)*2*0,15*(5*3)+(2,35+1,8)*2*0,15*4</t>
  </si>
  <si>
    <t>"otvory" (2,38+2,35)*2*0,15*(9*2)+(2,38+1,435)*2*0,15*9</t>
  </si>
  <si>
    <t>"otvory" (2,82+1,7)*2*0,15*4+(0,86+1,7)*2*0,15*4</t>
  </si>
  <si>
    <t>"otvory" (2,35+1,7)*2*0,15*(5*3)+(0,6+1,7)*2*0,15*5</t>
  </si>
  <si>
    <t>"O01_ 2240/2145" (2,24+2,145)*2*0,15</t>
  </si>
  <si>
    <t>"O02_ 2280/2145" (2,28+2,145)*2*0,15</t>
  </si>
  <si>
    <t>"O03_ 2240/3130" (2,24+3,13)*2*0,15</t>
  </si>
  <si>
    <t>"O04_ 2240/3120" (2,24+3,12)*2*0,15</t>
  </si>
  <si>
    <t>"O05_ 2280/3120" (2,28+3,12)*2*0,15</t>
  </si>
  <si>
    <t>"O06_ 2240/2510" (2,24+2,51)*2*0,15</t>
  </si>
  <si>
    <t>"O07_ 2240/2520" (2,24+2,52)*2*0,15</t>
  </si>
  <si>
    <t>"O08_ 2280/2520" (2,28+2,52)*2*0,15</t>
  </si>
  <si>
    <t>"O09_ 2240/3195" (2,24+3,195)*2*0,15</t>
  </si>
  <si>
    <t>"O10_2280/3190" (2,28+3,190)*2*0,15</t>
  </si>
  <si>
    <t>10</t>
  </si>
  <si>
    <t>625250552.S1</t>
  </si>
  <si>
    <t>F3_Kontaktný zatepľovací systém soklovej alebo vodou namáhanej časti hr. 140 mm, Lepiaca vrstva na báze PUR vhodná na lepenie k asfaltovej HI	</t>
  </si>
  <si>
    <t>763425617</t>
  </si>
  <si>
    <t>"nad terenom"(8,295)*0,31</t>
  </si>
  <si>
    <t xml:space="preserve">"nad terenom"  (9,117+0,5)*0,345</t>
  </si>
  <si>
    <t>"nad terenom" (11,34)*0,3</t>
  </si>
  <si>
    <t>"nad terenom" (27,95)*0,405</t>
  </si>
  <si>
    <t>POHLAD 9</t>
  </si>
  <si>
    <t>"nad terenom" (11,375)*0,405</t>
  </si>
  <si>
    <t>"vodorovne požiarne pásy š. 200mm" (5,2+0,74+0,5)*0,2*4</t>
  </si>
  <si>
    <t>11</t>
  </si>
  <si>
    <t>625250556.S1</t>
  </si>
  <si>
    <t>F4_Kontaktný zatepľovací systém soklovej alebo vodou namáhanej časti hr. 180 mm, -	Lepiaca vrstva na báze PUR vhodná na lepenie k asfaltovej HI</t>
  </si>
  <si>
    <t>844761426</t>
  </si>
  <si>
    <t>"nad terenom" (5,2)*0,3</t>
  </si>
  <si>
    <t>"nad terenom"(3+2,535)*0,3</t>
  </si>
  <si>
    <t>"nad strechou sus obj."(0,54+5,935)*0,3</t>
  </si>
  <si>
    <t>12</t>
  </si>
  <si>
    <t>625250703.S</t>
  </si>
  <si>
    <t>F7_Kontaktný zatepľovací systém z minerálnej vlny hr. 50 mm, skrutkovacie kotvy</t>
  </si>
  <si>
    <t>1732075765</t>
  </si>
  <si>
    <t>"zateplenie markizy podhlad a boky" 0,7+1,975*0,25*2+1,975*3,2</t>
  </si>
  <si>
    <t>"zateplenie markizy podhlad a boky" 0,7+1,05*0,25*2+1,05*2,68</t>
  </si>
  <si>
    <t>Pohlad 12</t>
  </si>
  <si>
    <t>"zateplenie markizy podhlad a boky" 1,15+13,155*0,25*2+13,155*5,64</t>
  </si>
  <si>
    <t>13</t>
  </si>
  <si>
    <t>625250712.S</t>
  </si>
  <si>
    <t>F2_Kontaktný zatepľovací systém z minerálnej vlny hr. 180 mm, skrutkovacie kotvy</t>
  </si>
  <si>
    <t>-822570331</t>
  </si>
  <si>
    <t>"vodorovne požiarne pásy š. 200mm" (8,295)*0,2*3</t>
  </si>
  <si>
    <t>"vodorovne požiarne pásy š. 570mm" (8,295)*0,57*1</t>
  </si>
  <si>
    <t>"zvislé požiane pásy š. 400mm" (4,275+3,41+5,98+0,3)*0,4</t>
  </si>
  <si>
    <t>"zvislé požiane pásy š. 200mm" (4,275+3,41+5,98+0,3-1,8*4)*0,2</t>
  </si>
  <si>
    <t>"vodorovne požiarne pásy š. 200mm" (15,87+0,5)*0,2*4-1,03*0,2+9,117*0,415</t>
  </si>
  <si>
    <t>"zvislé požiane pásy š. 400mm" (4,315+3,405+5,98+0,255)*0,4</t>
  </si>
  <si>
    <t>POHLAD 7</t>
  </si>
  <si>
    <t>"vodorovne požiarne pásy š. 200mm" (3,67+7,722+11,34*2)*0,2</t>
  </si>
  <si>
    <t>"zvislé požiane pásy š. 500mm" (8,96+5,91+0,3)*0,5*2</t>
  </si>
  <si>
    <t>"vodorovne požiarne pásy " (29,255+0,5*2)*4,725-2,38*2,35*9+(0,475+0,5)*0,675*2+0,68*0,56*2 "odpocet otvorov</t>
  </si>
  <si>
    <t>"vodorovne požiarne pásy š. 200mm" (29,255+0,5*2)*0,2*2+9,985*0,2</t>
  </si>
  <si>
    <t>"vodorovne požiarne pásy š. 400mm" 9,44*0,4</t>
  </si>
  <si>
    <t>"zvislé požiane pásy š. 400mm" (3,385+6,46+0,195)*0,4*2+(3,385+2,53)*0,4</t>
  </si>
  <si>
    <t>"vodorovne požiarne pásy š. 200mm" (3,57+7,842+11,375*2)*0,2</t>
  </si>
  <si>
    <t>"zvislé požiane pásy š. 500 a 2500mm" (8,865+6+0,195)*(0,5+2,5)</t>
  </si>
  <si>
    <t>"vodorovne požiarne pásy š. 200mm" (8,595+0,4+5,375+0,2)*0,2*3+(3+2,535)*0,2</t>
  </si>
  <si>
    <t>"zvislé požiane pásy š. 400mm" (4,33+3,42+2,35)*(0,4+0,2)+4,135*0,2</t>
  </si>
  <si>
    <t>14</t>
  </si>
  <si>
    <t>625250762.S</t>
  </si>
  <si>
    <t>F6_Kontaktný zatepľovací systém ostenia z minerálnej vlny hr. 30 mm</t>
  </si>
  <si>
    <t>-341850569</t>
  </si>
  <si>
    <t>"otvory " (2,38+2,35)*2*0,15*9</t>
  </si>
  <si>
    <t>Ostatné konštrukcie a práce-búranie</t>
  </si>
  <si>
    <t>15</t>
  </si>
  <si>
    <t>941941032.S</t>
  </si>
  <si>
    <t>Montáž lešenia ľahkého pracovného radového s podlahami šírky od 0,80 do 1,00 m, výšky nad 10 do 30 m</t>
  </si>
  <si>
    <t>435974757</t>
  </si>
  <si>
    <t>Pohlad 3 výmena kopilitov</t>
  </si>
  <si>
    <t>10,6*16</t>
  </si>
  <si>
    <t xml:space="preserve"> (8,295)*15,5</t>
  </si>
  <si>
    <t xml:space="preserve"> (15,87+0,5)*15,5</t>
  </si>
  <si>
    <t xml:space="preserve"> (11,34+1*2)*16</t>
  </si>
  <si>
    <t>(29,255+0,5*2)*16</t>
  </si>
  <si>
    <t xml:space="preserve"> (11,375+1*2)*16</t>
  </si>
  <si>
    <t>(5,2+0,74+0,5)*16</t>
  </si>
  <si>
    <t>8,3*16+6,5*11,2</t>
  </si>
  <si>
    <t>16</t>
  </si>
  <si>
    <t>941941192.S</t>
  </si>
  <si>
    <t>Príplatok za prvý a každý ďalší i začatý mesiac použitia lešenia ľahkého pracovného radového s podlahami šírky od 0,80 do 1,00 m, výšky nad 10 do 30 m</t>
  </si>
  <si>
    <t>921886377</t>
  </si>
  <si>
    <t>lesenie*2</t>
  </si>
  <si>
    <t>17</t>
  </si>
  <si>
    <t>941941832.S</t>
  </si>
  <si>
    <t>Demontáž lešenia ľahkého pracovného radového s podlahami šírky nad 0,80 do 1,00 m, výšky nad 10 do 30 m</t>
  </si>
  <si>
    <t>-1570156211</t>
  </si>
  <si>
    <t>18</t>
  </si>
  <si>
    <t>944944103.S</t>
  </si>
  <si>
    <t>Ochranná sieť na boku lešenia</t>
  </si>
  <si>
    <t>882835038</t>
  </si>
  <si>
    <t>19</t>
  </si>
  <si>
    <t>944944803.S</t>
  </si>
  <si>
    <t>Demontáž ochrannej siete na boku lešenia</t>
  </si>
  <si>
    <t>1790177263</t>
  </si>
  <si>
    <t>953995406.S</t>
  </si>
  <si>
    <t>Okenný a dverový začisťovací profil</t>
  </si>
  <si>
    <t>m</t>
  </si>
  <si>
    <t>1987845507</t>
  </si>
  <si>
    <t>plocha_ostenia/0,375*1,05</t>
  </si>
  <si>
    <t>okolookien</t>
  </si>
  <si>
    <t>21</t>
  </si>
  <si>
    <t>953995411.S</t>
  </si>
  <si>
    <t>Nadokenný profil so skrytou okapničkou</t>
  </si>
  <si>
    <t>1690440949</t>
  </si>
  <si>
    <t>K1+K2+K3</t>
  </si>
  <si>
    <t>22</t>
  </si>
  <si>
    <t>953995421.S</t>
  </si>
  <si>
    <t>Rohový profil s integrovanou sieťovinou - pevný</t>
  </si>
  <si>
    <t>-1059839425</t>
  </si>
  <si>
    <t>-(K1+K2+K3)</t>
  </si>
  <si>
    <t>"rohy fasady" (15,5*1+16*8)*1,05</t>
  </si>
  <si>
    <t>23</t>
  </si>
  <si>
    <t>953995426.S</t>
  </si>
  <si>
    <t>Dilatačný profil typ V - rohový</t>
  </si>
  <si>
    <t>-362895062</t>
  </si>
  <si>
    <t>15,5+11 " napojenie na existujuce kzs</t>
  </si>
  <si>
    <t>24</t>
  </si>
  <si>
    <t>979011111.S</t>
  </si>
  <si>
    <t>Zvislá doprava sutiny a vybúraných hmôt za prvé podlažie nad alebo pod základným podlažím</t>
  </si>
  <si>
    <t>t</t>
  </si>
  <si>
    <t>1067196338</t>
  </si>
  <si>
    <t>25</t>
  </si>
  <si>
    <t>979011121.S</t>
  </si>
  <si>
    <t>Zvislá doprava sutiny a vybúraných hmôt za každé ďalšie podlažie</t>
  </si>
  <si>
    <t>318347959</t>
  </si>
  <si>
    <t>1,232*3 'Prepočítané koeficientom množstva</t>
  </si>
  <si>
    <t>26</t>
  </si>
  <si>
    <t>979081111.S</t>
  </si>
  <si>
    <t>Odvoz sutiny a vybúraných hmôt na skládku do 1 km</t>
  </si>
  <si>
    <t>-299108788</t>
  </si>
  <si>
    <t>27</t>
  </si>
  <si>
    <t>979081121.S</t>
  </si>
  <si>
    <t>Odvoz sutiny a vybúraných hmôt na skládku za každý ďalší 1 km</t>
  </si>
  <si>
    <t>-2139273700</t>
  </si>
  <si>
    <t>1,232*20 'Prepočítané koeficientom množstva</t>
  </si>
  <si>
    <t>28</t>
  </si>
  <si>
    <t>979082111.S</t>
  </si>
  <si>
    <t>Vnútrostavenisková doprava sutiny a vybúraných hmôt do 10 m</t>
  </si>
  <si>
    <t>2124725811</t>
  </si>
  <si>
    <t>29</t>
  </si>
  <si>
    <t>979082121.S</t>
  </si>
  <si>
    <t>Vnútrostavenisková doprava sutiny a vybúraných hmôt za každých ďalších 5 m</t>
  </si>
  <si>
    <t>715439967</t>
  </si>
  <si>
    <t>1,232*10 'Prepočítané koeficientom množstva</t>
  </si>
  <si>
    <t>30</t>
  </si>
  <si>
    <t>979087212.S</t>
  </si>
  <si>
    <t>Nakladanie na dopravné prostriedky pre vodorovnú dopravu sutiny</t>
  </si>
  <si>
    <t>813739161</t>
  </si>
  <si>
    <t>31</t>
  </si>
  <si>
    <t>979089612.S</t>
  </si>
  <si>
    <t>Poplatok za skladovanie - iné odpady zo stavieb a demolácií (17 09), ostatné</t>
  </si>
  <si>
    <t>-1330919126</t>
  </si>
  <si>
    <t>99</t>
  </si>
  <si>
    <t>Presun hmôt HSV</t>
  </si>
  <si>
    <t>32</t>
  </si>
  <si>
    <t>999281111.S</t>
  </si>
  <si>
    <t>Presun hmôt pre opravy a údržbu objektov vrátane vonkajších plášťov výšky do 25 m</t>
  </si>
  <si>
    <t>266854658</t>
  </si>
  <si>
    <t>PSV</t>
  </si>
  <si>
    <t>Práce a dodávky PSV</t>
  </si>
  <si>
    <t>764</t>
  </si>
  <si>
    <t>Konštrukcie klampiarske</t>
  </si>
  <si>
    <t>33</t>
  </si>
  <si>
    <t>764321860.S1</t>
  </si>
  <si>
    <t xml:space="preserve">Demontáž oplechovania markíz vrátane podkladového plechu, do 30° rš 2000 mm,  -0,00740t</t>
  </si>
  <si>
    <t>-619980369</t>
  </si>
  <si>
    <t>K4+K6</t>
  </si>
  <si>
    <t>34</t>
  </si>
  <si>
    <t>764352613.S1</t>
  </si>
  <si>
    <t>K5b_Zvodové rúry z hliníkového farebného Al plechu, kruhové priemer 110 mm</t>
  </si>
  <si>
    <t>1117315884</t>
  </si>
  <si>
    <t>15*3</t>
  </si>
  <si>
    <t>35</t>
  </si>
  <si>
    <t>764359386.S</t>
  </si>
  <si>
    <t>N20_Montáž zberného kotlíka povodného, spec vid PD</t>
  </si>
  <si>
    <t>ks</t>
  </si>
  <si>
    <t>-1941447627</t>
  </si>
  <si>
    <t>36</t>
  </si>
  <si>
    <t>764359431.S1</t>
  </si>
  <si>
    <t>K5a_Kotlík štvorhranný z hlinik farbeného plechu, pre pododkvapové žľaby rozmerov 250x250x250 mm, hr. 1,8 mm</t>
  </si>
  <si>
    <t>1551113338</t>
  </si>
  <si>
    <t>37</t>
  </si>
  <si>
    <t>764359820.S</t>
  </si>
  <si>
    <t xml:space="preserve">Demontáž kotlíka oválneho a štvorhranného, so sklonom žľabu do 30st.,  -0,00320t</t>
  </si>
  <si>
    <t>1442029625</t>
  </si>
  <si>
    <t>"K5a" 4</t>
  </si>
  <si>
    <t>"N20 demotn povodnych" 2</t>
  </si>
  <si>
    <t>38</t>
  </si>
  <si>
    <t>764410760.S1</t>
  </si>
  <si>
    <t>K3_Oplechovanie parapetov z hliníkového farebného Al plechu, vrátane rohov r.š. 435 mm, hr. 1,8 mm</t>
  </si>
  <si>
    <t>1301930354</t>
  </si>
  <si>
    <t>2,24*5</t>
  </si>
  <si>
    <t>2,28*3</t>
  </si>
  <si>
    <t>39</t>
  </si>
  <si>
    <t>764410770.S1</t>
  </si>
  <si>
    <t>K2_Oplechovanie parapetov z hliníkového farebného Al plechu, vrátane rohov r.š. 510 mm, hr. 1,8 mm</t>
  </si>
  <si>
    <t>-1874115767</t>
  </si>
  <si>
    <t>0,65*22</t>
  </si>
  <si>
    <t>0,09*4</t>
  </si>
  <si>
    <t>0,115*4</t>
  </si>
  <si>
    <t>0,28*4</t>
  </si>
  <si>
    <t>1,28*1</t>
  </si>
  <si>
    <t>1,335*1</t>
  </si>
  <si>
    <t>0,835*4</t>
  </si>
  <si>
    <t>0,63*4</t>
  </si>
  <si>
    <t>0,59*4</t>
  </si>
  <si>
    <t>0,66*4</t>
  </si>
  <si>
    <t>0,58*4</t>
  </si>
  <si>
    <t>0,61*4</t>
  </si>
  <si>
    <t>0,6*8</t>
  </si>
  <si>
    <t>0,64*4</t>
  </si>
  <si>
    <t>0,62*4</t>
  </si>
  <si>
    <t>0,725*4</t>
  </si>
  <si>
    <t>0,49*4</t>
  </si>
  <si>
    <t>0,39*4</t>
  </si>
  <si>
    <t>0,11*4</t>
  </si>
  <si>
    <t>0,665*12</t>
  </si>
  <si>
    <t>0,14*1</t>
  </si>
  <si>
    <t>0,29*1</t>
  </si>
  <si>
    <t>0,36*1</t>
  </si>
  <si>
    <t>0,455*1</t>
  </si>
  <si>
    <t>0,495*1</t>
  </si>
  <si>
    <t>0,17*1</t>
  </si>
  <si>
    <t>0,685*1</t>
  </si>
  <si>
    <t>40</t>
  </si>
  <si>
    <t>764410780.S1</t>
  </si>
  <si>
    <t>K1_Oplechovanie parapetov z hliníkového farebného Al plechu, vrátane rohov r.š. 535 mm, hr. 1,8 mm</t>
  </si>
  <si>
    <t>-1835760642</t>
  </si>
  <si>
    <t>2,31*4</t>
  </si>
  <si>
    <t>2,35*38</t>
  </si>
  <si>
    <t>2,353*4</t>
  </si>
  <si>
    <t>2,38*36</t>
  </si>
  <si>
    <t>2,82*4</t>
  </si>
  <si>
    <t>0,9*4</t>
  </si>
  <si>
    <t>0,59*5</t>
  </si>
  <si>
    <t>41</t>
  </si>
  <si>
    <t>764410880.S</t>
  </si>
  <si>
    <t xml:space="preserve">Demontáž oplechovania parapetov rš od 400 do 600 mm,  -0,00287t</t>
  </si>
  <si>
    <t>1307533172</t>
  </si>
  <si>
    <t>42</t>
  </si>
  <si>
    <t>764422821.S1</t>
  </si>
  <si>
    <t>K4_Oplechovanie markíz z hliníkového farebného Al plechu, r.š. 2065-2445 mm, hr. 1,8 mm, spec vid PD</t>
  </si>
  <si>
    <t>-2027031156</t>
  </si>
  <si>
    <t>43</t>
  </si>
  <si>
    <t>764422821.S2</t>
  </si>
  <si>
    <t>K6_Oplechovanie markíz z hliníkového farebného Al plechu, r.š. 16010 mm, hr. 1,8 mm</t>
  </si>
  <si>
    <t>-1726430679</t>
  </si>
  <si>
    <t>44</t>
  </si>
  <si>
    <t>764451804.S</t>
  </si>
  <si>
    <t xml:space="preserve">N20_Demontáž odpadových rúr štvorcových so stranou od 120 do 150 mm,  -0,00418t</t>
  </si>
  <si>
    <t>1847892283</t>
  </si>
  <si>
    <t>764454802.S</t>
  </si>
  <si>
    <t xml:space="preserve">Demontáž odpadových rúr kruhových, s priemerom 120 mm,  -0,00285t</t>
  </si>
  <si>
    <t>-1274463401</t>
  </si>
  <si>
    <t>46</t>
  </si>
  <si>
    <t>764459131.S1</t>
  </si>
  <si>
    <t>N20_Spätná montáž zvodových rúr pôvodných, spec vid PD</t>
  </si>
  <si>
    <t>1946845203</t>
  </si>
  <si>
    <t>47</t>
  </si>
  <si>
    <t>998764203.S</t>
  </si>
  <si>
    <t>Presun hmôt pre konštrukcie klampiarske v objektoch výšky nad 12 do 24 m</t>
  </si>
  <si>
    <t>%</t>
  </si>
  <si>
    <t>1988045302</t>
  </si>
  <si>
    <t>767</t>
  </si>
  <si>
    <t>Konštrukcie doplnkové kovové</t>
  </si>
  <si>
    <t>48</t>
  </si>
  <si>
    <t>767330257.S1</t>
  </si>
  <si>
    <t>N12_Demontáž a spätná montáž s úpravou rozmerov, mat. prevedením, spec vid PD</t>
  </si>
  <si>
    <t>kpl</t>
  </si>
  <si>
    <t>1399065161</t>
  </si>
  <si>
    <t>"pohlad 11" 1</t>
  </si>
  <si>
    <t>49</t>
  </si>
  <si>
    <t>767833100.S1</t>
  </si>
  <si>
    <t>Montáž pôvodnéhorebríka do muriva s bočnicami z profilovej ocele, z rúrok alebo z tenkostenných profilov</t>
  </si>
  <si>
    <t>1121819038</t>
  </si>
  <si>
    <t>pohlad 9</t>
  </si>
  <si>
    <t>"N05_rebrik" 14</t>
  </si>
  <si>
    <t>50</t>
  </si>
  <si>
    <t>767833611.S1</t>
  </si>
  <si>
    <t>N05_Predĺženie rebríka + kotvenie</t>
  </si>
  <si>
    <t>-1716599284</t>
  </si>
  <si>
    <t>51</t>
  </si>
  <si>
    <t>631260001145.S1</t>
  </si>
  <si>
    <t>Predĺženie rebríka dl. 600 mm, spec vid PD</t>
  </si>
  <si>
    <t>1847589154</t>
  </si>
  <si>
    <t>52</t>
  </si>
  <si>
    <t>767834102.S1</t>
  </si>
  <si>
    <t>Montáž pôvodného ochranného koša zváraním</t>
  </si>
  <si>
    <t>480845755</t>
  </si>
  <si>
    <t>"N05_rebrik" 12</t>
  </si>
  <si>
    <t>53</t>
  </si>
  <si>
    <t>767996801.S</t>
  </si>
  <si>
    <t xml:space="preserve">Demontáž ostatných doplnkov stavieb s hmotnosťou jednotlivých dielov konštrukcií do 50 kg,  -0,00100t</t>
  </si>
  <si>
    <t>kg</t>
  </si>
  <si>
    <t>834233399</t>
  </si>
  <si>
    <t>54</t>
  </si>
  <si>
    <t>998767203.S</t>
  </si>
  <si>
    <t>Presun hmôt pre kovové stavebné doplnkové konštrukcie v objektoch výšky nad 12 do 24 m</t>
  </si>
  <si>
    <t>-344767652</t>
  </si>
  <si>
    <t>769</t>
  </si>
  <si>
    <t>Montáže vzduchotechnických zariadení</t>
  </si>
  <si>
    <t>55</t>
  </si>
  <si>
    <t>769035078.S</t>
  </si>
  <si>
    <t>N07_Montáž krycej mriežky hranatej do prierezu 0.100 m2</t>
  </si>
  <si>
    <t>184896122</t>
  </si>
  <si>
    <t>"Pohlad 6" 1</t>
  </si>
  <si>
    <t>56</t>
  </si>
  <si>
    <t>429720204200.S1</t>
  </si>
  <si>
    <t>Mriežka krycia hranatá, rozmery šxv 150x150 mm</t>
  </si>
  <si>
    <t>909801192</t>
  </si>
  <si>
    <t>57</t>
  </si>
  <si>
    <t>769035096.S</t>
  </si>
  <si>
    <t>N07_Montáž krycej mriežky kruhovej priemeru 180-250 mm</t>
  </si>
  <si>
    <t>-1911962221</t>
  </si>
  <si>
    <t>"Pohlad 6" 2</t>
  </si>
  <si>
    <t>58</t>
  </si>
  <si>
    <t>429720209500.S</t>
  </si>
  <si>
    <t>Mriežka krycia kruhová, priemer 200 mm</t>
  </si>
  <si>
    <t>-941093080</t>
  </si>
  <si>
    <t>59</t>
  </si>
  <si>
    <t>769060230.S1</t>
  </si>
  <si>
    <t>Spätná montáž klimatizačnej jednotky vonkajšej jednofázové napájanie (max. 2 vnút. jednotky)</t>
  </si>
  <si>
    <t>9353664</t>
  </si>
  <si>
    <t>"Pohlad 8" 5</t>
  </si>
  <si>
    <t>60</t>
  </si>
  <si>
    <t>769082790.S</t>
  </si>
  <si>
    <t xml:space="preserve">N07_Demontáž krycej mriežky hranatej prierezu 0.125-0.355 m2,  -0,0048 t</t>
  </si>
  <si>
    <t>-491839111</t>
  </si>
  <si>
    <t>61</t>
  </si>
  <si>
    <t>769082815.S</t>
  </si>
  <si>
    <t xml:space="preserve">N07_Demontáž krycej mriežky kruhovej priemeru 180-250 mm,  -0,00105 t</t>
  </si>
  <si>
    <t>-1878210000</t>
  </si>
  <si>
    <t>62</t>
  </si>
  <si>
    <t>769086035.S</t>
  </si>
  <si>
    <t xml:space="preserve">Demontáž klimatizačnej jednotky vonkajšej jednofázové napájanie (max. 2 vnút. jednotky),  -0,0250 t</t>
  </si>
  <si>
    <t>75641004</t>
  </si>
  <si>
    <t>klim_jednot</t>
  </si>
  <si>
    <t>63</t>
  </si>
  <si>
    <t>998769203.S</t>
  </si>
  <si>
    <t>Presun hmôt pre montáž vzduchotechnických zariadení v stavbe (objekte) výšky nad 7 do 24 m</t>
  </si>
  <si>
    <t>1379410783</t>
  </si>
  <si>
    <t>783</t>
  </si>
  <si>
    <t>Nátery</t>
  </si>
  <si>
    <t>64</t>
  </si>
  <si>
    <t>783201812.S</t>
  </si>
  <si>
    <t>Odstránenie starých náterov z kovových stavebných doplnkových konštrukcií oceľovou kefou</t>
  </si>
  <si>
    <t>-2005904033</t>
  </si>
  <si>
    <t>65</t>
  </si>
  <si>
    <t>783222100.S</t>
  </si>
  <si>
    <t>Nátery kov.stav.doplnk.konštr. syntetické farby na vzduchu schnúce dvojnásobné - 70µm</t>
  </si>
  <si>
    <t>1537085528</t>
  </si>
  <si>
    <t>66</t>
  </si>
  <si>
    <t>783226100.S</t>
  </si>
  <si>
    <t>Nátery kov.stav.doplnk.konštr. syntetické na vzduchu schnúce základný - 35µm</t>
  </si>
  <si>
    <t>1394476411</t>
  </si>
  <si>
    <t>pohlad 6</t>
  </si>
  <si>
    <t>"N13_nater zabradlia" (6,275+1,56)*2,295*2*1,05</t>
  </si>
  <si>
    <t>"N05_rebrik" 0,5*14*2*1,05</t>
  </si>
  <si>
    <t>Práce a dodávky M</t>
  </si>
  <si>
    <t>21-M</t>
  </si>
  <si>
    <t>Elektromontáže</t>
  </si>
  <si>
    <t>67</t>
  </si>
  <si>
    <t>210201923.S</t>
  </si>
  <si>
    <t>Montáž svietidla exterierového na stenu do 5 kg</t>
  </si>
  <si>
    <t>1163332292</t>
  </si>
  <si>
    <t>"Poholad 8" 1</t>
  </si>
  <si>
    <t>"Poholad 9" 1</t>
  </si>
  <si>
    <t>"Poholad 11" 1</t>
  </si>
  <si>
    <t>68</t>
  </si>
  <si>
    <t>210964314.S</t>
  </si>
  <si>
    <t>Demontáž na spätnú montáž - svietidla interiérového na stenu do 5 kg vrátane odpojenia</t>
  </si>
  <si>
    <t>2134337506</t>
  </si>
  <si>
    <t>22-M</t>
  </si>
  <si>
    <t>Montáže oznamovacích a zabezpečovacích zariadení</t>
  </si>
  <si>
    <t>69</t>
  </si>
  <si>
    <t>220320343.S1</t>
  </si>
  <si>
    <t>N09_Osadenie informačnej tabule pôvodnej</t>
  </si>
  <si>
    <t>-65034553</t>
  </si>
  <si>
    <t>"pohlad 7" 5</t>
  </si>
  <si>
    <t>70</t>
  </si>
  <si>
    <t>220320343.S2</t>
  </si>
  <si>
    <t>N09_Demontáž informačnej tabule pôvodnej</t>
  </si>
  <si>
    <t>1796492174</t>
  </si>
  <si>
    <t>71</t>
  </si>
  <si>
    <t>220320926.S1</t>
  </si>
  <si>
    <t>N10_Demont. a spätná montáž rozvodov, spec vid PD</t>
  </si>
  <si>
    <t>-90182509</t>
  </si>
  <si>
    <t>"pohlad 8" 1</t>
  </si>
  <si>
    <t>POZ</t>
  </si>
  <si>
    <t>POZNÁMKY</t>
  </si>
  <si>
    <t>72</t>
  </si>
  <si>
    <t>POZNAMKA_2</t>
  </si>
  <si>
    <t xml:space="preserve">K správnemu naceneniu výkazu výmer je potrebné naštudovanie PD a obhliadka  stavby. Naceniť je potrebné jestvujúci výkaz výmer podľa pokynov tendrového  zadávateľa, resp. zmluvy o dielo. Rozdiely uviesť pod čiaru.</t>
  </si>
  <si>
    <t>512</t>
  </si>
  <si>
    <t>-894413399</t>
  </si>
  <si>
    <t>P</t>
  </si>
  <si>
    <t xml:space="preserve">Poznámka k položke:_x000d_
Výkaz  výmer výberom položiek, priloženými výpočtami má napomôcť a urýchliť  dodávateľovi správne naceniť všetky práce podľa PD ku kompletnej realizácií,  skolaudovaní a užívateľnosti stav. diela._x000d_
Práce  a dodávky obsiahnuté v projektovej dokumentácii a neobsiahnuté vo výkaze  výmer je dodávateľ povinný položkovo rozšpecifikovať a naceniť pod čiaru,  mimo ponukového rozpočtu pre objektívne rozhodovanie._x000d_
Zmeny,  opravy VV a návrhy na možné zníženie stav. nákladov dodávateľ nacení rovnako  pod čiaru a priloží k ponukovému rozpočtu. Výmeny materiálov je potrebné  prekonzultovať s architektom a investorom. Pri materiáloch uvedených  všeobecne dodávateľ špecifikuje konkrétny uvažovaný druh. _x000d_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úpravy._x000d_
</t>
  </si>
  <si>
    <t>VP</t>
  </si>
  <si>
    <t xml:space="preserve">  Práce naviac</t>
  </si>
  <si>
    <t>PN</t>
  </si>
  <si>
    <t>Časť:</t>
  </si>
  <si>
    <t>01 - Elektroinštalácia</t>
  </si>
  <si>
    <t xml:space="preserve"> </t>
  </si>
  <si>
    <t>D1 - BLESKOZVOD A UZEMNENIE</t>
  </si>
  <si>
    <t>D2 - HZS , Ostatné</t>
  </si>
  <si>
    <t>D1</t>
  </si>
  <si>
    <t>BLESKOZVOD A UZEMNENIE</t>
  </si>
  <si>
    <t>Pol1</t>
  </si>
  <si>
    <t>Zúžená zachytávacia tyč 101VL2000 s podstavcom a svorkou F-FIX-16 - výška 2 m (napr. OBO Bettermann)</t>
  </si>
  <si>
    <t>Pol2</t>
  </si>
  <si>
    <t>Zúžená zachytávacia tyč 101VL3000 s podstavcom a svorkou F-FIX-16+F-FIX-S16 - výška 3 m (napr. OBO Bettermann)</t>
  </si>
  <si>
    <t>Pol3</t>
  </si>
  <si>
    <t>Svorka univerzálna (spojovacia, krížová, skúšobná) 249 B ST BP, H=100kA - FT (napr. OBO Bettermann)</t>
  </si>
  <si>
    <t>Pol4</t>
  </si>
  <si>
    <t xml:space="preserve">Skúšobná svorka 5002 N-VA, uloženie na povrchu,  vrátane číselného štítku, NEREZOVÁ (napr. OBO Bettermann)</t>
  </si>
  <si>
    <t>Pol5</t>
  </si>
  <si>
    <t>Skúšobná svorka 5002 N-VA, uloženie v zateplení s revíznymi dvierkami 5800VZ, vrátane číselného štítku, NEREZ (napr. OBO Bettermann)</t>
  </si>
  <si>
    <t>Pol6</t>
  </si>
  <si>
    <t>Pripájacia príchytka 287 (napr. OBO Bettermann)</t>
  </si>
  <si>
    <t>Pol7</t>
  </si>
  <si>
    <t>Univerzálna príchytka 324 S-FT (napr. OBO Bettermann)</t>
  </si>
  <si>
    <t>Pol8</t>
  </si>
  <si>
    <t>Svorka pripojovacia 280 8-10, FT (napr. OBO Bettermann)</t>
  </si>
  <si>
    <t>Pol9</t>
  </si>
  <si>
    <t>Dilatačný diel pre vodorovné vodiče 172 AR, Hliník, UMIESTNENIE á 20 m, vrátane spojok (napr. OBO Bettermann)</t>
  </si>
  <si>
    <t>Pol10</t>
  </si>
  <si>
    <t>Podpery pre vodič RD 8-PVC do zateplenia - rýchlospojka 249 8-10 ST-OT, protipožiarná skrutkovacia kotva MMS+ MS 7,5x50 (napr. OBO Bettermann)</t>
  </si>
  <si>
    <t>Pol11</t>
  </si>
  <si>
    <t xml:space="preserve">Protikorózna ochrana  356 50, 25 spojov (napr. OBO Bettermann)</t>
  </si>
  <si>
    <t>Pol12</t>
  </si>
  <si>
    <t>Príložka 156 K8-10 ST (napr. OBO Bettemann)</t>
  </si>
  <si>
    <t>Pol13</t>
  </si>
  <si>
    <t>Protipožiarná skrutkovacia kotva MMS+ P6x50 (napr. OBO Bettemann)</t>
  </si>
  <si>
    <t>Pol14</t>
  </si>
  <si>
    <t>vodič RD 8ALU vrátane podpier 165 MBG+165 MBG UH+177 30 M8, vodorovné uloženie - HORĽAVÉ PODKLADY (napr. OBO Bettermann)</t>
  </si>
  <si>
    <t>Pol15</t>
  </si>
  <si>
    <t xml:space="preserve">vodič RD 8ALU vrátane podpier 177 55 M8, zvislé uloženie, PA  (napr. OBO Bettermann)</t>
  </si>
  <si>
    <t>Pol16</t>
  </si>
  <si>
    <t xml:space="preserve">vodič RD 8ALU vrátane podpier 177 35 VA M6, zvislé uloženie,NEREZ  (napr. OBO Bettermann)</t>
  </si>
  <si>
    <t>Pol17</t>
  </si>
  <si>
    <t xml:space="preserve">vodič RD 8PVC, zvislé uloženie DO ZATEPLENIA  (napr. OBO Bettermann)</t>
  </si>
  <si>
    <t>Pol18</t>
  </si>
  <si>
    <t>Svorka spájacia/krížová 233 8, pásik-kruhový vodič, kruhový vodič-kruhový vodič, FT (napr. OBO Bettermann)</t>
  </si>
  <si>
    <t>Pol19</t>
  </si>
  <si>
    <t>Svorka spájacia/krížová 253 8-10 V4A, pásik-kruhový vodič, kruhový vodič-kruhový vodič, NEREZ (napr. OBO Bettermann)</t>
  </si>
  <si>
    <t>Pol20</t>
  </si>
  <si>
    <t>Rúrkovy uzemňovač 219 20 ST FT, dĺžka 1,5m, nadstaviteľný, FT (napr. OBO Bettermann)</t>
  </si>
  <si>
    <t>Pol21</t>
  </si>
  <si>
    <t>Prijovovacia a ukončovacia sada pre rúrkový uzemňovač 1819 20BP+2760 20 FT, (napr. OBO Bettermann)</t>
  </si>
  <si>
    <t>Pol22</t>
  </si>
  <si>
    <t>Uzemňovacie vedenie RD 10, uložené v zemi, priemer 10mm, FT (napr. OBO Bettermann)</t>
  </si>
  <si>
    <t>Pol23</t>
  </si>
  <si>
    <t xml:space="preserve">Uzemňovacie vedenie RD 10-V4A, uložené v zemi,  priemer 10mm,NEREZ (napr. OBO Bettermann)</t>
  </si>
  <si>
    <t>Pol24</t>
  </si>
  <si>
    <t>Vodič RD 10PVC s izoláciou určený na vývody uzemnenia zo základov, vývod = 5m (napr. OBO Bettermann)</t>
  </si>
  <si>
    <t>D2</t>
  </si>
  <si>
    <t>HZS , Ostatné</t>
  </si>
  <si>
    <t>Pol25</t>
  </si>
  <si>
    <t>Nepredvídané práce</t>
  </si>
  <si>
    <t>Pol26</t>
  </si>
  <si>
    <t>Demontáž existujúceho bleskozvodu</t>
  </si>
  <si>
    <t>hod</t>
  </si>
  <si>
    <t>Pol27</t>
  </si>
  <si>
    <t>Murárska výpomoc</t>
  </si>
  <si>
    <t>Pol28</t>
  </si>
  <si>
    <t>Revízia a vypracovanie revíznej správy</t>
  </si>
  <si>
    <t>Pol29</t>
  </si>
  <si>
    <t>Podiel pridružných výkonov</t>
  </si>
  <si>
    <t>Pol30</t>
  </si>
  <si>
    <t>Projektová dokumentácia (projekt skutočného vyhotovenia)</t>
  </si>
  <si>
    <t>Pol31</t>
  </si>
  <si>
    <t>Plošina/lešenie</t>
  </si>
  <si>
    <t>Poznámka k položke:_x000d_
Poznámky:_x000d_
Všetky materiálové položky sú vrátane vodorovnej a zvislej dopravy, drobného spojovacieho materálu, odvozu a likvidácie odpadu a všetkých prác súvisiacich s realizovaním danej položky._x000d_
Zoznam zariadení a prístrojov je spracovaný na základe tejto PD, za konečnú ponuku objednávateľovi zodpovedá dodávateľ ponuky._x000d_
Ponúkajúci zodpovedá za objemy uvedené vo svojej ponuke._x000d_
Elektroinštalačná firma je povinná zrealizovať elektrickú inštaláciu podľa súčasne platných STN a podľa platnej požiarnej vyhlášky._x000d_
Existujúce podpery, ktoré nevykazujú poškodenie je možné použiť po doplnení navyšovacieho nadstavca do celkovej výšky 100 mm.</t>
  </si>
  <si>
    <t>plocha_kopilit</t>
  </si>
  <si>
    <t>62,253</t>
  </si>
  <si>
    <t>02 - Výmena vonkajších výplní otvorov (sklobetón)</t>
  </si>
  <si>
    <t xml:space="preserve">    766 - Konštrukcie stolárske</t>
  </si>
  <si>
    <t xml:space="preserve">    784 - Maľby</t>
  </si>
  <si>
    <t>610991111.S</t>
  </si>
  <si>
    <t>Zakrývanie výplní vnútorných okenných otvorov, predmetov a konštrukcií</t>
  </si>
  <si>
    <t>1340421369</t>
  </si>
  <si>
    <t>612409991.S</t>
  </si>
  <si>
    <t>Začistenie omietok (s dodaním hmoty) okolo okien, dverí, podláh, obkladov atď.</t>
  </si>
  <si>
    <t>509706757</t>
  </si>
  <si>
    <t>"O01_ 2240/2145" (2,24+2,145)*2</t>
  </si>
  <si>
    <t>"O02_ 2280/2145" (2,28+2,145)*2</t>
  </si>
  <si>
    <t>"O03_ 2240/3130" (2,24+3,13)*2</t>
  </si>
  <si>
    <t>"O04_ 2240/3120" (2,24+3,12)*2</t>
  </si>
  <si>
    <t>"O05_ 2280/3120" (2,28+3,12)*2</t>
  </si>
  <si>
    <t>"O06_ 2240/2510" (2,24+2,51)*2</t>
  </si>
  <si>
    <t>"O07_ 2240/2520" (2,24+2,52)*2</t>
  </si>
  <si>
    <t>"O08_ 2280/2520" (2,28+2,52)*2</t>
  </si>
  <si>
    <t>"O09_ 2240/3195" (2,24+3,195)*2</t>
  </si>
  <si>
    <t>"O10_2280/3190" (2,28+3,190)*2</t>
  </si>
  <si>
    <t>648991113.S</t>
  </si>
  <si>
    <t>Osadenie parapetných dosiek z plastických a poloplast., hmôt, š. nad 200 mm</t>
  </si>
  <si>
    <t>-1379266102</t>
  </si>
  <si>
    <t>"O01_ 2240/2145" 2,24</t>
  </si>
  <si>
    <t>"O02_ 2280/2145" 2,28</t>
  </si>
  <si>
    <t>"O03_ 2240/3130" 2,24</t>
  </si>
  <si>
    <t>"O04_ 2240/3120" 2,24</t>
  </si>
  <si>
    <t>"O05_ 2280/3120" 2,28</t>
  </si>
  <si>
    <t>"O06_ 2240/2510" 2,24</t>
  </si>
  <si>
    <t>"O07_ 2240/2520" 2,24</t>
  </si>
  <si>
    <t>"O08_ 2280/2520" 2,28</t>
  </si>
  <si>
    <t>"O09_ 2240/3195" 2,24</t>
  </si>
  <si>
    <t>"O10_2280/3190" 2,28</t>
  </si>
  <si>
    <t>611560000500.S</t>
  </si>
  <si>
    <t>Parapetná doska plastová, šírka 350 mm, komôrková vnútorná, biely</t>
  </si>
  <si>
    <t>1214643489</t>
  </si>
  <si>
    <t>22,56*1,05 'Prepočítané koeficientom množstva</t>
  </si>
  <si>
    <t>611560000800.S</t>
  </si>
  <si>
    <t>Plastové krytky k vnútorným parapetom plastovým, pár, vo farbe biela</t>
  </si>
  <si>
    <t>1858364084</t>
  </si>
  <si>
    <t>941955003.S</t>
  </si>
  <si>
    <t>Lešenie ľahké pracovné pomocné s výškou lešeňovej podlahy nad 1,90 do 2,50 m</t>
  </si>
  <si>
    <t>-1302027564</t>
  </si>
  <si>
    <t>plocha_kopilit*1,2</t>
  </si>
  <si>
    <t>952901111.S</t>
  </si>
  <si>
    <t>Vyčistenie budov pri výške podlaží do 4 m</t>
  </si>
  <si>
    <t>1380602651</t>
  </si>
  <si>
    <t>15*3*3</t>
  </si>
  <si>
    <t>962081141.S</t>
  </si>
  <si>
    <t xml:space="preserve">Búranie muriva priečok zo sklenených tvárnic, hr. do 150 mm,  -0,08200t</t>
  </si>
  <si>
    <t>-960032459</t>
  </si>
  <si>
    <t>702757925</t>
  </si>
  <si>
    <t>-2117601107</t>
  </si>
  <si>
    <t>5,105*3 'Prepočítané koeficientom množstva</t>
  </si>
  <si>
    <t>-1684392430</t>
  </si>
  <si>
    <t>-1813033945</t>
  </si>
  <si>
    <t>5,105*20 'Prepočítané koeficientom množstva</t>
  </si>
  <si>
    <t>-1248810598</t>
  </si>
  <si>
    <t>2058729426</t>
  </si>
  <si>
    <t>5,105*10 'Prepočítané koeficientom množstva</t>
  </si>
  <si>
    <t>627329966</t>
  </si>
  <si>
    <t>-1233124686</t>
  </si>
  <si>
    <t>-1616732642</t>
  </si>
  <si>
    <t>766</t>
  </si>
  <si>
    <t>Konštrukcie stolárske</t>
  </si>
  <si>
    <t>766621400.S</t>
  </si>
  <si>
    <t>Montáž okien plastových s hydroizolačnými ISO páskami (exteriérová a interiérová)</t>
  </si>
  <si>
    <t>495928006</t>
  </si>
  <si>
    <t>283290006100.S</t>
  </si>
  <si>
    <t>Tesniaca paropriepustná fólia polymér-flísová, š. 290 mm, dĺ. 30 m, pre tesnenie pripájacej škáry okenného rámu a muriva z exteriéru</t>
  </si>
  <si>
    <t>-1705789617</t>
  </si>
  <si>
    <t>283290006200.S</t>
  </si>
  <si>
    <t>Tesniaca paronepriepustná fólia polymér-flísová, š. 70 mm, dĺ. 30 m, pre tesnenie pripájacej škáry okenného rámu a muriva z interiéru</t>
  </si>
  <si>
    <t>-463705989</t>
  </si>
  <si>
    <t>611410000100.S1</t>
  </si>
  <si>
    <t xml:space="preserve">O01_Plastové okno štvordielne pevné, vxš 2145x2240 mm, izolačné trojsklo,  komorový profil, spec vid PD</t>
  </si>
  <si>
    <t>-1036181754</t>
  </si>
  <si>
    <t>"O01_ 2240/2145" 1</t>
  </si>
  <si>
    <t>611410000100.S2</t>
  </si>
  <si>
    <t xml:space="preserve">O02_Plastové okno štordielne pevné, vxš 2145x2280 mm, izolačné trojsklo,  komorový profil, spec vid PD</t>
  </si>
  <si>
    <t>-1608046244</t>
  </si>
  <si>
    <t>"O02_ 2280/2145" 1</t>
  </si>
  <si>
    <t>611410000100.S3</t>
  </si>
  <si>
    <t xml:space="preserve">O03_Plastové okno štvordielne2x pevné2x OS, vxš 3130x2240 mm, izolačné trojsklo,  komorový profil, spec vid PD</t>
  </si>
  <si>
    <t>-2108174994</t>
  </si>
  <si>
    <t>"O03_ 2240/3130" 1</t>
  </si>
  <si>
    <t>611410000100.S4</t>
  </si>
  <si>
    <t xml:space="preserve">O04_Plastové okno štvordielne pevné, vxš 3120x2240 mm, izolačné trojsklo,  komorový profil, spec vid PD</t>
  </si>
  <si>
    <t>-1977262892</t>
  </si>
  <si>
    <t>"O04_ 2240/3120" 1</t>
  </si>
  <si>
    <t>611410000100.S5</t>
  </si>
  <si>
    <t xml:space="preserve">O05_Plastové okno štvordielne2xpevné 2x OS, vxš 3120x2280 mm, izolačné trojsklo,  komorový profil, spec vid PD</t>
  </si>
  <si>
    <t>-1984336838</t>
  </si>
  <si>
    <t>"O05_ 2280/3120" 1</t>
  </si>
  <si>
    <t>611410000100.S6</t>
  </si>
  <si>
    <t xml:space="preserve">O06_Plastové okno štvordielne 2xpevné 2x OS, vxš 2510x2240 mm, izolačné trojsklo,  komorový profil, spec vid PD</t>
  </si>
  <si>
    <t>-1753858152</t>
  </si>
  <si>
    <t>"O06_ 2240/2510" 1</t>
  </si>
  <si>
    <t>611410000100.S7</t>
  </si>
  <si>
    <t xml:space="preserve">O07_Plastové okno štvordielne pevné, vxš 2520x2240 mm, izolačné trojsklo,  komorový profil, spec vid PD</t>
  </si>
  <si>
    <t>-865940378</t>
  </si>
  <si>
    <t>"O07_ 2240/2520" 1</t>
  </si>
  <si>
    <t>611410000100.S8</t>
  </si>
  <si>
    <t xml:space="preserve">O08_Plastové okno štvordielne 2xpevné 2x OS, vxš 2520x2280 mm, izolačné trojsklo,  komorový profil, spec vid PD</t>
  </si>
  <si>
    <t>-243614327</t>
  </si>
  <si>
    <t>"O08_ 2280/2520" 1</t>
  </si>
  <si>
    <t>611410000100.S9</t>
  </si>
  <si>
    <t xml:space="preserve">O09_Plastové okno štvordielne pevné, vxš 3195x2240 mm, izolačné trojsklo,  komorový profil, spec vid PD</t>
  </si>
  <si>
    <t>-1576965271</t>
  </si>
  <si>
    <t>"O09_ 2240/3195" 1</t>
  </si>
  <si>
    <t>611410000100.10</t>
  </si>
  <si>
    <t xml:space="preserve">O10_Plastové okno štvordielne 2xpevné 2x OS, vxš 3190x2280 mm, izolačné trojsklo,  komorový profil, spec vid PD</t>
  </si>
  <si>
    <t>1424885050</t>
  </si>
  <si>
    <t>"O10_2280/3190" 1</t>
  </si>
  <si>
    <t>998766203.S</t>
  </si>
  <si>
    <t>Presun hmot pre konštrukcie stolárske v objektoch výšky nad 12 do 24 m</t>
  </si>
  <si>
    <t>-1177605724</t>
  </si>
  <si>
    <t>784</t>
  </si>
  <si>
    <t>Maľby</t>
  </si>
  <si>
    <t>784453951,1</t>
  </si>
  <si>
    <t>Oprava, maľby z maliarskych zmesí Primalex Polar, tónovaná s bielym stropom dvojnásobná na jemnozrnný podklad ostenia</t>
  </si>
  <si>
    <t>214849956</t>
  </si>
  <si>
    <t>"O01_ 2240/2145" (2,24+2,145*2)*0,35</t>
  </si>
  <si>
    <t>"O02_ 2280/2145" (2,28+2,145*2)*0,35</t>
  </si>
  <si>
    <t>"O03_ 2240/3130" (2,24+3,13*2)*0,35</t>
  </si>
  <si>
    <t>"O04_ 2240/3120" (2,24+3,12*2)*0,35</t>
  </si>
  <si>
    <t>"O05_ 2280/3120" (2,28+3,12*2)*0,35</t>
  </si>
  <si>
    <t>"O06_ 2240/2510" (2,24+2,51*2)*0,35</t>
  </si>
  <si>
    <t>"O07_ 2240/2520" (2,24+2,52*2)*0,35</t>
  </si>
  <si>
    <t>"O08_ 2280/2520" (2,28+2,52*2)*0,35</t>
  </si>
  <si>
    <t>"O09_ 2240/3195" (2,24+3,195*2)*0,35</t>
  </si>
  <si>
    <t>"O10_2280/3190" (2,28+3,190*2)*0,35</t>
  </si>
  <si>
    <t>-601160558</t>
  </si>
  <si>
    <t>plocha_bet_dlazba</t>
  </si>
  <si>
    <t>povodne bude strk s. 300 mm</t>
  </si>
  <si>
    <t>89,908</t>
  </si>
  <si>
    <t>plocha_asfalt</t>
  </si>
  <si>
    <t>14,655</t>
  </si>
  <si>
    <t>plocha_bet_kryt</t>
  </si>
  <si>
    <t>20,841</t>
  </si>
  <si>
    <t>plocha_dlaz_bet</t>
  </si>
  <si>
    <t>povodna naspat</t>
  </si>
  <si>
    <t>12,18</t>
  </si>
  <si>
    <t>vykop</t>
  </si>
  <si>
    <t>96,309</t>
  </si>
  <si>
    <t>plocha_F5</t>
  </si>
  <si>
    <t>5% rezerva</t>
  </si>
  <si>
    <t>86,678</t>
  </si>
  <si>
    <t>zasyp</t>
  </si>
  <si>
    <t>70,376</t>
  </si>
  <si>
    <t>03 - Sanácia a realizácia nových odkvapových chodníkov</t>
  </si>
  <si>
    <t>odvoz_zeminy</t>
  </si>
  <si>
    <t>25,933</t>
  </si>
  <si>
    <t xml:space="preserve">    1 - Zemné práce</t>
  </si>
  <si>
    <t xml:space="preserve">    2 - Zakladanie</t>
  </si>
  <si>
    <t xml:space="preserve">    5 - Komunikácie</t>
  </si>
  <si>
    <t xml:space="preserve">    711 - Izolácie proti vode a vlhkosti</t>
  </si>
  <si>
    <t>Zemné práce</t>
  </si>
  <si>
    <t>113106121.S</t>
  </si>
  <si>
    <t xml:space="preserve">Rozoberanie dlažby, z betónových alebo kamenin. dlaždíc, dosiek alebo tvaroviek,  -0,13800t</t>
  </si>
  <si>
    <t>-1836622780</t>
  </si>
  <si>
    <t>"pohlad 2" 47*0,5</t>
  </si>
  <si>
    <t>"pohlad 3" 19,95*0,5</t>
  </si>
  <si>
    <t>"pohlad 4" 8,625*0,5</t>
  </si>
  <si>
    <t>"pohlad 5" 8,48*0,5</t>
  </si>
  <si>
    <t>"pohlad 6" 9,3*0,5</t>
  </si>
  <si>
    <t>"pohlad 7" 12,95*0,5</t>
  </si>
  <si>
    <t>"pohlad 8" 29,95*0,5</t>
  </si>
  <si>
    <t>"pohlad 12" 15,135*0,5+28,425*0,5</t>
  </si>
  <si>
    <t>113107131.S</t>
  </si>
  <si>
    <t xml:space="preserve">Odstránenie krytu v ploche do 200 m2 z betónu prostého, hr. vrstvy do 150 mm,  -0,22500t</t>
  </si>
  <si>
    <t>-1152927574</t>
  </si>
  <si>
    <t>"pohlad 1" 9,95*0,6</t>
  </si>
  <si>
    <t>"pohlad 2" 24,785*0,6</t>
  </si>
  <si>
    <t>113107143.S</t>
  </si>
  <si>
    <t xml:space="preserve">Odstránenie krytu asfaltového v ploche do 200 m2, hr. nad 100 do 150 mm,  -0,31600t</t>
  </si>
  <si>
    <t>-601886255</t>
  </si>
  <si>
    <t>"pohlad 1" 11,43*0,6</t>
  </si>
  <si>
    <t>"pohlad 9" 12,995*0,6</t>
  </si>
  <si>
    <t>114203104.S1</t>
  </si>
  <si>
    <t>Rozobratie dlažby, zahádzky, rovnaniny vykonaných na sucho</t>
  </si>
  <si>
    <t>-1303524393</t>
  </si>
  <si>
    <t>"pohlad 10" 6*0,6</t>
  </si>
  <si>
    <t>"pohlad 11" 8,3*0,6</t>
  </si>
  <si>
    <t>"pohlad 12" 6*0,6</t>
  </si>
  <si>
    <t>130201001.S</t>
  </si>
  <si>
    <t>Výkop jamy a ryhy v obmedzenom priestore horn. tr.3 ručne</t>
  </si>
  <si>
    <t>m3</t>
  </si>
  <si>
    <t>1116892902</t>
  </si>
  <si>
    <t>(plocha_asfalt+plocha_bet_dlazba+plocha_bet_kryt+plocha_dlaz_bet)*0,7</t>
  </si>
  <si>
    <t>162201102.S</t>
  </si>
  <si>
    <t>Vodorovné premiestnenie výkopku z horniny 1-4 nad 20-50m</t>
  </si>
  <si>
    <t>1138885118</t>
  </si>
  <si>
    <t>vykop*5</t>
  </si>
  <si>
    <t>162501102.S</t>
  </si>
  <si>
    <t>Vodorovné premiestnenie výkopku po spevnenej ceste z horniny tr.1-4, do 100 m3 na vzdialenosť do 3000 m</t>
  </si>
  <si>
    <t>276140025</t>
  </si>
  <si>
    <t>162501105.S</t>
  </si>
  <si>
    <t>Vodorovné premiestnenie výkopku po spevnenej ceste z horniny tr.1-4, do 100 m3, príplatok k cene za každých ďalšich a začatých 1000 m</t>
  </si>
  <si>
    <t>-1523725769</t>
  </si>
  <si>
    <t>odvoz_zeminy*20</t>
  </si>
  <si>
    <t>167101101.S</t>
  </si>
  <si>
    <t>Nakladanie neuľahnutého výkopku z hornín tr.1-4 do 100 m3</t>
  </si>
  <si>
    <t>596698531</t>
  </si>
  <si>
    <t>vykop-zasyp</t>
  </si>
  <si>
    <t>171201201.S</t>
  </si>
  <si>
    <t>Uloženie sypaniny na skládky do 100 m3</t>
  </si>
  <si>
    <t>-1760922101</t>
  </si>
  <si>
    <t>171209002.S</t>
  </si>
  <si>
    <t>Poplatok za skladovanie - zemina a kamenivo (17 05) ostatné</t>
  </si>
  <si>
    <t>460874939</t>
  </si>
  <si>
    <t>odvoz_zeminy*1,8</t>
  </si>
  <si>
    <t>174101001.S</t>
  </si>
  <si>
    <t>Zásyp sypaninou so zhutnením jám, šachiet, rýh, zárezov alebo okolo objektov do 100 m3</t>
  </si>
  <si>
    <t>-707535484</t>
  </si>
  <si>
    <t>vykop-(vykop/0,6)*0,1-plocha_F5*0,19*0,6</t>
  </si>
  <si>
    <t>181101102.S</t>
  </si>
  <si>
    <t>Úprava pláne v zárezoch v hornine 1-4 so zhutnením</t>
  </si>
  <si>
    <t>-214649272</t>
  </si>
  <si>
    <t>(plocha_asfalt+plocha_bet_dlazba+plocha_bet_kryt+plocha_dlaz_bet)</t>
  </si>
  <si>
    <t>Zakladanie</t>
  </si>
  <si>
    <t>273362442.S</t>
  </si>
  <si>
    <t>Výstuž základových dosiek zo zvár. sietí KARI, priemer drôtu 8/8 mm, veľkosť oka 150x150 mm</t>
  </si>
  <si>
    <t>-171964668</t>
  </si>
  <si>
    <t>Komunikácie</t>
  </si>
  <si>
    <t>564231111.S</t>
  </si>
  <si>
    <t>Podklad alebo podsyp zo štrkopiesku s rozprestretím, vlhčením a zhutnením, po zhutnení hr. 100 mm</t>
  </si>
  <si>
    <t>-357944434</t>
  </si>
  <si>
    <t>(plocha_asfalt+plocha_bet_dlazba+plocha_bet_kryt+plocha_dlaz_bet)*1,05</t>
  </si>
  <si>
    <t>564752111.S1</t>
  </si>
  <si>
    <t>SP1_Kryt z riečneho štrku veľ. 16-63 mm (vibr.štrk) po zhut.hr. 150 mm</t>
  </si>
  <si>
    <t>601718073</t>
  </si>
  <si>
    <t>576751111.S1</t>
  </si>
  <si>
    <t>SP2_Koberec asfaltový zo štrkopiesku s rozprestretím a so zhutnením, po zhutnení hr. 150 mm, spec vid PD</t>
  </si>
  <si>
    <t>-911621951</t>
  </si>
  <si>
    <t>581114113.S1</t>
  </si>
  <si>
    <t>SP3_Kryt z betónu prostého C 12/15 komunikácií pre peších hr. 150 mm</t>
  </si>
  <si>
    <t>-1554824714</t>
  </si>
  <si>
    <t>596811310.S</t>
  </si>
  <si>
    <t>Kladenie betónovej dlažby s vyplnením škár do lôžka z kameniva, veľ. do 0,09 m2 plochy do 50 m2</t>
  </si>
  <si>
    <t>161687396</t>
  </si>
  <si>
    <t>625250556.S</t>
  </si>
  <si>
    <t>F5_Kontaktný zatepľovací systém soklovej alebo vodou namáhanej časti hr. 180 mm, skrutkovacie kotvy</t>
  </si>
  <si>
    <t>-334963936</t>
  </si>
  <si>
    <t>(plocha_asfalt+plocha_bet_dlazba+plocha_bet_kryt+plocha_dlaz_bet)*0,6*1,05</t>
  </si>
  <si>
    <t>632451622.S</t>
  </si>
  <si>
    <t>Sanácia betónovej konštrukcie opravnou (reprofilačnou) maltou na betón a murivo hr. 10 mm</t>
  </si>
  <si>
    <t>-188998575</t>
  </si>
  <si>
    <t>plocha_F5*0,25 "odhad 25%</t>
  </si>
  <si>
    <t>917732111.S</t>
  </si>
  <si>
    <t>Osadenie chodník. obrubníka betónového ležatého do lôžka z betónu prosteho tr. C 12/15 bez bočnej opory</t>
  </si>
  <si>
    <t>-1976820037</t>
  </si>
  <si>
    <t>"pohlad 2" 47</t>
  </si>
  <si>
    <t>"pohlad 3" 19,95</t>
  </si>
  <si>
    <t>"pohlad 4" 8,625</t>
  </si>
  <si>
    <t>"pohlad 5" 8,48</t>
  </si>
  <si>
    <t>"pohlad 6" 9,3</t>
  </si>
  <si>
    <t>"pohlad 7" 12,95</t>
  </si>
  <si>
    <t>"pohlad 8" 29,95</t>
  </si>
  <si>
    <t>"pohlad 12" 15,135+28,425</t>
  </si>
  <si>
    <t>592170003500.S</t>
  </si>
  <si>
    <t>Obrubník rovný, lxšxv 1000x100x200 mm, prírodný</t>
  </si>
  <si>
    <t>642970557</t>
  </si>
  <si>
    <t>179,815*1,01 'Prepočítané koeficientom množstva</t>
  </si>
  <si>
    <t>919735113.S</t>
  </si>
  <si>
    <t>Rezanie existujúceho asfaltového krytu alebo podkladu hĺbky nad 100 do 150 mm</t>
  </si>
  <si>
    <t>-1811827544</t>
  </si>
  <si>
    <t>"pohlad 1" 11,43+0,6*2</t>
  </si>
  <si>
    <t>"pohlad 9" 12,995+0,6*2</t>
  </si>
  <si>
    <t>919735123.S</t>
  </si>
  <si>
    <t>Rezanie existujúceho betónového krytu alebo podkladu hĺbky nad 100 do 150 mm</t>
  </si>
  <si>
    <t>1943215112</t>
  </si>
  <si>
    <t>"pohlad 1" 9,95+0,6*2</t>
  </si>
  <si>
    <t>"pohlad 2" 24,785+0,6*2</t>
  </si>
  <si>
    <t>938902071.S</t>
  </si>
  <si>
    <t>Očistenie povrchu betónových konštrukcií tlakovou vodou</t>
  </si>
  <si>
    <t>450503375</t>
  </si>
  <si>
    <t>138770812</t>
  </si>
  <si>
    <t>-2085397171</t>
  </si>
  <si>
    <t>21,728*20 'Prepočítané koeficientom množstva</t>
  </si>
  <si>
    <t>514572160</t>
  </si>
  <si>
    <t>510551606</t>
  </si>
  <si>
    <t>21,728*10 'Prepočítané koeficientom množstva</t>
  </si>
  <si>
    <t>1090540453</t>
  </si>
  <si>
    <t>-1201143274</t>
  </si>
  <si>
    <t>998223011.S</t>
  </si>
  <si>
    <t>Presun hmôt pre pozemné komunikácie s krytom dláždeným (822 2.3, 822 5.3) akejkoľvek dĺžky objektu</t>
  </si>
  <si>
    <t>-1625355036</t>
  </si>
  <si>
    <t>711</t>
  </si>
  <si>
    <t>Izolácie proti vode a vlhkosti</t>
  </si>
  <si>
    <t>711132101.S</t>
  </si>
  <si>
    <t xml:space="preserve">Zhotovenie  izolácie proti zemnej vlhkosti zvislá AIP na sucho</t>
  </si>
  <si>
    <t>1716026445</t>
  </si>
  <si>
    <t>plocha_F5*1,05</t>
  </si>
  <si>
    <t>628420000500.S</t>
  </si>
  <si>
    <t>Pás asfaltový SBS samolepiaci, hr. 0,4 mm vystužený hliníkovou fóliou znižujúcou požiarne zaťaženie</t>
  </si>
  <si>
    <t>-722628202</t>
  </si>
  <si>
    <t>91,012*1,15 'Prepočítané koeficientom množstva</t>
  </si>
  <si>
    <t>711612101.S</t>
  </si>
  <si>
    <t xml:space="preserve">Zhotovenie  izolácie podzemných objektov za studena medzilahla asfaltovým lakom penetračným</t>
  </si>
  <si>
    <t>-309035385</t>
  </si>
  <si>
    <t>246170000900.S</t>
  </si>
  <si>
    <t>Lak asfaltový penetračný</t>
  </si>
  <si>
    <t>-998948010</t>
  </si>
  <si>
    <t>91,012*0,00075 'Prepočítané koeficientom množstva</t>
  </si>
  <si>
    <t>998711201.S</t>
  </si>
  <si>
    <t>Presun hmôt pre izoláciu proti vode v objektoch výšky do 6 m</t>
  </si>
  <si>
    <t>-790904242</t>
  </si>
  <si>
    <t>826998331</t>
  </si>
  <si>
    <t>ZOZNAM FIGÚR</t>
  </si>
  <si>
    <t>Výmera</t>
  </si>
  <si>
    <t xml:space="preserve"> 01</t>
  </si>
  <si>
    <t>Použitie figúry:</t>
  </si>
  <si>
    <t>nater_ocel_konstr</t>
  </si>
  <si>
    <t>5%</t>
  </si>
  <si>
    <t>"nater zabradlia" (6,275+1,56)*2,295*2*1,05</t>
  </si>
  <si>
    <t>"rebrik" 0,5*14*2*1,05</t>
  </si>
  <si>
    <t xml:space="preserve"> 02</t>
  </si>
  <si>
    <t xml:space="preserve"> 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</si>
</sst>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20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6" fillId="5" borderId="7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right" vertical="center"/>
    </xf>
    <xf numFmtId="0" fontId="26" fillId="5" borderId="8" xfId="0" applyFont="1" applyFill="1" applyBorder="1" applyAlignment="1">
      <alignment horizontal="left" vertical="center"/>
    </xf>
    <xf numFmtId="0" fontId="26" fillId="5" borderId="0" xfId="0" applyFont="1" applyFill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horizontal="right" vertical="center"/>
    </xf>
    <xf numFmtId="4" fontId="3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3" fillId="0" borderId="0" xfId="1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166" fontId="32" fillId="0" borderId="20" xfId="0" applyNumberFormat="1" applyFont="1" applyBorder="1" applyAlignment="1">
      <alignment vertical="center"/>
    </xf>
    <xf numFmtId="4" fontId="32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8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8" fillId="5" borderId="0" xfId="0" applyNumberFormat="1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6" fillId="5" borderId="0" xfId="0" applyFont="1" applyFill="1" applyAlignment="1">
      <alignment horizontal="left" vertical="center"/>
    </xf>
    <xf numFmtId="0" fontId="26" fillId="5" borderId="0" xfId="0" applyFont="1" applyFill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4" fontId="3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6" fillId="5" borderId="16" xfId="0" applyFont="1" applyFill="1" applyBorder="1" applyAlignment="1">
      <alignment horizontal="center" vertical="center" wrapText="1"/>
    </xf>
    <xf numFmtId="0" fontId="26" fillId="5" borderId="17" xfId="0" applyFont="1" applyFill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8" fillId="0" borderId="0" xfId="0" applyNumberFormat="1" applyFont="1" applyAlignment="1"/>
    <xf numFmtId="166" fontId="38" fillId="0" borderId="12" xfId="0" applyNumberFormat="1" applyFont="1" applyBorder="1" applyAlignment="1"/>
    <xf numFmtId="166" fontId="38" fillId="0" borderId="13" xfId="0" applyNumberFormat="1" applyFont="1" applyBorder="1" applyAlignment="1"/>
    <xf numFmtId="4" fontId="3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6" fillId="0" borderId="23" xfId="0" applyFont="1" applyBorder="1" applyAlignment="1" applyProtection="1">
      <alignment horizontal="center" vertical="center"/>
      <protection locked="0"/>
    </xf>
    <xf numFmtId="49" fontId="26" fillId="0" borderId="23" xfId="0" applyNumberFormat="1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167" fontId="26" fillId="3" borderId="23" xfId="0" applyNumberFormat="1" applyFont="1" applyFill="1" applyBorder="1" applyAlignment="1" applyProtection="1">
      <alignment vertical="center"/>
      <protection locked="0"/>
    </xf>
    <xf numFmtId="4" fontId="26" fillId="3" borderId="23" xfId="0" applyNumberFormat="1" applyFont="1" applyFill="1" applyBorder="1" applyAlignment="1" applyProtection="1">
      <alignment vertical="center"/>
      <protection locked="0"/>
    </xf>
    <xf numFmtId="4" fontId="26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7" fillId="3" borderId="14" xfId="0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>
      <alignment horizontal="center" vertical="center"/>
    </xf>
    <xf numFmtId="166" fontId="27" fillId="0" borderId="0" xfId="0" applyNumberFormat="1" applyFont="1" applyBorder="1" applyAlignment="1">
      <alignment vertical="center"/>
    </xf>
    <xf numFmtId="166" fontId="27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41" fillId="0" borderId="23" xfId="0" applyFont="1" applyBorder="1" applyAlignment="1" applyProtection="1">
      <alignment horizontal="center" vertical="center"/>
      <protection locked="0"/>
    </xf>
    <xf numFmtId="49" fontId="41" fillId="0" borderId="23" xfId="0" applyNumberFormat="1" applyFont="1" applyBorder="1" applyAlignment="1" applyProtection="1">
      <alignment horizontal="left" vertical="center" wrapText="1"/>
      <protection locked="0"/>
    </xf>
    <xf numFmtId="0" fontId="41" fillId="0" borderId="23" xfId="0" applyFont="1" applyBorder="1" applyAlignment="1" applyProtection="1">
      <alignment horizontal="left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167" fontId="41" fillId="3" borderId="23" xfId="0" applyNumberFormat="1" applyFont="1" applyFill="1" applyBorder="1" applyAlignment="1" applyProtection="1">
      <alignment vertical="center"/>
      <protection locked="0"/>
    </xf>
    <xf numFmtId="4" fontId="41" fillId="3" borderId="23" xfId="0" applyNumberFormat="1" applyFont="1" applyFill="1" applyBorder="1" applyAlignment="1" applyProtection="1">
      <alignment vertical="center"/>
      <protection locked="0"/>
    </xf>
    <xf numFmtId="4" fontId="41" fillId="0" borderId="23" xfId="0" applyNumberFormat="1" applyFont="1" applyBorder="1" applyAlignment="1" applyProtection="1">
      <alignment vertical="center"/>
      <protection locked="0"/>
    </xf>
    <xf numFmtId="0" fontId="42" fillId="0" borderId="23" xfId="0" applyFont="1" applyBorder="1" applyAlignment="1" applyProtection="1">
      <alignment vertical="center"/>
      <protection locked="0"/>
    </xf>
    <xf numFmtId="0" fontId="42" fillId="0" borderId="3" xfId="0" applyFont="1" applyBorder="1" applyAlignment="1">
      <alignment vertical="center"/>
    </xf>
    <xf numFmtId="0" fontId="41" fillId="3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49" fontId="0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167" fontId="0" fillId="3" borderId="23" xfId="0" applyNumberFormat="1" applyFont="1" applyFill="1" applyBorder="1" applyAlignment="1" applyProtection="1">
      <alignment vertical="center"/>
      <protection locked="0"/>
    </xf>
    <xf numFmtId="4" fontId="0" fillId="3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5" fillId="3" borderId="23" xfId="0" applyFont="1" applyFill="1" applyBorder="1" applyAlignment="1" applyProtection="1">
      <alignment horizontal="left" vertical="center"/>
      <protection locked="0"/>
    </xf>
    <xf numFmtId="0" fontId="25" fillId="3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="1" customFormat="1" ht="36.96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7</v>
      </c>
    </row>
    <row r="4" s="1" customFormat="1" ht="24.96" customHeight="1">
      <c r="B4" s="22"/>
      <c r="D4" s="23" t="s">
        <v>8</v>
      </c>
      <c r="AR4" s="22"/>
      <c r="AS4" s="24" t="s">
        <v>9</v>
      </c>
      <c r="BE4" s="25" t="s">
        <v>10</v>
      </c>
      <c r="BS4" s="19" t="s">
        <v>11</v>
      </c>
    </row>
    <row r="5" s="1" customFormat="1" ht="12" customHeight="1">
      <c r="B5" s="22"/>
      <c r="D5" s="26" t="s">
        <v>12</v>
      </c>
      <c r="K5" s="27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14</v>
      </c>
      <c r="BS5" s="19" t="s">
        <v>6</v>
      </c>
    </row>
    <row r="6" s="1" customFormat="1" ht="36.96" customHeight="1">
      <c r="B6" s="22"/>
      <c r="D6" s="29" t="s">
        <v>15</v>
      </c>
      <c r="K6" s="30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="1" customFormat="1" ht="12" customHeight="1">
      <c r="B7" s="22"/>
      <c r="D7" s="32" t="s">
        <v>17</v>
      </c>
      <c r="K7" s="27" t="s">
        <v>1</v>
      </c>
      <c r="AK7" s="32" t="s">
        <v>18</v>
      </c>
      <c r="AN7" s="27" t="s">
        <v>1</v>
      </c>
      <c r="AR7" s="22"/>
      <c r="BE7" s="31"/>
      <c r="BS7" s="19" t="s">
        <v>6</v>
      </c>
    </row>
    <row r="8" s="1" customFormat="1" ht="12" customHeight="1">
      <c r="B8" s="22"/>
      <c r="D8" s="32" t="s">
        <v>19</v>
      </c>
      <c r="K8" s="27" t="s">
        <v>20</v>
      </c>
      <c r="AK8" s="32" t="s">
        <v>21</v>
      </c>
      <c r="AN8" s="33" t="s">
        <v>22</v>
      </c>
      <c r="AR8" s="22"/>
      <c r="BE8" s="31"/>
      <c r="BS8" s="19" t="s">
        <v>6</v>
      </c>
    </row>
    <row r="9" s="1" customFormat="1" ht="14.4" customHeight="1">
      <c r="B9" s="22"/>
      <c r="AR9" s="22"/>
      <c r="BE9" s="31"/>
      <c r="BS9" s="19" t="s">
        <v>6</v>
      </c>
    </row>
    <row r="10" s="1" customFormat="1" ht="12" customHeight="1">
      <c r="B10" s="22"/>
      <c r="D10" s="32" t="s">
        <v>23</v>
      </c>
      <c r="AK10" s="32" t="s">
        <v>24</v>
      </c>
      <c r="AN10" s="27" t="s">
        <v>1</v>
      </c>
      <c r="AR10" s="22"/>
      <c r="BE10" s="31"/>
      <c r="BS10" s="19" t="s">
        <v>6</v>
      </c>
    </row>
    <row r="11" s="1" customFormat="1" ht="18.48" customHeight="1">
      <c r="B11" s="22"/>
      <c r="E11" s="27" t="s">
        <v>25</v>
      </c>
      <c r="AK11" s="32" t="s">
        <v>26</v>
      </c>
      <c r="AN11" s="27" t="s">
        <v>1</v>
      </c>
      <c r="AR11" s="22"/>
      <c r="BE11" s="31"/>
      <c r="BS11" s="19" t="s">
        <v>6</v>
      </c>
    </row>
    <row r="12" s="1" customFormat="1" ht="6.96" customHeight="1">
      <c r="B12" s="22"/>
      <c r="AR12" s="22"/>
      <c r="BE12" s="31"/>
      <c r="BS12" s="19" t="s">
        <v>6</v>
      </c>
    </row>
    <row r="13" s="1" customFormat="1" ht="12" customHeight="1">
      <c r="B13" s="22"/>
      <c r="D13" s="32" t="s">
        <v>27</v>
      </c>
      <c r="AK13" s="32" t="s">
        <v>24</v>
      </c>
      <c r="AN13" s="34" t="s">
        <v>28</v>
      </c>
      <c r="AR13" s="22"/>
      <c r="BE13" s="31"/>
      <c r="BS13" s="19" t="s">
        <v>6</v>
      </c>
    </row>
    <row r="14">
      <c r="B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N14" s="34" t="s">
        <v>28</v>
      </c>
      <c r="AR14" s="22"/>
      <c r="BE14" s="31"/>
      <c r="BS14" s="19" t="s">
        <v>6</v>
      </c>
    </row>
    <row r="15" s="1" customFormat="1" ht="6.96" customHeight="1">
      <c r="B15" s="22"/>
      <c r="AR15" s="22"/>
      <c r="BE15" s="31"/>
      <c r="BS15" s="19" t="s">
        <v>3</v>
      </c>
    </row>
    <row r="16" s="1" customFormat="1" ht="12" customHeight="1">
      <c r="B16" s="22"/>
      <c r="D16" s="32" t="s">
        <v>29</v>
      </c>
      <c r="AK16" s="32" t="s">
        <v>24</v>
      </c>
      <c r="AN16" s="27" t="s">
        <v>1</v>
      </c>
      <c r="AR16" s="22"/>
      <c r="BE16" s="31"/>
      <c r="BS16" s="19" t="s">
        <v>3</v>
      </c>
    </row>
    <row r="17" s="1" customFormat="1" ht="18.48" customHeight="1">
      <c r="B17" s="22"/>
      <c r="E17" s="27" t="s">
        <v>25</v>
      </c>
      <c r="AK17" s="32" t="s">
        <v>26</v>
      </c>
      <c r="AN17" s="27" t="s">
        <v>1</v>
      </c>
      <c r="AR17" s="22"/>
      <c r="BE17" s="31"/>
      <c r="BS17" s="19" t="s">
        <v>30</v>
      </c>
    </row>
    <row r="18" s="1" customFormat="1" ht="6.96" customHeight="1">
      <c r="B18" s="22"/>
      <c r="AR18" s="22"/>
      <c r="BE18" s="31"/>
      <c r="BS18" s="19" t="s">
        <v>6</v>
      </c>
    </row>
    <row r="19" s="1" customFormat="1" ht="12" customHeight="1">
      <c r="B19" s="22"/>
      <c r="D19" s="32" t="s">
        <v>31</v>
      </c>
      <c r="AK19" s="32" t="s">
        <v>24</v>
      </c>
      <c r="AN19" s="27" t="s">
        <v>1</v>
      </c>
      <c r="AR19" s="22"/>
      <c r="BE19" s="31"/>
      <c r="BS19" s="19" t="s">
        <v>6</v>
      </c>
    </row>
    <row r="20" s="1" customFormat="1" ht="18.48" customHeight="1">
      <c r="B20" s="22"/>
      <c r="E20" s="27" t="s">
        <v>32</v>
      </c>
      <c r="AK20" s="32" t="s">
        <v>26</v>
      </c>
      <c r="AN20" s="27" t="s">
        <v>1</v>
      </c>
      <c r="AR20" s="22"/>
      <c r="BE20" s="31"/>
      <c r="BS20" s="19" t="s">
        <v>30</v>
      </c>
    </row>
    <row r="21" s="1" customFormat="1" ht="6.96" customHeight="1">
      <c r="B21" s="22"/>
      <c r="AR21" s="22"/>
      <c r="BE21" s="31"/>
    </row>
    <row r="22" s="1" customFormat="1" ht="12" customHeight="1">
      <c r="B22" s="22"/>
      <c r="D22" s="32" t="s">
        <v>33</v>
      </c>
      <c r="AR22" s="22"/>
      <c r="BE22" s="31"/>
    </row>
    <row r="23" s="1" customFormat="1" ht="16.5" customHeight="1">
      <c r="B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="1" customFormat="1" ht="6.96" customHeight="1">
      <c r="B24" s="22"/>
      <c r="AR24" s="22"/>
      <c r="BE24" s="31"/>
    </row>
    <row r="25" s="1" customFormat="1" ht="6.96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="1" customFormat="1" ht="14.4" customHeight="1">
      <c r="B26" s="22"/>
      <c r="D26" s="38" t="s">
        <v>34</v>
      </c>
      <c r="AK26" s="39">
        <f>ROUND(AG94,2)</f>
        <v>0</v>
      </c>
      <c r="AL26" s="1"/>
      <c r="AM26" s="1"/>
      <c r="AN26" s="1"/>
      <c r="AO26" s="1"/>
      <c r="AR26" s="22"/>
      <c r="BE26" s="31"/>
    </row>
    <row r="27" s="1" customFormat="1" ht="14.4" customHeight="1">
      <c r="B27" s="22"/>
      <c r="D27" s="38" t="s">
        <v>35</v>
      </c>
      <c r="AK27" s="39">
        <f>ROUND(AG101, 2)</f>
        <v>0</v>
      </c>
      <c r="AL27" s="39"/>
      <c r="AM27" s="39"/>
      <c r="AN27" s="39"/>
      <c r="AO27" s="39"/>
      <c r="AR27" s="22"/>
      <c r="BE27" s="31"/>
    </row>
    <row r="28" s="2" customFormat="1" ht="6.96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BE28" s="31"/>
    </row>
    <row r="29" s="2" customFormat="1" ht="25.92" customHeight="1">
      <c r="A29" s="40"/>
      <c r="B29" s="41"/>
      <c r="C29" s="40"/>
      <c r="D29" s="42" t="s">
        <v>36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ROUND(AK26 + AK27, 2)</f>
        <v>0</v>
      </c>
      <c r="AL29" s="43"/>
      <c r="AM29" s="43"/>
      <c r="AN29" s="43"/>
      <c r="AO29" s="43"/>
      <c r="AP29" s="40"/>
      <c r="AQ29" s="40"/>
      <c r="AR29" s="41"/>
      <c r="BE29" s="31"/>
    </row>
    <row r="30" s="2" customFormat="1" ht="6.96" customHeight="1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BE30" s="31"/>
    </row>
    <row r="31" s="2" customFormat="1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5" t="s">
        <v>37</v>
      </c>
      <c r="M31" s="45"/>
      <c r="N31" s="45"/>
      <c r="O31" s="45"/>
      <c r="P31" s="45"/>
      <c r="Q31" s="40"/>
      <c r="R31" s="40"/>
      <c r="S31" s="40"/>
      <c r="T31" s="40"/>
      <c r="U31" s="40"/>
      <c r="V31" s="40"/>
      <c r="W31" s="45" t="s">
        <v>38</v>
      </c>
      <c r="X31" s="45"/>
      <c r="Y31" s="45"/>
      <c r="Z31" s="45"/>
      <c r="AA31" s="45"/>
      <c r="AB31" s="45"/>
      <c r="AC31" s="45"/>
      <c r="AD31" s="45"/>
      <c r="AE31" s="45"/>
      <c r="AF31" s="40"/>
      <c r="AG31" s="40"/>
      <c r="AH31" s="40"/>
      <c r="AI31" s="40"/>
      <c r="AJ31" s="40"/>
      <c r="AK31" s="45" t="s">
        <v>39</v>
      </c>
      <c r="AL31" s="45"/>
      <c r="AM31" s="45"/>
      <c r="AN31" s="45"/>
      <c r="AO31" s="45"/>
      <c r="AP31" s="40"/>
      <c r="AQ31" s="40"/>
      <c r="AR31" s="41"/>
      <c r="BE31" s="31"/>
    </row>
    <row r="32" s="3" customFormat="1" ht="14.4" customHeight="1">
      <c r="A32" s="3"/>
      <c r="B32" s="46"/>
      <c r="C32" s="3"/>
      <c r="D32" s="32" t="s">
        <v>40</v>
      </c>
      <c r="E32" s="3"/>
      <c r="F32" s="47" t="s">
        <v>41</v>
      </c>
      <c r="G32" s="3"/>
      <c r="H32" s="3"/>
      <c r="I32" s="3"/>
      <c r="J32" s="3"/>
      <c r="K32" s="3"/>
      <c r="L32" s="48">
        <v>0.20000000000000001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0">
        <f>ROUND(AZ94 + SUM(CD101:CD105),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0">
        <f>ROUND(AV94 + SUM(BY101:BY105), 2)</f>
        <v>0</v>
      </c>
      <c r="AL32" s="49"/>
      <c r="AM32" s="49"/>
      <c r="AN32" s="49"/>
      <c r="AO32" s="49"/>
      <c r="AP32" s="49"/>
      <c r="AQ32" s="49"/>
      <c r="AR32" s="51"/>
      <c r="AS32" s="49"/>
      <c r="AT32" s="49"/>
      <c r="AU32" s="49"/>
      <c r="AV32" s="49"/>
      <c r="AW32" s="49"/>
      <c r="AX32" s="49"/>
      <c r="AY32" s="49"/>
      <c r="AZ32" s="49"/>
      <c r="BE32" s="52"/>
    </row>
    <row r="33" s="3" customFormat="1" ht="14.4" customHeight="1">
      <c r="A33" s="3"/>
      <c r="B33" s="46"/>
      <c r="C33" s="3"/>
      <c r="D33" s="3"/>
      <c r="E33" s="3"/>
      <c r="F33" s="47" t="s">
        <v>42</v>
      </c>
      <c r="G33" s="3"/>
      <c r="H33" s="3"/>
      <c r="I33" s="3"/>
      <c r="J33" s="3"/>
      <c r="K33" s="3"/>
      <c r="L33" s="48">
        <v>0.20000000000000001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>
        <f>ROUND(BA94 + SUM(CE101:CE105),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0">
        <f>ROUND(AW94 + SUM(BZ101:BZ105), 2)</f>
        <v>0</v>
      </c>
      <c r="AL33" s="49"/>
      <c r="AM33" s="49"/>
      <c r="AN33" s="49"/>
      <c r="AO33" s="49"/>
      <c r="AP33" s="49"/>
      <c r="AQ33" s="49"/>
      <c r="AR33" s="51"/>
      <c r="AS33" s="49"/>
      <c r="AT33" s="49"/>
      <c r="AU33" s="49"/>
      <c r="AV33" s="49"/>
      <c r="AW33" s="49"/>
      <c r="AX33" s="49"/>
      <c r="AY33" s="49"/>
      <c r="AZ33" s="49"/>
      <c r="BE33" s="52"/>
    </row>
    <row r="34" hidden="1" s="3" customFormat="1" ht="14.4" customHeight="1">
      <c r="A34" s="3"/>
      <c r="B34" s="46"/>
      <c r="C34" s="3"/>
      <c r="D34" s="3"/>
      <c r="E34" s="3"/>
      <c r="F34" s="32" t="s">
        <v>43</v>
      </c>
      <c r="G34" s="3"/>
      <c r="H34" s="3"/>
      <c r="I34" s="3"/>
      <c r="J34" s="3"/>
      <c r="K34" s="3"/>
      <c r="L34" s="53">
        <v>0.20000000000000001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54">
        <f>ROUND(BB94 + SUM(CF101:CF105), 2)</f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54">
        <v>0</v>
      </c>
      <c r="AL34" s="3"/>
      <c r="AM34" s="3"/>
      <c r="AN34" s="3"/>
      <c r="AO34" s="3"/>
      <c r="AP34" s="3"/>
      <c r="AQ34" s="3"/>
      <c r="AR34" s="46"/>
      <c r="BE34" s="52"/>
    </row>
    <row r="35" hidden="1" s="3" customFormat="1" ht="14.4" customHeight="1">
      <c r="A35" s="3"/>
      <c r="B35" s="46"/>
      <c r="C35" s="3"/>
      <c r="D35" s="3"/>
      <c r="E35" s="3"/>
      <c r="F35" s="32" t="s">
        <v>44</v>
      </c>
      <c r="G35" s="3"/>
      <c r="H35" s="3"/>
      <c r="I35" s="3"/>
      <c r="J35" s="3"/>
      <c r="K35" s="3"/>
      <c r="L35" s="53">
        <v>0.20000000000000001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54">
        <f>ROUND(BC94 + SUM(CG101:CG105), 2)</f>
        <v>0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54">
        <v>0</v>
      </c>
      <c r="AL35" s="3"/>
      <c r="AM35" s="3"/>
      <c r="AN35" s="3"/>
      <c r="AO35" s="3"/>
      <c r="AP35" s="3"/>
      <c r="AQ35" s="3"/>
      <c r="AR35" s="46"/>
      <c r="BE35" s="3"/>
    </row>
    <row r="36" hidden="1" s="3" customFormat="1" ht="14.4" customHeight="1">
      <c r="A36" s="3"/>
      <c r="B36" s="46"/>
      <c r="C36" s="3"/>
      <c r="D36" s="3"/>
      <c r="E36" s="3"/>
      <c r="F36" s="47" t="s">
        <v>45</v>
      </c>
      <c r="G36" s="3"/>
      <c r="H36" s="3"/>
      <c r="I36" s="3"/>
      <c r="J36" s="3"/>
      <c r="K36" s="3"/>
      <c r="L36" s="48"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0">
        <f>ROUND(BD94 + SUM(CH101:CH105), 2)</f>
        <v>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0">
        <v>0</v>
      </c>
      <c r="AL36" s="49"/>
      <c r="AM36" s="49"/>
      <c r="AN36" s="49"/>
      <c r="AO36" s="49"/>
      <c r="AP36" s="49"/>
      <c r="AQ36" s="49"/>
      <c r="AR36" s="51"/>
      <c r="AS36" s="49"/>
      <c r="AT36" s="49"/>
      <c r="AU36" s="49"/>
      <c r="AV36" s="49"/>
      <c r="AW36" s="49"/>
      <c r="AX36" s="49"/>
      <c r="AY36" s="49"/>
      <c r="AZ36" s="49"/>
      <c r="BE36" s="3"/>
    </row>
    <row r="37" s="2" customFormat="1" ht="6.96" customHeight="1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BE37" s="40"/>
    </row>
    <row r="38" s="2" customFormat="1" ht="25.92" customHeight="1">
      <c r="A38" s="40"/>
      <c r="B38" s="41"/>
      <c r="C38" s="55"/>
      <c r="D38" s="56" t="s">
        <v>46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 t="s">
        <v>47</v>
      </c>
      <c r="U38" s="57"/>
      <c r="V38" s="57"/>
      <c r="W38" s="57"/>
      <c r="X38" s="59" t="s">
        <v>48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0">
        <f>SUM(AK29:AK36)</f>
        <v>0</v>
      </c>
      <c r="AL38" s="57"/>
      <c r="AM38" s="57"/>
      <c r="AN38" s="57"/>
      <c r="AO38" s="61"/>
      <c r="AP38" s="55"/>
      <c r="AQ38" s="55"/>
      <c r="AR38" s="41"/>
      <c r="BE38" s="40"/>
    </row>
    <row r="39" s="2" customFormat="1" ht="6.96" customHeight="1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BE39" s="40"/>
    </row>
    <row r="40" s="2" customFormat="1" ht="14.4" customHeight="1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BE40" s="40"/>
    </row>
    <row r="41" s="1" customFormat="1" ht="14.4" customHeight="1">
      <c r="B41" s="22"/>
      <c r="AR41" s="22"/>
    </row>
    <row r="42" s="1" customFormat="1" ht="14.4" customHeight="1">
      <c r="B42" s="22"/>
      <c r="AR42" s="22"/>
    </row>
    <row r="43" s="1" customFormat="1" ht="14.4" customHeight="1">
      <c r="B43" s="22"/>
      <c r="AR43" s="22"/>
    </row>
    <row r="44" s="1" customFormat="1" ht="14.4" customHeight="1">
      <c r="B44" s="22"/>
      <c r="AR44" s="22"/>
    </row>
    <row r="45" s="1" customFormat="1" ht="14.4" customHeight="1">
      <c r="B45" s="22"/>
      <c r="AR45" s="22"/>
    </row>
    <row r="46" s="1" customFormat="1" ht="14.4" customHeight="1">
      <c r="B46" s="22"/>
      <c r="AR46" s="22"/>
    </row>
    <row r="47" s="1" customFormat="1" ht="14.4" customHeight="1">
      <c r="B47" s="22"/>
      <c r="AR47" s="22"/>
    </row>
    <row r="48" s="1" customFormat="1" ht="14.4" customHeight="1">
      <c r="B48" s="22"/>
      <c r="AR48" s="22"/>
    </row>
    <row r="49" s="2" customFormat="1" ht="14.4" customHeight="1">
      <c r="B49" s="62"/>
      <c r="D49" s="63" t="s">
        <v>49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50</v>
      </c>
      <c r="AI49" s="64"/>
      <c r="AJ49" s="64"/>
      <c r="AK49" s="64"/>
      <c r="AL49" s="64"/>
      <c r="AM49" s="64"/>
      <c r="AN49" s="64"/>
      <c r="AO49" s="64"/>
      <c r="AR49" s="62"/>
    </row>
    <row r="50">
      <c r="B50" s="22"/>
      <c r="AR50" s="22"/>
    </row>
    <row r="51">
      <c r="B51" s="22"/>
      <c r="AR51" s="22"/>
    </row>
    <row r="52">
      <c r="B52" s="22"/>
      <c r="AR52" s="22"/>
    </row>
    <row r="53">
      <c r="B53" s="22"/>
      <c r="AR53" s="22"/>
    </row>
    <row r="54">
      <c r="B54" s="22"/>
      <c r="AR54" s="22"/>
    </row>
    <row r="55">
      <c r="B55" s="22"/>
      <c r="AR55" s="22"/>
    </row>
    <row r="56">
      <c r="B56" s="22"/>
      <c r="AR56" s="22"/>
    </row>
    <row r="57">
      <c r="B57" s="22"/>
      <c r="AR57" s="22"/>
    </row>
    <row r="58">
      <c r="B58" s="22"/>
      <c r="AR58" s="22"/>
    </row>
    <row r="59">
      <c r="B59" s="22"/>
      <c r="AR59" s="22"/>
    </row>
    <row r="60" s="2" customFormat="1">
      <c r="A60" s="40"/>
      <c r="B60" s="41"/>
      <c r="C60" s="40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0"/>
      <c r="AQ60" s="40"/>
      <c r="AR60" s="41"/>
      <c r="BE60" s="40"/>
    </row>
    <row r="61">
      <c r="B61" s="22"/>
      <c r="AR61" s="22"/>
    </row>
    <row r="62">
      <c r="B62" s="22"/>
      <c r="AR62" s="22"/>
    </row>
    <row r="63">
      <c r="B63" s="22"/>
      <c r="AR63" s="22"/>
    </row>
    <row r="64" s="2" customFormat="1">
      <c r="A64" s="40"/>
      <c r="B64" s="41"/>
      <c r="C64" s="40"/>
      <c r="D64" s="63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3" t="s">
        <v>54</v>
      </c>
      <c r="AI64" s="66"/>
      <c r="AJ64" s="66"/>
      <c r="AK64" s="66"/>
      <c r="AL64" s="66"/>
      <c r="AM64" s="66"/>
      <c r="AN64" s="66"/>
      <c r="AO64" s="66"/>
      <c r="AP64" s="40"/>
      <c r="AQ64" s="40"/>
      <c r="AR64" s="41"/>
      <c r="BE64" s="40"/>
    </row>
    <row r="65">
      <c r="B65" s="22"/>
      <c r="AR65" s="22"/>
    </row>
    <row r="66">
      <c r="B66" s="22"/>
      <c r="AR66" s="22"/>
    </row>
    <row r="67">
      <c r="B67" s="22"/>
      <c r="AR67" s="22"/>
    </row>
    <row r="68">
      <c r="B68" s="22"/>
      <c r="AR68" s="22"/>
    </row>
    <row r="69">
      <c r="B69" s="22"/>
      <c r="AR69" s="22"/>
    </row>
    <row r="70">
      <c r="B70" s="22"/>
      <c r="AR70" s="22"/>
    </row>
    <row r="71">
      <c r="B71" s="22"/>
      <c r="AR71" s="22"/>
    </row>
    <row r="72">
      <c r="B72" s="22"/>
      <c r="AR72" s="22"/>
    </row>
    <row r="73">
      <c r="B73" s="22"/>
      <c r="AR73" s="22"/>
    </row>
    <row r="74">
      <c r="B74" s="22"/>
      <c r="AR74" s="22"/>
    </row>
    <row r="75" s="2" customFormat="1">
      <c r="A75" s="40"/>
      <c r="B75" s="41"/>
      <c r="C75" s="40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0"/>
      <c r="AQ75" s="40"/>
      <c r="AR75" s="41"/>
      <c r="BE75" s="40"/>
    </row>
    <row r="76" s="2" customForma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1"/>
      <c r="BE76" s="40"/>
    </row>
    <row r="77" s="2" customFormat="1" ht="6.96" customHeight="1">
      <c r="A77" s="40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1"/>
      <c r="BE77" s="40"/>
    </row>
    <row r="81" s="2" customFormat="1" ht="6.96" customHeight="1">
      <c r="A81" s="40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1"/>
      <c r="BE81" s="40"/>
    </row>
    <row r="82" s="2" customFormat="1" ht="24.96" customHeight="1">
      <c r="A82" s="40"/>
      <c r="B82" s="41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1"/>
      <c r="BE82" s="40"/>
    </row>
    <row r="83" s="2" customFormat="1" ht="6.96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1"/>
      <c r="BE83" s="40"/>
    </row>
    <row r="84" s="4" customFormat="1" ht="12" customHeight="1">
      <c r="A84" s="4"/>
      <c r="B84" s="71"/>
      <c r="C84" s="32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0221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71"/>
      <c r="BE84" s="4"/>
    </row>
    <row r="85" s="5" customFormat="1" ht="36.96" customHeight="1">
      <c r="A85" s="5"/>
      <c r="B85" s="72"/>
      <c r="C85" s="73" t="s">
        <v>15</v>
      </c>
      <c r="D85" s="5"/>
      <c r="E85" s="5"/>
      <c r="F85" s="5"/>
      <c r="G85" s="5"/>
      <c r="H85" s="5"/>
      <c r="I85" s="5"/>
      <c r="J85" s="5"/>
      <c r="K85" s="5"/>
      <c r="L85" s="74" t="str">
        <f>K6</f>
        <v>Zateplenie fasády ZUŠ Jozefa Rosinského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72"/>
      <c r="BE85" s="5"/>
    </row>
    <row r="86" s="2" customFormat="1" ht="6.96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1"/>
      <c r="BE86" s="40"/>
    </row>
    <row r="87" s="2" customFormat="1" ht="12" customHeight="1">
      <c r="A87" s="40"/>
      <c r="B87" s="41"/>
      <c r="C87" s="32" t="s">
        <v>19</v>
      </c>
      <c r="D87" s="40"/>
      <c r="E87" s="40"/>
      <c r="F87" s="40"/>
      <c r="G87" s="40"/>
      <c r="H87" s="40"/>
      <c r="I87" s="40"/>
      <c r="J87" s="40"/>
      <c r="K87" s="40"/>
      <c r="L87" s="75" t="str">
        <f>IF(K8="","",K8)</f>
        <v xml:space="preserve">Vajanského 1551/1, 949 01 Nitra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21</v>
      </c>
      <c r="AJ87" s="40"/>
      <c r="AK87" s="40"/>
      <c r="AL87" s="40"/>
      <c r="AM87" s="76" t="str">
        <f>IF(AN8= "","",AN8)</f>
        <v>23. 9. 2021</v>
      </c>
      <c r="AN87" s="76"/>
      <c r="AO87" s="40"/>
      <c r="AP87" s="40"/>
      <c r="AQ87" s="40"/>
      <c r="AR87" s="41"/>
      <c r="BE87" s="40"/>
    </row>
    <row r="88" s="2" customFormat="1" ht="6.96" customHeight="1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1"/>
      <c r="BE88" s="40"/>
    </row>
    <row r="89" s="2" customFormat="1" ht="15.15" customHeight="1">
      <c r="A89" s="40"/>
      <c r="B89" s="41"/>
      <c r="C89" s="32" t="s">
        <v>23</v>
      </c>
      <c r="D89" s="40"/>
      <c r="E89" s="40"/>
      <c r="F89" s="40"/>
      <c r="G89" s="40"/>
      <c r="H89" s="40"/>
      <c r="I89" s="40"/>
      <c r="J89" s="40"/>
      <c r="K89" s="40"/>
      <c r="L89" s="4" t="str">
        <f>IF(E11= "","",E11)</f>
        <v xml:space="preserve">about_architecture s.r.o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77" t="str">
        <f>IF(E17="","",E17)</f>
        <v xml:space="preserve">about_architecture s.r.o </v>
      </c>
      <c r="AN89" s="4"/>
      <c r="AO89" s="4"/>
      <c r="AP89" s="4"/>
      <c r="AQ89" s="40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40"/>
    </row>
    <row r="90" s="2" customFormat="1" ht="15.15" customHeight="1">
      <c r="A90" s="40"/>
      <c r="B90" s="41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4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77" t="str">
        <f>IF(E20="","",E20)</f>
        <v>ROZING s.r.o.</v>
      </c>
      <c r="AN90" s="4"/>
      <c r="AO90" s="4"/>
      <c r="AP90" s="4"/>
      <c r="AQ90" s="40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40"/>
    </row>
    <row r="91" s="2" customFormat="1" ht="10.8" customHeight="1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  <c r="BE91" s="40"/>
    </row>
    <row r="92" s="2" customFormat="1" ht="29.28" customHeight="1">
      <c r="A92" s="40"/>
      <c r="B92" s="41"/>
      <c r="C92" s="86" t="s">
        <v>57</v>
      </c>
      <c r="D92" s="87"/>
      <c r="E92" s="87"/>
      <c r="F92" s="87"/>
      <c r="G92" s="87"/>
      <c r="H92" s="88"/>
      <c r="I92" s="89" t="s">
        <v>58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59</v>
      </c>
      <c r="AH92" s="87"/>
      <c r="AI92" s="87"/>
      <c r="AJ92" s="87"/>
      <c r="AK92" s="87"/>
      <c r="AL92" s="87"/>
      <c r="AM92" s="87"/>
      <c r="AN92" s="89" t="s">
        <v>60</v>
      </c>
      <c r="AO92" s="87"/>
      <c r="AP92" s="91"/>
      <c r="AQ92" s="92" t="s">
        <v>61</v>
      </c>
      <c r="AR92" s="41"/>
      <c r="AS92" s="93" t="s">
        <v>62</v>
      </c>
      <c r="AT92" s="94" t="s">
        <v>63</v>
      </c>
      <c r="AU92" s="94" t="s">
        <v>64</v>
      </c>
      <c r="AV92" s="94" t="s">
        <v>65</v>
      </c>
      <c r="AW92" s="94" t="s">
        <v>66</v>
      </c>
      <c r="AX92" s="94" t="s">
        <v>67</v>
      </c>
      <c r="AY92" s="94" t="s">
        <v>68</v>
      </c>
      <c r="AZ92" s="94" t="s">
        <v>69</v>
      </c>
      <c r="BA92" s="94" t="s">
        <v>70</v>
      </c>
      <c r="BB92" s="94" t="s">
        <v>71</v>
      </c>
      <c r="BC92" s="94" t="s">
        <v>72</v>
      </c>
      <c r="BD92" s="95" t="s">
        <v>73</v>
      </c>
      <c r="BE92" s="40"/>
    </row>
    <row r="93" s="2" customFormat="1" ht="10.8" customHeight="1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  <c r="BE93" s="40"/>
    </row>
    <row r="94" s="6" customFormat="1" ht="32.4" customHeight="1">
      <c r="A94" s="6"/>
      <c r="B94" s="99"/>
      <c r="C94" s="100" t="s">
        <v>74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ROUND(AG95+AG98+AG99,2)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99"/>
      <c r="AS94" s="105">
        <f>ROUND(AS95+AS98+AS99,2)</f>
        <v>0</v>
      </c>
      <c r="AT94" s="106">
        <f>ROUND(SUM(AV94:AW94),2)</f>
        <v>0</v>
      </c>
      <c r="AU94" s="107">
        <f>ROUND(AU95+AU98+AU99,5)</f>
        <v>0</v>
      </c>
      <c r="AV94" s="106">
        <f>ROUND(AZ94*L32,2)</f>
        <v>0</v>
      </c>
      <c r="AW94" s="106">
        <f>ROUND(BA94*L33,2)</f>
        <v>0</v>
      </c>
      <c r="AX94" s="106">
        <f>ROUND(BB94*L32,2)</f>
        <v>0</v>
      </c>
      <c r="AY94" s="106">
        <f>ROUND(BC94*L33,2)</f>
        <v>0</v>
      </c>
      <c r="AZ94" s="106">
        <f>ROUND(AZ95+AZ98+AZ99,2)</f>
        <v>0</v>
      </c>
      <c r="BA94" s="106">
        <f>ROUND(BA95+BA98+BA99,2)</f>
        <v>0</v>
      </c>
      <c r="BB94" s="106">
        <f>ROUND(BB95+BB98+BB99,2)</f>
        <v>0</v>
      </c>
      <c r="BC94" s="106">
        <f>ROUND(BC95+BC98+BC99,2)</f>
        <v>0</v>
      </c>
      <c r="BD94" s="108">
        <f>ROUND(BD95+BD98+BD99,2)</f>
        <v>0</v>
      </c>
      <c r="BE94" s="6"/>
      <c r="BS94" s="109" t="s">
        <v>75</v>
      </c>
      <c r="BT94" s="109" t="s">
        <v>76</v>
      </c>
      <c r="BU94" s="110" t="s">
        <v>77</v>
      </c>
      <c r="BV94" s="109" t="s">
        <v>78</v>
      </c>
      <c r="BW94" s="109" t="s">
        <v>4</v>
      </c>
      <c r="BX94" s="109" t="s">
        <v>79</v>
      </c>
      <c r="CL94" s="109" t="s">
        <v>1</v>
      </c>
    </row>
    <row r="95" s="7" customFormat="1" ht="16.5" customHeight="1">
      <c r="A95" s="7"/>
      <c r="B95" s="111"/>
      <c r="C95" s="112"/>
      <c r="D95" s="113" t="s">
        <v>80</v>
      </c>
      <c r="E95" s="113"/>
      <c r="F95" s="113"/>
      <c r="G95" s="113"/>
      <c r="H95" s="113"/>
      <c r="I95" s="114"/>
      <c r="J95" s="113" t="s">
        <v>81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ROUND(SUM(AG96:AG97),2)</f>
        <v>0</v>
      </c>
      <c r="AH95" s="114"/>
      <c r="AI95" s="114"/>
      <c r="AJ95" s="114"/>
      <c r="AK95" s="114"/>
      <c r="AL95" s="114"/>
      <c r="AM95" s="114"/>
      <c r="AN95" s="116">
        <f>SUM(AG95,AT95)</f>
        <v>0</v>
      </c>
      <c r="AO95" s="114"/>
      <c r="AP95" s="114"/>
      <c r="AQ95" s="117" t="s">
        <v>82</v>
      </c>
      <c r="AR95" s="111"/>
      <c r="AS95" s="118">
        <f>ROUND(SUM(AS96:AS97),2)</f>
        <v>0</v>
      </c>
      <c r="AT95" s="119">
        <f>ROUND(SUM(AV95:AW95),2)</f>
        <v>0</v>
      </c>
      <c r="AU95" s="120">
        <f>ROUND(SUM(AU96:AU97),5)</f>
        <v>0</v>
      </c>
      <c r="AV95" s="119">
        <f>ROUND(AZ95*L32,2)</f>
        <v>0</v>
      </c>
      <c r="AW95" s="119">
        <f>ROUND(BA95*L33,2)</f>
        <v>0</v>
      </c>
      <c r="AX95" s="119">
        <f>ROUND(BB95*L32,2)</f>
        <v>0</v>
      </c>
      <c r="AY95" s="119">
        <f>ROUND(BC95*L33,2)</f>
        <v>0</v>
      </c>
      <c r="AZ95" s="119">
        <f>ROUND(SUM(AZ96:AZ97),2)</f>
        <v>0</v>
      </c>
      <c r="BA95" s="119">
        <f>ROUND(SUM(BA96:BA97),2)</f>
        <v>0</v>
      </c>
      <c r="BB95" s="119">
        <f>ROUND(SUM(BB96:BB97),2)</f>
        <v>0</v>
      </c>
      <c r="BC95" s="119">
        <f>ROUND(SUM(BC96:BC97),2)</f>
        <v>0</v>
      </c>
      <c r="BD95" s="121">
        <f>ROUND(SUM(BD96:BD97),2)</f>
        <v>0</v>
      </c>
      <c r="BE95" s="7"/>
      <c r="BS95" s="122" t="s">
        <v>75</v>
      </c>
      <c r="BT95" s="122" t="s">
        <v>83</v>
      </c>
      <c r="BV95" s="122" t="s">
        <v>78</v>
      </c>
      <c r="BW95" s="122" t="s">
        <v>84</v>
      </c>
      <c r="BX95" s="122" t="s">
        <v>4</v>
      </c>
      <c r="CL95" s="122" t="s">
        <v>1</v>
      </c>
      <c r="CM95" s="122" t="s">
        <v>76</v>
      </c>
    </row>
    <row r="96" s="4" customFormat="1" ht="16.5" customHeight="1">
      <c r="A96" s="123" t="s">
        <v>85</v>
      </c>
      <c r="B96" s="71"/>
      <c r="C96" s="10"/>
      <c r="D96" s="10"/>
      <c r="E96" s="124" t="s">
        <v>80</v>
      </c>
      <c r="F96" s="124"/>
      <c r="G96" s="124"/>
      <c r="H96" s="124"/>
      <c r="I96" s="124"/>
      <c r="J96" s="10"/>
      <c r="K96" s="124" t="s">
        <v>81</v>
      </c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5">
        <f>'01 - Zateplenie obovodové...'!J32</f>
        <v>0</v>
      </c>
      <c r="AH96" s="10"/>
      <c r="AI96" s="10"/>
      <c r="AJ96" s="10"/>
      <c r="AK96" s="10"/>
      <c r="AL96" s="10"/>
      <c r="AM96" s="10"/>
      <c r="AN96" s="125">
        <f>SUM(AG96,AT96)</f>
        <v>0</v>
      </c>
      <c r="AO96" s="10"/>
      <c r="AP96" s="10"/>
      <c r="AQ96" s="126" t="s">
        <v>86</v>
      </c>
      <c r="AR96" s="71"/>
      <c r="AS96" s="127">
        <v>0</v>
      </c>
      <c r="AT96" s="128">
        <f>ROUND(SUM(AV96:AW96),2)</f>
        <v>0</v>
      </c>
      <c r="AU96" s="129">
        <f>'01 - Zateplenie obovodové...'!P140</f>
        <v>0</v>
      </c>
      <c r="AV96" s="128">
        <f>'01 - Zateplenie obovodové...'!J35</f>
        <v>0</v>
      </c>
      <c r="AW96" s="128">
        <f>'01 - Zateplenie obovodové...'!J36</f>
        <v>0</v>
      </c>
      <c r="AX96" s="128">
        <f>'01 - Zateplenie obovodové...'!J37</f>
        <v>0</v>
      </c>
      <c r="AY96" s="128">
        <f>'01 - Zateplenie obovodové...'!J38</f>
        <v>0</v>
      </c>
      <c r="AZ96" s="128">
        <f>'01 - Zateplenie obovodové...'!F35</f>
        <v>0</v>
      </c>
      <c r="BA96" s="128">
        <f>'01 - Zateplenie obovodové...'!F36</f>
        <v>0</v>
      </c>
      <c r="BB96" s="128">
        <f>'01 - Zateplenie obovodové...'!F37</f>
        <v>0</v>
      </c>
      <c r="BC96" s="128">
        <f>'01 - Zateplenie obovodové...'!F38</f>
        <v>0</v>
      </c>
      <c r="BD96" s="130">
        <f>'01 - Zateplenie obovodové...'!F39</f>
        <v>0</v>
      </c>
      <c r="BE96" s="4"/>
      <c r="BT96" s="27" t="s">
        <v>87</v>
      </c>
      <c r="BU96" s="27" t="s">
        <v>88</v>
      </c>
      <c r="BV96" s="27" t="s">
        <v>78</v>
      </c>
      <c r="BW96" s="27" t="s">
        <v>84</v>
      </c>
      <c r="BX96" s="27" t="s">
        <v>4</v>
      </c>
      <c r="CL96" s="27" t="s">
        <v>1</v>
      </c>
      <c r="CM96" s="27" t="s">
        <v>76</v>
      </c>
    </row>
    <row r="97" s="4" customFormat="1" ht="16.5" customHeight="1">
      <c r="A97" s="123" t="s">
        <v>85</v>
      </c>
      <c r="B97" s="71"/>
      <c r="C97" s="10"/>
      <c r="D97" s="10"/>
      <c r="E97" s="124" t="s">
        <v>80</v>
      </c>
      <c r="F97" s="124"/>
      <c r="G97" s="124"/>
      <c r="H97" s="124"/>
      <c r="I97" s="124"/>
      <c r="J97" s="10"/>
      <c r="K97" s="124" t="s">
        <v>89</v>
      </c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5">
        <f>'01 - Elektroinštalácia'!J34</f>
        <v>0</v>
      </c>
      <c r="AH97" s="10"/>
      <c r="AI97" s="10"/>
      <c r="AJ97" s="10"/>
      <c r="AK97" s="10"/>
      <c r="AL97" s="10"/>
      <c r="AM97" s="10"/>
      <c r="AN97" s="125">
        <f>SUM(AG97,AT97)</f>
        <v>0</v>
      </c>
      <c r="AO97" s="10"/>
      <c r="AP97" s="10"/>
      <c r="AQ97" s="126" t="s">
        <v>86</v>
      </c>
      <c r="AR97" s="71"/>
      <c r="AS97" s="127">
        <v>0</v>
      </c>
      <c r="AT97" s="128">
        <f>ROUND(SUM(AV97:AW97),2)</f>
        <v>0</v>
      </c>
      <c r="AU97" s="129">
        <f>'01 - Elektroinštalácia'!P133</f>
        <v>0</v>
      </c>
      <c r="AV97" s="128">
        <f>'01 - Elektroinštalácia'!J37</f>
        <v>0</v>
      </c>
      <c r="AW97" s="128">
        <f>'01 - Elektroinštalácia'!J38</f>
        <v>0</v>
      </c>
      <c r="AX97" s="128">
        <f>'01 - Elektroinštalácia'!J39</f>
        <v>0</v>
      </c>
      <c r="AY97" s="128">
        <f>'01 - Elektroinštalácia'!J40</f>
        <v>0</v>
      </c>
      <c r="AZ97" s="128">
        <f>'01 - Elektroinštalácia'!F37</f>
        <v>0</v>
      </c>
      <c r="BA97" s="128">
        <f>'01 - Elektroinštalácia'!F38</f>
        <v>0</v>
      </c>
      <c r="BB97" s="128">
        <f>'01 - Elektroinštalácia'!F39</f>
        <v>0</v>
      </c>
      <c r="BC97" s="128">
        <f>'01 - Elektroinštalácia'!F40</f>
        <v>0</v>
      </c>
      <c r="BD97" s="130">
        <f>'01 - Elektroinštalácia'!F41</f>
        <v>0</v>
      </c>
      <c r="BE97" s="4"/>
      <c r="BT97" s="27" t="s">
        <v>87</v>
      </c>
      <c r="BV97" s="27" t="s">
        <v>78</v>
      </c>
      <c r="BW97" s="27" t="s">
        <v>90</v>
      </c>
      <c r="BX97" s="27" t="s">
        <v>84</v>
      </c>
      <c r="CL97" s="27" t="s">
        <v>1</v>
      </c>
    </row>
    <row r="98" s="7" customFormat="1" ht="24.75" customHeight="1">
      <c r="A98" s="123" t="s">
        <v>85</v>
      </c>
      <c r="B98" s="111"/>
      <c r="C98" s="112"/>
      <c r="D98" s="113" t="s">
        <v>91</v>
      </c>
      <c r="E98" s="113"/>
      <c r="F98" s="113"/>
      <c r="G98" s="113"/>
      <c r="H98" s="113"/>
      <c r="I98" s="114"/>
      <c r="J98" s="113" t="s">
        <v>92</v>
      </c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6">
        <f>'02 - Výmena vonkajších vý...'!J32</f>
        <v>0</v>
      </c>
      <c r="AH98" s="114"/>
      <c r="AI98" s="114"/>
      <c r="AJ98" s="114"/>
      <c r="AK98" s="114"/>
      <c r="AL98" s="114"/>
      <c r="AM98" s="114"/>
      <c r="AN98" s="116">
        <f>SUM(AG98,AT98)</f>
        <v>0</v>
      </c>
      <c r="AO98" s="114"/>
      <c r="AP98" s="114"/>
      <c r="AQ98" s="117" t="s">
        <v>82</v>
      </c>
      <c r="AR98" s="111"/>
      <c r="AS98" s="118">
        <v>0</v>
      </c>
      <c r="AT98" s="119">
        <f>ROUND(SUM(AV98:AW98),2)</f>
        <v>0</v>
      </c>
      <c r="AU98" s="120">
        <f>'02 - Výmena vonkajších vý...'!P135</f>
        <v>0</v>
      </c>
      <c r="AV98" s="119">
        <f>'02 - Výmena vonkajších vý...'!J35</f>
        <v>0</v>
      </c>
      <c r="AW98" s="119">
        <f>'02 - Výmena vonkajších vý...'!J36</f>
        <v>0</v>
      </c>
      <c r="AX98" s="119">
        <f>'02 - Výmena vonkajších vý...'!J37</f>
        <v>0</v>
      </c>
      <c r="AY98" s="119">
        <f>'02 - Výmena vonkajších vý...'!J38</f>
        <v>0</v>
      </c>
      <c r="AZ98" s="119">
        <f>'02 - Výmena vonkajších vý...'!F35</f>
        <v>0</v>
      </c>
      <c r="BA98" s="119">
        <f>'02 - Výmena vonkajších vý...'!F36</f>
        <v>0</v>
      </c>
      <c r="BB98" s="119">
        <f>'02 - Výmena vonkajších vý...'!F37</f>
        <v>0</v>
      </c>
      <c r="BC98" s="119">
        <f>'02 - Výmena vonkajších vý...'!F38</f>
        <v>0</v>
      </c>
      <c r="BD98" s="121">
        <f>'02 - Výmena vonkajších vý...'!F39</f>
        <v>0</v>
      </c>
      <c r="BE98" s="7"/>
      <c r="BT98" s="122" t="s">
        <v>83</v>
      </c>
      <c r="BV98" s="122" t="s">
        <v>78</v>
      </c>
      <c r="BW98" s="122" t="s">
        <v>93</v>
      </c>
      <c r="BX98" s="122" t="s">
        <v>4</v>
      </c>
      <c r="CL98" s="122" t="s">
        <v>1</v>
      </c>
      <c r="CM98" s="122" t="s">
        <v>76</v>
      </c>
    </row>
    <row r="99" s="7" customFormat="1" ht="24.75" customHeight="1">
      <c r="A99" s="123" t="s">
        <v>85</v>
      </c>
      <c r="B99" s="111"/>
      <c r="C99" s="112"/>
      <c r="D99" s="113" t="s">
        <v>94</v>
      </c>
      <c r="E99" s="113"/>
      <c r="F99" s="113"/>
      <c r="G99" s="113"/>
      <c r="H99" s="113"/>
      <c r="I99" s="114"/>
      <c r="J99" s="113" t="s">
        <v>95</v>
      </c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6">
        <f>'03 - Sanácia a realizácia...'!J32</f>
        <v>0</v>
      </c>
      <c r="AH99" s="114"/>
      <c r="AI99" s="114"/>
      <c r="AJ99" s="114"/>
      <c r="AK99" s="114"/>
      <c r="AL99" s="114"/>
      <c r="AM99" s="114"/>
      <c r="AN99" s="116">
        <f>SUM(AG99,AT99)</f>
        <v>0</v>
      </c>
      <c r="AO99" s="114"/>
      <c r="AP99" s="114"/>
      <c r="AQ99" s="117" t="s">
        <v>82</v>
      </c>
      <c r="AR99" s="111"/>
      <c r="AS99" s="131">
        <v>0</v>
      </c>
      <c r="AT99" s="132">
        <f>ROUND(SUM(AV99:AW99),2)</f>
        <v>0</v>
      </c>
      <c r="AU99" s="133">
        <f>'03 - Sanácia a realizácia...'!P137</f>
        <v>0</v>
      </c>
      <c r="AV99" s="132">
        <f>'03 - Sanácia a realizácia...'!J35</f>
        <v>0</v>
      </c>
      <c r="AW99" s="132">
        <f>'03 - Sanácia a realizácia...'!J36</f>
        <v>0</v>
      </c>
      <c r="AX99" s="132">
        <f>'03 - Sanácia a realizácia...'!J37</f>
        <v>0</v>
      </c>
      <c r="AY99" s="132">
        <f>'03 - Sanácia a realizácia...'!J38</f>
        <v>0</v>
      </c>
      <c r="AZ99" s="132">
        <f>'03 - Sanácia a realizácia...'!F35</f>
        <v>0</v>
      </c>
      <c r="BA99" s="132">
        <f>'03 - Sanácia a realizácia...'!F36</f>
        <v>0</v>
      </c>
      <c r="BB99" s="132">
        <f>'03 - Sanácia a realizácia...'!F37</f>
        <v>0</v>
      </c>
      <c r="BC99" s="132">
        <f>'03 - Sanácia a realizácia...'!F38</f>
        <v>0</v>
      </c>
      <c r="BD99" s="134">
        <f>'03 - Sanácia a realizácia...'!F39</f>
        <v>0</v>
      </c>
      <c r="BE99" s="7"/>
      <c r="BT99" s="122" t="s">
        <v>83</v>
      </c>
      <c r="BV99" s="122" t="s">
        <v>78</v>
      </c>
      <c r="BW99" s="122" t="s">
        <v>96</v>
      </c>
      <c r="BX99" s="122" t="s">
        <v>4</v>
      </c>
      <c r="CL99" s="122" t="s">
        <v>1</v>
      </c>
      <c r="CM99" s="122" t="s">
        <v>76</v>
      </c>
    </row>
    <row r="100">
      <c r="B100" s="22"/>
      <c r="AR100" s="22"/>
    </row>
    <row r="101" s="2" customFormat="1" ht="30" customHeight="1">
      <c r="A101" s="40"/>
      <c r="B101" s="41"/>
      <c r="C101" s="100" t="s">
        <v>97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103">
        <f>ROUND(SUM(AG102:AG105), 2)</f>
        <v>0</v>
      </c>
      <c r="AH101" s="103"/>
      <c r="AI101" s="103"/>
      <c r="AJ101" s="103"/>
      <c r="AK101" s="103"/>
      <c r="AL101" s="103"/>
      <c r="AM101" s="103"/>
      <c r="AN101" s="103">
        <f>ROUND(SUM(AN102:AN105), 2)</f>
        <v>0</v>
      </c>
      <c r="AO101" s="103"/>
      <c r="AP101" s="103"/>
      <c r="AQ101" s="135"/>
      <c r="AR101" s="41"/>
      <c r="AS101" s="93" t="s">
        <v>98</v>
      </c>
      <c r="AT101" s="94" t="s">
        <v>99</v>
      </c>
      <c r="AU101" s="94" t="s">
        <v>40</v>
      </c>
      <c r="AV101" s="95" t="s">
        <v>63</v>
      </c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="2" customFormat="1" ht="19.92" customHeight="1">
      <c r="A102" s="40"/>
      <c r="B102" s="41"/>
      <c r="C102" s="40"/>
      <c r="D102" s="136" t="s">
        <v>100</v>
      </c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40"/>
      <c r="AD102" s="40"/>
      <c r="AE102" s="40"/>
      <c r="AF102" s="40"/>
      <c r="AG102" s="137">
        <f>ROUND(AG94 * AS102, 2)</f>
        <v>0</v>
      </c>
      <c r="AH102" s="125"/>
      <c r="AI102" s="125"/>
      <c r="AJ102" s="125"/>
      <c r="AK102" s="125"/>
      <c r="AL102" s="125"/>
      <c r="AM102" s="125"/>
      <c r="AN102" s="125">
        <f>ROUND(AG102 + AV102, 2)</f>
        <v>0</v>
      </c>
      <c r="AO102" s="125"/>
      <c r="AP102" s="125"/>
      <c r="AQ102" s="40"/>
      <c r="AR102" s="41"/>
      <c r="AS102" s="138">
        <v>0</v>
      </c>
      <c r="AT102" s="139" t="s">
        <v>101</v>
      </c>
      <c r="AU102" s="139" t="s">
        <v>41</v>
      </c>
      <c r="AV102" s="130">
        <f>ROUND(IF(AU102="základná",AG102*L32,IF(AU102="znížená",AG102*L33,0)), 2)</f>
        <v>0</v>
      </c>
      <c r="AW102" s="40"/>
      <c r="AX102" s="40"/>
      <c r="AY102" s="40"/>
      <c r="AZ102" s="40"/>
      <c r="BA102" s="40"/>
      <c r="BB102" s="40"/>
      <c r="BC102" s="40"/>
      <c r="BD102" s="40"/>
      <c r="BE102" s="40"/>
      <c r="BV102" s="19" t="s">
        <v>102</v>
      </c>
      <c r="BY102" s="140">
        <f>IF(AU102="základná",AV102,0)</f>
        <v>0</v>
      </c>
      <c r="BZ102" s="140">
        <f>IF(AU102="znížená",AV102,0)</f>
        <v>0</v>
      </c>
      <c r="CA102" s="140">
        <v>0</v>
      </c>
      <c r="CB102" s="140">
        <v>0</v>
      </c>
      <c r="CC102" s="140">
        <v>0</v>
      </c>
      <c r="CD102" s="140">
        <f>IF(AU102="základná",AG102,0)</f>
        <v>0</v>
      </c>
      <c r="CE102" s="140">
        <f>IF(AU102="znížená",AG102,0)</f>
        <v>0</v>
      </c>
      <c r="CF102" s="140">
        <f>IF(AU102="zákl. prenesená",AG102,0)</f>
        <v>0</v>
      </c>
      <c r="CG102" s="140">
        <f>IF(AU102="zníž. prenesená",AG102,0)</f>
        <v>0</v>
      </c>
      <c r="CH102" s="140">
        <f>IF(AU102="nulová",AG102,0)</f>
        <v>0</v>
      </c>
      <c r="CI102" s="19">
        <f>IF(AU102="základná",1,IF(AU102="znížená",2,IF(AU102="zákl. prenesená",4,IF(AU102="zníž. prenesená",5,3))))</f>
        <v>1</v>
      </c>
      <c r="CJ102" s="19">
        <f>IF(AT102="stavebná časť",1,IF(AT102="investičná časť",2,3))</f>
        <v>1</v>
      </c>
      <c r="CK102" s="19" t="str">
        <f>IF(D102="Vyplň vlastné","","x")</f>
        <v>x</v>
      </c>
    </row>
    <row r="103" s="2" customFormat="1" ht="19.92" customHeight="1">
      <c r="A103" s="40"/>
      <c r="B103" s="41"/>
      <c r="C103" s="40"/>
      <c r="D103" s="141" t="s">
        <v>103</v>
      </c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40"/>
      <c r="AD103" s="40"/>
      <c r="AE103" s="40"/>
      <c r="AF103" s="40"/>
      <c r="AG103" s="137">
        <f>ROUND(AG94 * AS103, 2)</f>
        <v>0</v>
      </c>
      <c r="AH103" s="125"/>
      <c r="AI103" s="125"/>
      <c r="AJ103" s="125"/>
      <c r="AK103" s="125"/>
      <c r="AL103" s="125"/>
      <c r="AM103" s="125"/>
      <c r="AN103" s="125">
        <f>ROUND(AG103 + AV103, 2)</f>
        <v>0</v>
      </c>
      <c r="AO103" s="125"/>
      <c r="AP103" s="125"/>
      <c r="AQ103" s="40"/>
      <c r="AR103" s="41"/>
      <c r="AS103" s="138">
        <v>0</v>
      </c>
      <c r="AT103" s="139" t="s">
        <v>101</v>
      </c>
      <c r="AU103" s="139" t="s">
        <v>41</v>
      </c>
      <c r="AV103" s="130">
        <f>ROUND(IF(AU103="základná",AG103*L32,IF(AU103="znížená",AG103*L33,0)), 2)</f>
        <v>0</v>
      </c>
      <c r="AW103" s="40"/>
      <c r="AX103" s="40"/>
      <c r="AY103" s="40"/>
      <c r="AZ103" s="40"/>
      <c r="BA103" s="40"/>
      <c r="BB103" s="40"/>
      <c r="BC103" s="40"/>
      <c r="BD103" s="40"/>
      <c r="BE103" s="40"/>
      <c r="BV103" s="19" t="s">
        <v>104</v>
      </c>
      <c r="BY103" s="140">
        <f>IF(AU103="základná",AV103,0)</f>
        <v>0</v>
      </c>
      <c r="BZ103" s="140">
        <f>IF(AU103="znížená",AV103,0)</f>
        <v>0</v>
      </c>
      <c r="CA103" s="140">
        <v>0</v>
      </c>
      <c r="CB103" s="140">
        <v>0</v>
      </c>
      <c r="CC103" s="140">
        <v>0</v>
      </c>
      <c r="CD103" s="140">
        <f>IF(AU103="základná",AG103,0)</f>
        <v>0</v>
      </c>
      <c r="CE103" s="140">
        <f>IF(AU103="znížená",AG103,0)</f>
        <v>0</v>
      </c>
      <c r="CF103" s="140">
        <f>IF(AU103="zákl. prenesená",AG103,0)</f>
        <v>0</v>
      </c>
      <c r="CG103" s="140">
        <f>IF(AU103="zníž. prenesená",AG103,0)</f>
        <v>0</v>
      </c>
      <c r="CH103" s="140">
        <f>IF(AU103="nulová",AG103,0)</f>
        <v>0</v>
      </c>
      <c r="CI103" s="19">
        <f>IF(AU103="základná",1,IF(AU103="znížená",2,IF(AU103="zákl. prenesená",4,IF(AU103="zníž. prenesená",5,3))))</f>
        <v>1</v>
      </c>
      <c r="CJ103" s="19">
        <f>IF(AT103="stavebná časť",1,IF(AT103="investičná časť",2,3))</f>
        <v>1</v>
      </c>
      <c r="CK103" s="19" t="str">
        <f>IF(D103="Vyplň vlastné","","x")</f>
        <v/>
      </c>
    </row>
    <row r="104" s="2" customFormat="1" ht="19.92" customHeight="1">
      <c r="A104" s="40"/>
      <c r="B104" s="41"/>
      <c r="C104" s="40"/>
      <c r="D104" s="141" t="s">
        <v>103</v>
      </c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40"/>
      <c r="AD104" s="40"/>
      <c r="AE104" s="40"/>
      <c r="AF104" s="40"/>
      <c r="AG104" s="137">
        <f>ROUND(AG94 * AS104, 2)</f>
        <v>0</v>
      </c>
      <c r="AH104" s="125"/>
      <c r="AI104" s="125"/>
      <c r="AJ104" s="125"/>
      <c r="AK104" s="125"/>
      <c r="AL104" s="125"/>
      <c r="AM104" s="125"/>
      <c r="AN104" s="125">
        <f>ROUND(AG104 + AV104, 2)</f>
        <v>0</v>
      </c>
      <c r="AO104" s="125"/>
      <c r="AP104" s="125"/>
      <c r="AQ104" s="40"/>
      <c r="AR104" s="41"/>
      <c r="AS104" s="138">
        <v>0</v>
      </c>
      <c r="AT104" s="139" t="s">
        <v>101</v>
      </c>
      <c r="AU104" s="139" t="s">
        <v>41</v>
      </c>
      <c r="AV104" s="130">
        <f>ROUND(IF(AU104="základná",AG104*L32,IF(AU104="znížená",AG104*L33,0)), 2)</f>
        <v>0</v>
      </c>
      <c r="AW104" s="40"/>
      <c r="AX104" s="40"/>
      <c r="AY104" s="40"/>
      <c r="AZ104" s="40"/>
      <c r="BA104" s="40"/>
      <c r="BB104" s="40"/>
      <c r="BC104" s="40"/>
      <c r="BD104" s="40"/>
      <c r="BE104" s="40"/>
      <c r="BV104" s="19" t="s">
        <v>104</v>
      </c>
      <c r="BY104" s="140">
        <f>IF(AU104="základná",AV104,0)</f>
        <v>0</v>
      </c>
      <c r="BZ104" s="140">
        <f>IF(AU104="znížená",AV104,0)</f>
        <v>0</v>
      </c>
      <c r="CA104" s="140">
        <v>0</v>
      </c>
      <c r="CB104" s="140">
        <v>0</v>
      </c>
      <c r="CC104" s="140">
        <v>0</v>
      </c>
      <c r="CD104" s="140">
        <f>IF(AU104="základná",AG104,0)</f>
        <v>0</v>
      </c>
      <c r="CE104" s="140">
        <f>IF(AU104="znížená",AG104,0)</f>
        <v>0</v>
      </c>
      <c r="CF104" s="140">
        <f>IF(AU104="zákl. prenesená",AG104,0)</f>
        <v>0</v>
      </c>
      <c r="CG104" s="140">
        <f>IF(AU104="zníž. prenesená",AG104,0)</f>
        <v>0</v>
      </c>
      <c r="CH104" s="140">
        <f>IF(AU104="nulová",AG104,0)</f>
        <v>0</v>
      </c>
      <c r="CI104" s="19">
        <f>IF(AU104="základná",1,IF(AU104="znížená",2,IF(AU104="zákl. prenesená",4,IF(AU104="zníž. prenesená",5,3))))</f>
        <v>1</v>
      </c>
      <c r="CJ104" s="19">
        <f>IF(AT104="stavebná časť",1,IF(AT104="investičná časť",2,3))</f>
        <v>1</v>
      </c>
      <c r="CK104" s="19" t="str">
        <f>IF(D104="Vyplň vlastné","","x")</f>
        <v/>
      </c>
    </row>
    <row r="105" s="2" customFormat="1" ht="19.92" customHeight="1">
      <c r="A105" s="40"/>
      <c r="B105" s="41"/>
      <c r="C105" s="40"/>
      <c r="D105" s="141" t="s">
        <v>103</v>
      </c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40"/>
      <c r="AD105" s="40"/>
      <c r="AE105" s="40"/>
      <c r="AF105" s="40"/>
      <c r="AG105" s="137">
        <f>ROUND(AG94 * AS105, 2)</f>
        <v>0</v>
      </c>
      <c r="AH105" s="125"/>
      <c r="AI105" s="125"/>
      <c r="AJ105" s="125"/>
      <c r="AK105" s="125"/>
      <c r="AL105" s="125"/>
      <c r="AM105" s="125"/>
      <c r="AN105" s="125">
        <f>ROUND(AG105 + AV105, 2)</f>
        <v>0</v>
      </c>
      <c r="AO105" s="125"/>
      <c r="AP105" s="125"/>
      <c r="AQ105" s="40"/>
      <c r="AR105" s="41"/>
      <c r="AS105" s="142">
        <v>0</v>
      </c>
      <c r="AT105" s="143" t="s">
        <v>101</v>
      </c>
      <c r="AU105" s="143" t="s">
        <v>41</v>
      </c>
      <c r="AV105" s="144">
        <f>ROUND(IF(AU105="základná",AG105*L32,IF(AU105="znížená",AG105*L33,0)), 2)</f>
        <v>0</v>
      </c>
      <c r="AW105" s="40"/>
      <c r="AX105" s="40"/>
      <c r="AY105" s="40"/>
      <c r="AZ105" s="40"/>
      <c r="BA105" s="40"/>
      <c r="BB105" s="40"/>
      <c r="BC105" s="40"/>
      <c r="BD105" s="40"/>
      <c r="BE105" s="40"/>
      <c r="BV105" s="19" t="s">
        <v>104</v>
      </c>
      <c r="BY105" s="140">
        <f>IF(AU105="základná",AV105,0)</f>
        <v>0</v>
      </c>
      <c r="BZ105" s="140">
        <f>IF(AU105="znížená",AV105,0)</f>
        <v>0</v>
      </c>
      <c r="CA105" s="140">
        <v>0</v>
      </c>
      <c r="CB105" s="140">
        <v>0</v>
      </c>
      <c r="CC105" s="140">
        <v>0</v>
      </c>
      <c r="CD105" s="140">
        <f>IF(AU105="základná",AG105,0)</f>
        <v>0</v>
      </c>
      <c r="CE105" s="140">
        <f>IF(AU105="znížená",AG105,0)</f>
        <v>0</v>
      </c>
      <c r="CF105" s="140">
        <f>IF(AU105="zákl. prenesená",AG105,0)</f>
        <v>0</v>
      </c>
      <c r="CG105" s="140">
        <f>IF(AU105="zníž. prenesená",AG105,0)</f>
        <v>0</v>
      </c>
      <c r="CH105" s="140">
        <f>IF(AU105="nulová",AG105,0)</f>
        <v>0</v>
      </c>
      <c r="CI105" s="19">
        <f>IF(AU105="základná",1,IF(AU105="znížená",2,IF(AU105="zákl. prenesená",4,IF(AU105="zníž. prenesená",5,3))))</f>
        <v>1</v>
      </c>
      <c r="CJ105" s="19">
        <f>IF(AT105="stavebná časť",1,IF(AT105="investičná časť",2,3))</f>
        <v>1</v>
      </c>
      <c r="CK105" s="19" t="str">
        <f>IF(D105="Vyplň vlastné","","x")</f>
        <v/>
      </c>
    </row>
    <row r="106" s="2" customFormat="1" ht="10.8" customHeight="1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1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="2" customFormat="1" ht="30" customHeight="1">
      <c r="A107" s="40"/>
      <c r="B107" s="41"/>
      <c r="C107" s="145" t="s">
        <v>105</v>
      </c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7">
        <f>ROUND(AG94 + AG101, 2)</f>
        <v>0</v>
      </c>
      <c r="AH107" s="147"/>
      <c r="AI107" s="147"/>
      <c r="AJ107" s="147"/>
      <c r="AK107" s="147"/>
      <c r="AL107" s="147"/>
      <c r="AM107" s="147"/>
      <c r="AN107" s="147">
        <f>ROUND(AN94 + AN101, 2)</f>
        <v>0</v>
      </c>
      <c r="AO107" s="147"/>
      <c r="AP107" s="147"/>
      <c r="AQ107" s="146"/>
      <c r="AR107" s="41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="2" customFormat="1" ht="6.96" customHeight="1">
      <c r="A108" s="40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41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</sheetData>
  <mergeCells count="76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AG95:AM95"/>
    <mergeCell ref="J95:AF95"/>
    <mergeCell ref="D95:H95"/>
    <mergeCell ref="K96:AF96"/>
    <mergeCell ref="AG96:AM96"/>
    <mergeCell ref="AN96:AP96"/>
    <mergeCell ref="E96:I96"/>
    <mergeCell ref="AG97:AM97"/>
    <mergeCell ref="E97:I97"/>
    <mergeCell ref="K97:AF97"/>
    <mergeCell ref="AN97:AP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D105:AB105"/>
    <mergeCell ref="AG105:AM105"/>
    <mergeCell ref="AN105:AP105"/>
    <mergeCell ref="AG94:AM94"/>
    <mergeCell ref="AN94:AP94"/>
    <mergeCell ref="AG101:AM101"/>
    <mergeCell ref="AN101:AP101"/>
    <mergeCell ref="AG107:AM107"/>
    <mergeCell ref="AN107:AP107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é sú hodnoty základná, znížená, nulová." sqref="AU101:AU105">
      <formula1>"základná, znížená, nulová"</formula1>
    </dataValidation>
    <dataValidation type="list" allowBlank="1" showInputMessage="1" showErrorMessage="1" error="Povolené sú hodnoty stavebná časť, technologická časť, investičná časť." sqref="AT101:AT105">
      <formula1>"stavebná časť, technologická časť, investičná časť"</formula1>
    </dataValidation>
  </dataValidations>
  <hyperlinks>
    <hyperlink ref="A96" location="'01 - Zateplenie obovodové...'!C2" display="/"/>
    <hyperlink ref="A97" location="'01 - Elektroinštalácia'!C2" display="/"/>
    <hyperlink ref="A98" location="'02 - Výmena vonkajších vý...'!C2" display="/"/>
    <hyperlink ref="A99" location="'03 - Sanácia a realizácia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  <c r="AZ2" s="148" t="s">
        <v>106</v>
      </c>
      <c r="BA2" s="148" t="s">
        <v>1</v>
      </c>
      <c r="BB2" s="148" t="s">
        <v>1</v>
      </c>
      <c r="BC2" s="148" t="s">
        <v>107</v>
      </c>
      <c r="BD2" s="148" t="s">
        <v>87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76</v>
      </c>
      <c r="AZ3" s="148" t="s">
        <v>108</v>
      </c>
      <c r="BA3" s="148" t="s">
        <v>1</v>
      </c>
      <c r="BB3" s="148" t="s">
        <v>1</v>
      </c>
      <c r="BC3" s="148" t="s">
        <v>109</v>
      </c>
      <c r="BD3" s="148" t="s">
        <v>87</v>
      </c>
    </row>
    <row r="4" s="1" customFormat="1" ht="24.96" customHeight="1">
      <c r="B4" s="22"/>
      <c r="D4" s="23" t="s">
        <v>110</v>
      </c>
      <c r="L4" s="22"/>
      <c r="M4" s="149" t="s">
        <v>9</v>
      </c>
      <c r="AT4" s="19" t="s">
        <v>3</v>
      </c>
      <c r="AZ4" s="148" t="s">
        <v>111</v>
      </c>
      <c r="BA4" s="148" t="s">
        <v>1</v>
      </c>
      <c r="BB4" s="148" t="s">
        <v>1</v>
      </c>
      <c r="BC4" s="148" t="s">
        <v>112</v>
      </c>
      <c r="BD4" s="148" t="s">
        <v>87</v>
      </c>
    </row>
    <row r="5" s="1" customFormat="1" ht="6.96" customHeight="1">
      <c r="B5" s="22"/>
      <c r="L5" s="22"/>
      <c r="AZ5" s="148" t="s">
        <v>113</v>
      </c>
      <c r="BA5" s="148" t="s">
        <v>1</v>
      </c>
      <c r="BB5" s="148" t="s">
        <v>1</v>
      </c>
      <c r="BC5" s="148" t="s">
        <v>114</v>
      </c>
      <c r="BD5" s="148" t="s">
        <v>87</v>
      </c>
    </row>
    <row r="6" s="1" customFormat="1" ht="12" customHeight="1">
      <c r="B6" s="22"/>
      <c r="D6" s="32" t="s">
        <v>15</v>
      </c>
      <c r="L6" s="22"/>
      <c r="AZ6" s="148" t="s">
        <v>115</v>
      </c>
      <c r="BA6" s="148" t="s">
        <v>1</v>
      </c>
      <c r="BB6" s="148" t="s">
        <v>1</v>
      </c>
      <c r="BC6" s="148" t="s">
        <v>116</v>
      </c>
      <c r="BD6" s="148" t="s">
        <v>87</v>
      </c>
    </row>
    <row r="7" s="1" customFormat="1" ht="16.5" customHeight="1">
      <c r="B7" s="22"/>
      <c r="E7" s="150" t="str">
        <f>'Rekapitulácia stavby'!K6</f>
        <v>Zateplenie fasády ZUŠ Jozefa Rosinského</v>
      </c>
      <c r="F7" s="32"/>
      <c r="G7" s="32"/>
      <c r="H7" s="32"/>
      <c r="L7" s="22"/>
      <c r="AZ7" s="148" t="s">
        <v>117</v>
      </c>
      <c r="BA7" s="148" t="s">
        <v>1</v>
      </c>
      <c r="BB7" s="148" t="s">
        <v>1</v>
      </c>
      <c r="BC7" s="148" t="s">
        <v>118</v>
      </c>
      <c r="BD7" s="148" t="s">
        <v>87</v>
      </c>
    </row>
    <row r="8" s="2" customFormat="1" ht="12" customHeight="1">
      <c r="A8" s="40"/>
      <c r="B8" s="41"/>
      <c r="C8" s="40"/>
      <c r="D8" s="32" t="s">
        <v>119</v>
      </c>
      <c r="E8" s="40"/>
      <c r="F8" s="40"/>
      <c r="G8" s="40"/>
      <c r="H8" s="40"/>
      <c r="I8" s="40"/>
      <c r="J8" s="40"/>
      <c r="K8" s="40"/>
      <c r="L8" s="62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48" t="s">
        <v>120</v>
      </c>
      <c r="BA8" s="148" t="s">
        <v>121</v>
      </c>
      <c r="BB8" s="148" t="s">
        <v>122</v>
      </c>
      <c r="BC8" s="148" t="s">
        <v>123</v>
      </c>
      <c r="BD8" s="148" t="s">
        <v>87</v>
      </c>
    </row>
    <row r="9" s="2" customFormat="1" ht="16.5" customHeight="1">
      <c r="A9" s="40"/>
      <c r="B9" s="41"/>
      <c r="C9" s="40"/>
      <c r="D9" s="40"/>
      <c r="E9" s="74" t="s">
        <v>124</v>
      </c>
      <c r="F9" s="40"/>
      <c r="G9" s="40"/>
      <c r="H9" s="40"/>
      <c r="I9" s="40"/>
      <c r="J9" s="40"/>
      <c r="K9" s="40"/>
      <c r="L9" s="62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8" t="s">
        <v>125</v>
      </c>
      <c r="BA9" s="148" t="s">
        <v>126</v>
      </c>
      <c r="BB9" s="148" t="s">
        <v>1</v>
      </c>
      <c r="BC9" s="148" t="s">
        <v>127</v>
      </c>
      <c r="BD9" s="148" t="s">
        <v>87</v>
      </c>
    </row>
    <row r="10" s="2" customFormat="1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62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8" t="s">
        <v>128</v>
      </c>
      <c r="BA10" s="148" t="s">
        <v>126</v>
      </c>
      <c r="BB10" s="148" t="s">
        <v>1</v>
      </c>
      <c r="BC10" s="148" t="s">
        <v>129</v>
      </c>
      <c r="BD10" s="148" t="s">
        <v>87</v>
      </c>
    </row>
    <row r="11" s="2" customFormat="1" ht="12" customHeight="1">
      <c r="A11" s="40"/>
      <c r="B11" s="41"/>
      <c r="C11" s="40"/>
      <c r="D11" s="32" t="s">
        <v>17</v>
      </c>
      <c r="E11" s="40"/>
      <c r="F11" s="27" t="s">
        <v>1</v>
      </c>
      <c r="G11" s="40"/>
      <c r="H11" s="40"/>
      <c r="I11" s="32" t="s">
        <v>18</v>
      </c>
      <c r="J11" s="27" t="s">
        <v>1</v>
      </c>
      <c r="K11" s="40"/>
      <c r="L11" s="62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8" t="s">
        <v>130</v>
      </c>
      <c r="BA11" s="148" t="s">
        <v>1</v>
      </c>
      <c r="BB11" s="148" t="s">
        <v>1</v>
      </c>
      <c r="BC11" s="148" t="s">
        <v>131</v>
      </c>
      <c r="BD11" s="148" t="s">
        <v>87</v>
      </c>
    </row>
    <row r="12" s="2" customFormat="1" ht="12" customHeight="1">
      <c r="A12" s="40"/>
      <c r="B12" s="41"/>
      <c r="C12" s="40"/>
      <c r="D12" s="32" t="s">
        <v>19</v>
      </c>
      <c r="E12" s="40"/>
      <c r="F12" s="27" t="s">
        <v>20</v>
      </c>
      <c r="G12" s="40"/>
      <c r="H12" s="40"/>
      <c r="I12" s="32" t="s">
        <v>21</v>
      </c>
      <c r="J12" s="76" t="str">
        <f>'Rekapitulácia stavby'!AN8</f>
        <v>23. 9. 2021</v>
      </c>
      <c r="K12" s="40"/>
      <c r="L12" s="62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8" t="s">
        <v>132</v>
      </c>
      <c r="BA12" s="148" t="s">
        <v>1</v>
      </c>
      <c r="BB12" s="148" t="s">
        <v>1</v>
      </c>
      <c r="BC12" s="148" t="s">
        <v>133</v>
      </c>
      <c r="BD12" s="148" t="s">
        <v>87</v>
      </c>
    </row>
    <row r="13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62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8" t="s">
        <v>134</v>
      </c>
      <c r="BA13" s="148" t="s">
        <v>1</v>
      </c>
      <c r="BB13" s="148" t="s">
        <v>1</v>
      </c>
      <c r="BC13" s="148" t="s">
        <v>135</v>
      </c>
      <c r="BD13" s="148" t="s">
        <v>87</v>
      </c>
    </row>
    <row r="14" s="2" customFormat="1" ht="12" customHeight="1">
      <c r="A14" s="40"/>
      <c r="B14" s="41"/>
      <c r="C14" s="40"/>
      <c r="D14" s="32" t="s">
        <v>23</v>
      </c>
      <c r="E14" s="40"/>
      <c r="F14" s="40"/>
      <c r="G14" s="40"/>
      <c r="H14" s="40"/>
      <c r="I14" s="32" t="s">
        <v>24</v>
      </c>
      <c r="J14" s="27" t="s">
        <v>1</v>
      </c>
      <c r="K14" s="40"/>
      <c r="L14" s="62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8" t="s">
        <v>136</v>
      </c>
      <c r="BA14" s="148" t="s">
        <v>137</v>
      </c>
      <c r="BB14" s="148" t="s">
        <v>138</v>
      </c>
      <c r="BC14" s="148" t="s">
        <v>139</v>
      </c>
      <c r="BD14" s="148" t="s">
        <v>87</v>
      </c>
    </row>
    <row r="15" s="2" customFormat="1" ht="18" customHeight="1">
      <c r="A15" s="40"/>
      <c r="B15" s="41"/>
      <c r="C15" s="40"/>
      <c r="D15" s="40"/>
      <c r="E15" s="27" t="s">
        <v>25</v>
      </c>
      <c r="F15" s="40"/>
      <c r="G15" s="40"/>
      <c r="H15" s="40"/>
      <c r="I15" s="32" t="s">
        <v>26</v>
      </c>
      <c r="J15" s="27" t="s">
        <v>1</v>
      </c>
      <c r="K15" s="40"/>
      <c r="L15" s="62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8" t="s">
        <v>140</v>
      </c>
      <c r="BA15" s="148" t="s">
        <v>141</v>
      </c>
      <c r="BB15" s="148" t="s">
        <v>138</v>
      </c>
      <c r="BC15" s="148" t="s">
        <v>142</v>
      </c>
      <c r="BD15" s="148" t="s">
        <v>87</v>
      </c>
    </row>
    <row r="16" s="2" customFormat="1" ht="6.96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62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8" t="s">
        <v>143</v>
      </c>
      <c r="BA16" s="148" t="s">
        <v>1</v>
      </c>
      <c r="BB16" s="148" t="s">
        <v>1</v>
      </c>
      <c r="BC16" s="148" t="s">
        <v>144</v>
      </c>
      <c r="BD16" s="148" t="s">
        <v>87</v>
      </c>
    </row>
    <row r="17" s="2" customFormat="1" ht="12" customHeight="1">
      <c r="A17" s="40"/>
      <c r="B17" s="41"/>
      <c r="C17" s="40"/>
      <c r="D17" s="32" t="s">
        <v>27</v>
      </c>
      <c r="E17" s="40"/>
      <c r="F17" s="40"/>
      <c r="G17" s="40"/>
      <c r="H17" s="40"/>
      <c r="I17" s="32" t="s">
        <v>24</v>
      </c>
      <c r="J17" s="33" t="str">
        <f>'Rekapitulácia stavby'!AN13</f>
        <v>Vyplň údaj</v>
      </c>
      <c r="K17" s="40"/>
      <c r="L17" s="62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8" t="s">
        <v>145</v>
      </c>
      <c r="BA17" s="148" t="s">
        <v>1</v>
      </c>
      <c r="BB17" s="148" t="s">
        <v>1</v>
      </c>
      <c r="BC17" s="148" t="s">
        <v>146</v>
      </c>
      <c r="BD17" s="148" t="s">
        <v>87</v>
      </c>
    </row>
    <row r="18" s="2" customFormat="1" ht="18" customHeight="1">
      <c r="A18" s="40"/>
      <c r="B18" s="41"/>
      <c r="C18" s="40"/>
      <c r="D18" s="40"/>
      <c r="E18" s="33" t="str">
        <f>'Rekapitulácia stavby'!E14</f>
        <v>Vyplň údaj</v>
      </c>
      <c r="F18" s="27"/>
      <c r="G18" s="27"/>
      <c r="H18" s="27"/>
      <c r="I18" s="32" t="s">
        <v>26</v>
      </c>
      <c r="J18" s="33" t="str">
        <f>'Rekapitulácia stavby'!AN14</f>
        <v>Vyplň údaj</v>
      </c>
      <c r="K18" s="40"/>
      <c r="L18" s="62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8" t="s">
        <v>147</v>
      </c>
      <c r="BA18" s="148" t="s">
        <v>1</v>
      </c>
      <c r="BB18" s="148" t="s">
        <v>1</v>
      </c>
      <c r="BC18" s="148" t="s">
        <v>148</v>
      </c>
      <c r="BD18" s="148" t="s">
        <v>87</v>
      </c>
    </row>
    <row r="19" s="2" customFormat="1" ht="6.96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62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1"/>
      <c r="C20" s="40"/>
      <c r="D20" s="32" t="s">
        <v>29</v>
      </c>
      <c r="E20" s="40"/>
      <c r="F20" s="40"/>
      <c r="G20" s="40"/>
      <c r="H20" s="40"/>
      <c r="I20" s="32" t="s">
        <v>24</v>
      </c>
      <c r="J20" s="27" t="s">
        <v>1</v>
      </c>
      <c r="K20" s="40"/>
      <c r="L20" s="62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1"/>
      <c r="C21" s="40"/>
      <c r="D21" s="40"/>
      <c r="E21" s="27" t="s">
        <v>25</v>
      </c>
      <c r="F21" s="40"/>
      <c r="G21" s="40"/>
      <c r="H21" s="40"/>
      <c r="I21" s="32" t="s">
        <v>26</v>
      </c>
      <c r="J21" s="27" t="s">
        <v>1</v>
      </c>
      <c r="K21" s="40"/>
      <c r="L21" s="62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62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1"/>
      <c r="C23" s="40"/>
      <c r="D23" s="32" t="s">
        <v>31</v>
      </c>
      <c r="E23" s="40"/>
      <c r="F23" s="40"/>
      <c r="G23" s="40"/>
      <c r="H23" s="40"/>
      <c r="I23" s="32" t="s">
        <v>24</v>
      </c>
      <c r="J23" s="27" t="s">
        <v>1</v>
      </c>
      <c r="K23" s="40"/>
      <c r="L23" s="62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1"/>
      <c r="C24" s="40"/>
      <c r="D24" s="40"/>
      <c r="E24" s="27" t="s">
        <v>32</v>
      </c>
      <c r="F24" s="40"/>
      <c r="G24" s="40"/>
      <c r="H24" s="40"/>
      <c r="I24" s="32" t="s">
        <v>26</v>
      </c>
      <c r="J24" s="27" t="s">
        <v>1</v>
      </c>
      <c r="K24" s="40"/>
      <c r="L24" s="62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62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1"/>
      <c r="C26" s="40"/>
      <c r="D26" s="32" t="s">
        <v>33</v>
      </c>
      <c r="E26" s="40"/>
      <c r="F26" s="40"/>
      <c r="G26" s="40"/>
      <c r="H26" s="40"/>
      <c r="I26" s="40"/>
      <c r="J26" s="40"/>
      <c r="K26" s="40"/>
      <c r="L26" s="62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1"/>
      <c r="B27" s="152"/>
      <c r="C27" s="151"/>
      <c r="D27" s="151"/>
      <c r="E27" s="36" t="s">
        <v>1</v>
      </c>
      <c r="F27" s="36"/>
      <c r="G27" s="36"/>
      <c r="H27" s="36"/>
      <c r="I27" s="151"/>
      <c r="J27" s="151"/>
      <c r="K27" s="151"/>
      <c r="L27" s="153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62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1"/>
      <c r="C29" s="40"/>
      <c r="D29" s="97"/>
      <c r="E29" s="97"/>
      <c r="F29" s="97"/>
      <c r="G29" s="97"/>
      <c r="H29" s="97"/>
      <c r="I29" s="97"/>
      <c r="J29" s="97"/>
      <c r="K29" s="97"/>
      <c r="L29" s="62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4.4" customHeight="1">
      <c r="A30" s="40"/>
      <c r="B30" s="41"/>
      <c r="C30" s="40"/>
      <c r="D30" s="27" t="s">
        <v>149</v>
      </c>
      <c r="E30" s="40"/>
      <c r="F30" s="40"/>
      <c r="G30" s="40"/>
      <c r="H30" s="40"/>
      <c r="I30" s="40"/>
      <c r="J30" s="39">
        <f>J96</f>
        <v>0</v>
      </c>
      <c r="K30" s="40"/>
      <c r="L30" s="62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14.4" customHeight="1">
      <c r="A31" s="40"/>
      <c r="B31" s="41"/>
      <c r="C31" s="40"/>
      <c r="D31" s="38" t="s">
        <v>100</v>
      </c>
      <c r="E31" s="40"/>
      <c r="F31" s="40"/>
      <c r="G31" s="40"/>
      <c r="H31" s="40"/>
      <c r="I31" s="40"/>
      <c r="J31" s="39">
        <f>J113</f>
        <v>0</v>
      </c>
      <c r="K31" s="40"/>
      <c r="L31" s="62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1"/>
      <c r="C32" s="40"/>
      <c r="D32" s="154" t="s">
        <v>36</v>
      </c>
      <c r="E32" s="40"/>
      <c r="F32" s="40"/>
      <c r="G32" s="40"/>
      <c r="H32" s="40"/>
      <c r="I32" s="40"/>
      <c r="J32" s="103">
        <f>ROUND(J30 + J31, 2)</f>
        <v>0</v>
      </c>
      <c r="K32" s="40"/>
      <c r="L32" s="62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1"/>
      <c r="C33" s="40"/>
      <c r="D33" s="97"/>
      <c r="E33" s="97"/>
      <c r="F33" s="97"/>
      <c r="G33" s="97"/>
      <c r="H33" s="97"/>
      <c r="I33" s="97"/>
      <c r="J33" s="97"/>
      <c r="K33" s="97"/>
      <c r="L33" s="62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1"/>
      <c r="C34" s="40"/>
      <c r="D34" s="40"/>
      <c r="E34" s="40"/>
      <c r="F34" s="45" t="s">
        <v>38</v>
      </c>
      <c r="G34" s="40"/>
      <c r="H34" s="40"/>
      <c r="I34" s="45" t="s">
        <v>37</v>
      </c>
      <c r="J34" s="45" t="s">
        <v>39</v>
      </c>
      <c r="K34" s="40"/>
      <c r="L34" s="62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1"/>
      <c r="C35" s="40"/>
      <c r="D35" s="155" t="s">
        <v>40</v>
      </c>
      <c r="E35" s="47" t="s">
        <v>41</v>
      </c>
      <c r="F35" s="156">
        <f>ROUND((ROUND((SUM(BE113:BE120) + SUM(BE140:BE557)),  2) + SUM(BE559:BE563)), 2)</f>
        <v>0</v>
      </c>
      <c r="G35" s="157"/>
      <c r="H35" s="157"/>
      <c r="I35" s="158">
        <v>0.20000000000000001</v>
      </c>
      <c r="J35" s="156">
        <f>ROUND((ROUND(((SUM(BE113:BE120) + SUM(BE140:BE557))*I35),  2) + (SUM(BE559:BE563)*I35)), 2)</f>
        <v>0</v>
      </c>
      <c r="K35" s="40"/>
      <c r="L35" s="62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1"/>
      <c r="C36" s="40"/>
      <c r="D36" s="40"/>
      <c r="E36" s="47" t="s">
        <v>42</v>
      </c>
      <c r="F36" s="156">
        <f>ROUND((ROUND((SUM(BF113:BF120) + SUM(BF140:BF557)),  2) + SUM(BF559:BF563)), 2)</f>
        <v>0</v>
      </c>
      <c r="G36" s="157"/>
      <c r="H36" s="157"/>
      <c r="I36" s="158">
        <v>0.20000000000000001</v>
      </c>
      <c r="J36" s="156">
        <f>ROUND((ROUND(((SUM(BF113:BF120) + SUM(BF140:BF557))*I36),  2) + (SUM(BF559:BF563)*I36)), 2)</f>
        <v>0</v>
      </c>
      <c r="K36" s="40"/>
      <c r="L36" s="62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1"/>
      <c r="C37" s="40"/>
      <c r="D37" s="40"/>
      <c r="E37" s="32" t="s">
        <v>43</v>
      </c>
      <c r="F37" s="159">
        <f>ROUND((ROUND((SUM(BG113:BG120) + SUM(BG140:BG557)),  2) + SUM(BG559:BG563)), 2)</f>
        <v>0</v>
      </c>
      <c r="G37" s="40"/>
      <c r="H37" s="40"/>
      <c r="I37" s="160">
        <v>0.20000000000000001</v>
      </c>
      <c r="J37" s="159">
        <f>0</f>
        <v>0</v>
      </c>
      <c r="K37" s="40"/>
      <c r="L37" s="6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1"/>
      <c r="C38" s="40"/>
      <c r="D38" s="40"/>
      <c r="E38" s="32" t="s">
        <v>44</v>
      </c>
      <c r="F38" s="159">
        <f>ROUND((ROUND((SUM(BH113:BH120) + SUM(BH140:BH557)),  2) + SUM(BH559:BH563)), 2)</f>
        <v>0</v>
      </c>
      <c r="G38" s="40"/>
      <c r="H38" s="40"/>
      <c r="I38" s="160">
        <v>0.20000000000000001</v>
      </c>
      <c r="J38" s="159">
        <f>0</f>
        <v>0</v>
      </c>
      <c r="K38" s="40"/>
      <c r="L38" s="62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1"/>
      <c r="C39" s="40"/>
      <c r="D39" s="40"/>
      <c r="E39" s="47" t="s">
        <v>45</v>
      </c>
      <c r="F39" s="156">
        <f>ROUND((ROUND((SUM(BI113:BI120) + SUM(BI140:BI557)),  2) + SUM(BI559:BI563)), 2)</f>
        <v>0</v>
      </c>
      <c r="G39" s="157"/>
      <c r="H39" s="157"/>
      <c r="I39" s="158">
        <v>0</v>
      </c>
      <c r="J39" s="156">
        <f>0</f>
        <v>0</v>
      </c>
      <c r="K39" s="40"/>
      <c r="L39" s="62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62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1"/>
      <c r="C41" s="146"/>
      <c r="D41" s="161" t="s">
        <v>46</v>
      </c>
      <c r="E41" s="88"/>
      <c r="F41" s="88"/>
      <c r="G41" s="162" t="s">
        <v>47</v>
      </c>
      <c r="H41" s="163" t="s">
        <v>48</v>
      </c>
      <c r="I41" s="88"/>
      <c r="J41" s="164">
        <f>SUM(J32:J39)</f>
        <v>0</v>
      </c>
      <c r="K41" s="165"/>
      <c r="L41" s="62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62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62"/>
      <c r="D50" s="63" t="s">
        <v>49</v>
      </c>
      <c r="E50" s="64"/>
      <c r="F50" s="64"/>
      <c r="G50" s="63" t="s">
        <v>50</v>
      </c>
      <c r="H50" s="64"/>
      <c r="I50" s="64"/>
      <c r="J50" s="64"/>
      <c r="K50" s="64"/>
      <c r="L50" s="62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40"/>
      <c r="B61" s="41"/>
      <c r="C61" s="40"/>
      <c r="D61" s="65" t="s">
        <v>51</v>
      </c>
      <c r="E61" s="43"/>
      <c r="F61" s="166" t="s">
        <v>52</v>
      </c>
      <c r="G61" s="65" t="s">
        <v>51</v>
      </c>
      <c r="H61" s="43"/>
      <c r="I61" s="43"/>
      <c r="J61" s="167" t="s">
        <v>52</v>
      </c>
      <c r="K61" s="43"/>
      <c r="L61" s="62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40"/>
      <c r="B65" s="41"/>
      <c r="C65" s="40"/>
      <c r="D65" s="63" t="s">
        <v>53</v>
      </c>
      <c r="E65" s="66"/>
      <c r="F65" s="66"/>
      <c r="G65" s="63" t="s">
        <v>54</v>
      </c>
      <c r="H65" s="66"/>
      <c r="I65" s="66"/>
      <c r="J65" s="66"/>
      <c r="K65" s="66"/>
      <c r="L65" s="62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40"/>
      <c r="B76" s="41"/>
      <c r="C76" s="40"/>
      <c r="D76" s="65" t="s">
        <v>51</v>
      </c>
      <c r="E76" s="43"/>
      <c r="F76" s="166" t="s">
        <v>52</v>
      </c>
      <c r="G76" s="65" t="s">
        <v>51</v>
      </c>
      <c r="H76" s="43"/>
      <c r="I76" s="43"/>
      <c r="J76" s="167" t="s">
        <v>52</v>
      </c>
      <c r="K76" s="43"/>
      <c r="L76" s="62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2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62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3" t="s">
        <v>150</v>
      </c>
      <c r="D82" s="40"/>
      <c r="E82" s="40"/>
      <c r="F82" s="40"/>
      <c r="G82" s="40"/>
      <c r="H82" s="40"/>
      <c r="I82" s="40"/>
      <c r="J82" s="40"/>
      <c r="K82" s="40"/>
      <c r="L82" s="62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62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2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0"/>
      <c r="D85" s="40"/>
      <c r="E85" s="150" t="str">
        <f>E7</f>
        <v>Zateplenie fasády ZUŠ Jozefa Rosinského</v>
      </c>
      <c r="F85" s="32"/>
      <c r="G85" s="32"/>
      <c r="H85" s="32"/>
      <c r="I85" s="40"/>
      <c r="J85" s="40"/>
      <c r="K85" s="40"/>
      <c r="L85" s="62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2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0"/>
      <c r="D87" s="40"/>
      <c r="E87" s="74" t="str">
        <f>E9</f>
        <v>01 - Zateplenie obovodového plášťa</v>
      </c>
      <c r="F87" s="40"/>
      <c r="G87" s="40"/>
      <c r="H87" s="40"/>
      <c r="I87" s="40"/>
      <c r="J87" s="40"/>
      <c r="K87" s="40"/>
      <c r="L87" s="62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62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2" t="s">
        <v>19</v>
      </c>
      <c r="D89" s="40"/>
      <c r="E89" s="40"/>
      <c r="F89" s="27" t="str">
        <f>F12</f>
        <v xml:space="preserve">Vajanského 1551/1, 949 01 Nitra </v>
      </c>
      <c r="G89" s="40"/>
      <c r="H89" s="40"/>
      <c r="I89" s="32" t="s">
        <v>21</v>
      </c>
      <c r="J89" s="76" t="str">
        <f>IF(J12="","",J12)</f>
        <v>23. 9. 2021</v>
      </c>
      <c r="K89" s="40"/>
      <c r="L89" s="62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62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25.65" customHeight="1">
      <c r="A91" s="40"/>
      <c r="B91" s="41"/>
      <c r="C91" s="32" t="s">
        <v>23</v>
      </c>
      <c r="D91" s="40"/>
      <c r="E91" s="40"/>
      <c r="F91" s="27" t="str">
        <f>E15</f>
        <v xml:space="preserve">about_architecture s.r.o </v>
      </c>
      <c r="G91" s="40"/>
      <c r="H91" s="40"/>
      <c r="I91" s="32" t="s">
        <v>29</v>
      </c>
      <c r="J91" s="36" t="str">
        <f>E21</f>
        <v xml:space="preserve">about_architecture s.r.o </v>
      </c>
      <c r="K91" s="40"/>
      <c r="L91" s="62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ROZING s.r.o.</v>
      </c>
      <c r="K92" s="40"/>
      <c r="L92" s="62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62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29.28" customHeight="1">
      <c r="A94" s="40"/>
      <c r="B94" s="41"/>
      <c r="C94" s="168" t="s">
        <v>151</v>
      </c>
      <c r="D94" s="146"/>
      <c r="E94" s="146"/>
      <c r="F94" s="146"/>
      <c r="G94" s="146"/>
      <c r="H94" s="146"/>
      <c r="I94" s="146"/>
      <c r="J94" s="169" t="s">
        <v>152</v>
      </c>
      <c r="K94" s="146"/>
      <c r="L94" s="62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62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2.8" customHeight="1">
      <c r="A96" s="40"/>
      <c r="B96" s="41"/>
      <c r="C96" s="170" t="s">
        <v>153</v>
      </c>
      <c r="D96" s="40"/>
      <c r="E96" s="40"/>
      <c r="F96" s="40"/>
      <c r="G96" s="40"/>
      <c r="H96" s="40"/>
      <c r="I96" s="40"/>
      <c r="J96" s="103">
        <f>J140</f>
        <v>0</v>
      </c>
      <c r="K96" s="40"/>
      <c r="L96" s="62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9" t="s">
        <v>154</v>
      </c>
    </row>
    <row r="97" s="9" customFormat="1" ht="24.96" customHeight="1">
      <c r="A97" s="9"/>
      <c r="B97" s="171"/>
      <c r="C97" s="9"/>
      <c r="D97" s="172" t="s">
        <v>155</v>
      </c>
      <c r="E97" s="173"/>
      <c r="F97" s="173"/>
      <c r="G97" s="173"/>
      <c r="H97" s="173"/>
      <c r="I97" s="173"/>
      <c r="J97" s="174">
        <f>J141</f>
        <v>0</v>
      </c>
      <c r="K97" s="9"/>
      <c r="L97" s="17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5"/>
      <c r="C98" s="10"/>
      <c r="D98" s="176" t="s">
        <v>156</v>
      </c>
      <c r="E98" s="177"/>
      <c r="F98" s="177"/>
      <c r="G98" s="177"/>
      <c r="H98" s="177"/>
      <c r="I98" s="177"/>
      <c r="J98" s="178">
        <f>J142</f>
        <v>0</v>
      </c>
      <c r="K98" s="10"/>
      <c r="L98" s="17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5"/>
      <c r="C99" s="10"/>
      <c r="D99" s="176" t="s">
        <v>157</v>
      </c>
      <c r="E99" s="177"/>
      <c r="F99" s="177"/>
      <c r="G99" s="177"/>
      <c r="H99" s="177"/>
      <c r="I99" s="177"/>
      <c r="J99" s="178">
        <f>J348</f>
        <v>0</v>
      </c>
      <c r="K99" s="10"/>
      <c r="L99" s="17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5"/>
      <c r="C100" s="10"/>
      <c r="D100" s="176" t="s">
        <v>158</v>
      </c>
      <c r="E100" s="177"/>
      <c r="F100" s="177"/>
      <c r="G100" s="177"/>
      <c r="H100" s="177"/>
      <c r="I100" s="177"/>
      <c r="J100" s="178">
        <f>J407</f>
        <v>0</v>
      </c>
      <c r="K100" s="10"/>
      <c r="L100" s="17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71"/>
      <c r="C101" s="9"/>
      <c r="D101" s="172" t="s">
        <v>159</v>
      </c>
      <c r="E101" s="173"/>
      <c r="F101" s="173"/>
      <c r="G101" s="173"/>
      <c r="H101" s="173"/>
      <c r="I101" s="173"/>
      <c r="J101" s="174">
        <f>J409</f>
        <v>0</v>
      </c>
      <c r="K101" s="9"/>
      <c r="L101" s="17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75"/>
      <c r="C102" s="10"/>
      <c r="D102" s="176" t="s">
        <v>160</v>
      </c>
      <c r="E102" s="177"/>
      <c r="F102" s="177"/>
      <c r="G102" s="177"/>
      <c r="H102" s="177"/>
      <c r="I102" s="177"/>
      <c r="J102" s="178">
        <f>J410</f>
        <v>0</v>
      </c>
      <c r="K102" s="10"/>
      <c r="L102" s="17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5"/>
      <c r="C103" s="10"/>
      <c r="D103" s="176" t="s">
        <v>161</v>
      </c>
      <c r="E103" s="177"/>
      <c r="F103" s="177"/>
      <c r="G103" s="177"/>
      <c r="H103" s="177"/>
      <c r="I103" s="177"/>
      <c r="J103" s="178">
        <f>J480</f>
        <v>0</v>
      </c>
      <c r="K103" s="10"/>
      <c r="L103" s="17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5"/>
      <c r="C104" s="10"/>
      <c r="D104" s="176" t="s">
        <v>162</v>
      </c>
      <c r="E104" s="177"/>
      <c r="F104" s="177"/>
      <c r="G104" s="177"/>
      <c r="H104" s="177"/>
      <c r="I104" s="177"/>
      <c r="J104" s="178">
        <f>J499</f>
        <v>0</v>
      </c>
      <c r="K104" s="10"/>
      <c r="L104" s="17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75"/>
      <c r="C105" s="10"/>
      <c r="D105" s="176" t="s">
        <v>163</v>
      </c>
      <c r="E105" s="177"/>
      <c r="F105" s="177"/>
      <c r="G105" s="177"/>
      <c r="H105" s="177"/>
      <c r="I105" s="177"/>
      <c r="J105" s="178">
        <f>J521</f>
        <v>0</v>
      </c>
      <c r="K105" s="10"/>
      <c r="L105" s="17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71"/>
      <c r="C106" s="9"/>
      <c r="D106" s="172" t="s">
        <v>164</v>
      </c>
      <c r="E106" s="173"/>
      <c r="F106" s="173"/>
      <c r="G106" s="173"/>
      <c r="H106" s="173"/>
      <c r="I106" s="173"/>
      <c r="J106" s="174">
        <f>J532</f>
        <v>0</v>
      </c>
      <c r="K106" s="9"/>
      <c r="L106" s="17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75"/>
      <c r="C107" s="10"/>
      <c r="D107" s="176" t="s">
        <v>165</v>
      </c>
      <c r="E107" s="177"/>
      <c r="F107" s="177"/>
      <c r="G107" s="177"/>
      <c r="H107" s="177"/>
      <c r="I107" s="177"/>
      <c r="J107" s="178">
        <f>J533</f>
        <v>0</v>
      </c>
      <c r="K107" s="10"/>
      <c r="L107" s="17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75"/>
      <c r="C108" s="10"/>
      <c r="D108" s="176" t="s">
        <v>166</v>
      </c>
      <c r="E108" s="177"/>
      <c r="F108" s="177"/>
      <c r="G108" s="177"/>
      <c r="H108" s="177"/>
      <c r="I108" s="177"/>
      <c r="J108" s="178">
        <f>J544</f>
        <v>0</v>
      </c>
      <c r="K108" s="10"/>
      <c r="L108" s="17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71"/>
      <c r="C109" s="9"/>
      <c r="D109" s="172" t="s">
        <v>167</v>
      </c>
      <c r="E109" s="173"/>
      <c r="F109" s="173"/>
      <c r="G109" s="173"/>
      <c r="H109" s="173"/>
      <c r="I109" s="173"/>
      <c r="J109" s="174">
        <f>J555</f>
        <v>0</v>
      </c>
      <c r="K109" s="9"/>
      <c r="L109" s="17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9" customFormat="1" ht="21.84" customHeight="1">
      <c r="A110" s="9"/>
      <c r="B110" s="171"/>
      <c r="C110" s="9"/>
      <c r="D110" s="179" t="s">
        <v>168</v>
      </c>
      <c r="E110" s="9"/>
      <c r="F110" s="9"/>
      <c r="G110" s="9"/>
      <c r="H110" s="9"/>
      <c r="I110" s="9"/>
      <c r="J110" s="180">
        <f>J558</f>
        <v>0</v>
      </c>
      <c r="K110" s="9"/>
      <c r="L110" s="17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2" customFormat="1" ht="21.84" customHeight="1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62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6.96" customHeight="1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62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29.28" customHeight="1">
      <c r="A113" s="40"/>
      <c r="B113" s="41"/>
      <c r="C113" s="170" t="s">
        <v>169</v>
      </c>
      <c r="D113" s="40"/>
      <c r="E113" s="40"/>
      <c r="F113" s="40"/>
      <c r="G113" s="40"/>
      <c r="H113" s="40"/>
      <c r="I113" s="40"/>
      <c r="J113" s="181">
        <f>ROUND(J114 + J115 + J116 + J117 + J118 + J119,2)</f>
        <v>0</v>
      </c>
      <c r="K113" s="40"/>
      <c r="L113" s="62"/>
      <c r="N113" s="182" t="s">
        <v>40</v>
      </c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18" customHeight="1">
      <c r="A114" s="40"/>
      <c r="B114" s="183"/>
      <c r="C114" s="184"/>
      <c r="D114" s="141" t="s">
        <v>170</v>
      </c>
      <c r="E114" s="185"/>
      <c r="F114" s="185"/>
      <c r="G114" s="184"/>
      <c r="H114" s="184"/>
      <c r="I114" s="184"/>
      <c r="J114" s="137">
        <v>0</v>
      </c>
      <c r="K114" s="184"/>
      <c r="L114" s="186"/>
      <c r="M114" s="187"/>
      <c r="N114" s="188" t="s">
        <v>42</v>
      </c>
      <c r="O114" s="187"/>
      <c r="P114" s="187"/>
      <c r="Q114" s="187"/>
      <c r="R114" s="187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9" t="s">
        <v>171</v>
      </c>
      <c r="AZ114" s="187"/>
      <c r="BA114" s="187"/>
      <c r="BB114" s="187"/>
      <c r="BC114" s="187"/>
      <c r="BD114" s="187"/>
      <c r="BE114" s="190">
        <f>IF(N114="základná",J114,0)</f>
        <v>0</v>
      </c>
      <c r="BF114" s="190">
        <f>IF(N114="znížená",J114,0)</f>
        <v>0</v>
      </c>
      <c r="BG114" s="190">
        <f>IF(N114="zákl. prenesená",J114,0)</f>
        <v>0</v>
      </c>
      <c r="BH114" s="190">
        <f>IF(N114="zníž. prenesená",J114,0)</f>
        <v>0</v>
      </c>
      <c r="BI114" s="190">
        <f>IF(N114="nulová",J114,0)</f>
        <v>0</v>
      </c>
      <c r="BJ114" s="189" t="s">
        <v>87</v>
      </c>
      <c r="BK114" s="187"/>
      <c r="BL114" s="187"/>
      <c r="BM114" s="187"/>
    </row>
    <row r="115" s="2" customFormat="1" ht="18" customHeight="1">
      <c r="A115" s="40"/>
      <c r="B115" s="183"/>
      <c r="C115" s="184"/>
      <c r="D115" s="141" t="s">
        <v>172</v>
      </c>
      <c r="E115" s="185"/>
      <c r="F115" s="185"/>
      <c r="G115" s="184"/>
      <c r="H115" s="184"/>
      <c r="I115" s="184"/>
      <c r="J115" s="137">
        <v>0</v>
      </c>
      <c r="K115" s="184"/>
      <c r="L115" s="186"/>
      <c r="M115" s="187"/>
      <c r="N115" s="188" t="s">
        <v>42</v>
      </c>
      <c r="O115" s="187"/>
      <c r="P115" s="187"/>
      <c r="Q115" s="187"/>
      <c r="R115" s="187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9" t="s">
        <v>171</v>
      </c>
      <c r="AZ115" s="187"/>
      <c r="BA115" s="187"/>
      <c r="BB115" s="187"/>
      <c r="BC115" s="187"/>
      <c r="BD115" s="187"/>
      <c r="BE115" s="190">
        <f>IF(N115="základná",J115,0)</f>
        <v>0</v>
      </c>
      <c r="BF115" s="190">
        <f>IF(N115="znížená",J115,0)</f>
        <v>0</v>
      </c>
      <c r="BG115" s="190">
        <f>IF(N115="zákl. prenesená",J115,0)</f>
        <v>0</v>
      </c>
      <c r="BH115" s="190">
        <f>IF(N115="zníž. prenesená",J115,0)</f>
        <v>0</v>
      </c>
      <c r="BI115" s="190">
        <f>IF(N115="nulová",J115,0)</f>
        <v>0</v>
      </c>
      <c r="BJ115" s="189" t="s">
        <v>87</v>
      </c>
      <c r="BK115" s="187"/>
      <c r="BL115" s="187"/>
      <c r="BM115" s="187"/>
    </row>
    <row r="116" s="2" customFormat="1" ht="18" customHeight="1">
      <c r="A116" s="40"/>
      <c r="B116" s="183"/>
      <c r="C116" s="184"/>
      <c r="D116" s="141" t="s">
        <v>173</v>
      </c>
      <c r="E116" s="185"/>
      <c r="F116" s="185"/>
      <c r="G116" s="184"/>
      <c r="H116" s="184"/>
      <c r="I116" s="184"/>
      <c r="J116" s="137">
        <v>0</v>
      </c>
      <c r="K116" s="184"/>
      <c r="L116" s="186"/>
      <c r="M116" s="187"/>
      <c r="N116" s="188" t="s">
        <v>42</v>
      </c>
      <c r="O116" s="187"/>
      <c r="P116" s="187"/>
      <c r="Q116" s="187"/>
      <c r="R116" s="187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9" t="s">
        <v>171</v>
      </c>
      <c r="AZ116" s="187"/>
      <c r="BA116" s="187"/>
      <c r="BB116" s="187"/>
      <c r="BC116" s="187"/>
      <c r="BD116" s="187"/>
      <c r="BE116" s="190">
        <f>IF(N116="základná",J116,0)</f>
        <v>0</v>
      </c>
      <c r="BF116" s="190">
        <f>IF(N116="znížená",J116,0)</f>
        <v>0</v>
      </c>
      <c r="BG116" s="190">
        <f>IF(N116="zákl. prenesená",J116,0)</f>
        <v>0</v>
      </c>
      <c r="BH116" s="190">
        <f>IF(N116="zníž. prenesená",J116,0)</f>
        <v>0</v>
      </c>
      <c r="BI116" s="190">
        <f>IF(N116="nulová",J116,0)</f>
        <v>0</v>
      </c>
      <c r="BJ116" s="189" t="s">
        <v>87</v>
      </c>
      <c r="BK116" s="187"/>
      <c r="BL116" s="187"/>
      <c r="BM116" s="187"/>
    </row>
    <row r="117" s="2" customFormat="1" ht="18" customHeight="1">
      <c r="A117" s="40"/>
      <c r="B117" s="183"/>
      <c r="C117" s="184"/>
      <c r="D117" s="141" t="s">
        <v>174</v>
      </c>
      <c r="E117" s="185"/>
      <c r="F117" s="185"/>
      <c r="G117" s="184"/>
      <c r="H117" s="184"/>
      <c r="I117" s="184"/>
      <c r="J117" s="137">
        <v>0</v>
      </c>
      <c r="K117" s="184"/>
      <c r="L117" s="186"/>
      <c r="M117" s="187"/>
      <c r="N117" s="188" t="s">
        <v>42</v>
      </c>
      <c r="O117" s="187"/>
      <c r="P117" s="187"/>
      <c r="Q117" s="187"/>
      <c r="R117" s="187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9" t="s">
        <v>171</v>
      </c>
      <c r="AZ117" s="187"/>
      <c r="BA117" s="187"/>
      <c r="BB117" s="187"/>
      <c r="BC117" s="187"/>
      <c r="BD117" s="187"/>
      <c r="BE117" s="190">
        <f>IF(N117="základná",J117,0)</f>
        <v>0</v>
      </c>
      <c r="BF117" s="190">
        <f>IF(N117="znížená",J117,0)</f>
        <v>0</v>
      </c>
      <c r="BG117" s="190">
        <f>IF(N117="zákl. prenesená",J117,0)</f>
        <v>0</v>
      </c>
      <c r="BH117" s="190">
        <f>IF(N117="zníž. prenesená",J117,0)</f>
        <v>0</v>
      </c>
      <c r="BI117" s="190">
        <f>IF(N117="nulová",J117,0)</f>
        <v>0</v>
      </c>
      <c r="BJ117" s="189" t="s">
        <v>87</v>
      </c>
      <c r="BK117" s="187"/>
      <c r="BL117" s="187"/>
      <c r="BM117" s="187"/>
    </row>
    <row r="118" s="2" customFormat="1" ht="18" customHeight="1">
      <c r="A118" s="40"/>
      <c r="B118" s="183"/>
      <c r="C118" s="184"/>
      <c r="D118" s="141" t="s">
        <v>175</v>
      </c>
      <c r="E118" s="185"/>
      <c r="F118" s="185"/>
      <c r="G118" s="184"/>
      <c r="H118" s="184"/>
      <c r="I118" s="184"/>
      <c r="J118" s="137">
        <v>0</v>
      </c>
      <c r="K118" s="184"/>
      <c r="L118" s="186"/>
      <c r="M118" s="187"/>
      <c r="N118" s="188" t="s">
        <v>42</v>
      </c>
      <c r="O118" s="187"/>
      <c r="P118" s="187"/>
      <c r="Q118" s="187"/>
      <c r="R118" s="187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9" t="s">
        <v>171</v>
      </c>
      <c r="AZ118" s="187"/>
      <c r="BA118" s="187"/>
      <c r="BB118" s="187"/>
      <c r="BC118" s="187"/>
      <c r="BD118" s="187"/>
      <c r="BE118" s="190">
        <f>IF(N118="základná",J118,0)</f>
        <v>0</v>
      </c>
      <c r="BF118" s="190">
        <f>IF(N118="znížená",J118,0)</f>
        <v>0</v>
      </c>
      <c r="BG118" s="190">
        <f>IF(N118="zákl. prenesená",J118,0)</f>
        <v>0</v>
      </c>
      <c r="BH118" s="190">
        <f>IF(N118="zníž. prenesená",J118,0)</f>
        <v>0</v>
      </c>
      <c r="BI118" s="190">
        <f>IF(N118="nulová",J118,0)</f>
        <v>0</v>
      </c>
      <c r="BJ118" s="189" t="s">
        <v>87</v>
      </c>
      <c r="BK118" s="187"/>
      <c r="BL118" s="187"/>
      <c r="BM118" s="187"/>
    </row>
    <row r="119" s="2" customFormat="1" ht="18" customHeight="1">
      <c r="A119" s="40"/>
      <c r="B119" s="183"/>
      <c r="C119" s="184"/>
      <c r="D119" s="185" t="s">
        <v>176</v>
      </c>
      <c r="E119" s="184"/>
      <c r="F119" s="184"/>
      <c r="G119" s="184"/>
      <c r="H119" s="184"/>
      <c r="I119" s="184"/>
      <c r="J119" s="137">
        <f>ROUND(J30*T119,2)</f>
        <v>0</v>
      </c>
      <c r="K119" s="184"/>
      <c r="L119" s="186"/>
      <c r="M119" s="187"/>
      <c r="N119" s="188" t="s">
        <v>42</v>
      </c>
      <c r="O119" s="187"/>
      <c r="P119" s="187"/>
      <c r="Q119" s="187"/>
      <c r="R119" s="187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9" t="s">
        <v>177</v>
      </c>
      <c r="AZ119" s="187"/>
      <c r="BA119" s="187"/>
      <c r="BB119" s="187"/>
      <c r="BC119" s="187"/>
      <c r="BD119" s="187"/>
      <c r="BE119" s="190">
        <f>IF(N119="základná",J119,0)</f>
        <v>0</v>
      </c>
      <c r="BF119" s="190">
        <f>IF(N119="znížená",J119,0)</f>
        <v>0</v>
      </c>
      <c r="BG119" s="190">
        <f>IF(N119="zákl. prenesená",J119,0)</f>
        <v>0</v>
      </c>
      <c r="BH119" s="190">
        <f>IF(N119="zníž. prenesená",J119,0)</f>
        <v>0</v>
      </c>
      <c r="BI119" s="190">
        <f>IF(N119="nulová",J119,0)</f>
        <v>0</v>
      </c>
      <c r="BJ119" s="189" t="s">
        <v>87</v>
      </c>
      <c r="BK119" s="187"/>
      <c r="BL119" s="187"/>
      <c r="BM119" s="187"/>
    </row>
    <row r="120" s="2" customFormat="1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62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2" customFormat="1" ht="29.28" customHeight="1">
      <c r="A121" s="40"/>
      <c r="B121" s="41"/>
      <c r="C121" s="145" t="s">
        <v>105</v>
      </c>
      <c r="D121" s="146"/>
      <c r="E121" s="146"/>
      <c r="F121" s="146"/>
      <c r="G121" s="146"/>
      <c r="H121" s="146"/>
      <c r="I121" s="146"/>
      <c r="J121" s="147">
        <f>ROUND(J96+J113,2)</f>
        <v>0</v>
      </c>
      <c r="K121" s="146"/>
      <c r="L121" s="62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="2" customFormat="1" ht="6.96" customHeight="1">
      <c r="A122" s="40"/>
      <c r="B122" s="67"/>
      <c r="C122" s="68"/>
      <c r="D122" s="68"/>
      <c r="E122" s="68"/>
      <c r="F122" s="68"/>
      <c r="G122" s="68"/>
      <c r="H122" s="68"/>
      <c r="I122" s="68"/>
      <c r="J122" s="68"/>
      <c r="K122" s="68"/>
      <c r="L122" s="62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6" s="2" customFormat="1" ht="6.96" customHeight="1">
      <c r="A126" s="40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62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="2" customFormat="1" ht="24.96" customHeight="1">
      <c r="A127" s="40"/>
      <c r="B127" s="41"/>
      <c r="C127" s="23" t="s">
        <v>178</v>
      </c>
      <c r="D127" s="40"/>
      <c r="E127" s="40"/>
      <c r="F127" s="40"/>
      <c r="G127" s="40"/>
      <c r="H127" s="40"/>
      <c r="I127" s="40"/>
      <c r="J127" s="40"/>
      <c r="K127" s="40"/>
      <c r="L127" s="62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="2" customFormat="1" ht="6.96" customHeight="1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62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="2" customFormat="1" ht="12" customHeight="1">
      <c r="A129" s="40"/>
      <c r="B129" s="41"/>
      <c r="C129" s="32" t="s">
        <v>15</v>
      </c>
      <c r="D129" s="40"/>
      <c r="E129" s="40"/>
      <c r="F129" s="40"/>
      <c r="G129" s="40"/>
      <c r="H129" s="40"/>
      <c r="I129" s="40"/>
      <c r="J129" s="40"/>
      <c r="K129" s="40"/>
      <c r="L129" s="62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="2" customFormat="1" ht="16.5" customHeight="1">
      <c r="A130" s="40"/>
      <c r="B130" s="41"/>
      <c r="C130" s="40"/>
      <c r="D130" s="40"/>
      <c r="E130" s="150" t="str">
        <f>E7</f>
        <v>Zateplenie fasády ZUŠ Jozefa Rosinského</v>
      </c>
      <c r="F130" s="32"/>
      <c r="G130" s="32"/>
      <c r="H130" s="32"/>
      <c r="I130" s="40"/>
      <c r="J130" s="40"/>
      <c r="K130" s="40"/>
      <c r="L130" s="62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="2" customFormat="1" ht="12" customHeight="1">
      <c r="A131" s="40"/>
      <c r="B131" s="41"/>
      <c r="C131" s="32" t="s">
        <v>119</v>
      </c>
      <c r="D131" s="40"/>
      <c r="E131" s="40"/>
      <c r="F131" s="40"/>
      <c r="G131" s="40"/>
      <c r="H131" s="40"/>
      <c r="I131" s="40"/>
      <c r="J131" s="40"/>
      <c r="K131" s="40"/>
      <c r="L131" s="62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="2" customFormat="1" ht="16.5" customHeight="1">
      <c r="A132" s="40"/>
      <c r="B132" s="41"/>
      <c r="C132" s="40"/>
      <c r="D132" s="40"/>
      <c r="E132" s="74" t="str">
        <f>E9</f>
        <v>01 - Zateplenie obovodového plášťa</v>
      </c>
      <c r="F132" s="40"/>
      <c r="G132" s="40"/>
      <c r="H132" s="40"/>
      <c r="I132" s="40"/>
      <c r="J132" s="40"/>
      <c r="K132" s="40"/>
      <c r="L132" s="62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="2" customFormat="1" ht="6.96" customHeight="1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62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="2" customFormat="1" ht="12" customHeight="1">
      <c r="A134" s="40"/>
      <c r="B134" s="41"/>
      <c r="C134" s="32" t="s">
        <v>19</v>
      </c>
      <c r="D134" s="40"/>
      <c r="E134" s="40"/>
      <c r="F134" s="27" t="str">
        <f>F12</f>
        <v xml:space="preserve">Vajanského 1551/1, 949 01 Nitra </v>
      </c>
      <c r="G134" s="40"/>
      <c r="H134" s="40"/>
      <c r="I134" s="32" t="s">
        <v>21</v>
      </c>
      <c r="J134" s="76" t="str">
        <f>IF(J12="","",J12)</f>
        <v>23. 9. 2021</v>
      </c>
      <c r="K134" s="40"/>
      <c r="L134" s="62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="2" customFormat="1" ht="6.96" customHeight="1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62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="2" customFormat="1" ht="25.65" customHeight="1">
      <c r="A136" s="40"/>
      <c r="B136" s="41"/>
      <c r="C136" s="32" t="s">
        <v>23</v>
      </c>
      <c r="D136" s="40"/>
      <c r="E136" s="40"/>
      <c r="F136" s="27" t="str">
        <f>E15</f>
        <v xml:space="preserve">about_architecture s.r.o </v>
      </c>
      <c r="G136" s="40"/>
      <c r="H136" s="40"/>
      <c r="I136" s="32" t="s">
        <v>29</v>
      </c>
      <c r="J136" s="36" t="str">
        <f>E21</f>
        <v xml:space="preserve">about_architecture s.r.o </v>
      </c>
      <c r="K136" s="40"/>
      <c r="L136" s="62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="2" customFormat="1" ht="15.15" customHeight="1">
      <c r="A137" s="40"/>
      <c r="B137" s="41"/>
      <c r="C137" s="32" t="s">
        <v>27</v>
      </c>
      <c r="D137" s="40"/>
      <c r="E137" s="40"/>
      <c r="F137" s="27" t="str">
        <f>IF(E18="","",E18)</f>
        <v>Vyplň údaj</v>
      </c>
      <c r="G137" s="40"/>
      <c r="H137" s="40"/>
      <c r="I137" s="32" t="s">
        <v>31</v>
      </c>
      <c r="J137" s="36" t="str">
        <f>E24</f>
        <v>ROZING s.r.o.</v>
      </c>
      <c r="K137" s="40"/>
      <c r="L137" s="62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="2" customFormat="1" ht="10.32" customHeight="1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62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="11" customFormat="1" ht="29.28" customHeight="1">
      <c r="A139" s="191"/>
      <c r="B139" s="192"/>
      <c r="C139" s="193" t="s">
        <v>179</v>
      </c>
      <c r="D139" s="194" t="s">
        <v>61</v>
      </c>
      <c r="E139" s="194" t="s">
        <v>57</v>
      </c>
      <c r="F139" s="194" t="s">
        <v>58</v>
      </c>
      <c r="G139" s="194" t="s">
        <v>180</v>
      </c>
      <c r="H139" s="194" t="s">
        <v>181</v>
      </c>
      <c r="I139" s="194" t="s">
        <v>182</v>
      </c>
      <c r="J139" s="195" t="s">
        <v>152</v>
      </c>
      <c r="K139" s="196" t="s">
        <v>183</v>
      </c>
      <c r="L139" s="197"/>
      <c r="M139" s="93" t="s">
        <v>1</v>
      </c>
      <c r="N139" s="94" t="s">
        <v>40</v>
      </c>
      <c r="O139" s="94" t="s">
        <v>184</v>
      </c>
      <c r="P139" s="94" t="s">
        <v>185</v>
      </c>
      <c r="Q139" s="94" t="s">
        <v>186</v>
      </c>
      <c r="R139" s="94" t="s">
        <v>187</v>
      </c>
      <c r="S139" s="94" t="s">
        <v>188</v>
      </c>
      <c r="T139" s="95" t="s">
        <v>189</v>
      </c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</row>
    <row r="140" s="2" customFormat="1" ht="22.8" customHeight="1">
      <c r="A140" s="40"/>
      <c r="B140" s="41"/>
      <c r="C140" s="100" t="s">
        <v>149</v>
      </c>
      <c r="D140" s="40"/>
      <c r="E140" s="40"/>
      <c r="F140" s="40"/>
      <c r="G140" s="40"/>
      <c r="H140" s="40"/>
      <c r="I140" s="40"/>
      <c r="J140" s="198">
        <f>BK140</f>
        <v>0</v>
      </c>
      <c r="K140" s="40"/>
      <c r="L140" s="41"/>
      <c r="M140" s="96"/>
      <c r="N140" s="80"/>
      <c r="O140" s="97"/>
      <c r="P140" s="199">
        <f>P141+P409+P532+P555+P558</f>
        <v>0</v>
      </c>
      <c r="Q140" s="97"/>
      <c r="R140" s="199">
        <f>R141+R409+R532+R555+R558</f>
        <v>123.48978993999998</v>
      </c>
      <c r="S140" s="97"/>
      <c r="T140" s="200">
        <f>T141+T409+T532+T555+T558</f>
        <v>1.2322352400000001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75</v>
      </c>
      <c r="AU140" s="19" t="s">
        <v>154</v>
      </c>
      <c r="BK140" s="201">
        <f>BK141+BK409+BK532+BK555+BK558</f>
        <v>0</v>
      </c>
    </row>
    <row r="141" s="12" customFormat="1" ht="25.92" customHeight="1">
      <c r="A141" s="12"/>
      <c r="B141" s="202"/>
      <c r="C141" s="12"/>
      <c r="D141" s="203" t="s">
        <v>75</v>
      </c>
      <c r="E141" s="204" t="s">
        <v>190</v>
      </c>
      <c r="F141" s="204" t="s">
        <v>191</v>
      </c>
      <c r="G141" s="12"/>
      <c r="H141" s="12"/>
      <c r="I141" s="205"/>
      <c r="J141" s="180">
        <f>BK141</f>
        <v>0</v>
      </c>
      <c r="K141" s="12"/>
      <c r="L141" s="202"/>
      <c r="M141" s="206"/>
      <c r="N141" s="207"/>
      <c r="O141" s="207"/>
      <c r="P141" s="208">
        <f>P142+P348+P407</f>
        <v>0</v>
      </c>
      <c r="Q141" s="207"/>
      <c r="R141" s="208">
        <f>R142+R348+R407</f>
        <v>122.70062873999999</v>
      </c>
      <c r="S141" s="207"/>
      <c r="T141" s="209">
        <f>T142+T348+T407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3" t="s">
        <v>83</v>
      </c>
      <c r="AT141" s="210" t="s">
        <v>75</v>
      </c>
      <c r="AU141" s="210" t="s">
        <v>76</v>
      </c>
      <c r="AY141" s="203" t="s">
        <v>192</v>
      </c>
      <c r="BK141" s="211">
        <f>BK142+BK348+BK407</f>
        <v>0</v>
      </c>
    </row>
    <row r="142" s="12" customFormat="1" ht="22.8" customHeight="1">
      <c r="A142" s="12"/>
      <c r="B142" s="202"/>
      <c r="C142" s="12"/>
      <c r="D142" s="203" t="s">
        <v>75</v>
      </c>
      <c r="E142" s="212" t="s">
        <v>193</v>
      </c>
      <c r="F142" s="212" t="s">
        <v>194</v>
      </c>
      <c r="G142" s="12"/>
      <c r="H142" s="12"/>
      <c r="I142" s="205"/>
      <c r="J142" s="213">
        <f>BK142</f>
        <v>0</v>
      </c>
      <c r="K142" s="12"/>
      <c r="L142" s="202"/>
      <c r="M142" s="206"/>
      <c r="N142" s="207"/>
      <c r="O142" s="207"/>
      <c r="P142" s="208">
        <f>SUM(P143:P347)</f>
        <v>0</v>
      </c>
      <c r="Q142" s="207"/>
      <c r="R142" s="208">
        <f>SUM(R143:R347)</f>
        <v>37.309145269999995</v>
      </c>
      <c r="S142" s="207"/>
      <c r="T142" s="209">
        <f>SUM(T143:T347)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3" t="s">
        <v>83</v>
      </c>
      <c r="AT142" s="210" t="s">
        <v>75</v>
      </c>
      <c r="AU142" s="210" t="s">
        <v>83</v>
      </c>
      <c r="AY142" s="203" t="s">
        <v>192</v>
      </c>
      <c r="BK142" s="211">
        <f>SUM(BK143:BK347)</f>
        <v>0</v>
      </c>
    </row>
    <row r="143" s="2" customFormat="1" ht="37.8" customHeight="1">
      <c r="A143" s="40"/>
      <c r="B143" s="183"/>
      <c r="C143" s="214" t="s">
        <v>83</v>
      </c>
      <c r="D143" s="214" t="s">
        <v>195</v>
      </c>
      <c r="E143" s="215" t="s">
        <v>196</v>
      </c>
      <c r="F143" s="216" t="s">
        <v>197</v>
      </c>
      <c r="G143" s="217" t="s">
        <v>122</v>
      </c>
      <c r="H143" s="218">
        <v>465.18099999999998</v>
      </c>
      <c r="I143" s="219"/>
      <c r="J143" s="220">
        <f>ROUND(I143*H143,2)</f>
        <v>0</v>
      </c>
      <c r="K143" s="221"/>
      <c r="L143" s="41"/>
      <c r="M143" s="222" t="s">
        <v>1</v>
      </c>
      <c r="N143" s="223" t="s">
        <v>42</v>
      </c>
      <c r="O143" s="84"/>
      <c r="P143" s="224">
        <f>O143*H143</f>
        <v>0</v>
      </c>
      <c r="Q143" s="224">
        <v>0.00019000000000000001</v>
      </c>
      <c r="R143" s="224">
        <f>Q143*H143</f>
        <v>0.088384390000000007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198</v>
      </c>
      <c r="AT143" s="226" t="s">
        <v>195</v>
      </c>
      <c r="AU143" s="226" t="s">
        <v>87</v>
      </c>
      <c r="AY143" s="19" t="s">
        <v>192</v>
      </c>
      <c r="BE143" s="140">
        <f>IF(N143="základná",J143,0)</f>
        <v>0</v>
      </c>
      <c r="BF143" s="140">
        <f>IF(N143="znížená",J143,0)</f>
        <v>0</v>
      </c>
      <c r="BG143" s="140">
        <f>IF(N143="zákl. prenesená",J143,0)</f>
        <v>0</v>
      </c>
      <c r="BH143" s="140">
        <f>IF(N143="zníž. prenesená",J143,0)</f>
        <v>0</v>
      </c>
      <c r="BI143" s="140">
        <f>IF(N143="nulová",J143,0)</f>
        <v>0</v>
      </c>
      <c r="BJ143" s="19" t="s">
        <v>87</v>
      </c>
      <c r="BK143" s="140">
        <f>ROUND(I143*H143,2)</f>
        <v>0</v>
      </c>
      <c r="BL143" s="19" t="s">
        <v>198</v>
      </c>
      <c r="BM143" s="226" t="s">
        <v>199</v>
      </c>
    </row>
    <row r="144" s="13" customFormat="1">
      <c r="A144" s="13"/>
      <c r="B144" s="227"/>
      <c r="C144" s="13"/>
      <c r="D144" s="228" t="s">
        <v>200</v>
      </c>
      <c r="E144" s="229" t="s">
        <v>1</v>
      </c>
      <c r="F144" s="230" t="s">
        <v>201</v>
      </c>
      <c r="G144" s="13"/>
      <c r="H144" s="229" t="s">
        <v>1</v>
      </c>
      <c r="I144" s="231"/>
      <c r="J144" s="13"/>
      <c r="K144" s="13"/>
      <c r="L144" s="227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9" t="s">
        <v>200</v>
      </c>
      <c r="AU144" s="229" t="s">
        <v>87</v>
      </c>
      <c r="AV144" s="13" t="s">
        <v>83</v>
      </c>
      <c r="AW144" s="13" t="s">
        <v>30</v>
      </c>
      <c r="AX144" s="13" t="s">
        <v>76</v>
      </c>
      <c r="AY144" s="229" t="s">
        <v>192</v>
      </c>
    </row>
    <row r="145" s="14" customFormat="1">
      <c r="A145" s="14"/>
      <c r="B145" s="235"/>
      <c r="C145" s="14"/>
      <c r="D145" s="228" t="s">
        <v>200</v>
      </c>
      <c r="E145" s="236" t="s">
        <v>1</v>
      </c>
      <c r="F145" s="237" t="s">
        <v>202</v>
      </c>
      <c r="G145" s="14"/>
      <c r="H145" s="238">
        <v>50.759999999999998</v>
      </c>
      <c r="I145" s="239"/>
      <c r="J145" s="14"/>
      <c r="K145" s="14"/>
      <c r="L145" s="235"/>
      <c r="M145" s="240"/>
      <c r="N145" s="241"/>
      <c r="O145" s="241"/>
      <c r="P145" s="241"/>
      <c r="Q145" s="241"/>
      <c r="R145" s="241"/>
      <c r="S145" s="241"/>
      <c r="T145" s="24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6" t="s">
        <v>200</v>
      </c>
      <c r="AU145" s="236" t="s">
        <v>87</v>
      </c>
      <c r="AV145" s="14" t="s">
        <v>87</v>
      </c>
      <c r="AW145" s="14" t="s">
        <v>30</v>
      </c>
      <c r="AX145" s="14" t="s">
        <v>76</v>
      </c>
      <c r="AY145" s="236" t="s">
        <v>192</v>
      </c>
    </row>
    <row r="146" s="15" customFormat="1">
      <c r="A146" s="15"/>
      <c r="B146" s="243"/>
      <c r="C146" s="15"/>
      <c r="D146" s="228" t="s">
        <v>200</v>
      </c>
      <c r="E146" s="244" t="s">
        <v>1</v>
      </c>
      <c r="F146" s="245" t="s">
        <v>203</v>
      </c>
      <c r="G146" s="15"/>
      <c r="H146" s="246">
        <v>50.759999999999998</v>
      </c>
      <c r="I146" s="247"/>
      <c r="J146" s="15"/>
      <c r="K146" s="15"/>
      <c r="L146" s="243"/>
      <c r="M146" s="248"/>
      <c r="N146" s="249"/>
      <c r="O146" s="249"/>
      <c r="P146" s="249"/>
      <c r="Q146" s="249"/>
      <c r="R146" s="249"/>
      <c r="S146" s="249"/>
      <c r="T146" s="25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44" t="s">
        <v>200</v>
      </c>
      <c r="AU146" s="244" t="s">
        <v>87</v>
      </c>
      <c r="AV146" s="15" t="s">
        <v>204</v>
      </c>
      <c r="AW146" s="15" t="s">
        <v>30</v>
      </c>
      <c r="AX146" s="15" t="s">
        <v>76</v>
      </c>
      <c r="AY146" s="244" t="s">
        <v>192</v>
      </c>
    </row>
    <row r="147" s="13" customFormat="1">
      <c r="A147" s="13"/>
      <c r="B147" s="227"/>
      <c r="C147" s="13"/>
      <c r="D147" s="228" t="s">
        <v>200</v>
      </c>
      <c r="E147" s="229" t="s">
        <v>1</v>
      </c>
      <c r="F147" s="230" t="s">
        <v>205</v>
      </c>
      <c r="G147" s="13"/>
      <c r="H147" s="229" t="s">
        <v>1</v>
      </c>
      <c r="I147" s="231"/>
      <c r="J147" s="13"/>
      <c r="K147" s="13"/>
      <c r="L147" s="227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9" t="s">
        <v>200</v>
      </c>
      <c r="AU147" s="229" t="s">
        <v>87</v>
      </c>
      <c r="AV147" s="13" t="s">
        <v>83</v>
      </c>
      <c r="AW147" s="13" t="s">
        <v>30</v>
      </c>
      <c r="AX147" s="13" t="s">
        <v>76</v>
      </c>
      <c r="AY147" s="229" t="s">
        <v>192</v>
      </c>
    </row>
    <row r="148" s="14" customFormat="1">
      <c r="A148" s="14"/>
      <c r="B148" s="235"/>
      <c r="C148" s="14"/>
      <c r="D148" s="228" t="s">
        <v>200</v>
      </c>
      <c r="E148" s="236" t="s">
        <v>1</v>
      </c>
      <c r="F148" s="237" t="s">
        <v>206</v>
      </c>
      <c r="G148" s="14"/>
      <c r="H148" s="238">
        <v>80.370000000000005</v>
      </c>
      <c r="I148" s="239"/>
      <c r="J148" s="14"/>
      <c r="K148" s="14"/>
      <c r="L148" s="235"/>
      <c r="M148" s="240"/>
      <c r="N148" s="241"/>
      <c r="O148" s="241"/>
      <c r="P148" s="241"/>
      <c r="Q148" s="241"/>
      <c r="R148" s="241"/>
      <c r="S148" s="241"/>
      <c r="T148" s="24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36" t="s">
        <v>200</v>
      </c>
      <c r="AU148" s="236" t="s">
        <v>87</v>
      </c>
      <c r="AV148" s="14" t="s">
        <v>87</v>
      </c>
      <c r="AW148" s="14" t="s">
        <v>30</v>
      </c>
      <c r="AX148" s="14" t="s">
        <v>76</v>
      </c>
      <c r="AY148" s="236" t="s">
        <v>192</v>
      </c>
    </row>
    <row r="149" s="15" customFormat="1">
      <c r="A149" s="15"/>
      <c r="B149" s="243"/>
      <c r="C149" s="15"/>
      <c r="D149" s="228" t="s">
        <v>200</v>
      </c>
      <c r="E149" s="244" t="s">
        <v>1</v>
      </c>
      <c r="F149" s="245" t="s">
        <v>203</v>
      </c>
      <c r="G149" s="15"/>
      <c r="H149" s="246">
        <v>80.370000000000005</v>
      </c>
      <c r="I149" s="247"/>
      <c r="J149" s="15"/>
      <c r="K149" s="15"/>
      <c r="L149" s="243"/>
      <c r="M149" s="248"/>
      <c r="N149" s="249"/>
      <c r="O149" s="249"/>
      <c r="P149" s="249"/>
      <c r="Q149" s="249"/>
      <c r="R149" s="249"/>
      <c r="S149" s="249"/>
      <c r="T149" s="250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44" t="s">
        <v>200</v>
      </c>
      <c r="AU149" s="244" t="s">
        <v>87</v>
      </c>
      <c r="AV149" s="15" t="s">
        <v>204</v>
      </c>
      <c r="AW149" s="15" t="s">
        <v>30</v>
      </c>
      <c r="AX149" s="15" t="s">
        <v>76</v>
      </c>
      <c r="AY149" s="244" t="s">
        <v>192</v>
      </c>
    </row>
    <row r="150" s="13" customFormat="1">
      <c r="A150" s="13"/>
      <c r="B150" s="227"/>
      <c r="C150" s="13"/>
      <c r="D150" s="228" t="s">
        <v>200</v>
      </c>
      <c r="E150" s="229" t="s">
        <v>1</v>
      </c>
      <c r="F150" s="230" t="s">
        <v>207</v>
      </c>
      <c r="G150" s="13"/>
      <c r="H150" s="229" t="s">
        <v>1</v>
      </c>
      <c r="I150" s="231"/>
      <c r="J150" s="13"/>
      <c r="K150" s="13"/>
      <c r="L150" s="227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9" t="s">
        <v>200</v>
      </c>
      <c r="AU150" s="229" t="s">
        <v>87</v>
      </c>
      <c r="AV150" s="13" t="s">
        <v>83</v>
      </c>
      <c r="AW150" s="13" t="s">
        <v>30</v>
      </c>
      <c r="AX150" s="13" t="s">
        <v>76</v>
      </c>
      <c r="AY150" s="229" t="s">
        <v>192</v>
      </c>
    </row>
    <row r="151" s="14" customFormat="1">
      <c r="A151" s="14"/>
      <c r="B151" s="235"/>
      <c r="C151" s="14"/>
      <c r="D151" s="228" t="s">
        <v>200</v>
      </c>
      <c r="E151" s="236" t="s">
        <v>1</v>
      </c>
      <c r="F151" s="237" t="s">
        <v>208</v>
      </c>
      <c r="G151" s="14"/>
      <c r="H151" s="238">
        <v>131.41200000000001</v>
      </c>
      <c r="I151" s="239"/>
      <c r="J151" s="14"/>
      <c r="K151" s="14"/>
      <c r="L151" s="235"/>
      <c r="M151" s="240"/>
      <c r="N151" s="241"/>
      <c r="O151" s="241"/>
      <c r="P151" s="241"/>
      <c r="Q151" s="241"/>
      <c r="R151" s="241"/>
      <c r="S151" s="241"/>
      <c r="T151" s="24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6" t="s">
        <v>200</v>
      </c>
      <c r="AU151" s="236" t="s">
        <v>87</v>
      </c>
      <c r="AV151" s="14" t="s">
        <v>87</v>
      </c>
      <c r="AW151" s="14" t="s">
        <v>30</v>
      </c>
      <c r="AX151" s="14" t="s">
        <v>76</v>
      </c>
      <c r="AY151" s="236" t="s">
        <v>192</v>
      </c>
    </row>
    <row r="152" s="15" customFormat="1">
      <c r="A152" s="15"/>
      <c r="B152" s="243"/>
      <c r="C152" s="15"/>
      <c r="D152" s="228" t="s">
        <v>200</v>
      </c>
      <c r="E152" s="244" t="s">
        <v>1</v>
      </c>
      <c r="F152" s="245" t="s">
        <v>203</v>
      </c>
      <c r="G152" s="15"/>
      <c r="H152" s="246">
        <v>131.41200000000001</v>
      </c>
      <c r="I152" s="247"/>
      <c r="J152" s="15"/>
      <c r="K152" s="15"/>
      <c r="L152" s="243"/>
      <c r="M152" s="248"/>
      <c r="N152" s="249"/>
      <c r="O152" s="249"/>
      <c r="P152" s="249"/>
      <c r="Q152" s="249"/>
      <c r="R152" s="249"/>
      <c r="S152" s="249"/>
      <c r="T152" s="250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44" t="s">
        <v>200</v>
      </c>
      <c r="AU152" s="244" t="s">
        <v>87</v>
      </c>
      <c r="AV152" s="15" t="s">
        <v>204</v>
      </c>
      <c r="AW152" s="15" t="s">
        <v>30</v>
      </c>
      <c r="AX152" s="15" t="s">
        <v>76</v>
      </c>
      <c r="AY152" s="244" t="s">
        <v>192</v>
      </c>
    </row>
    <row r="153" s="13" customFormat="1">
      <c r="A153" s="13"/>
      <c r="B153" s="227"/>
      <c r="C153" s="13"/>
      <c r="D153" s="228" t="s">
        <v>200</v>
      </c>
      <c r="E153" s="229" t="s">
        <v>1</v>
      </c>
      <c r="F153" s="230" t="s">
        <v>209</v>
      </c>
      <c r="G153" s="13"/>
      <c r="H153" s="229" t="s">
        <v>1</v>
      </c>
      <c r="I153" s="231"/>
      <c r="J153" s="13"/>
      <c r="K153" s="13"/>
      <c r="L153" s="227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9" t="s">
        <v>200</v>
      </c>
      <c r="AU153" s="229" t="s">
        <v>87</v>
      </c>
      <c r="AV153" s="13" t="s">
        <v>83</v>
      </c>
      <c r="AW153" s="13" t="s">
        <v>30</v>
      </c>
      <c r="AX153" s="13" t="s">
        <v>76</v>
      </c>
      <c r="AY153" s="229" t="s">
        <v>192</v>
      </c>
    </row>
    <row r="154" s="14" customFormat="1">
      <c r="A154" s="14"/>
      <c r="B154" s="235"/>
      <c r="C154" s="14"/>
      <c r="D154" s="228" t="s">
        <v>200</v>
      </c>
      <c r="E154" s="236" t="s">
        <v>1</v>
      </c>
      <c r="F154" s="237" t="s">
        <v>210</v>
      </c>
      <c r="G154" s="14"/>
      <c r="H154" s="238">
        <v>25.024000000000001</v>
      </c>
      <c r="I154" s="239"/>
      <c r="J154" s="14"/>
      <c r="K154" s="14"/>
      <c r="L154" s="235"/>
      <c r="M154" s="240"/>
      <c r="N154" s="241"/>
      <c r="O154" s="241"/>
      <c r="P154" s="241"/>
      <c r="Q154" s="241"/>
      <c r="R154" s="241"/>
      <c r="S154" s="241"/>
      <c r="T154" s="24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36" t="s">
        <v>200</v>
      </c>
      <c r="AU154" s="236" t="s">
        <v>87</v>
      </c>
      <c r="AV154" s="14" t="s">
        <v>87</v>
      </c>
      <c r="AW154" s="14" t="s">
        <v>30</v>
      </c>
      <c r="AX154" s="14" t="s">
        <v>76</v>
      </c>
      <c r="AY154" s="236" t="s">
        <v>192</v>
      </c>
    </row>
    <row r="155" s="15" customFormat="1">
      <c r="A155" s="15"/>
      <c r="B155" s="243"/>
      <c r="C155" s="15"/>
      <c r="D155" s="228" t="s">
        <v>200</v>
      </c>
      <c r="E155" s="244" t="s">
        <v>1</v>
      </c>
      <c r="F155" s="245" t="s">
        <v>203</v>
      </c>
      <c r="G155" s="15"/>
      <c r="H155" s="246">
        <v>25.024000000000001</v>
      </c>
      <c r="I155" s="247"/>
      <c r="J155" s="15"/>
      <c r="K155" s="15"/>
      <c r="L155" s="243"/>
      <c r="M155" s="248"/>
      <c r="N155" s="249"/>
      <c r="O155" s="249"/>
      <c r="P155" s="249"/>
      <c r="Q155" s="249"/>
      <c r="R155" s="249"/>
      <c r="S155" s="249"/>
      <c r="T155" s="25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44" t="s">
        <v>200</v>
      </c>
      <c r="AU155" s="244" t="s">
        <v>87</v>
      </c>
      <c r="AV155" s="15" t="s">
        <v>204</v>
      </c>
      <c r="AW155" s="15" t="s">
        <v>30</v>
      </c>
      <c r="AX155" s="15" t="s">
        <v>76</v>
      </c>
      <c r="AY155" s="244" t="s">
        <v>192</v>
      </c>
    </row>
    <row r="156" s="13" customFormat="1">
      <c r="A156" s="13"/>
      <c r="B156" s="227"/>
      <c r="C156" s="13"/>
      <c r="D156" s="228" t="s">
        <v>200</v>
      </c>
      <c r="E156" s="229" t="s">
        <v>1</v>
      </c>
      <c r="F156" s="230" t="s">
        <v>211</v>
      </c>
      <c r="G156" s="13"/>
      <c r="H156" s="229" t="s">
        <v>1</v>
      </c>
      <c r="I156" s="231"/>
      <c r="J156" s="13"/>
      <c r="K156" s="13"/>
      <c r="L156" s="227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200</v>
      </c>
      <c r="AU156" s="229" t="s">
        <v>87</v>
      </c>
      <c r="AV156" s="13" t="s">
        <v>83</v>
      </c>
      <c r="AW156" s="13" t="s">
        <v>30</v>
      </c>
      <c r="AX156" s="13" t="s">
        <v>76</v>
      </c>
      <c r="AY156" s="229" t="s">
        <v>192</v>
      </c>
    </row>
    <row r="157" s="14" customFormat="1">
      <c r="A157" s="14"/>
      <c r="B157" s="235"/>
      <c r="C157" s="14"/>
      <c r="D157" s="228" t="s">
        <v>200</v>
      </c>
      <c r="E157" s="236" t="s">
        <v>1</v>
      </c>
      <c r="F157" s="237" t="s">
        <v>212</v>
      </c>
      <c r="G157" s="14"/>
      <c r="H157" s="238">
        <v>65.025000000000006</v>
      </c>
      <c r="I157" s="239"/>
      <c r="J157" s="14"/>
      <c r="K157" s="14"/>
      <c r="L157" s="235"/>
      <c r="M157" s="240"/>
      <c r="N157" s="241"/>
      <c r="O157" s="241"/>
      <c r="P157" s="241"/>
      <c r="Q157" s="241"/>
      <c r="R157" s="241"/>
      <c r="S157" s="241"/>
      <c r="T157" s="24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36" t="s">
        <v>200</v>
      </c>
      <c r="AU157" s="236" t="s">
        <v>87</v>
      </c>
      <c r="AV157" s="14" t="s">
        <v>87</v>
      </c>
      <c r="AW157" s="14" t="s">
        <v>30</v>
      </c>
      <c r="AX157" s="14" t="s">
        <v>76</v>
      </c>
      <c r="AY157" s="236" t="s">
        <v>192</v>
      </c>
    </row>
    <row r="158" s="15" customFormat="1">
      <c r="A158" s="15"/>
      <c r="B158" s="243"/>
      <c r="C158" s="15"/>
      <c r="D158" s="228" t="s">
        <v>200</v>
      </c>
      <c r="E158" s="244" t="s">
        <v>1</v>
      </c>
      <c r="F158" s="245" t="s">
        <v>203</v>
      </c>
      <c r="G158" s="15"/>
      <c r="H158" s="246">
        <v>65.025000000000006</v>
      </c>
      <c r="I158" s="247"/>
      <c r="J158" s="15"/>
      <c r="K158" s="15"/>
      <c r="L158" s="243"/>
      <c r="M158" s="248"/>
      <c r="N158" s="249"/>
      <c r="O158" s="249"/>
      <c r="P158" s="249"/>
      <c r="Q158" s="249"/>
      <c r="R158" s="249"/>
      <c r="S158" s="249"/>
      <c r="T158" s="25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44" t="s">
        <v>200</v>
      </c>
      <c r="AU158" s="244" t="s">
        <v>87</v>
      </c>
      <c r="AV158" s="15" t="s">
        <v>204</v>
      </c>
      <c r="AW158" s="15" t="s">
        <v>30</v>
      </c>
      <c r="AX158" s="15" t="s">
        <v>76</v>
      </c>
      <c r="AY158" s="244" t="s">
        <v>192</v>
      </c>
    </row>
    <row r="159" s="13" customFormat="1">
      <c r="A159" s="13"/>
      <c r="B159" s="227"/>
      <c r="C159" s="13"/>
      <c r="D159" s="228" t="s">
        <v>200</v>
      </c>
      <c r="E159" s="229" t="s">
        <v>1</v>
      </c>
      <c r="F159" s="230" t="s">
        <v>207</v>
      </c>
      <c r="G159" s="13"/>
      <c r="H159" s="229" t="s">
        <v>1</v>
      </c>
      <c r="I159" s="231"/>
      <c r="J159" s="13"/>
      <c r="K159" s="13"/>
      <c r="L159" s="227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9" t="s">
        <v>200</v>
      </c>
      <c r="AU159" s="229" t="s">
        <v>87</v>
      </c>
      <c r="AV159" s="13" t="s">
        <v>83</v>
      </c>
      <c r="AW159" s="13" t="s">
        <v>30</v>
      </c>
      <c r="AX159" s="13" t="s">
        <v>76</v>
      </c>
      <c r="AY159" s="229" t="s">
        <v>192</v>
      </c>
    </row>
    <row r="160" s="14" customFormat="1">
      <c r="A160" s="14"/>
      <c r="B160" s="235"/>
      <c r="C160" s="14"/>
      <c r="D160" s="228" t="s">
        <v>200</v>
      </c>
      <c r="E160" s="236" t="s">
        <v>1</v>
      </c>
      <c r="F160" s="237" t="s">
        <v>213</v>
      </c>
      <c r="G160" s="14"/>
      <c r="H160" s="238">
        <v>50.337000000000003</v>
      </c>
      <c r="I160" s="239"/>
      <c r="J160" s="14"/>
      <c r="K160" s="14"/>
      <c r="L160" s="235"/>
      <c r="M160" s="240"/>
      <c r="N160" s="241"/>
      <c r="O160" s="241"/>
      <c r="P160" s="241"/>
      <c r="Q160" s="241"/>
      <c r="R160" s="241"/>
      <c r="S160" s="241"/>
      <c r="T160" s="24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36" t="s">
        <v>200</v>
      </c>
      <c r="AU160" s="236" t="s">
        <v>87</v>
      </c>
      <c r="AV160" s="14" t="s">
        <v>87</v>
      </c>
      <c r="AW160" s="14" t="s">
        <v>30</v>
      </c>
      <c r="AX160" s="14" t="s">
        <v>76</v>
      </c>
      <c r="AY160" s="236" t="s">
        <v>192</v>
      </c>
    </row>
    <row r="161" s="15" customFormat="1">
      <c r="A161" s="15"/>
      <c r="B161" s="243"/>
      <c r="C161" s="15"/>
      <c r="D161" s="228" t="s">
        <v>200</v>
      </c>
      <c r="E161" s="244" t="s">
        <v>1</v>
      </c>
      <c r="F161" s="245" t="s">
        <v>203</v>
      </c>
      <c r="G161" s="15"/>
      <c r="H161" s="246">
        <v>50.337000000000003</v>
      </c>
      <c r="I161" s="247"/>
      <c r="J161" s="15"/>
      <c r="K161" s="15"/>
      <c r="L161" s="243"/>
      <c r="M161" s="248"/>
      <c r="N161" s="249"/>
      <c r="O161" s="249"/>
      <c r="P161" s="249"/>
      <c r="Q161" s="249"/>
      <c r="R161" s="249"/>
      <c r="S161" s="249"/>
      <c r="T161" s="250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44" t="s">
        <v>200</v>
      </c>
      <c r="AU161" s="244" t="s">
        <v>87</v>
      </c>
      <c r="AV161" s="15" t="s">
        <v>204</v>
      </c>
      <c r="AW161" s="15" t="s">
        <v>30</v>
      </c>
      <c r="AX161" s="15" t="s">
        <v>76</v>
      </c>
      <c r="AY161" s="244" t="s">
        <v>192</v>
      </c>
    </row>
    <row r="162" s="14" customFormat="1">
      <c r="A162" s="14"/>
      <c r="B162" s="235"/>
      <c r="C162" s="14"/>
      <c r="D162" s="228" t="s">
        <v>200</v>
      </c>
      <c r="E162" s="236" t="s">
        <v>1</v>
      </c>
      <c r="F162" s="237" t="s">
        <v>214</v>
      </c>
      <c r="G162" s="14"/>
      <c r="H162" s="238">
        <v>4.8049999999999997</v>
      </c>
      <c r="I162" s="239"/>
      <c r="J162" s="14"/>
      <c r="K162" s="14"/>
      <c r="L162" s="235"/>
      <c r="M162" s="240"/>
      <c r="N162" s="241"/>
      <c r="O162" s="241"/>
      <c r="P162" s="241"/>
      <c r="Q162" s="241"/>
      <c r="R162" s="241"/>
      <c r="S162" s="241"/>
      <c r="T162" s="24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36" t="s">
        <v>200</v>
      </c>
      <c r="AU162" s="236" t="s">
        <v>87</v>
      </c>
      <c r="AV162" s="14" t="s">
        <v>87</v>
      </c>
      <c r="AW162" s="14" t="s">
        <v>30</v>
      </c>
      <c r="AX162" s="14" t="s">
        <v>76</v>
      </c>
      <c r="AY162" s="236" t="s">
        <v>192</v>
      </c>
    </row>
    <row r="163" s="14" customFormat="1">
      <c r="A163" s="14"/>
      <c r="B163" s="235"/>
      <c r="C163" s="14"/>
      <c r="D163" s="228" t="s">
        <v>200</v>
      </c>
      <c r="E163" s="236" t="s">
        <v>1</v>
      </c>
      <c r="F163" s="237" t="s">
        <v>215</v>
      </c>
      <c r="G163" s="14"/>
      <c r="H163" s="238">
        <v>4.891</v>
      </c>
      <c r="I163" s="239"/>
      <c r="J163" s="14"/>
      <c r="K163" s="14"/>
      <c r="L163" s="235"/>
      <c r="M163" s="240"/>
      <c r="N163" s="241"/>
      <c r="O163" s="241"/>
      <c r="P163" s="241"/>
      <c r="Q163" s="241"/>
      <c r="R163" s="241"/>
      <c r="S163" s="241"/>
      <c r="T163" s="24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36" t="s">
        <v>200</v>
      </c>
      <c r="AU163" s="236" t="s">
        <v>87</v>
      </c>
      <c r="AV163" s="14" t="s">
        <v>87</v>
      </c>
      <c r="AW163" s="14" t="s">
        <v>30</v>
      </c>
      <c r="AX163" s="14" t="s">
        <v>76</v>
      </c>
      <c r="AY163" s="236" t="s">
        <v>192</v>
      </c>
    </row>
    <row r="164" s="14" customFormat="1">
      <c r="A164" s="14"/>
      <c r="B164" s="235"/>
      <c r="C164" s="14"/>
      <c r="D164" s="228" t="s">
        <v>200</v>
      </c>
      <c r="E164" s="236" t="s">
        <v>1</v>
      </c>
      <c r="F164" s="237" t="s">
        <v>216</v>
      </c>
      <c r="G164" s="14"/>
      <c r="H164" s="238">
        <v>7.0110000000000001</v>
      </c>
      <c r="I164" s="239"/>
      <c r="J164" s="14"/>
      <c r="K164" s="14"/>
      <c r="L164" s="235"/>
      <c r="M164" s="240"/>
      <c r="N164" s="241"/>
      <c r="O164" s="241"/>
      <c r="P164" s="241"/>
      <c r="Q164" s="241"/>
      <c r="R164" s="241"/>
      <c r="S164" s="241"/>
      <c r="T164" s="24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36" t="s">
        <v>200</v>
      </c>
      <c r="AU164" s="236" t="s">
        <v>87</v>
      </c>
      <c r="AV164" s="14" t="s">
        <v>87</v>
      </c>
      <c r="AW164" s="14" t="s">
        <v>30</v>
      </c>
      <c r="AX164" s="14" t="s">
        <v>76</v>
      </c>
      <c r="AY164" s="236" t="s">
        <v>192</v>
      </c>
    </row>
    <row r="165" s="14" customFormat="1">
      <c r="A165" s="14"/>
      <c r="B165" s="235"/>
      <c r="C165" s="14"/>
      <c r="D165" s="228" t="s">
        <v>200</v>
      </c>
      <c r="E165" s="236" t="s">
        <v>1</v>
      </c>
      <c r="F165" s="237" t="s">
        <v>217</v>
      </c>
      <c r="G165" s="14"/>
      <c r="H165" s="238">
        <v>6.9889999999999999</v>
      </c>
      <c r="I165" s="239"/>
      <c r="J165" s="14"/>
      <c r="K165" s="14"/>
      <c r="L165" s="235"/>
      <c r="M165" s="240"/>
      <c r="N165" s="241"/>
      <c r="O165" s="241"/>
      <c r="P165" s="241"/>
      <c r="Q165" s="241"/>
      <c r="R165" s="241"/>
      <c r="S165" s="241"/>
      <c r="T165" s="24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6" t="s">
        <v>200</v>
      </c>
      <c r="AU165" s="236" t="s">
        <v>87</v>
      </c>
      <c r="AV165" s="14" t="s">
        <v>87</v>
      </c>
      <c r="AW165" s="14" t="s">
        <v>30</v>
      </c>
      <c r="AX165" s="14" t="s">
        <v>76</v>
      </c>
      <c r="AY165" s="236" t="s">
        <v>192</v>
      </c>
    </row>
    <row r="166" s="14" customFormat="1">
      <c r="A166" s="14"/>
      <c r="B166" s="235"/>
      <c r="C166" s="14"/>
      <c r="D166" s="228" t="s">
        <v>200</v>
      </c>
      <c r="E166" s="236" t="s">
        <v>1</v>
      </c>
      <c r="F166" s="237" t="s">
        <v>218</v>
      </c>
      <c r="G166" s="14"/>
      <c r="H166" s="238">
        <v>7.1139999999999999</v>
      </c>
      <c r="I166" s="239"/>
      <c r="J166" s="14"/>
      <c r="K166" s="14"/>
      <c r="L166" s="235"/>
      <c r="M166" s="240"/>
      <c r="N166" s="241"/>
      <c r="O166" s="241"/>
      <c r="P166" s="241"/>
      <c r="Q166" s="241"/>
      <c r="R166" s="241"/>
      <c r="S166" s="241"/>
      <c r="T166" s="24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36" t="s">
        <v>200</v>
      </c>
      <c r="AU166" s="236" t="s">
        <v>87</v>
      </c>
      <c r="AV166" s="14" t="s">
        <v>87</v>
      </c>
      <c r="AW166" s="14" t="s">
        <v>30</v>
      </c>
      <c r="AX166" s="14" t="s">
        <v>76</v>
      </c>
      <c r="AY166" s="236" t="s">
        <v>192</v>
      </c>
    </row>
    <row r="167" s="14" customFormat="1">
      <c r="A167" s="14"/>
      <c r="B167" s="235"/>
      <c r="C167" s="14"/>
      <c r="D167" s="228" t="s">
        <v>200</v>
      </c>
      <c r="E167" s="236" t="s">
        <v>1</v>
      </c>
      <c r="F167" s="237" t="s">
        <v>219</v>
      </c>
      <c r="G167" s="14"/>
      <c r="H167" s="238">
        <v>5.6219999999999999</v>
      </c>
      <c r="I167" s="239"/>
      <c r="J167" s="14"/>
      <c r="K167" s="14"/>
      <c r="L167" s="235"/>
      <c r="M167" s="240"/>
      <c r="N167" s="241"/>
      <c r="O167" s="241"/>
      <c r="P167" s="241"/>
      <c r="Q167" s="241"/>
      <c r="R167" s="241"/>
      <c r="S167" s="241"/>
      <c r="T167" s="24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36" t="s">
        <v>200</v>
      </c>
      <c r="AU167" s="236" t="s">
        <v>87</v>
      </c>
      <c r="AV167" s="14" t="s">
        <v>87</v>
      </c>
      <c r="AW167" s="14" t="s">
        <v>30</v>
      </c>
      <c r="AX167" s="14" t="s">
        <v>76</v>
      </c>
      <c r="AY167" s="236" t="s">
        <v>192</v>
      </c>
    </row>
    <row r="168" s="14" customFormat="1">
      <c r="A168" s="14"/>
      <c r="B168" s="235"/>
      <c r="C168" s="14"/>
      <c r="D168" s="228" t="s">
        <v>200</v>
      </c>
      <c r="E168" s="236" t="s">
        <v>1</v>
      </c>
      <c r="F168" s="237" t="s">
        <v>220</v>
      </c>
      <c r="G168" s="14"/>
      <c r="H168" s="238">
        <v>5.6449999999999996</v>
      </c>
      <c r="I168" s="239"/>
      <c r="J168" s="14"/>
      <c r="K168" s="14"/>
      <c r="L168" s="235"/>
      <c r="M168" s="240"/>
      <c r="N168" s="241"/>
      <c r="O168" s="241"/>
      <c r="P168" s="241"/>
      <c r="Q168" s="241"/>
      <c r="R168" s="241"/>
      <c r="S168" s="241"/>
      <c r="T168" s="24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36" t="s">
        <v>200</v>
      </c>
      <c r="AU168" s="236" t="s">
        <v>87</v>
      </c>
      <c r="AV168" s="14" t="s">
        <v>87</v>
      </c>
      <c r="AW168" s="14" t="s">
        <v>30</v>
      </c>
      <c r="AX168" s="14" t="s">
        <v>76</v>
      </c>
      <c r="AY168" s="236" t="s">
        <v>192</v>
      </c>
    </row>
    <row r="169" s="14" customFormat="1">
      <c r="A169" s="14"/>
      <c r="B169" s="235"/>
      <c r="C169" s="14"/>
      <c r="D169" s="228" t="s">
        <v>200</v>
      </c>
      <c r="E169" s="236" t="s">
        <v>1</v>
      </c>
      <c r="F169" s="237" t="s">
        <v>221</v>
      </c>
      <c r="G169" s="14"/>
      <c r="H169" s="238">
        <v>5.7460000000000004</v>
      </c>
      <c r="I169" s="239"/>
      <c r="J169" s="14"/>
      <c r="K169" s="14"/>
      <c r="L169" s="235"/>
      <c r="M169" s="240"/>
      <c r="N169" s="241"/>
      <c r="O169" s="241"/>
      <c r="P169" s="241"/>
      <c r="Q169" s="241"/>
      <c r="R169" s="241"/>
      <c r="S169" s="241"/>
      <c r="T169" s="24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36" t="s">
        <v>200</v>
      </c>
      <c r="AU169" s="236" t="s">
        <v>87</v>
      </c>
      <c r="AV169" s="14" t="s">
        <v>87</v>
      </c>
      <c r="AW169" s="14" t="s">
        <v>30</v>
      </c>
      <c r="AX169" s="14" t="s">
        <v>76</v>
      </c>
      <c r="AY169" s="236" t="s">
        <v>192</v>
      </c>
    </row>
    <row r="170" s="14" customFormat="1">
      <c r="A170" s="14"/>
      <c r="B170" s="235"/>
      <c r="C170" s="14"/>
      <c r="D170" s="228" t="s">
        <v>200</v>
      </c>
      <c r="E170" s="236" t="s">
        <v>1</v>
      </c>
      <c r="F170" s="237" t="s">
        <v>222</v>
      </c>
      <c r="G170" s="14"/>
      <c r="H170" s="238">
        <v>7.157</v>
      </c>
      <c r="I170" s="239"/>
      <c r="J170" s="14"/>
      <c r="K170" s="14"/>
      <c r="L170" s="235"/>
      <c r="M170" s="240"/>
      <c r="N170" s="241"/>
      <c r="O170" s="241"/>
      <c r="P170" s="241"/>
      <c r="Q170" s="241"/>
      <c r="R170" s="241"/>
      <c r="S170" s="241"/>
      <c r="T170" s="24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36" t="s">
        <v>200</v>
      </c>
      <c r="AU170" s="236" t="s">
        <v>87</v>
      </c>
      <c r="AV170" s="14" t="s">
        <v>87</v>
      </c>
      <c r="AW170" s="14" t="s">
        <v>30</v>
      </c>
      <c r="AX170" s="14" t="s">
        <v>76</v>
      </c>
      <c r="AY170" s="236" t="s">
        <v>192</v>
      </c>
    </row>
    <row r="171" s="14" customFormat="1">
      <c r="A171" s="14"/>
      <c r="B171" s="235"/>
      <c r="C171" s="14"/>
      <c r="D171" s="228" t="s">
        <v>200</v>
      </c>
      <c r="E171" s="236" t="s">
        <v>1</v>
      </c>
      <c r="F171" s="237" t="s">
        <v>223</v>
      </c>
      <c r="G171" s="14"/>
      <c r="H171" s="238">
        <v>7.2729999999999997</v>
      </c>
      <c r="I171" s="239"/>
      <c r="J171" s="14"/>
      <c r="K171" s="14"/>
      <c r="L171" s="235"/>
      <c r="M171" s="240"/>
      <c r="N171" s="241"/>
      <c r="O171" s="241"/>
      <c r="P171" s="241"/>
      <c r="Q171" s="241"/>
      <c r="R171" s="241"/>
      <c r="S171" s="241"/>
      <c r="T171" s="24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36" t="s">
        <v>200</v>
      </c>
      <c r="AU171" s="236" t="s">
        <v>87</v>
      </c>
      <c r="AV171" s="14" t="s">
        <v>87</v>
      </c>
      <c r="AW171" s="14" t="s">
        <v>30</v>
      </c>
      <c r="AX171" s="14" t="s">
        <v>76</v>
      </c>
      <c r="AY171" s="236" t="s">
        <v>192</v>
      </c>
    </row>
    <row r="172" s="15" customFormat="1">
      <c r="A172" s="15"/>
      <c r="B172" s="243"/>
      <c r="C172" s="15"/>
      <c r="D172" s="228" t="s">
        <v>200</v>
      </c>
      <c r="E172" s="244" t="s">
        <v>1</v>
      </c>
      <c r="F172" s="245" t="s">
        <v>203</v>
      </c>
      <c r="G172" s="15"/>
      <c r="H172" s="246">
        <v>62.253</v>
      </c>
      <c r="I172" s="247"/>
      <c r="J172" s="15"/>
      <c r="K172" s="15"/>
      <c r="L172" s="243"/>
      <c r="M172" s="248"/>
      <c r="N172" s="249"/>
      <c r="O172" s="249"/>
      <c r="P172" s="249"/>
      <c r="Q172" s="249"/>
      <c r="R172" s="249"/>
      <c r="S172" s="249"/>
      <c r="T172" s="25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44" t="s">
        <v>200</v>
      </c>
      <c r="AU172" s="244" t="s">
        <v>87</v>
      </c>
      <c r="AV172" s="15" t="s">
        <v>204</v>
      </c>
      <c r="AW172" s="15" t="s">
        <v>30</v>
      </c>
      <c r="AX172" s="15" t="s">
        <v>76</v>
      </c>
      <c r="AY172" s="244" t="s">
        <v>192</v>
      </c>
    </row>
    <row r="173" s="16" customFormat="1">
      <c r="A173" s="16"/>
      <c r="B173" s="251"/>
      <c r="C173" s="16"/>
      <c r="D173" s="228" t="s">
        <v>200</v>
      </c>
      <c r="E173" s="252" t="s">
        <v>1</v>
      </c>
      <c r="F173" s="253" t="s">
        <v>224</v>
      </c>
      <c r="G173" s="16"/>
      <c r="H173" s="254">
        <v>465.18099999999998</v>
      </c>
      <c r="I173" s="255"/>
      <c r="J173" s="16"/>
      <c r="K173" s="16"/>
      <c r="L173" s="251"/>
      <c r="M173" s="256"/>
      <c r="N173" s="257"/>
      <c r="O173" s="257"/>
      <c r="P173" s="257"/>
      <c r="Q173" s="257"/>
      <c r="R173" s="257"/>
      <c r="S173" s="257"/>
      <c r="T173" s="258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52" t="s">
        <v>200</v>
      </c>
      <c r="AU173" s="252" t="s">
        <v>87</v>
      </c>
      <c r="AV173" s="16" t="s">
        <v>198</v>
      </c>
      <c r="AW173" s="16" t="s">
        <v>30</v>
      </c>
      <c r="AX173" s="16" t="s">
        <v>83</v>
      </c>
      <c r="AY173" s="252" t="s">
        <v>192</v>
      </c>
    </row>
    <row r="174" s="2" customFormat="1" ht="24.15" customHeight="1">
      <c r="A174" s="40"/>
      <c r="B174" s="183"/>
      <c r="C174" s="214" t="s">
        <v>87</v>
      </c>
      <c r="D174" s="214" t="s">
        <v>195</v>
      </c>
      <c r="E174" s="215" t="s">
        <v>225</v>
      </c>
      <c r="F174" s="216" t="s">
        <v>226</v>
      </c>
      <c r="G174" s="217" t="s">
        <v>122</v>
      </c>
      <c r="H174" s="218">
        <v>103.10299999999999</v>
      </c>
      <c r="I174" s="219"/>
      <c r="J174" s="220">
        <f>ROUND(I174*H174,2)</f>
        <v>0</v>
      </c>
      <c r="K174" s="221"/>
      <c r="L174" s="41"/>
      <c r="M174" s="222" t="s">
        <v>1</v>
      </c>
      <c r="N174" s="223" t="s">
        <v>42</v>
      </c>
      <c r="O174" s="84"/>
      <c r="P174" s="224">
        <f>O174*H174</f>
        <v>0</v>
      </c>
      <c r="Q174" s="224">
        <v>0.00023000000000000001</v>
      </c>
      <c r="R174" s="224">
        <f>Q174*H174</f>
        <v>0.023713689999999999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198</v>
      </c>
      <c r="AT174" s="226" t="s">
        <v>195</v>
      </c>
      <c r="AU174" s="226" t="s">
        <v>87</v>
      </c>
      <c r="AY174" s="19" t="s">
        <v>192</v>
      </c>
      <c r="BE174" s="140">
        <f>IF(N174="základná",J174,0)</f>
        <v>0</v>
      </c>
      <c r="BF174" s="140">
        <f>IF(N174="znížená",J174,0)</f>
        <v>0</v>
      </c>
      <c r="BG174" s="140">
        <f>IF(N174="zákl. prenesená",J174,0)</f>
        <v>0</v>
      </c>
      <c r="BH174" s="140">
        <f>IF(N174="zníž. prenesená",J174,0)</f>
        <v>0</v>
      </c>
      <c r="BI174" s="140">
        <f>IF(N174="nulová",J174,0)</f>
        <v>0</v>
      </c>
      <c r="BJ174" s="19" t="s">
        <v>87</v>
      </c>
      <c r="BK174" s="140">
        <f>ROUND(I174*H174,2)</f>
        <v>0</v>
      </c>
      <c r="BL174" s="19" t="s">
        <v>198</v>
      </c>
      <c r="BM174" s="226" t="s">
        <v>227</v>
      </c>
    </row>
    <row r="175" s="14" customFormat="1">
      <c r="A175" s="14"/>
      <c r="B175" s="235"/>
      <c r="C175" s="14"/>
      <c r="D175" s="228" t="s">
        <v>200</v>
      </c>
      <c r="E175" s="236" t="s">
        <v>1</v>
      </c>
      <c r="F175" s="237" t="s">
        <v>128</v>
      </c>
      <c r="G175" s="14"/>
      <c r="H175" s="238">
        <v>103.10299999999999</v>
      </c>
      <c r="I175" s="239"/>
      <c r="J175" s="14"/>
      <c r="K175" s="14"/>
      <c r="L175" s="235"/>
      <c r="M175" s="240"/>
      <c r="N175" s="241"/>
      <c r="O175" s="241"/>
      <c r="P175" s="241"/>
      <c r="Q175" s="241"/>
      <c r="R175" s="241"/>
      <c r="S175" s="241"/>
      <c r="T175" s="24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36" t="s">
        <v>200</v>
      </c>
      <c r="AU175" s="236" t="s">
        <v>87</v>
      </c>
      <c r="AV175" s="14" t="s">
        <v>87</v>
      </c>
      <c r="AW175" s="14" t="s">
        <v>30</v>
      </c>
      <c r="AX175" s="14" t="s">
        <v>83</v>
      </c>
      <c r="AY175" s="236" t="s">
        <v>192</v>
      </c>
    </row>
    <row r="176" s="2" customFormat="1" ht="24.15" customHeight="1">
      <c r="A176" s="40"/>
      <c r="B176" s="183"/>
      <c r="C176" s="214" t="s">
        <v>204</v>
      </c>
      <c r="D176" s="214" t="s">
        <v>195</v>
      </c>
      <c r="E176" s="215" t="s">
        <v>228</v>
      </c>
      <c r="F176" s="216" t="s">
        <v>229</v>
      </c>
      <c r="G176" s="217" t="s">
        <v>122</v>
      </c>
      <c r="H176" s="218">
        <v>103.10299999999999</v>
      </c>
      <c r="I176" s="219"/>
      <c r="J176" s="220">
        <f>ROUND(I176*H176,2)</f>
        <v>0</v>
      </c>
      <c r="K176" s="221"/>
      <c r="L176" s="41"/>
      <c r="M176" s="222" t="s">
        <v>1</v>
      </c>
      <c r="N176" s="223" t="s">
        <v>42</v>
      </c>
      <c r="O176" s="84"/>
      <c r="P176" s="224">
        <f>O176*H176</f>
        <v>0</v>
      </c>
      <c r="Q176" s="224">
        <v>0.0032200000000000002</v>
      </c>
      <c r="R176" s="224">
        <f>Q176*H176</f>
        <v>0.33199166000000002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198</v>
      </c>
      <c r="AT176" s="226" t="s">
        <v>195</v>
      </c>
      <c r="AU176" s="226" t="s">
        <v>87</v>
      </c>
      <c r="AY176" s="19" t="s">
        <v>192</v>
      </c>
      <c r="BE176" s="140">
        <f>IF(N176="základná",J176,0)</f>
        <v>0</v>
      </c>
      <c r="BF176" s="140">
        <f>IF(N176="znížená",J176,0)</f>
        <v>0</v>
      </c>
      <c r="BG176" s="140">
        <f>IF(N176="zákl. prenesená",J176,0)</f>
        <v>0</v>
      </c>
      <c r="BH176" s="140">
        <f>IF(N176="zníž. prenesená",J176,0)</f>
        <v>0</v>
      </c>
      <c r="BI176" s="140">
        <f>IF(N176="nulová",J176,0)</f>
        <v>0</v>
      </c>
      <c r="BJ176" s="19" t="s">
        <v>87</v>
      </c>
      <c r="BK176" s="140">
        <f>ROUND(I176*H176,2)</f>
        <v>0</v>
      </c>
      <c r="BL176" s="19" t="s">
        <v>198</v>
      </c>
      <c r="BM176" s="226" t="s">
        <v>230</v>
      </c>
    </row>
    <row r="177" s="14" customFormat="1">
      <c r="A177" s="14"/>
      <c r="B177" s="235"/>
      <c r="C177" s="14"/>
      <c r="D177" s="228" t="s">
        <v>200</v>
      </c>
      <c r="E177" s="236" t="s">
        <v>1</v>
      </c>
      <c r="F177" s="237" t="s">
        <v>231</v>
      </c>
      <c r="G177" s="14"/>
      <c r="H177" s="238">
        <v>103.10299999999999</v>
      </c>
      <c r="I177" s="239"/>
      <c r="J177" s="14"/>
      <c r="K177" s="14"/>
      <c r="L177" s="235"/>
      <c r="M177" s="240"/>
      <c r="N177" s="241"/>
      <c r="O177" s="241"/>
      <c r="P177" s="241"/>
      <c r="Q177" s="241"/>
      <c r="R177" s="241"/>
      <c r="S177" s="241"/>
      <c r="T177" s="24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36" t="s">
        <v>200</v>
      </c>
      <c r="AU177" s="236" t="s">
        <v>87</v>
      </c>
      <c r="AV177" s="14" t="s">
        <v>87</v>
      </c>
      <c r="AW177" s="14" t="s">
        <v>30</v>
      </c>
      <c r="AX177" s="14" t="s">
        <v>76</v>
      </c>
      <c r="AY177" s="236" t="s">
        <v>192</v>
      </c>
    </row>
    <row r="178" s="16" customFormat="1">
      <c r="A178" s="16"/>
      <c r="B178" s="251"/>
      <c r="C178" s="16"/>
      <c r="D178" s="228" t="s">
        <v>200</v>
      </c>
      <c r="E178" s="252" t="s">
        <v>128</v>
      </c>
      <c r="F178" s="253" t="s">
        <v>224</v>
      </c>
      <c r="G178" s="16"/>
      <c r="H178" s="254">
        <v>103.10299999999999</v>
      </c>
      <c r="I178" s="255"/>
      <c r="J178" s="16"/>
      <c r="K178" s="16"/>
      <c r="L178" s="251"/>
      <c r="M178" s="256"/>
      <c r="N178" s="257"/>
      <c r="O178" s="257"/>
      <c r="P178" s="257"/>
      <c r="Q178" s="257"/>
      <c r="R178" s="257"/>
      <c r="S178" s="257"/>
      <c r="T178" s="258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252" t="s">
        <v>200</v>
      </c>
      <c r="AU178" s="252" t="s">
        <v>87</v>
      </c>
      <c r="AV178" s="16" t="s">
        <v>198</v>
      </c>
      <c r="AW178" s="16" t="s">
        <v>30</v>
      </c>
      <c r="AX178" s="16" t="s">
        <v>83</v>
      </c>
      <c r="AY178" s="252" t="s">
        <v>192</v>
      </c>
    </row>
    <row r="179" s="2" customFormat="1" ht="24.15" customHeight="1">
      <c r="A179" s="40"/>
      <c r="B179" s="183"/>
      <c r="C179" s="214" t="s">
        <v>198</v>
      </c>
      <c r="D179" s="214" t="s">
        <v>195</v>
      </c>
      <c r="E179" s="215" t="s">
        <v>232</v>
      </c>
      <c r="F179" s="216" t="s">
        <v>233</v>
      </c>
      <c r="G179" s="217" t="s">
        <v>122</v>
      </c>
      <c r="H179" s="218">
        <v>1360.211</v>
      </c>
      <c r="I179" s="219"/>
      <c r="J179" s="220">
        <f>ROUND(I179*H179,2)</f>
        <v>0</v>
      </c>
      <c r="K179" s="221"/>
      <c r="L179" s="41"/>
      <c r="M179" s="222" t="s">
        <v>1</v>
      </c>
      <c r="N179" s="223" t="s">
        <v>42</v>
      </c>
      <c r="O179" s="84"/>
      <c r="P179" s="224">
        <f>O179*H179</f>
        <v>0</v>
      </c>
      <c r="Q179" s="224">
        <v>0.0064000000000000003</v>
      </c>
      <c r="R179" s="224">
        <f>Q179*H179</f>
        <v>8.7053504000000004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198</v>
      </c>
      <c r="AT179" s="226" t="s">
        <v>195</v>
      </c>
      <c r="AU179" s="226" t="s">
        <v>87</v>
      </c>
      <c r="AY179" s="19" t="s">
        <v>192</v>
      </c>
      <c r="BE179" s="140">
        <f>IF(N179="základná",J179,0)</f>
        <v>0</v>
      </c>
      <c r="BF179" s="140">
        <f>IF(N179="znížená",J179,0)</f>
        <v>0</v>
      </c>
      <c r="BG179" s="140">
        <f>IF(N179="zákl. prenesená",J179,0)</f>
        <v>0</v>
      </c>
      <c r="BH179" s="140">
        <f>IF(N179="zníž. prenesená",J179,0)</f>
        <v>0</v>
      </c>
      <c r="BI179" s="140">
        <f>IF(N179="nulová",J179,0)</f>
        <v>0</v>
      </c>
      <c r="BJ179" s="19" t="s">
        <v>87</v>
      </c>
      <c r="BK179" s="140">
        <f>ROUND(I179*H179,2)</f>
        <v>0</v>
      </c>
      <c r="BL179" s="19" t="s">
        <v>198</v>
      </c>
      <c r="BM179" s="226" t="s">
        <v>234</v>
      </c>
    </row>
    <row r="180" s="14" customFormat="1">
      <c r="A180" s="14"/>
      <c r="B180" s="235"/>
      <c r="C180" s="14"/>
      <c r="D180" s="228" t="s">
        <v>200</v>
      </c>
      <c r="E180" s="236" t="s">
        <v>1</v>
      </c>
      <c r="F180" s="237" t="s">
        <v>235</v>
      </c>
      <c r="G180" s="14"/>
      <c r="H180" s="238">
        <v>1360.211</v>
      </c>
      <c r="I180" s="239"/>
      <c r="J180" s="14"/>
      <c r="K180" s="14"/>
      <c r="L180" s="235"/>
      <c r="M180" s="240"/>
      <c r="N180" s="241"/>
      <c r="O180" s="241"/>
      <c r="P180" s="241"/>
      <c r="Q180" s="241"/>
      <c r="R180" s="241"/>
      <c r="S180" s="241"/>
      <c r="T180" s="24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36" t="s">
        <v>200</v>
      </c>
      <c r="AU180" s="236" t="s">
        <v>87</v>
      </c>
      <c r="AV180" s="14" t="s">
        <v>87</v>
      </c>
      <c r="AW180" s="14" t="s">
        <v>30</v>
      </c>
      <c r="AX180" s="14" t="s">
        <v>83</v>
      </c>
      <c r="AY180" s="236" t="s">
        <v>192</v>
      </c>
    </row>
    <row r="181" s="2" customFormat="1" ht="24.15" customHeight="1">
      <c r="A181" s="40"/>
      <c r="B181" s="183"/>
      <c r="C181" s="214" t="s">
        <v>236</v>
      </c>
      <c r="D181" s="214" t="s">
        <v>195</v>
      </c>
      <c r="E181" s="215" t="s">
        <v>237</v>
      </c>
      <c r="F181" s="216" t="s">
        <v>238</v>
      </c>
      <c r="G181" s="217" t="s">
        <v>122</v>
      </c>
      <c r="H181" s="218">
        <v>1257.108</v>
      </c>
      <c r="I181" s="219"/>
      <c r="J181" s="220">
        <f>ROUND(I181*H181,2)</f>
        <v>0</v>
      </c>
      <c r="K181" s="221"/>
      <c r="L181" s="41"/>
      <c r="M181" s="222" t="s">
        <v>1</v>
      </c>
      <c r="N181" s="223" t="s">
        <v>42</v>
      </c>
      <c r="O181" s="84"/>
      <c r="P181" s="224">
        <f>O181*H181</f>
        <v>0</v>
      </c>
      <c r="Q181" s="224">
        <v>0.00023000000000000001</v>
      </c>
      <c r="R181" s="224">
        <f>Q181*H181</f>
        <v>0.28913484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198</v>
      </c>
      <c r="AT181" s="226" t="s">
        <v>195</v>
      </c>
      <c r="AU181" s="226" t="s">
        <v>87</v>
      </c>
      <c r="AY181" s="19" t="s">
        <v>192</v>
      </c>
      <c r="BE181" s="140">
        <f>IF(N181="základná",J181,0)</f>
        <v>0</v>
      </c>
      <c r="BF181" s="140">
        <f>IF(N181="znížená",J181,0)</f>
        <v>0</v>
      </c>
      <c r="BG181" s="140">
        <f>IF(N181="zákl. prenesená",J181,0)</f>
        <v>0</v>
      </c>
      <c r="BH181" s="140">
        <f>IF(N181="zníž. prenesená",J181,0)</f>
        <v>0</v>
      </c>
      <c r="BI181" s="140">
        <f>IF(N181="nulová",J181,0)</f>
        <v>0</v>
      </c>
      <c r="BJ181" s="19" t="s">
        <v>87</v>
      </c>
      <c r="BK181" s="140">
        <f>ROUND(I181*H181,2)</f>
        <v>0</v>
      </c>
      <c r="BL181" s="19" t="s">
        <v>198</v>
      </c>
      <c r="BM181" s="226" t="s">
        <v>239</v>
      </c>
    </row>
    <row r="182" s="14" customFormat="1">
      <c r="A182" s="14"/>
      <c r="B182" s="235"/>
      <c r="C182" s="14"/>
      <c r="D182" s="228" t="s">
        <v>200</v>
      </c>
      <c r="E182" s="236" t="s">
        <v>1</v>
      </c>
      <c r="F182" s="237" t="s">
        <v>125</v>
      </c>
      <c r="G182" s="14"/>
      <c r="H182" s="238">
        <v>1257.108</v>
      </c>
      <c r="I182" s="239"/>
      <c r="J182" s="14"/>
      <c r="K182" s="14"/>
      <c r="L182" s="235"/>
      <c r="M182" s="240"/>
      <c r="N182" s="241"/>
      <c r="O182" s="241"/>
      <c r="P182" s="241"/>
      <c r="Q182" s="241"/>
      <c r="R182" s="241"/>
      <c r="S182" s="241"/>
      <c r="T182" s="24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36" t="s">
        <v>200</v>
      </c>
      <c r="AU182" s="236" t="s">
        <v>87</v>
      </c>
      <c r="AV182" s="14" t="s">
        <v>87</v>
      </c>
      <c r="AW182" s="14" t="s">
        <v>30</v>
      </c>
      <c r="AX182" s="14" t="s">
        <v>83</v>
      </c>
      <c r="AY182" s="236" t="s">
        <v>192</v>
      </c>
    </row>
    <row r="183" s="2" customFormat="1" ht="24.15" customHeight="1">
      <c r="A183" s="40"/>
      <c r="B183" s="183"/>
      <c r="C183" s="214" t="s">
        <v>193</v>
      </c>
      <c r="D183" s="214" t="s">
        <v>195</v>
      </c>
      <c r="E183" s="215" t="s">
        <v>240</v>
      </c>
      <c r="F183" s="216" t="s">
        <v>241</v>
      </c>
      <c r="G183" s="217" t="s">
        <v>122</v>
      </c>
      <c r="H183" s="218">
        <v>1257.108</v>
      </c>
      <c r="I183" s="219"/>
      <c r="J183" s="220">
        <f>ROUND(I183*H183,2)</f>
        <v>0</v>
      </c>
      <c r="K183" s="221"/>
      <c r="L183" s="41"/>
      <c r="M183" s="222" t="s">
        <v>1</v>
      </c>
      <c r="N183" s="223" t="s">
        <v>42</v>
      </c>
      <c r="O183" s="84"/>
      <c r="P183" s="224">
        <f>O183*H183</f>
        <v>0</v>
      </c>
      <c r="Q183" s="224">
        <v>0.0032200000000000002</v>
      </c>
      <c r="R183" s="224">
        <f>Q183*H183</f>
        <v>4.0478877600000001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198</v>
      </c>
      <c r="AT183" s="226" t="s">
        <v>195</v>
      </c>
      <c r="AU183" s="226" t="s">
        <v>87</v>
      </c>
      <c r="AY183" s="19" t="s">
        <v>192</v>
      </c>
      <c r="BE183" s="140">
        <f>IF(N183="základná",J183,0)</f>
        <v>0</v>
      </c>
      <c r="BF183" s="140">
        <f>IF(N183="znížená",J183,0)</f>
        <v>0</v>
      </c>
      <c r="BG183" s="140">
        <f>IF(N183="zákl. prenesená",J183,0)</f>
        <v>0</v>
      </c>
      <c r="BH183" s="140">
        <f>IF(N183="zníž. prenesená",J183,0)</f>
        <v>0</v>
      </c>
      <c r="BI183" s="140">
        <f>IF(N183="nulová",J183,0)</f>
        <v>0</v>
      </c>
      <c r="BJ183" s="19" t="s">
        <v>87</v>
      </c>
      <c r="BK183" s="140">
        <f>ROUND(I183*H183,2)</f>
        <v>0</v>
      </c>
      <c r="BL183" s="19" t="s">
        <v>198</v>
      </c>
      <c r="BM183" s="226" t="s">
        <v>242</v>
      </c>
    </row>
    <row r="184" s="14" customFormat="1">
      <c r="A184" s="14"/>
      <c r="B184" s="235"/>
      <c r="C184" s="14"/>
      <c r="D184" s="228" t="s">
        <v>200</v>
      </c>
      <c r="E184" s="236" t="s">
        <v>1</v>
      </c>
      <c r="F184" s="237" t="s">
        <v>243</v>
      </c>
      <c r="G184" s="14"/>
      <c r="H184" s="238">
        <v>1008.379</v>
      </c>
      <c r="I184" s="239"/>
      <c r="J184" s="14"/>
      <c r="K184" s="14"/>
      <c r="L184" s="235"/>
      <c r="M184" s="240"/>
      <c r="N184" s="241"/>
      <c r="O184" s="241"/>
      <c r="P184" s="241"/>
      <c r="Q184" s="241"/>
      <c r="R184" s="241"/>
      <c r="S184" s="241"/>
      <c r="T184" s="24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36" t="s">
        <v>200</v>
      </c>
      <c r="AU184" s="236" t="s">
        <v>87</v>
      </c>
      <c r="AV184" s="14" t="s">
        <v>87</v>
      </c>
      <c r="AW184" s="14" t="s">
        <v>30</v>
      </c>
      <c r="AX184" s="14" t="s">
        <v>76</v>
      </c>
      <c r="AY184" s="236" t="s">
        <v>192</v>
      </c>
    </row>
    <row r="185" s="15" customFormat="1">
      <c r="A185" s="15"/>
      <c r="B185" s="243"/>
      <c r="C185" s="15"/>
      <c r="D185" s="228" t="s">
        <v>200</v>
      </c>
      <c r="E185" s="244" t="s">
        <v>1</v>
      </c>
      <c r="F185" s="245" t="s">
        <v>203</v>
      </c>
      <c r="G185" s="15"/>
      <c r="H185" s="246">
        <v>1008.379</v>
      </c>
      <c r="I185" s="247"/>
      <c r="J185" s="15"/>
      <c r="K185" s="15"/>
      <c r="L185" s="243"/>
      <c r="M185" s="248"/>
      <c r="N185" s="249"/>
      <c r="O185" s="249"/>
      <c r="P185" s="249"/>
      <c r="Q185" s="249"/>
      <c r="R185" s="249"/>
      <c r="S185" s="249"/>
      <c r="T185" s="250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44" t="s">
        <v>200</v>
      </c>
      <c r="AU185" s="244" t="s">
        <v>87</v>
      </c>
      <c r="AV185" s="15" t="s">
        <v>204</v>
      </c>
      <c r="AW185" s="15" t="s">
        <v>30</v>
      </c>
      <c r="AX185" s="15" t="s">
        <v>76</v>
      </c>
      <c r="AY185" s="244" t="s">
        <v>192</v>
      </c>
    </row>
    <row r="186" s="13" customFormat="1">
      <c r="A186" s="13"/>
      <c r="B186" s="227"/>
      <c r="C186" s="13"/>
      <c r="D186" s="228" t="s">
        <v>200</v>
      </c>
      <c r="E186" s="229" t="s">
        <v>1</v>
      </c>
      <c r="F186" s="230" t="s">
        <v>244</v>
      </c>
      <c r="G186" s="13"/>
      <c r="H186" s="229" t="s">
        <v>1</v>
      </c>
      <c r="I186" s="231"/>
      <c r="J186" s="13"/>
      <c r="K186" s="13"/>
      <c r="L186" s="227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200</v>
      </c>
      <c r="AU186" s="229" t="s">
        <v>87</v>
      </c>
      <c r="AV186" s="13" t="s">
        <v>83</v>
      </c>
      <c r="AW186" s="13" t="s">
        <v>30</v>
      </c>
      <c r="AX186" s="13" t="s">
        <v>76</v>
      </c>
      <c r="AY186" s="229" t="s">
        <v>192</v>
      </c>
    </row>
    <row r="187" s="13" customFormat="1">
      <c r="A187" s="13"/>
      <c r="B187" s="227"/>
      <c r="C187" s="13"/>
      <c r="D187" s="228" t="s">
        <v>200</v>
      </c>
      <c r="E187" s="229" t="s">
        <v>1</v>
      </c>
      <c r="F187" s="230" t="s">
        <v>201</v>
      </c>
      <c r="G187" s="13"/>
      <c r="H187" s="229" t="s">
        <v>1</v>
      </c>
      <c r="I187" s="231"/>
      <c r="J187" s="13"/>
      <c r="K187" s="13"/>
      <c r="L187" s="227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9" t="s">
        <v>200</v>
      </c>
      <c r="AU187" s="229" t="s">
        <v>87</v>
      </c>
      <c r="AV187" s="13" t="s">
        <v>83</v>
      </c>
      <c r="AW187" s="13" t="s">
        <v>30</v>
      </c>
      <c r="AX187" s="13" t="s">
        <v>76</v>
      </c>
      <c r="AY187" s="229" t="s">
        <v>192</v>
      </c>
    </row>
    <row r="188" s="14" customFormat="1">
      <c r="A188" s="14"/>
      <c r="B188" s="235"/>
      <c r="C188" s="14"/>
      <c r="D188" s="228" t="s">
        <v>200</v>
      </c>
      <c r="E188" s="236" t="s">
        <v>1</v>
      </c>
      <c r="F188" s="237" t="s">
        <v>245</v>
      </c>
      <c r="G188" s="14"/>
      <c r="H188" s="238">
        <v>26.774999999999999</v>
      </c>
      <c r="I188" s="239"/>
      <c r="J188" s="14"/>
      <c r="K188" s="14"/>
      <c r="L188" s="235"/>
      <c r="M188" s="240"/>
      <c r="N188" s="241"/>
      <c r="O188" s="241"/>
      <c r="P188" s="241"/>
      <c r="Q188" s="241"/>
      <c r="R188" s="241"/>
      <c r="S188" s="241"/>
      <c r="T188" s="24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36" t="s">
        <v>200</v>
      </c>
      <c r="AU188" s="236" t="s">
        <v>87</v>
      </c>
      <c r="AV188" s="14" t="s">
        <v>87</v>
      </c>
      <c r="AW188" s="14" t="s">
        <v>30</v>
      </c>
      <c r="AX188" s="14" t="s">
        <v>76</v>
      </c>
      <c r="AY188" s="236" t="s">
        <v>192</v>
      </c>
    </row>
    <row r="189" s="13" customFormat="1">
      <c r="A189" s="13"/>
      <c r="B189" s="227"/>
      <c r="C189" s="13"/>
      <c r="D189" s="228" t="s">
        <v>200</v>
      </c>
      <c r="E189" s="229" t="s">
        <v>1</v>
      </c>
      <c r="F189" s="230" t="s">
        <v>205</v>
      </c>
      <c r="G189" s="13"/>
      <c r="H189" s="229" t="s">
        <v>1</v>
      </c>
      <c r="I189" s="231"/>
      <c r="J189" s="13"/>
      <c r="K189" s="13"/>
      <c r="L189" s="227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9" t="s">
        <v>200</v>
      </c>
      <c r="AU189" s="229" t="s">
        <v>87</v>
      </c>
      <c r="AV189" s="13" t="s">
        <v>83</v>
      </c>
      <c r="AW189" s="13" t="s">
        <v>30</v>
      </c>
      <c r="AX189" s="13" t="s">
        <v>76</v>
      </c>
      <c r="AY189" s="229" t="s">
        <v>192</v>
      </c>
    </row>
    <row r="190" s="14" customFormat="1">
      <c r="A190" s="14"/>
      <c r="B190" s="235"/>
      <c r="C190" s="14"/>
      <c r="D190" s="228" t="s">
        <v>200</v>
      </c>
      <c r="E190" s="236" t="s">
        <v>1</v>
      </c>
      <c r="F190" s="237" t="s">
        <v>246</v>
      </c>
      <c r="G190" s="14"/>
      <c r="H190" s="238">
        <v>44.598999999999997</v>
      </c>
      <c r="I190" s="239"/>
      <c r="J190" s="14"/>
      <c r="K190" s="14"/>
      <c r="L190" s="235"/>
      <c r="M190" s="240"/>
      <c r="N190" s="241"/>
      <c r="O190" s="241"/>
      <c r="P190" s="241"/>
      <c r="Q190" s="241"/>
      <c r="R190" s="241"/>
      <c r="S190" s="241"/>
      <c r="T190" s="24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36" t="s">
        <v>200</v>
      </c>
      <c r="AU190" s="236" t="s">
        <v>87</v>
      </c>
      <c r="AV190" s="14" t="s">
        <v>87</v>
      </c>
      <c r="AW190" s="14" t="s">
        <v>30</v>
      </c>
      <c r="AX190" s="14" t="s">
        <v>76</v>
      </c>
      <c r="AY190" s="236" t="s">
        <v>192</v>
      </c>
    </row>
    <row r="191" s="13" customFormat="1">
      <c r="A191" s="13"/>
      <c r="B191" s="227"/>
      <c r="C191" s="13"/>
      <c r="D191" s="228" t="s">
        <v>200</v>
      </c>
      <c r="E191" s="229" t="s">
        <v>1</v>
      </c>
      <c r="F191" s="230" t="s">
        <v>207</v>
      </c>
      <c r="G191" s="13"/>
      <c r="H191" s="229" t="s">
        <v>1</v>
      </c>
      <c r="I191" s="231"/>
      <c r="J191" s="13"/>
      <c r="K191" s="13"/>
      <c r="L191" s="227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9" t="s">
        <v>200</v>
      </c>
      <c r="AU191" s="229" t="s">
        <v>87</v>
      </c>
      <c r="AV191" s="13" t="s">
        <v>83</v>
      </c>
      <c r="AW191" s="13" t="s">
        <v>30</v>
      </c>
      <c r="AX191" s="13" t="s">
        <v>76</v>
      </c>
      <c r="AY191" s="229" t="s">
        <v>192</v>
      </c>
    </row>
    <row r="192" s="14" customFormat="1">
      <c r="A192" s="14"/>
      <c r="B192" s="235"/>
      <c r="C192" s="14"/>
      <c r="D192" s="228" t="s">
        <v>200</v>
      </c>
      <c r="E192" s="236" t="s">
        <v>1</v>
      </c>
      <c r="F192" s="237" t="s">
        <v>247</v>
      </c>
      <c r="G192" s="14"/>
      <c r="H192" s="238">
        <v>65.509</v>
      </c>
      <c r="I192" s="239"/>
      <c r="J192" s="14"/>
      <c r="K192" s="14"/>
      <c r="L192" s="235"/>
      <c r="M192" s="240"/>
      <c r="N192" s="241"/>
      <c r="O192" s="241"/>
      <c r="P192" s="241"/>
      <c r="Q192" s="241"/>
      <c r="R192" s="241"/>
      <c r="S192" s="241"/>
      <c r="T192" s="24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36" t="s">
        <v>200</v>
      </c>
      <c r="AU192" s="236" t="s">
        <v>87</v>
      </c>
      <c r="AV192" s="14" t="s">
        <v>87</v>
      </c>
      <c r="AW192" s="14" t="s">
        <v>30</v>
      </c>
      <c r="AX192" s="14" t="s">
        <v>76</v>
      </c>
      <c r="AY192" s="236" t="s">
        <v>192</v>
      </c>
    </row>
    <row r="193" s="13" customFormat="1">
      <c r="A193" s="13"/>
      <c r="B193" s="227"/>
      <c r="C193" s="13"/>
      <c r="D193" s="228" t="s">
        <v>200</v>
      </c>
      <c r="E193" s="229" t="s">
        <v>1</v>
      </c>
      <c r="F193" s="230" t="s">
        <v>209</v>
      </c>
      <c r="G193" s="13"/>
      <c r="H193" s="229" t="s">
        <v>1</v>
      </c>
      <c r="I193" s="231"/>
      <c r="J193" s="13"/>
      <c r="K193" s="13"/>
      <c r="L193" s="227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9" t="s">
        <v>200</v>
      </c>
      <c r="AU193" s="229" t="s">
        <v>87</v>
      </c>
      <c r="AV193" s="13" t="s">
        <v>83</v>
      </c>
      <c r="AW193" s="13" t="s">
        <v>30</v>
      </c>
      <c r="AX193" s="13" t="s">
        <v>76</v>
      </c>
      <c r="AY193" s="229" t="s">
        <v>192</v>
      </c>
    </row>
    <row r="194" s="14" customFormat="1">
      <c r="A194" s="14"/>
      <c r="B194" s="235"/>
      <c r="C194" s="14"/>
      <c r="D194" s="228" t="s">
        <v>200</v>
      </c>
      <c r="E194" s="236" t="s">
        <v>1</v>
      </c>
      <c r="F194" s="237" t="s">
        <v>248</v>
      </c>
      <c r="G194" s="14"/>
      <c r="H194" s="238">
        <v>15.720000000000001</v>
      </c>
      <c r="I194" s="239"/>
      <c r="J194" s="14"/>
      <c r="K194" s="14"/>
      <c r="L194" s="235"/>
      <c r="M194" s="240"/>
      <c r="N194" s="241"/>
      <c r="O194" s="241"/>
      <c r="P194" s="241"/>
      <c r="Q194" s="241"/>
      <c r="R194" s="241"/>
      <c r="S194" s="241"/>
      <c r="T194" s="24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36" t="s">
        <v>200</v>
      </c>
      <c r="AU194" s="236" t="s">
        <v>87</v>
      </c>
      <c r="AV194" s="14" t="s">
        <v>87</v>
      </c>
      <c r="AW194" s="14" t="s">
        <v>30</v>
      </c>
      <c r="AX194" s="14" t="s">
        <v>76</v>
      </c>
      <c r="AY194" s="236" t="s">
        <v>192</v>
      </c>
    </row>
    <row r="195" s="13" customFormat="1">
      <c r="A195" s="13"/>
      <c r="B195" s="227"/>
      <c r="C195" s="13"/>
      <c r="D195" s="228" t="s">
        <v>200</v>
      </c>
      <c r="E195" s="229" t="s">
        <v>1</v>
      </c>
      <c r="F195" s="230" t="s">
        <v>211</v>
      </c>
      <c r="G195" s="13"/>
      <c r="H195" s="229" t="s">
        <v>1</v>
      </c>
      <c r="I195" s="231"/>
      <c r="J195" s="13"/>
      <c r="K195" s="13"/>
      <c r="L195" s="227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9" t="s">
        <v>200</v>
      </c>
      <c r="AU195" s="229" t="s">
        <v>87</v>
      </c>
      <c r="AV195" s="13" t="s">
        <v>83</v>
      </c>
      <c r="AW195" s="13" t="s">
        <v>30</v>
      </c>
      <c r="AX195" s="13" t="s">
        <v>76</v>
      </c>
      <c r="AY195" s="229" t="s">
        <v>192</v>
      </c>
    </row>
    <row r="196" s="14" customFormat="1">
      <c r="A196" s="14"/>
      <c r="B196" s="235"/>
      <c r="C196" s="14"/>
      <c r="D196" s="228" t="s">
        <v>200</v>
      </c>
      <c r="E196" s="236" t="s">
        <v>1</v>
      </c>
      <c r="F196" s="237" t="s">
        <v>249</v>
      </c>
      <c r="G196" s="14"/>
      <c r="H196" s="238">
        <v>43.073</v>
      </c>
      <c r="I196" s="239"/>
      <c r="J196" s="14"/>
      <c r="K196" s="14"/>
      <c r="L196" s="235"/>
      <c r="M196" s="240"/>
      <c r="N196" s="241"/>
      <c r="O196" s="241"/>
      <c r="P196" s="241"/>
      <c r="Q196" s="241"/>
      <c r="R196" s="241"/>
      <c r="S196" s="241"/>
      <c r="T196" s="24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36" t="s">
        <v>200</v>
      </c>
      <c r="AU196" s="236" t="s">
        <v>87</v>
      </c>
      <c r="AV196" s="14" t="s">
        <v>87</v>
      </c>
      <c r="AW196" s="14" t="s">
        <v>30</v>
      </c>
      <c r="AX196" s="14" t="s">
        <v>76</v>
      </c>
      <c r="AY196" s="236" t="s">
        <v>192</v>
      </c>
    </row>
    <row r="197" s="13" customFormat="1">
      <c r="A197" s="13"/>
      <c r="B197" s="227"/>
      <c r="C197" s="13"/>
      <c r="D197" s="228" t="s">
        <v>200</v>
      </c>
      <c r="E197" s="229" t="s">
        <v>1</v>
      </c>
      <c r="F197" s="230" t="s">
        <v>207</v>
      </c>
      <c r="G197" s="13"/>
      <c r="H197" s="229" t="s">
        <v>1</v>
      </c>
      <c r="I197" s="231"/>
      <c r="J197" s="13"/>
      <c r="K197" s="13"/>
      <c r="L197" s="227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9" t="s">
        <v>200</v>
      </c>
      <c r="AU197" s="229" t="s">
        <v>87</v>
      </c>
      <c r="AV197" s="13" t="s">
        <v>83</v>
      </c>
      <c r="AW197" s="13" t="s">
        <v>30</v>
      </c>
      <c r="AX197" s="13" t="s">
        <v>76</v>
      </c>
      <c r="AY197" s="229" t="s">
        <v>192</v>
      </c>
    </row>
    <row r="198" s="14" customFormat="1">
      <c r="A198" s="14"/>
      <c r="B198" s="235"/>
      <c r="C198" s="14"/>
      <c r="D198" s="228" t="s">
        <v>200</v>
      </c>
      <c r="E198" s="236" t="s">
        <v>1</v>
      </c>
      <c r="F198" s="237" t="s">
        <v>250</v>
      </c>
      <c r="G198" s="14"/>
      <c r="H198" s="238">
        <v>23.895</v>
      </c>
      <c r="I198" s="239"/>
      <c r="J198" s="14"/>
      <c r="K198" s="14"/>
      <c r="L198" s="235"/>
      <c r="M198" s="240"/>
      <c r="N198" s="241"/>
      <c r="O198" s="241"/>
      <c r="P198" s="241"/>
      <c r="Q198" s="241"/>
      <c r="R198" s="241"/>
      <c r="S198" s="241"/>
      <c r="T198" s="24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36" t="s">
        <v>200</v>
      </c>
      <c r="AU198" s="236" t="s">
        <v>87</v>
      </c>
      <c r="AV198" s="14" t="s">
        <v>87</v>
      </c>
      <c r="AW198" s="14" t="s">
        <v>30</v>
      </c>
      <c r="AX198" s="14" t="s">
        <v>76</v>
      </c>
      <c r="AY198" s="236" t="s">
        <v>192</v>
      </c>
    </row>
    <row r="199" s="14" customFormat="1">
      <c r="A199" s="14"/>
      <c r="B199" s="235"/>
      <c r="C199" s="14"/>
      <c r="D199" s="228" t="s">
        <v>200</v>
      </c>
      <c r="E199" s="236" t="s">
        <v>1</v>
      </c>
      <c r="F199" s="237" t="s">
        <v>251</v>
      </c>
      <c r="G199" s="14"/>
      <c r="H199" s="238">
        <v>2.4489999999999998</v>
      </c>
      <c r="I199" s="239"/>
      <c r="J199" s="14"/>
      <c r="K199" s="14"/>
      <c r="L199" s="235"/>
      <c r="M199" s="240"/>
      <c r="N199" s="241"/>
      <c r="O199" s="241"/>
      <c r="P199" s="241"/>
      <c r="Q199" s="241"/>
      <c r="R199" s="241"/>
      <c r="S199" s="241"/>
      <c r="T199" s="24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36" t="s">
        <v>200</v>
      </c>
      <c r="AU199" s="236" t="s">
        <v>87</v>
      </c>
      <c r="AV199" s="14" t="s">
        <v>87</v>
      </c>
      <c r="AW199" s="14" t="s">
        <v>30</v>
      </c>
      <c r="AX199" s="14" t="s">
        <v>76</v>
      </c>
      <c r="AY199" s="236" t="s">
        <v>192</v>
      </c>
    </row>
    <row r="200" s="14" customFormat="1">
      <c r="A200" s="14"/>
      <c r="B200" s="235"/>
      <c r="C200" s="14"/>
      <c r="D200" s="228" t="s">
        <v>200</v>
      </c>
      <c r="E200" s="236" t="s">
        <v>1</v>
      </c>
      <c r="F200" s="237" t="s">
        <v>252</v>
      </c>
      <c r="G200" s="14"/>
      <c r="H200" s="238">
        <v>2.464</v>
      </c>
      <c r="I200" s="239"/>
      <c r="J200" s="14"/>
      <c r="K200" s="14"/>
      <c r="L200" s="235"/>
      <c r="M200" s="240"/>
      <c r="N200" s="241"/>
      <c r="O200" s="241"/>
      <c r="P200" s="241"/>
      <c r="Q200" s="241"/>
      <c r="R200" s="241"/>
      <c r="S200" s="241"/>
      <c r="T200" s="24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36" t="s">
        <v>200</v>
      </c>
      <c r="AU200" s="236" t="s">
        <v>87</v>
      </c>
      <c r="AV200" s="14" t="s">
        <v>87</v>
      </c>
      <c r="AW200" s="14" t="s">
        <v>30</v>
      </c>
      <c r="AX200" s="14" t="s">
        <v>76</v>
      </c>
      <c r="AY200" s="236" t="s">
        <v>192</v>
      </c>
    </row>
    <row r="201" s="14" customFormat="1">
      <c r="A201" s="14"/>
      <c r="B201" s="235"/>
      <c r="C201" s="14"/>
      <c r="D201" s="228" t="s">
        <v>200</v>
      </c>
      <c r="E201" s="236" t="s">
        <v>1</v>
      </c>
      <c r="F201" s="237" t="s">
        <v>253</v>
      </c>
      <c r="G201" s="14"/>
      <c r="H201" s="238">
        <v>3.1880000000000002</v>
      </c>
      <c r="I201" s="239"/>
      <c r="J201" s="14"/>
      <c r="K201" s="14"/>
      <c r="L201" s="235"/>
      <c r="M201" s="240"/>
      <c r="N201" s="241"/>
      <c r="O201" s="241"/>
      <c r="P201" s="241"/>
      <c r="Q201" s="241"/>
      <c r="R201" s="241"/>
      <c r="S201" s="241"/>
      <c r="T201" s="24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36" t="s">
        <v>200</v>
      </c>
      <c r="AU201" s="236" t="s">
        <v>87</v>
      </c>
      <c r="AV201" s="14" t="s">
        <v>87</v>
      </c>
      <c r="AW201" s="14" t="s">
        <v>30</v>
      </c>
      <c r="AX201" s="14" t="s">
        <v>76</v>
      </c>
      <c r="AY201" s="236" t="s">
        <v>192</v>
      </c>
    </row>
    <row r="202" s="14" customFormat="1">
      <c r="A202" s="14"/>
      <c r="B202" s="235"/>
      <c r="C202" s="14"/>
      <c r="D202" s="228" t="s">
        <v>200</v>
      </c>
      <c r="E202" s="236" t="s">
        <v>1</v>
      </c>
      <c r="F202" s="237" t="s">
        <v>254</v>
      </c>
      <c r="G202" s="14"/>
      <c r="H202" s="238">
        <v>3.1800000000000002</v>
      </c>
      <c r="I202" s="239"/>
      <c r="J202" s="14"/>
      <c r="K202" s="14"/>
      <c r="L202" s="235"/>
      <c r="M202" s="240"/>
      <c r="N202" s="241"/>
      <c r="O202" s="241"/>
      <c r="P202" s="241"/>
      <c r="Q202" s="241"/>
      <c r="R202" s="241"/>
      <c r="S202" s="241"/>
      <c r="T202" s="24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36" t="s">
        <v>200</v>
      </c>
      <c r="AU202" s="236" t="s">
        <v>87</v>
      </c>
      <c r="AV202" s="14" t="s">
        <v>87</v>
      </c>
      <c r="AW202" s="14" t="s">
        <v>30</v>
      </c>
      <c r="AX202" s="14" t="s">
        <v>76</v>
      </c>
      <c r="AY202" s="236" t="s">
        <v>192</v>
      </c>
    </row>
    <row r="203" s="14" customFormat="1">
      <c r="A203" s="14"/>
      <c r="B203" s="235"/>
      <c r="C203" s="14"/>
      <c r="D203" s="228" t="s">
        <v>200</v>
      </c>
      <c r="E203" s="236" t="s">
        <v>1</v>
      </c>
      <c r="F203" s="237" t="s">
        <v>255</v>
      </c>
      <c r="G203" s="14"/>
      <c r="H203" s="238">
        <v>3.1949999999999998</v>
      </c>
      <c r="I203" s="239"/>
      <c r="J203" s="14"/>
      <c r="K203" s="14"/>
      <c r="L203" s="235"/>
      <c r="M203" s="240"/>
      <c r="N203" s="241"/>
      <c r="O203" s="241"/>
      <c r="P203" s="241"/>
      <c r="Q203" s="241"/>
      <c r="R203" s="241"/>
      <c r="S203" s="241"/>
      <c r="T203" s="24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36" t="s">
        <v>200</v>
      </c>
      <c r="AU203" s="236" t="s">
        <v>87</v>
      </c>
      <c r="AV203" s="14" t="s">
        <v>87</v>
      </c>
      <c r="AW203" s="14" t="s">
        <v>30</v>
      </c>
      <c r="AX203" s="14" t="s">
        <v>76</v>
      </c>
      <c r="AY203" s="236" t="s">
        <v>192</v>
      </c>
    </row>
    <row r="204" s="14" customFormat="1">
      <c r="A204" s="14"/>
      <c r="B204" s="235"/>
      <c r="C204" s="14"/>
      <c r="D204" s="228" t="s">
        <v>200</v>
      </c>
      <c r="E204" s="236" t="s">
        <v>1</v>
      </c>
      <c r="F204" s="237" t="s">
        <v>256</v>
      </c>
      <c r="G204" s="14"/>
      <c r="H204" s="238">
        <v>2.7229999999999999</v>
      </c>
      <c r="I204" s="239"/>
      <c r="J204" s="14"/>
      <c r="K204" s="14"/>
      <c r="L204" s="235"/>
      <c r="M204" s="240"/>
      <c r="N204" s="241"/>
      <c r="O204" s="241"/>
      <c r="P204" s="241"/>
      <c r="Q204" s="241"/>
      <c r="R204" s="241"/>
      <c r="S204" s="241"/>
      <c r="T204" s="24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36" t="s">
        <v>200</v>
      </c>
      <c r="AU204" s="236" t="s">
        <v>87</v>
      </c>
      <c r="AV204" s="14" t="s">
        <v>87</v>
      </c>
      <c r="AW204" s="14" t="s">
        <v>30</v>
      </c>
      <c r="AX204" s="14" t="s">
        <v>76</v>
      </c>
      <c r="AY204" s="236" t="s">
        <v>192</v>
      </c>
    </row>
    <row r="205" s="14" customFormat="1">
      <c r="A205" s="14"/>
      <c r="B205" s="235"/>
      <c r="C205" s="14"/>
      <c r="D205" s="228" t="s">
        <v>200</v>
      </c>
      <c r="E205" s="236" t="s">
        <v>1</v>
      </c>
      <c r="F205" s="237" t="s">
        <v>257</v>
      </c>
      <c r="G205" s="14"/>
      <c r="H205" s="238">
        <v>2.73</v>
      </c>
      <c r="I205" s="239"/>
      <c r="J205" s="14"/>
      <c r="K205" s="14"/>
      <c r="L205" s="235"/>
      <c r="M205" s="240"/>
      <c r="N205" s="241"/>
      <c r="O205" s="241"/>
      <c r="P205" s="241"/>
      <c r="Q205" s="241"/>
      <c r="R205" s="241"/>
      <c r="S205" s="241"/>
      <c r="T205" s="24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36" t="s">
        <v>200</v>
      </c>
      <c r="AU205" s="236" t="s">
        <v>87</v>
      </c>
      <c r="AV205" s="14" t="s">
        <v>87</v>
      </c>
      <c r="AW205" s="14" t="s">
        <v>30</v>
      </c>
      <c r="AX205" s="14" t="s">
        <v>76</v>
      </c>
      <c r="AY205" s="236" t="s">
        <v>192</v>
      </c>
    </row>
    <row r="206" s="14" customFormat="1">
      <c r="A206" s="14"/>
      <c r="B206" s="235"/>
      <c r="C206" s="14"/>
      <c r="D206" s="228" t="s">
        <v>200</v>
      </c>
      <c r="E206" s="236" t="s">
        <v>1</v>
      </c>
      <c r="F206" s="237" t="s">
        <v>258</v>
      </c>
      <c r="G206" s="14"/>
      <c r="H206" s="238">
        <v>2.7450000000000001</v>
      </c>
      <c r="I206" s="239"/>
      <c r="J206" s="14"/>
      <c r="K206" s="14"/>
      <c r="L206" s="235"/>
      <c r="M206" s="240"/>
      <c r="N206" s="241"/>
      <c r="O206" s="241"/>
      <c r="P206" s="241"/>
      <c r="Q206" s="241"/>
      <c r="R206" s="241"/>
      <c r="S206" s="241"/>
      <c r="T206" s="24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36" t="s">
        <v>200</v>
      </c>
      <c r="AU206" s="236" t="s">
        <v>87</v>
      </c>
      <c r="AV206" s="14" t="s">
        <v>87</v>
      </c>
      <c r="AW206" s="14" t="s">
        <v>30</v>
      </c>
      <c r="AX206" s="14" t="s">
        <v>76</v>
      </c>
      <c r="AY206" s="236" t="s">
        <v>192</v>
      </c>
    </row>
    <row r="207" s="14" customFormat="1">
      <c r="A207" s="14"/>
      <c r="B207" s="235"/>
      <c r="C207" s="14"/>
      <c r="D207" s="228" t="s">
        <v>200</v>
      </c>
      <c r="E207" s="236" t="s">
        <v>1</v>
      </c>
      <c r="F207" s="237" t="s">
        <v>259</v>
      </c>
      <c r="G207" s="14"/>
      <c r="H207" s="238">
        <v>3.2360000000000002</v>
      </c>
      <c r="I207" s="239"/>
      <c r="J207" s="14"/>
      <c r="K207" s="14"/>
      <c r="L207" s="235"/>
      <c r="M207" s="240"/>
      <c r="N207" s="241"/>
      <c r="O207" s="241"/>
      <c r="P207" s="241"/>
      <c r="Q207" s="241"/>
      <c r="R207" s="241"/>
      <c r="S207" s="241"/>
      <c r="T207" s="24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36" t="s">
        <v>200</v>
      </c>
      <c r="AU207" s="236" t="s">
        <v>87</v>
      </c>
      <c r="AV207" s="14" t="s">
        <v>87</v>
      </c>
      <c r="AW207" s="14" t="s">
        <v>30</v>
      </c>
      <c r="AX207" s="14" t="s">
        <v>76</v>
      </c>
      <c r="AY207" s="236" t="s">
        <v>192</v>
      </c>
    </row>
    <row r="208" s="14" customFormat="1">
      <c r="A208" s="14"/>
      <c r="B208" s="235"/>
      <c r="C208" s="14"/>
      <c r="D208" s="228" t="s">
        <v>200</v>
      </c>
      <c r="E208" s="236" t="s">
        <v>1</v>
      </c>
      <c r="F208" s="237" t="s">
        <v>260</v>
      </c>
      <c r="G208" s="14"/>
      <c r="H208" s="238">
        <v>3.2480000000000002</v>
      </c>
      <c r="I208" s="239"/>
      <c r="J208" s="14"/>
      <c r="K208" s="14"/>
      <c r="L208" s="235"/>
      <c r="M208" s="240"/>
      <c r="N208" s="241"/>
      <c r="O208" s="241"/>
      <c r="P208" s="241"/>
      <c r="Q208" s="241"/>
      <c r="R208" s="241"/>
      <c r="S208" s="241"/>
      <c r="T208" s="24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36" t="s">
        <v>200</v>
      </c>
      <c r="AU208" s="236" t="s">
        <v>87</v>
      </c>
      <c r="AV208" s="14" t="s">
        <v>87</v>
      </c>
      <c r="AW208" s="14" t="s">
        <v>30</v>
      </c>
      <c r="AX208" s="14" t="s">
        <v>76</v>
      </c>
      <c r="AY208" s="236" t="s">
        <v>192</v>
      </c>
    </row>
    <row r="209" s="15" customFormat="1">
      <c r="A209" s="15"/>
      <c r="B209" s="243"/>
      <c r="C209" s="15"/>
      <c r="D209" s="228" t="s">
        <v>200</v>
      </c>
      <c r="E209" s="244" t="s">
        <v>120</v>
      </c>
      <c r="F209" s="245" t="s">
        <v>203</v>
      </c>
      <c r="G209" s="15"/>
      <c r="H209" s="246">
        <v>248.72900000000001</v>
      </c>
      <c r="I209" s="247"/>
      <c r="J209" s="15"/>
      <c r="K209" s="15"/>
      <c r="L209" s="243"/>
      <c r="M209" s="248"/>
      <c r="N209" s="249"/>
      <c r="O209" s="249"/>
      <c r="P209" s="249"/>
      <c r="Q209" s="249"/>
      <c r="R209" s="249"/>
      <c r="S209" s="249"/>
      <c r="T209" s="250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44" t="s">
        <v>200</v>
      </c>
      <c r="AU209" s="244" t="s">
        <v>87</v>
      </c>
      <c r="AV209" s="15" t="s">
        <v>204</v>
      </c>
      <c r="AW209" s="15" t="s">
        <v>30</v>
      </c>
      <c r="AX209" s="15" t="s">
        <v>76</v>
      </c>
      <c r="AY209" s="244" t="s">
        <v>192</v>
      </c>
    </row>
    <row r="210" s="16" customFormat="1">
      <c r="A210" s="16"/>
      <c r="B210" s="251"/>
      <c r="C210" s="16"/>
      <c r="D210" s="228" t="s">
        <v>200</v>
      </c>
      <c r="E210" s="252" t="s">
        <v>125</v>
      </c>
      <c r="F210" s="253" t="s">
        <v>224</v>
      </c>
      <c r="G210" s="16"/>
      <c r="H210" s="254">
        <v>1257.108</v>
      </c>
      <c r="I210" s="255"/>
      <c r="J210" s="16"/>
      <c r="K210" s="16"/>
      <c r="L210" s="251"/>
      <c r="M210" s="256"/>
      <c r="N210" s="257"/>
      <c r="O210" s="257"/>
      <c r="P210" s="257"/>
      <c r="Q210" s="257"/>
      <c r="R210" s="257"/>
      <c r="S210" s="257"/>
      <c r="T210" s="258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52" t="s">
        <v>200</v>
      </c>
      <c r="AU210" s="252" t="s">
        <v>87</v>
      </c>
      <c r="AV210" s="16" t="s">
        <v>198</v>
      </c>
      <c r="AW210" s="16" t="s">
        <v>30</v>
      </c>
      <c r="AX210" s="16" t="s">
        <v>83</v>
      </c>
      <c r="AY210" s="252" t="s">
        <v>192</v>
      </c>
    </row>
    <row r="211" s="2" customFormat="1" ht="24.15" customHeight="1">
      <c r="A211" s="40"/>
      <c r="B211" s="183"/>
      <c r="C211" s="214" t="s">
        <v>261</v>
      </c>
      <c r="D211" s="214" t="s">
        <v>195</v>
      </c>
      <c r="E211" s="215" t="s">
        <v>262</v>
      </c>
      <c r="F211" s="216" t="s">
        <v>263</v>
      </c>
      <c r="G211" s="217" t="s">
        <v>122</v>
      </c>
      <c r="H211" s="218">
        <v>9.1340000000000003</v>
      </c>
      <c r="I211" s="219"/>
      <c r="J211" s="220">
        <f>ROUND(I211*H211,2)</f>
        <v>0</v>
      </c>
      <c r="K211" s="221"/>
      <c r="L211" s="41"/>
      <c r="M211" s="222" t="s">
        <v>1</v>
      </c>
      <c r="N211" s="223" t="s">
        <v>42</v>
      </c>
      <c r="O211" s="84"/>
      <c r="P211" s="224">
        <f>O211*H211</f>
        <v>0</v>
      </c>
      <c r="Q211" s="224">
        <v>0.01196</v>
      </c>
      <c r="R211" s="224">
        <f>Q211*H211</f>
        <v>0.10924264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198</v>
      </c>
      <c r="AT211" s="226" t="s">
        <v>195</v>
      </c>
      <c r="AU211" s="226" t="s">
        <v>87</v>
      </c>
      <c r="AY211" s="19" t="s">
        <v>192</v>
      </c>
      <c r="BE211" s="140">
        <f>IF(N211="základná",J211,0)</f>
        <v>0</v>
      </c>
      <c r="BF211" s="140">
        <f>IF(N211="znížená",J211,0)</f>
        <v>0</v>
      </c>
      <c r="BG211" s="140">
        <f>IF(N211="zákl. prenesená",J211,0)</f>
        <v>0</v>
      </c>
      <c r="BH211" s="140">
        <f>IF(N211="zníž. prenesená",J211,0)</f>
        <v>0</v>
      </c>
      <c r="BI211" s="140">
        <f>IF(N211="nulová",J211,0)</f>
        <v>0</v>
      </c>
      <c r="BJ211" s="19" t="s">
        <v>87</v>
      </c>
      <c r="BK211" s="140">
        <f>ROUND(I211*H211,2)</f>
        <v>0</v>
      </c>
      <c r="BL211" s="19" t="s">
        <v>198</v>
      </c>
      <c r="BM211" s="226" t="s">
        <v>264</v>
      </c>
    </row>
    <row r="212" s="13" customFormat="1">
      <c r="A212" s="13"/>
      <c r="B212" s="227"/>
      <c r="C212" s="13"/>
      <c r="D212" s="228" t="s">
        <v>200</v>
      </c>
      <c r="E212" s="229" t="s">
        <v>1</v>
      </c>
      <c r="F212" s="230" t="s">
        <v>265</v>
      </c>
      <c r="G212" s="13"/>
      <c r="H212" s="229" t="s">
        <v>1</v>
      </c>
      <c r="I212" s="231"/>
      <c r="J212" s="13"/>
      <c r="K212" s="13"/>
      <c r="L212" s="227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9" t="s">
        <v>200</v>
      </c>
      <c r="AU212" s="229" t="s">
        <v>87</v>
      </c>
      <c r="AV212" s="13" t="s">
        <v>83</v>
      </c>
      <c r="AW212" s="13" t="s">
        <v>30</v>
      </c>
      <c r="AX212" s="13" t="s">
        <v>76</v>
      </c>
      <c r="AY212" s="229" t="s">
        <v>192</v>
      </c>
    </row>
    <row r="213" s="14" customFormat="1">
      <c r="A213" s="14"/>
      <c r="B213" s="235"/>
      <c r="C213" s="14"/>
      <c r="D213" s="228" t="s">
        <v>200</v>
      </c>
      <c r="E213" s="236" t="s">
        <v>1</v>
      </c>
      <c r="F213" s="237" t="s">
        <v>266</v>
      </c>
      <c r="G213" s="14"/>
      <c r="H213" s="238">
        <v>6.3200000000000003</v>
      </c>
      <c r="I213" s="239"/>
      <c r="J213" s="14"/>
      <c r="K213" s="14"/>
      <c r="L213" s="235"/>
      <c r="M213" s="240"/>
      <c r="N213" s="241"/>
      <c r="O213" s="241"/>
      <c r="P213" s="241"/>
      <c r="Q213" s="241"/>
      <c r="R213" s="241"/>
      <c r="S213" s="241"/>
      <c r="T213" s="24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36" t="s">
        <v>200</v>
      </c>
      <c r="AU213" s="236" t="s">
        <v>87</v>
      </c>
      <c r="AV213" s="14" t="s">
        <v>87</v>
      </c>
      <c r="AW213" s="14" t="s">
        <v>30</v>
      </c>
      <c r="AX213" s="14" t="s">
        <v>76</v>
      </c>
      <c r="AY213" s="236" t="s">
        <v>192</v>
      </c>
    </row>
    <row r="214" s="13" customFormat="1">
      <c r="A214" s="13"/>
      <c r="B214" s="227"/>
      <c r="C214" s="13"/>
      <c r="D214" s="228" t="s">
        <v>200</v>
      </c>
      <c r="E214" s="229" t="s">
        <v>1</v>
      </c>
      <c r="F214" s="230" t="s">
        <v>267</v>
      </c>
      <c r="G214" s="13"/>
      <c r="H214" s="229" t="s">
        <v>1</v>
      </c>
      <c r="I214" s="231"/>
      <c r="J214" s="13"/>
      <c r="K214" s="13"/>
      <c r="L214" s="227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9" t="s">
        <v>200</v>
      </c>
      <c r="AU214" s="229" t="s">
        <v>87</v>
      </c>
      <c r="AV214" s="13" t="s">
        <v>83</v>
      </c>
      <c r="AW214" s="13" t="s">
        <v>30</v>
      </c>
      <c r="AX214" s="13" t="s">
        <v>76</v>
      </c>
      <c r="AY214" s="229" t="s">
        <v>192</v>
      </c>
    </row>
    <row r="215" s="14" customFormat="1">
      <c r="A215" s="14"/>
      <c r="B215" s="235"/>
      <c r="C215" s="14"/>
      <c r="D215" s="228" t="s">
        <v>200</v>
      </c>
      <c r="E215" s="236" t="s">
        <v>1</v>
      </c>
      <c r="F215" s="237" t="s">
        <v>268</v>
      </c>
      <c r="G215" s="14"/>
      <c r="H215" s="238">
        <v>2.8140000000000001</v>
      </c>
      <c r="I215" s="239"/>
      <c r="J215" s="14"/>
      <c r="K215" s="14"/>
      <c r="L215" s="235"/>
      <c r="M215" s="240"/>
      <c r="N215" s="241"/>
      <c r="O215" s="241"/>
      <c r="P215" s="241"/>
      <c r="Q215" s="241"/>
      <c r="R215" s="241"/>
      <c r="S215" s="241"/>
      <c r="T215" s="24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36" t="s">
        <v>200</v>
      </c>
      <c r="AU215" s="236" t="s">
        <v>87</v>
      </c>
      <c r="AV215" s="14" t="s">
        <v>87</v>
      </c>
      <c r="AW215" s="14" t="s">
        <v>30</v>
      </c>
      <c r="AX215" s="14" t="s">
        <v>76</v>
      </c>
      <c r="AY215" s="236" t="s">
        <v>192</v>
      </c>
    </row>
    <row r="216" s="16" customFormat="1">
      <c r="A216" s="16"/>
      <c r="B216" s="251"/>
      <c r="C216" s="16"/>
      <c r="D216" s="228" t="s">
        <v>200</v>
      </c>
      <c r="E216" s="252" t="s">
        <v>117</v>
      </c>
      <c r="F216" s="253" t="s">
        <v>224</v>
      </c>
      <c r="G216" s="16"/>
      <c r="H216" s="254">
        <v>9.1340000000000003</v>
      </c>
      <c r="I216" s="255"/>
      <c r="J216" s="16"/>
      <c r="K216" s="16"/>
      <c r="L216" s="251"/>
      <c r="M216" s="256"/>
      <c r="N216" s="257"/>
      <c r="O216" s="257"/>
      <c r="P216" s="257"/>
      <c r="Q216" s="257"/>
      <c r="R216" s="257"/>
      <c r="S216" s="257"/>
      <c r="T216" s="258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T216" s="252" t="s">
        <v>200</v>
      </c>
      <c r="AU216" s="252" t="s">
        <v>87</v>
      </c>
      <c r="AV216" s="16" t="s">
        <v>198</v>
      </c>
      <c r="AW216" s="16" t="s">
        <v>30</v>
      </c>
      <c r="AX216" s="16" t="s">
        <v>83</v>
      </c>
      <c r="AY216" s="252" t="s">
        <v>192</v>
      </c>
    </row>
    <row r="217" s="2" customFormat="1" ht="24.15" customHeight="1">
      <c r="A217" s="40"/>
      <c r="B217" s="183"/>
      <c r="C217" s="214" t="s">
        <v>269</v>
      </c>
      <c r="D217" s="214" t="s">
        <v>195</v>
      </c>
      <c r="E217" s="215" t="s">
        <v>270</v>
      </c>
      <c r="F217" s="216" t="s">
        <v>271</v>
      </c>
      <c r="G217" s="217" t="s">
        <v>122</v>
      </c>
      <c r="H217" s="218">
        <v>715.09199999999998</v>
      </c>
      <c r="I217" s="219"/>
      <c r="J217" s="220">
        <f>ROUND(I217*H217,2)</f>
        <v>0</v>
      </c>
      <c r="K217" s="221"/>
      <c r="L217" s="41"/>
      <c r="M217" s="222" t="s">
        <v>1</v>
      </c>
      <c r="N217" s="223" t="s">
        <v>42</v>
      </c>
      <c r="O217" s="84"/>
      <c r="P217" s="224">
        <f>O217*H217</f>
        <v>0</v>
      </c>
      <c r="Q217" s="224">
        <v>0.013979999999999999</v>
      </c>
      <c r="R217" s="224">
        <f>Q217*H217</f>
        <v>9.9969861599999987</v>
      </c>
      <c r="S217" s="224">
        <v>0</v>
      </c>
      <c r="T217" s="22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6" t="s">
        <v>198</v>
      </c>
      <c r="AT217" s="226" t="s">
        <v>195</v>
      </c>
      <c r="AU217" s="226" t="s">
        <v>87</v>
      </c>
      <c r="AY217" s="19" t="s">
        <v>192</v>
      </c>
      <c r="BE217" s="140">
        <f>IF(N217="základná",J217,0)</f>
        <v>0</v>
      </c>
      <c r="BF217" s="140">
        <f>IF(N217="znížená",J217,0)</f>
        <v>0</v>
      </c>
      <c r="BG217" s="140">
        <f>IF(N217="zákl. prenesená",J217,0)</f>
        <v>0</v>
      </c>
      <c r="BH217" s="140">
        <f>IF(N217="zníž. prenesená",J217,0)</f>
        <v>0</v>
      </c>
      <c r="BI217" s="140">
        <f>IF(N217="nulová",J217,0)</f>
        <v>0</v>
      </c>
      <c r="BJ217" s="19" t="s">
        <v>87</v>
      </c>
      <c r="BK217" s="140">
        <f>ROUND(I217*H217,2)</f>
        <v>0</v>
      </c>
      <c r="BL217" s="19" t="s">
        <v>198</v>
      </c>
      <c r="BM217" s="226" t="s">
        <v>272</v>
      </c>
    </row>
    <row r="218" s="13" customFormat="1">
      <c r="A218" s="13"/>
      <c r="B218" s="227"/>
      <c r="C218" s="13"/>
      <c r="D218" s="228" t="s">
        <v>200</v>
      </c>
      <c r="E218" s="229" t="s">
        <v>1</v>
      </c>
      <c r="F218" s="230" t="s">
        <v>201</v>
      </c>
      <c r="G218" s="13"/>
      <c r="H218" s="229" t="s">
        <v>1</v>
      </c>
      <c r="I218" s="231"/>
      <c r="J218" s="13"/>
      <c r="K218" s="13"/>
      <c r="L218" s="227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9" t="s">
        <v>200</v>
      </c>
      <c r="AU218" s="229" t="s">
        <v>87</v>
      </c>
      <c r="AV218" s="13" t="s">
        <v>83</v>
      </c>
      <c r="AW218" s="13" t="s">
        <v>30</v>
      </c>
      <c r="AX218" s="13" t="s">
        <v>76</v>
      </c>
      <c r="AY218" s="229" t="s">
        <v>192</v>
      </c>
    </row>
    <row r="219" s="14" customFormat="1">
      <c r="A219" s="14"/>
      <c r="B219" s="235"/>
      <c r="C219" s="14"/>
      <c r="D219" s="228" t="s">
        <v>200</v>
      </c>
      <c r="E219" s="236" t="s">
        <v>1</v>
      </c>
      <c r="F219" s="237" t="s">
        <v>273</v>
      </c>
      <c r="G219" s="14"/>
      <c r="H219" s="238">
        <v>125.545</v>
      </c>
      <c r="I219" s="239"/>
      <c r="J219" s="14"/>
      <c r="K219" s="14"/>
      <c r="L219" s="235"/>
      <c r="M219" s="240"/>
      <c r="N219" s="241"/>
      <c r="O219" s="241"/>
      <c r="P219" s="241"/>
      <c r="Q219" s="241"/>
      <c r="R219" s="241"/>
      <c r="S219" s="241"/>
      <c r="T219" s="24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36" t="s">
        <v>200</v>
      </c>
      <c r="AU219" s="236" t="s">
        <v>87</v>
      </c>
      <c r="AV219" s="14" t="s">
        <v>87</v>
      </c>
      <c r="AW219" s="14" t="s">
        <v>30</v>
      </c>
      <c r="AX219" s="14" t="s">
        <v>76</v>
      </c>
      <c r="AY219" s="236" t="s">
        <v>192</v>
      </c>
    </row>
    <row r="220" s="14" customFormat="1">
      <c r="A220" s="14"/>
      <c r="B220" s="235"/>
      <c r="C220" s="14"/>
      <c r="D220" s="228" t="s">
        <v>200</v>
      </c>
      <c r="E220" s="236" t="s">
        <v>1</v>
      </c>
      <c r="F220" s="237" t="s">
        <v>274</v>
      </c>
      <c r="G220" s="14"/>
      <c r="H220" s="238">
        <v>-50.759999999999998</v>
      </c>
      <c r="I220" s="239"/>
      <c r="J220" s="14"/>
      <c r="K220" s="14"/>
      <c r="L220" s="235"/>
      <c r="M220" s="240"/>
      <c r="N220" s="241"/>
      <c r="O220" s="241"/>
      <c r="P220" s="241"/>
      <c r="Q220" s="241"/>
      <c r="R220" s="241"/>
      <c r="S220" s="241"/>
      <c r="T220" s="24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36" t="s">
        <v>200</v>
      </c>
      <c r="AU220" s="236" t="s">
        <v>87</v>
      </c>
      <c r="AV220" s="14" t="s">
        <v>87</v>
      </c>
      <c r="AW220" s="14" t="s">
        <v>30</v>
      </c>
      <c r="AX220" s="14" t="s">
        <v>76</v>
      </c>
      <c r="AY220" s="236" t="s">
        <v>192</v>
      </c>
    </row>
    <row r="221" s="15" customFormat="1">
      <c r="A221" s="15"/>
      <c r="B221" s="243"/>
      <c r="C221" s="15"/>
      <c r="D221" s="228" t="s">
        <v>200</v>
      </c>
      <c r="E221" s="244" t="s">
        <v>1</v>
      </c>
      <c r="F221" s="245" t="s">
        <v>203</v>
      </c>
      <c r="G221" s="15"/>
      <c r="H221" s="246">
        <v>74.784999999999997</v>
      </c>
      <c r="I221" s="247"/>
      <c r="J221" s="15"/>
      <c r="K221" s="15"/>
      <c r="L221" s="243"/>
      <c r="M221" s="248"/>
      <c r="N221" s="249"/>
      <c r="O221" s="249"/>
      <c r="P221" s="249"/>
      <c r="Q221" s="249"/>
      <c r="R221" s="249"/>
      <c r="S221" s="249"/>
      <c r="T221" s="25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44" t="s">
        <v>200</v>
      </c>
      <c r="AU221" s="244" t="s">
        <v>87</v>
      </c>
      <c r="AV221" s="15" t="s">
        <v>204</v>
      </c>
      <c r="AW221" s="15" t="s">
        <v>30</v>
      </c>
      <c r="AX221" s="15" t="s">
        <v>76</v>
      </c>
      <c r="AY221" s="244" t="s">
        <v>192</v>
      </c>
    </row>
    <row r="222" s="13" customFormat="1">
      <c r="A222" s="13"/>
      <c r="B222" s="227"/>
      <c r="C222" s="13"/>
      <c r="D222" s="228" t="s">
        <v>200</v>
      </c>
      <c r="E222" s="229" t="s">
        <v>1</v>
      </c>
      <c r="F222" s="230" t="s">
        <v>205</v>
      </c>
      <c r="G222" s="13"/>
      <c r="H222" s="229" t="s">
        <v>1</v>
      </c>
      <c r="I222" s="231"/>
      <c r="J222" s="13"/>
      <c r="K222" s="13"/>
      <c r="L222" s="227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9" t="s">
        <v>200</v>
      </c>
      <c r="AU222" s="229" t="s">
        <v>87</v>
      </c>
      <c r="AV222" s="13" t="s">
        <v>83</v>
      </c>
      <c r="AW222" s="13" t="s">
        <v>30</v>
      </c>
      <c r="AX222" s="13" t="s">
        <v>76</v>
      </c>
      <c r="AY222" s="229" t="s">
        <v>192</v>
      </c>
    </row>
    <row r="223" s="14" customFormat="1">
      <c r="A223" s="14"/>
      <c r="B223" s="235"/>
      <c r="C223" s="14"/>
      <c r="D223" s="228" t="s">
        <v>200</v>
      </c>
      <c r="E223" s="236" t="s">
        <v>1</v>
      </c>
      <c r="F223" s="237" t="s">
        <v>275</v>
      </c>
      <c r="G223" s="14"/>
      <c r="H223" s="238">
        <v>248.48500000000001</v>
      </c>
      <c r="I223" s="239"/>
      <c r="J223" s="14"/>
      <c r="K223" s="14"/>
      <c r="L223" s="235"/>
      <c r="M223" s="240"/>
      <c r="N223" s="241"/>
      <c r="O223" s="241"/>
      <c r="P223" s="241"/>
      <c r="Q223" s="241"/>
      <c r="R223" s="241"/>
      <c r="S223" s="241"/>
      <c r="T223" s="24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36" t="s">
        <v>200</v>
      </c>
      <c r="AU223" s="236" t="s">
        <v>87</v>
      </c>
      <c r="AV223" s="14" t="s">
        <v>87</v>
      </c>
      <c r="AW223" s="14" t="s">
        <v>30</v>
      </c>
      <c r="AX223" s="14" t="s">
        <v>76</v>
      </c>
      <c r="AY223" s="236" t="s">
        <v>192</v>
      </c>
    </row>
    <row r="224" s="14" customFormat="1">
      <c r="A224" s="14"/>
      <c r="B224" s="235"/>
      <c r="C224" s="14"/>
      <c r="D224" s="228" t="s">
        <v>200</v>
      </c>
      <c r="E224" s="236" t="s">
        <v>1</v>
      </c>
      <c r="F224" s="237" t="s">
        <v>276</v>
      </c>
      <c r="G224" s="14"/>
      <c r="H224" s="238">
        <v>-80.370000000000005</v>
      </c>
      <c r="I224" s="239"/>
      <c r="J224" s="14"/>
      <c r="K224" s="14"/>
      <c r="L224" s="235"/>
      <c r="M224" s="240"/>
      <c r="N224" s="241"/>
      <c r="O224" s="241"/>
      <c r="P224" s="241"/>
      <c r="Q224" s="241"/>
      <c r="R224" s="241"/>
      <c r="S224" s="241"/>
      <c r="T224" s="24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36" t="s">
        <v>200</v>
      </c>
      <c r="AU224" s="236" t="s">
        <v>87</v>
      </c>
      <c r="AV224" s="14" t="s">
        <v>87</v>
      </c>
      <c r="AW224" s="14" t="s">
        <v>30</v>
      </c>
      <c r="AX224" s="14" t="s">
        <v>76</v>
      </c>
      <c r="AY224" s="236" t="s">
        <v>192</v>
      </c>
    </row>
    <row r="225" s="15" customFormat="1">
      <c r="A225" s="15"/>
      <c r="B225" s="243"/>
      <c r="C225" s="15"/>
      <c r="D225" s="228" t="s">
        <v>200</v>
      </c>
      <c r="E225" s="244" t="s">
        <v>1</v>
      </c>
      <c r="F225" s="245" t="s">
        <v>203</v>
      </c>
      <c r="G225" s="15"/>
      <c r="H225" s="246">
        <v>168.11500000000001</v>
      </c>
      <c r="I225" s="247"/>
      <c r="J225" s="15"/>
      <c r="K225" s="15"/>
      <c r="L225" s="243"/>
      <c r="M225" s="248"/>
      <c r="N225" s="249"/>
      <c r="O225" s="249"/>
      <c r="P225" s="249"/>
      <c r="Q225" s="249"/>
      <c r="R225" s="249"/>
      <c r="S225" s="249"/>
      <c r="T225" s="250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44" t="s">
        <v>200</v>
      </c>
      <c r="AU225" s="244" t="s">
        <v>87</v>
      </c>
      <c r="AV225" s="15" t="s">
        <v>204</v>
      </c>
      <c r="AW225" s="15" t="s">
        <v>30</v>
      </c>
      <c r="AX225" s="15" t="s">
        <v>76</v>
      </c>
      <c r="AY225" s="244" t="s">
        <v>192</v>
      </c>
    </row>
    <row r="226" s="13" customFormat="1">
      <c r="A226" s="13"/>
      <c r="B226" s="227"/>
      <c r="C226" s="13"/>
      <c r="D226" s="228" t="s">
        <v>200</v>
      </c>
      <c r="E226" s="229" t="s">
        <v>1</v>
      </c>
      <c r="F226" s="230" t="s">
        <v>277</v>
      </c>
      <c r="G226" s="13"/>
      <c r="H226" s="229" t="s">
        <v>1</v>
      </c>
      <c r="I226" s="231"/>
      <c r="J226" s="13"/>
      <c r="K226" s="13"/>
      <c r="L226" s="227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9" t="s">
        <v>200</v>
      </c>
      <c r="AU226" s="229" t="s">
        <v>87</v>
      </c>
      <c r="AV226" s="13" t="s">
        <v>83</v>
      </c>
      <c r="AW226" s="13" t="s">
        <v>30</v>
      </c>
      <c r="AX226" s="13" t="s">
        <v>76</v>
      </c>
      <c r="AY226" s="229" t="s">
        <v>192</v>
      </c>
    </row>
    <row r="227" s="14" customFormat="1">
      <c r="A227" s="14"/>
      <c r="B227" s="235"/>
      <c r="C227" s="14"/>
      <c r="D227" s="228" t="s">
        <v>200</v>
      </c>
      <c r="E227" s="236" t="s">
        <v>1</v>
      </c>
      <c r="F227" s="237" t="s">
        <v>278</v>
      </c>
      <c r="G227" s="14"/>
      <c r="H227" s="238">
        <v>178.60499999999999</v>
      </c>
      <c r="I227" s="239"/>
      <c r="J227" s="14"/>
      <c r="K227" s="14"/>
      <c r="L227" s="235"/>
      <c r="M227" s="240"/>
      <c r="N227" s="241"/>
      <c r="O227" s="241"/>
      <c r="P227" s="241"/>
      <c r="Q227" s="241"/>
      <c r="R227" s="241"/>
      <c r="S227" s="241"/>
      <c r="T227" s="24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36" t="s">
        <v>200</v>
      </c>
      <c r="AU227" s="236" t="s">
        <v>87</v>
      </c>
      <c r="AV227" s="14" t="s">
        <v>87</v>
      </c>
      <c r="AW227" s="14" t="s">
        <v>30</v>
      </c>
      <c r="AX227" s="14" t="s">
        <v>76</v>
      </c>
      <c r="AY227" s="236" t="s">
        <v>192</v>
      </c>
    </row>
    <row r="228" s="15" customFormat="1">
      <c r="A228" s="15"/>
      <c r="B228" s="243"/>
      <c r="C228" s="15"/>
      <c r="D228" s="228" t="s">
        <v>200</v>
      </c>
      <c r="E228" s="244" t="s">
        <v>1</v>
      </c>
      <c r="F228" s="245" t="s">
        <v>203</v>
      </c>
      <c r="G228" s="15"/>
      <c r="H228" s="246">
        <v>178.60499999999999</v>
      </c>
      <c r="I228" s="247"/>
      <c r="J228" s="15"/>
      <c r="K228" s="15"/>
      <c r="L228" s="243"/>
      <c r="M228" s="248"/>
      <c r="N228" s="249"/>
      <c r="O228" s="249"/>
      <c r="P228" s="249"/>
      <c r="Q228" s="249"/>
      <c r="R228" s="249"/>
      <c r="S228" s="249"/>
      <c r="T228" s="250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44" t="s">
        <v>200</v>
      </c>
      <c r="AU228" s="244" t="s">
        <v>87</v>
      </c>
      <c r="AV228" s="15" t="s">
        <v>204</v>
      </c>
      <c r="AW228" s="15" t="s">
        <v>30</v>
      </c>
      <c r="AX228" s="15" t="s">
        <v>76</v>
      </c>
      <c r="AY228" s="244" t="s">
        <v>192</v>
      </c>
    </row>
    <row r="229" s="13" customFormat="1">
      <c r="A229" s="13"/>
      <c r="B229" s="227"/>
      <c r="C229" s="13"/>
      <c r="D229" s="228" t="s">
        <v>200</v>
      </c>
      <c r="E229" s="229" t="s">
        <v>1</v>
      </c>
      <c r="F229" s="230" t="s">
        <v>207</v>
      </c>
      <c r="G229" s="13"/>
      <c r="H229" s="229" t="s">
        <v>1</v>
      </c>
      <c r="I229" s="231"/>
      <c r="J229" s="13"/>
      <c r="K229" s="13"/>
      <c r="L229" s="227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9" t="s">
        <v>200</v>
      </c>
      <c r="AU229" s="229" t="s">
        <v>87</v>
      </c>
      <c r="AV229" s="13" t="s">
        <v>83</v>
      </c>
      <c r="AW229" s="13" t="s">
        <v>30</v>
      </c>
      <c r="AX229" s="13" t="s">
        <v>76</v>
      </c>
      <c r="AY229" s="229" t="s">
        <v>192</v>
      </c>
    </row>
    <row r="230" s="14" customFormat="1">
      <c r="A230" s="14"/>
      <c r="B230" s="235"/>
      <c r="C230" s="14"/>
      <c r="D230" s="228" t="s">
        <v>200</v>
      </c>
      <c r="E230" s="236" t="s">
        <v>1</v>
      </c>
      <c r="F230" s="237" t="s">
        <v>279</v>
      </c>
      <c r="G230" s="14"/>
      <c r="H230" s="238">
        <v>315.77100000000002</v>
      </c>
      <c r="I230" s="239"/>
      <c r="J230" s="14"/>
      <c r="K230" s="14"/>
      <c r="L230" s="235"/>
      <c r="M230" s="240"/>
      <c r="N230" s="241"/>
      <c r="O230" s="241"/>
      <c r="P230" s="241"/>
      <c r="Q230" s="241"/>
      <c r="R230" s="241"/>
      <c r="S230" s="241"/>
      <c r="T230" s="24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36" t="s">
        <v>200</v>
      </c>
      <c r="AU230" s="236" t="s">
        <v>87</v>
      </c>
      <c r="AV230" s="14" t="s">
        <v>87</v>
      </c>
      <c r="AW230" s="14" t="s">
        <v>30</v>
      </c>
      <c r="AX230" s="14" t="s">
        <v>76</v>
      </c>
      <c r="AY230" s="236" t="s">
        <v>192</v>
      </c>
    </row>
    <row r="231" s="14" customFormat="1">
      <c r="A231" s="14"/>
      <c r="B231" s="235"/>
      <c r="C231" s="14"/>
      <c r="D231" s="228" t="s">
        <v>200</v>
      </c>
      <c r="E231" s="236" t="s">
        <v>1</v>
      </c>
      <c r="F231" s="237" t="s">
        <v>280</v>
      </c>
      <c r="G231" s="14"/>
      <c r="H231" s="238">
        <v>-131.41200000000001</v>
      </c>
      <c r="I231" s="239"/>
      <c r="J231" s="14"/>
      <c r="K231" s="14"/>
      <c r="L231" s="235"/>
      <c r="M231" s="240"/>
      <c r="N231" s="241"/>
      <c r="O231" s="241"/>
      <c r="P231" s="241"/>
      <c r="Q231" s="241"/>
      <c r="R231" s="241"/>
      <c r="S231" s="241"/>
      <c r="T231" s="24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36" t="s">
        <v>200</v>
      </c>
      <c r="AU231" s="236" t="s">
        <v>87</v>
      </c>
      <c r="AV231" s="14" t="s">
        <v>87</v>
      </c>
      <c r="AW231" s="14" t="s">
        <v>30</v>
      </c>
      <c r="AX231" s="14" t="s">
        <v>76</v>
      </c>
      <c r="AY231" s="236" t="s">
        <v>192</v>
      </c>
    </row>
    <row r="232" s="15" customFormat="1">
      <c r="A232" s="15"/>
      <c r="B232" s="243"/>
      <c r="C232" s="15"/>
      <c r="D232" s="228" t="s">
        <v>200</v>
      </c>
      <c r="E232" s="244" t="s">
        <v>1</v>
      </c>
      <c r="F232" s="245" t="s">
        <v>203</v>
      </c>
      <c r="G232" s="15"/>
      <c r="H232" s="246">
        <v>184.35900000000001</v>
      </c>
      <c r="I232" s="247"/>
      <c r="J232" s="15"/>
      <c r="K232" s="15"/>
      <c r="L232" s="243"/>
      <c r="M232" s="248"/>
      <c r="N232" s="249"/>
      <c r="O232" s="249"/>
      <c r="P232" s="249"/>
      <c r="Q232" s="249"/>
      <c r="R232" s="249"/>
      <c r="S232" s="249"/>
      <c r="T232" s="250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44" t="s">
        <v>200</v>
      </c>
      <c r="AU232" s="244" t="s">
        <v>87</v>
      </c>
      <c r="AV232" s="15" t="s">
        <v>204</v>
      </c>
      <c r="AW232" s="15" t="s">
        <v>30</v>
      </c>
      <c r="AX232" s="15" t="s">
        <v>76</v>
      </c>
      <c r="AY232" s="244" t="s">
        <v>192</v>
      </c>
    </row>
    <row r="233" s="13" customFormat="1">
      <c r="A233" s="13"/>
      <c r="B233" s="227"/>
      <c r="C233" s="13"/>
      <c r="D233" s="228" t="s">
        <v>200</v>
      </c>
      <c r="E233" s="229" t="s">
        <v>1</v>
      </c>
      <c r="F233" s="230" t="s">
        <v>281</v>
      </c>
      <c r="G233" s="13"/>
      <c r="H233" s="229" t="s">
        <v>1</v>
      </c>
      <c r="I233" s="231"/>
      <c r="J233" s="13"/>
      <c r="K233" s="13"/>
      <c r="L233" s="227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9" t="s">
        <v>200</v>
      </c>
      <c r="AU233" s="229" t="s">
        <v>87</v>
      </c>
      <c r="AV233" s="13" t="s">
        <v>83</v>
      </c>
      <c r="AW233" s="13" t="s">
        <v>30</v>
      </c>
      <c r="AX233" s="13" t="s">
        <v>76</v>
      </c>
      <c r="AY233" s="229" t="s">
        <v>192</v>
      </c>
    </row>
    <row r="234" s="14" customFormat="1">
      <c r="A234" s="14"/>
      <c r="B234" s="235"/>
      <c r="C234" s="14"/>
      <c r="D234" s="228" t="s">
        <v>200</v>
      </c>
      <c r="E234" s="236" t="s">
        <v>1</v>
      </c>
      <c r="F234" s="237" t="s">
        <v>282</v>
      </c>
      <c r="G234" s="14"/>
      <c r="H234" s="238">
        <v>179.15600000000001</v>
      </c>
      <c r="I234" s="239"/>
      <c r="J234" s="14"/>
      <c r="K234" s="14"/>
      <c r="L234" s="235"/>
      <c r="M234" s="240"/>
      <c r="N234" s="241"/>
      <c r="O234" s="241"/>
      <c r="P234" s="241"/>
      <c r="Q234" s="241"/>
      <c r="R234" s="241"/>
      <c r="S234" s="241"/>
      <c r="T234" s="24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36" t="s">
        <v>200</v>
      </c>
      <c r="AU234" s="236" t="s">
        <v>87</v>
      </c>
      <c r="AV234" s="14" t="s">
        <v>87</v>
      </c>
      <c r="AW234" s="14" t="s">
        <v>30</v>
      </c>
      <c r="AX234" s="14" t="s">
        <v>76</v>
      </c>
      <c r="AY234" s="236" t="s">
        <v>192</v>
      </c>
    </row>
    <row r="235" s="15" customFormat="1">
      <c r="A235" s="15"/>
      <c r="B235" s="243"/>
      <c r="C235" s="15"/>
      <c r="D235" s="228" t="s">
        <v>200</v>
      </c>
      <c r="E235" s="244" t="s">
        <v>1</v>
      </c>
      <c r="F235" s="245" t="s">
        <v>203</v>
      </c>
      <c r="G235" s="15"/>
      <c r="H235" s="246">
        <v>179.15600000000001</v>
      </c>
      <c r="I235" s="247"/>
      <c r="J235" s="15"/>
      <c r="K235" s="15"/>
      <c r="L235" s="243"/>
      <c r="M235" s="248"/>
      <c r="N235" s="249"/>
      <c r="O235" s="249"/>
      <c r="P235" s="249"/>
      <c r="Q235" s="249"/>
      <c r="R235" s="249"/>
      <c r="S235" s="249"/>
      <c r="T235" s="250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44" t="s">
        <v>200</v>
      </c>
      <c r="AU235" s="244" t="s">
        <v>87</v>
      </c>
      <c r="AV235" s="15" t="s">
        <v>204</v>
      </c>
      <c r="AW235" s="15" t="s">
        <v>30</v>
      </c>
      <c r="AX235" s="15" t="s">
        <v>76</v>
      </c>
      <c r="AY235" s="244" t="s">
        <v>192</v>
      </c>
    </row>
    <row r="236" s="13" customFormat="1">
      <c r="A236" s="13"/>
      <c r="B236" s="227"/>
      <c r="C236" s="13"/>
      <c r="D236" s="228" t="s">
        <v>200</v>
      </c>
      <c r="E236" s="229" t="s">
        <v>1</v>
      </c>
      <c r="F236" s="230" t="s">
        <v>209</v>
      </c>
      <c r="G236" s="13"/>
      <c r="H236" s="229" t="s">
        <v>1</v>
      </c>
      <c r="I236" s="231"/>
      <c r="J236" s="13"/>
      <c r="K236" s="13"/>
      <c r="L236" s="227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9" t="s">
        <v>200</v>
      </c>
      <c r="AU236" s="229" t="s">
        <v>87</v>
      </c>
      <c r="AV236" s="13" t="s">
        <v>83</v>
      </c>
      <c r="AW236" s="13" t="s">
        <v>30</v>
      </c>
      <c r="AX236" s="13" t="s">
        <v>76</v>
      </c>
      <c r="AY236" s="229" t="s">
        <v>192</v>
      </c>
    </row>
    <row r="237" s="14" customFormat="1">
      <c r="A237" s="14"/>
      <c r="B237" s="235"/>
      <c r="C237" s="14"/>
      <c r="D237" s="228" t="s">
        <v>200</v>
      </c>
      <c r="E237" s="236" t="s">
        <v>1</v>
      </c>
      <c r="F237" s="237" t="s">
        <v>283</v>
      </c>
      <c r="G237" s="14"/>
      <c r="H237" s="238">
        <v>95.634</v>
      </c>
      <c r="I237" s="239"/>
      <c r="J237" s="14"/>
      <c r="K237" s="14"/>
      <c r="L237" s="235"/>
      <c r="M237" s="240"/>
      <c r="N237" s="241"/>
      <c r="O237" s="241"/>
      <c r="P237" s="241"/>
      <c r="Q237" s="241"/>
      <c r="R237" s="241"/>
      <c r="S237" s="241"/>
      <c r="T237" s="24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36" t="s">
        <v>200</v>
      </c>
      <c r="AU237" s="236" t="s">
        <v>87</v>
      </c>
      <c r="AV237" s="14" t="s">
        <v>87</v>
      </c>
      <c r="AW237" s="14" t="s">
        <v>30</v>
      </c>
      <c r="AX237" s="14" t="s">
        <v>76</v>
      </c>
      <c r="AY237" s="236" t="s">
        <v>192</v>
      </c>
    </row>
    <row r="238" s="14" customFormat="1">
      <c r="A238" s="14"/>
      <c r="B238" s="235"/>
      <c r="C238" s="14"/>
      <c r="D238" s="228" t="s">
        <v>200</v>
      </c>
      <c r="E238" s="236" t="s">
        <v>1</v>
      </c>
      <c r="F238" s="237" t="s">
        <v>284</v>
      </c>
      <c r="G238" s="14"/>
      <c r="H238" s="238">
        <v>-25.024000000000001</v>
      </c>
      <c r="I238" s="239"/>
      <c r="J238" s="14"/>
      <c r="K238" s="14"/>
      <c r="L238" s="235"/>
      <c r="M238" s="240"/>
      <c r="N238" s="241"/>
      <c r="O238" s="241"/>
      <c r="P238" s="241"/>
      <c r="Q238" s="241"/>
      <c r="R238" s="241"/>
      <c r="S238" s="241"/>
      <c r="T238" s="24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36" t="s">
        <v>200</v>
      </c>
      <c r="AU238" s="236" t="s">
        <v>87</v>
      </c>
      <c r="AV238" s="14" t="s">
        <v>87</v>
      </c>
      <c r="AW238" s="14" t="s">
        <v>30</v>
      </c>
      <c r="AX238" s="14" t="s">
        <v>76</v>
      </c>
      <c r="AY238" s="236" t="s">
        <v>192</v>
      </c>
    </row>
    <row r="239" s="15" customFormat="1">
      <c r="A239" s="15"/>
      <c r="B239" s="243"/>
      <c r="C239" s="15"/>
      <c r="D239" s="228" t="s">
        <v>200</v>
      </c>
      <c r="E239" s="244" t="s">
        <v>1</v>
      </c>
      <c r="F239" s="245" t="s">
        <v>203</v>
      </c>
      <c r="G239" s="15"/>
      <c r="H239" s="246">
        <v>70.609999999999999</v>
      </c>
      <c r="I239" s="247"/>
      <c r="J239" s="15"/>
      <c r="K239" s="15"/>
      <c r="L239" s="243"/>
      <c r="M239" s="248"/>
      <c r="N239" s="249"/>
      <c r="O239" s="249"/>
      <c r="P239" s="249"/>
      <c r="Q239" s="249"/>
      <c r="R239" s="249"/>
      <c r="S239" s="249"/>
      <c r="T239" s="250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44" t="s">
        <v>200</v>
      </c>
      <c r="AU239" s="244" t="s">
        <v>87</v>
      </c>
      <c r="AV239" s="15" t="s">
        <v>204</v>
      </c>
      <c r="AW239" s="15" t="s">
        <v>30</v>
      </c>
      <c r="AX239" s="15" t="s">
        <v>76</v>
      </c>
      <c r="AY239" s="244" t="s">
        <v>192</v>
      </c>
    </row>
    <row r="240" s="13" customFormat="1">
      <c r="A240" s="13"/>
      <c r="B240" s="227"/>
      <c r="C240" s="13"/>
      <c r="D240" s="228" t="s">
        <v>200</v>
      </c>
      <c r="E240" s="229" t="s">
        <v>1</v>
      </c>
      <c r="F240" s="230" t="s">
        <v>211</v>
      </c>
      <c r="G240" s="13"/>
      <c r="H240" s="229" t="s">
        <v>1</v>
      </c>
      <c r="I240" s="231"/>
      <c r="J240" s="13"/>
      <c r="K240" s="13"/>
      <c r="L240" s="227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9" t="s">
        <v>200</v>
      </c>
      <c r="AU240" s="229" t="s">
        <v>87</v>
      </c>
      <c r="AV240" s="13" t="s">
        <v>83</v>
      </c>
      <c r="AW240" s="13" t="s">
        <v>30</v>
      </c>
      <c r="AX240" s="13" t="s">
        <v>76</v>
      </c>
      <c r="AY240" s="229" t="s">
        <v>192</v>
      </c>
    </row>
    <row r="241" s="14" customFormat="1">
      <c r="A241" s="14"/>
      <c r="B241" s="235"/>
      <c r="C241" s="14"/>
      <c r="D241" s="228" t="s">
        <v>200</v>
      </c>
      <c r="E241" s="236" t="s">
        <v>1</v>
      </c>
      <c r="F241" s="237" t="s">
        <v>285</v>
      </c>
      <c r="G241" s="14"/>
      <c r="H241" s="238">
        <v>182.24000000000001</v>
      </c>
      <c r="I241" s="239"/>
      <c r="J241" s="14"/>
      <c r="K241" s="14"/>
      <c r="L241" s="235"/>
      <c r="M241" s="240"/>
      <c r="N241" s="241"/>
      <c r="O241" s="241"/>
      <c r="P241" s="241"/>
      <c r="Q241" s="241"/>
      <c r="R241" s="241"/>
      <c r="S241" s="241"/>
      <c r="T241" s="24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36" t="s">
        <v>200</v>
      </c>
      <c r="AU241" s="236" t="s">
        <v>87</v>
      </c>
      <c r="AV241" s="14" t="s">
        <v>87</v>
      </c>
      <c r="AW241" s="14" t="s">
        <v>30</v>
      </c>
      <c r="AX241" s="14" t="s">
        <v>76</v>
      </c>
      <c r="AY241" s="236" t="s">
        <v>192</v>
      </c>
    </row>
    <row r="242" s="14" customFormat="1">
      <c r="A242" s="14"/>
      <c r="B242" s="235"/>
      <c r="C242" s="14"/>
      <c r="D242" s="228" t="s">
        <v>200</v>
      </c>
      <c r="E242" s="236" t="s">
        <v>1</v>
      </c>
      <c r="F242" s="237" t="s">
        <v>286</v>
      </c>
      <c r="G242" s="14"/>
      <c r="H242" s="238">
        <v>-65.025000000000006</v>
      </c>
      <c r="I242" s="239"/>
      <c r="J242" s="14"/>
      <c r="K242" s="14"/>
      <c r="L242" s="235"/>
      <c r="M242" s="240"/>
      <c r="N242" s="241"/>
      <c r="O242" s="241"/>
      <c r="P242" s="241"/>
      <c r="Q242" s="241"/>
      <c r="R242" s="241"/>
      <c r="S242" s="241"/>
      <c r="T242" s="24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36" t="s">
        <v>200</v>
      </c>
      <c r="AU242" s="236" t="s">
        <v>87</v>
      </c>
      <c r="AV242" s="14" t="s">
        <v>87</v>
      </c>
      <c r="AW242" s="14" t="s">
        <v>30</v>
      </c>
      <c r="AX242" s="14" t="s">
        <v>76</v>
      </c>
      <c r="AY242" s="236" t="s">
        <v>192</v>
      </c>
    </row>
    <row r="243" s="15" customFormat="1">
      <c r="A243" s="15"/>
      <c r="B243" s="243"/>
      <c r="C243" s="15"/>
      <c r="D243" s="228" t="s">
        <v>200</v>
      </c>
      <c r="E243" s="244" t="s">
        <v>1</v>
      </c>
      <c r="F243" s="245" t="s">
        <v>203</v>
      </c>
      <c r="G243" s="15"/>
      <c r="H243" s="246">
        <v>117.215</v>
      </c>
      <c r="I243" s="247"/>
      <c r="J243" s="15"/>
      <c r="K243" s="15"/>
      <c r="L243" s="243"/>
      <c r="M243" s="248"/>
      <c r="N243" s="249"/>
      <c r="O243" s="249"/>
      <c r="P243" s="249"/>
      <c r="Q243" s="249"/>
      <c r="R243" s="249"/>
      <c r="S243" s="249"/>
      <c r="T243" s="250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44" t="s">
        <v>200</v>
      </c>
      <c r="AU243" s="244" t="s">
        <v>87</v>
      </c>
      <c r="AV243" s="15" t="s">
        <v>204</v>
      </c>
      <c r="AW243" s="15" t="s">
        <v>30</v>
      </c>
      <c r="AX243" s="15" t="s">
        <v>76</v>
      </c>
      <c r="AY243" s="244" t="s">
        <v>192</v>
      </c>
    </row>
    <row r="244" s="14" customFormat="1">
      <c r="A244" s="14"/>
      <c r="B244" s="235"/>
      <c r="C244" s="14"/>
      <c r="D244" s="228" t="s">
        <v>200</v>
      </c>
      <c r="E244" s="236" t="s">
        <v>1</v>
      </c>
      <c r="F244" s="237" t="s">
        <v>287</v>
      </c>
      <c r="G244" s="14"/>
      <c r="H244" s="238">
        <v>-257.75299999999999</v>
      </c>
      <c r="I244" s="239"/>
      <c r="J244" s="14"/>
      <c r="K244" s="14"/>
      <c r="L244" s="235"/>
      <c r="M244" s="240"/>
      <c r="N244" s="241"/>
      <c r="O244" s="241"/>
      <c r="P244" s="241"/>
      <c r="Q244" s="241"/>
      <c r="R244" s="241"/>
      <c r="S244" s="241"/>
      <c r="T244" s="24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36" t="s">
        <v>200</v>
      </c>
      <c r="AU244" s="236" t="s">
        <v>87</v>
      </c>
      <c r="AV244" s="14" t="s">
        <v>87</v>
      </c>
      <c r="AW244" s="14" t="s">
        <v>30</v>
      </c>
      <c r="AX244" s="14" t="s">
        <v>76</v>
      </c>
      <c r="AY244" s="236" t="s">
        <v>192</v>
      </c>
    </row>
    <row r="245" s="16" customFormat="1">
      <c r="A245" s="16"/>
      <c r="B245" s="251"/>
      <c r="C245" s="16"/>
      <c r="D245" s="228" t="s">
        <v>200</v>
      </c>
      <c r="E245" s="252" t="s">
        <v>108</v>
      </c>
      <c r="F245" s="253" t="s">
        <v>224</v>
      </c>
      <c r="G245" s="16"/>
      <c r="H245" s="254">
        <v>715.09199999999998</v>
      </c>
      <c r="I245" s="255"/>
      <c r="J245" s="16"/>
      <c r="K245" s="16"/>
      <c r="L245" s="251"/>
      <c r="M245" s="256"/>
      <c r="N245" s="257"/>
      <c r="O245" s="257"/>
      <c r="P245" s="257"/>
      <c r="Q245" s="257"/>
      <c r="R245" s="257"/>
      <c r="S245" s="257"/>
      <c r="T245" s="258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52" t="s">
        <v>200</v>
      </c>
      <c r="AU245" s="252" t="s">
        <v>87</v>
      </c>
      <c r="AV245" s="16" t="s">
        <v>198</v>
      </c>
      <c r="AW245" s="16" t="s">
        <v>30</v>
      </c>
      <c r="AX245" s="16" t="s">
        <v>83</v>
      </c>
      <c r="AY245" s="252" t="s">
        <v>192</v>
      </c>
    </row>
    <row r="246" s="2" customFormat="1" ht="24.15" customHeight="1">
      <c r="A246" s="40"/>
      <c r="B246" s="183"/>
      <c r="C246" s="214" t="s">
        <v>288</v>
      </c>
      <c r="D246" s="214" t="s">
        <v>195</v>
      </c>
      <c r="E246" s="215" t="s">
        <v>289</v>
      </c>
      <c r="F246" s="216" t="s">
        <v>290</v>
      </c>
      <c r="G246" s="217" t="s">
        <v>122</v>
      </c>
      <c r="H246" s="218">
        <v>119.657</v>
      </c>
      <c r="I246" s="219"/>
      <c r="J246" s="220">
        <f>ROUND(I246*H246,2)</f>
        <v>0</v>
      </c>
      <c r="K246" s="221"/>
      <c r="L246" s="41"/>
      <c r="M246" s="222" t="s">
        <v>1</v>
      </c>
      <c r="N246" s="223" t="s">
        <v>42</v>
      </c>
      <c r="O246" s="84"/>
      <c r="P246" s="224">
        <f>O246*H246</f>
        <v>0</v>
      </c>
      <c r="Q246" s="224">
        <v>0.01149</v>
      </c>
      <c r="R246" s="224">
        <f>Q246*H246</f>
        <v>1.37485893</v>
      </c>
      <c r="S246" s="224">
        <v>0</v>
      </c>
      <c r="T246" s="22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6" t="s">
        <v>198</v>
      </c>
      <c r="AT246" s="226" t="s">
        <v>195</v>
      </c>
      <c r="AU246" s="226" t="s">
        <v>87</v>
      </c>
      <c r="AY246" s="19" t="s">
        <v>192</v>
      </c>
      <c r="BE246" s="140">
        <f>IF(N246="základná",J246,0)</f>
        <v>0</v>
      </c>
      <c r="BF246" s="140">
        <f>IF(N246="znížená",J246,0)</f>
        <v>0</v>
      </c>
      <c r="BG246" s="140">
        <f>IF(N246="zákl. prenesená",J246,0)</f>
        <v>0</v>
      </c>
      <c r="BH246" s="140">
        <f>IF(N246="zníž. prenesená",J246,0)</f>
        <v>0</v>
      </c>
      <c r="BI246" s="140">
        <f>IF(N246="nulová",J246,0)</f>
        <v>0</v>
      </c>
      <c r="BJ246" s="19" t="s">
        <v>87</v>
      </c>
      <c r="BK246" s="140">
        <f>ROUND(I246*H246,2)</f>
        <v>0</v>
      </c>
      <c r="BL246" s="19" t="s">
        <v>198</v>
      </c>
      <c r="BM246" s="226" t="s">
        <v>291</v>
      </c>
    </row>
    <row r="247" s="13" customFormat="1">
      <c r="A247" s="13"/>
      <c r="B247" s="227"/>
      <c r="C247" s="13"/>
      <c r="D247" s="228" t="s">
        <v>200</v>
      </c>
      <c r="E247" s="229" t="s">
        <v>1</v>
      </c>
      <c r="F247" s="230" t="s">
        <v>201</v>
      </c>
      <c r="G247" s="13"/>
      <c r="H247" s="229" t="s">
        <v>1</v>
      </c>
      <c r="I247" s="231"/>
      <c r="J247" s="13"/>
      <c r="K247" s="13"/>
      <c r="L247" s="227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9" t="s">
        <v>200</v>
      </c>
      <c r="AU247" s="229" t="s">
        <v>87</v>
      </c>
      <c r="AV247" s="13" t="s">
        <v>83</v>
      </c>
      <c r="AW247" s="13" t="s">
        <v>30</v>
      </c>
      <c r="AX247" s="13" t="s">
        <v>76</v>
      </c>
      <c r="AY247" s="229" t="s">
        <v>192</v>
      </c>
    </row>
    <row r="248" s="14" customFormat="1">
      <c r="A248" s="14"/>
      <c r="B248" s="235"/>
      <c r="C248" s="14"/>
      <c r="D248" s="228" t="s">
        <v>200</v>
      </c>
      <c r="E248" s="236" t="s">
        <v>1</v>
      </c>
      <c r="F248" s="237" t="s">
        <v>292</v>
      </c>
      <c r="G248" s="14"/>
      <c r="H248" s="238">
        <v>14.94</v>
      </c>
      <c r="I248" s="239"/>
      <c r="J248" s="14"/>
      <c r="K248" s="14"/>
      <c r="L248" s="235"/>
      <c r="M248" s="240"/>
      <c r="N248" s="241"/>
      <c r="O248" s="241"/>
      <c r="P248" s="241"/>
      <c r="Q248" s="241"/>
      <c r="R248" s="241"/>
      <c r="S248" s="241"/>
      <c r="T248" s="24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36" t="s">
        <v>200</v>
      </c>
      <c r="AU248" s="236" t="s">
        <v>87</v>
      </c>
      <c r="AV248" s="14" t="s">
        <v>87</v>
      </c>
      <c r="AW248" s="14" t="s">
        <v>30</v>
      </c>
      <c r="AX248" s="14" t="s">
        <v>76</v>
      </c>
      <c r="AY248" s="236" t="s">
        <v>192</v>
      </c>
    </row>
    <row r="249" s="15" customFormat="1">
      <c r="A249" s="15"/>
      <c r="B249" s="243"/>
      <c r="C249" s="15"/>
      <c r="D249" s="228" t="s">
        <v>200</v>
      </c>
      <c r="E249" s="244" t="s">
        <v>1</v>
      </c>
      <c r="F249" s="245" t="s">
        <v>203</v>
      </c>
      <c r="G249" s="15"/>
      <c r="H249" s="246">
        <v>14.94</v>
      </c>
      <c r="I249" s="247"/>
      <c r="J249" s="15"/>
      <c r="K249" s="15"/>
      <c r="L249" s="243"/>
      <c r="M249" s="248"/>
      <c r="N249" s="249"/>
      <c r="O249" s="249"/>
      <c r="P249" s="249"/>
      <c r="Q249" s="249"/>
      <c r="R249" s="249"/>
      <c r="S249" s="249"/>
      <c r="T249" s="250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44" t="s">
        <v>200</v>
      </c>
      <c r="AU249" s="244" t="s">
        <v>87</v>
      </c>
      <c r="AV249" s="15" t="s">
        <v>204</v>
      </c>
      <c r="AW249" s="15" t="s">
        <v>30</v>
      </c>
      <c r="AX249" s="15" t="s">
        <v>76</v>
      </c>
      <c r="AY249" s="244" t="s">
        <v>192</v>
      </c>
    </row>
    <row r="250" s="13" customFormat="1">
      <c r="A250" s="13"/>
      <c r="B250" s="227"/>
      <c r="C250" s="13"/>
      <c r="D250" s="228" t="s">
        <v>200</v>
      </c>
      <c r="E250" s="229" t="s">
        <v>1</v>
      </c>
      <c r="F250" s="230" t="s">
        <v>205</v>
      </c>
      <c r="G250" s="13"/>
      <c r="H250" s="229" t="s">
        <v>1</v>
      </c>
      <c r="I250" s="231"/>
      <c r="J250" s="13"/>
      <c r="K250" s="13"/>
      <c r="L250" s="227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9" t="s">
        <v>200</v>
      </c>
      <c r="AU250" s="229" t="s">
        <v>87</v>
      </c>
      <c r="AV250" s="13" t="s">
        <v>83</v>
      </c>
      <c r="AW250" s="13" t="s">
        <v>30</v>
      </c>
      <c r="AX250" s="13" t="s">
        <v>76</v>
      </c>
      <c r="AY250" s="229" t="s">
        <v>192</v>
      </c>
    </row>
    <row r="251" s="14" customFormat="1">
      <c r="A251" s="14"/>
      <c r="B251" s="235"/>
      <c r="C251" s="14"/>
      <c r="D251" s="228" t="s">
        <v>200</v>
      </c>
      <c r="E251" s="236" t="s">
        <v>1</v>
      </c>
      <c r="F251" s="237" t="s">
        <v>293</v>
      </c>
      <c r="G251" s="14"/>
      <c r="H251" s="238">
        <v>23.655000000000001</v>
      </c>
      <c r="I251" s="239"/>
      <c r="J251" s="14"/>
      <c r="K251" s="14"/>
      <c r="L251" s="235"/>
      <c r="M251" s="240"/>
      <c r="N251" s="241"/>
      <c r="O251" s="241"/>
      <c r="P251" s="241"/>
      <c r="Q251" s="241"/>
      <c r="R251" s="241"/>
      <c r="S251" s="241"/>
      <c r="T251" s="24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36" t="s">
        <v>200</v>
      </c>
      <c r="AU251" s="236" t="s">
        <v>87</v>
      </c>
      <c r="AV251" s="14" t="s">
        <v>87</v>
      </c>
      <c r="AW251" s="14" t="s">
        <v>30</v>
      </c>
      <c r="AX251" s="14" t="s">
        <v>76</v>
      </c>
      <c r="AY251" s="236" t="s">
        <v>192</v>
      </c>
    </row>
    <row r="252" s="15" customFormat="1">
      <c r="A252" s="15"/>
      <c r="B252" s="243"/>
      <c r="C252" s="15"/>
      <c r="D252" s="228" t="s">
        <v>200</v>
      </c>
      <c r="E252" s="244" t="s">
        <v>1</v>
      </c>
      <c r="F252" s="245" t="s">
        <v>203</v>
      </c>
      <c r="G252" s="15"/>
      <c r="H252" s="246">
        <v>23.655000000000001</v>
      </c>
      <c r="I252" s="247"/>
      <c r="J252" s="15"/>
      <c r="K252" s="15"/>
      <c r="L252" s="243"/>
      <c r="M252" s="248"/>
      <c r="N252" s="249"/>
      <c r="O252" s="249"/>
      <c r="P252" s="249"/>
      <c r="Q252" s="249"/>
      <c r="R252" s="249"/>
      <c r="S252" s="249"/>
      <c r="T252" s="250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44" t="s">
        <v>200</v>
      </c>
      <c r="AU252" s="244" t="s">
        <v>87</v>
      </c>
      <c r="AV252" s="15" t="s">
        <v>204</v>
      </c>
      <c r="AW252" s="15" t="s">
        <v>30</v>
      </c>
      <c r="AX252" s="15" t="s">
        <v>76</v>
      </c>
      <c r="AY252" s="244" t="s">
        <v>192</v>
      </c>
    </row>
    <row r="253" s="13" customFormat="1">
      <c r="A253" s="13"/>
      <c r="B253" s="227"/>
      <c r="C253" s="13"/>
      <c r="D253" s="228" t="s">
        <v>200</v>
      </c>
      <c r="E253" s="229" t="s">
        <v>1</v>
      </c>
      <c r="F253" s="230" t="s">
        <v>207</v>
      </c>
      <c r="G253" s="13"/>
      <c r="H253" s="229" t="s">
        <v>1</v>
      </c>
      <c r="I253" s="231"/>
      <c r="J253" s="13"/>
      <c r="K253" s="13"/>
      <c r="L253" s="227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9" t="s">
        <v>200</v>
      </c>
      <c r="AU253" s="229" t="s">
        <v>87</v>
      </c>
      <c r="AV253" s="13" t="s">
        <v>83</v>
      </c>
      <c r="AW253" s="13" t="s">
        <v>30</v>
      </c>
      <c r="AX253" s="13" t="s">
        <v>76</v>
      </c>
      <c r="AY253" s="229" t="s">
        <v>192</v>
      </c>
    </row>
    <row r="254" s="14" customFormat="1">
      <c r="A254" s="14"/>
      <c r="B254" s="235"/>
      <c r="C254" s="14"/>
      <c r="D254" s="228" t="s">
        <v>200</v>
      </c>
      <c r="E254" s="236" t="s">
        <v>1</v>
      </c>
      <c r="F254" s="237" t="s">
        <v>294</v>
      </c>
      <c r="G254" s="14"/>
      <c r="H254" s="238">
        <v>35.843000000000004</v>
      </c>
      <c r="I254" s="239"/>
      <c r="J254" s="14"/>
      <c r="K254" s="14"/>
      <c r="L254" s="235"/>
      <c r="M254" s="240"/>
      <c r="N254" s="241"/>
      <c r="O254" s="241"/>
      <c r="P254" s="241"/>
      <c r="Q254" s="241"/>
      <c r="R254" s="241"/>
      <c r="S254" s="241"/>
      <c r="T254" s="24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36" t="s">
        <v>200</v>
      </c>
      <c r="AU254" s="236" t="s">
        <v>87</v>
      </c>
      <c r="AV254" s="14" t="s">
        <v>87</v>
      </c>
      <c r="AW254" s="14" t="s">
        <v>30</v>
      </c>
      <c r="AX254" s="14" t="s">
        <v>76</v>
      </c>
      <c r="AY254" s="236" t="s">
        <v>192</v>
      </c>
    </row>
    <row r="255" s="15" customFormat="1">
      <c r="A255" s="15"/>
      <c r="B255" s="243"/>
      <c r="C255" s="15"/>
      <c r="D255" s="228" t="s">
        <v>200</v>
      </c>
      <c r="E255" s="244" t="s">
        <v>1</v>
      </c>
      <c r="F255" s="245" t="s">
        <v>203</v>
      </c>
      <c r="G255" s="15"/>
      <c r="H255" s="246">
        <v>35.843000000000004</v>
      </c>
      <c r="I255" s="247"/>
      <c r="J255" s="15"/>
      <c r="K255" s="15"/>
      <c r="L255" s="243"/>
      <c r="M255" s="248"/>
      <c r="N255" s="249"/>
      <c r="O255" s="249"/>
      <c r="P255" s="249"/>
      <c r="Q255" s="249"/>
      <c r="R255" s="249"/>
      <c r="S255" s="249"/>
      <c r="T255" s="250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44" t="s">
        <v>200</v>
      </c>
      <c r="AU255" s="244" t="s">
        <v>87</v>
      </c>
      <c r="AV255" s="15" t="s">
        <v>204</v>
      </c>
      <c r="AW255" s="15" t="s">
        <v>30</v>
      </c>
      <c r="AX255" s="15" t="s">
        <v>76</v>
      </c>
      <c r="AY255" s="244" t="s">
        <v>192</v>
      </c>
    </row>
    <row r="256" s="13" customFormat="1">
      <c r="A256" s="13"/>
      <c r="B256" s="227"/>
      <c r="C256" s="13"/>
      <c r="D256" s="228" t="s">
        <v>200</v>
      </c>
      <c r="E256" s="229" t="s">
        <v>1</v>
      </c>
      <c r="F256" s="230" t="s">
        <v>209</v>
      </c>
      <c r="G256" s="13"/>
      <c r="H256" s="229" t="s">
        <v>1</v>
      </c>
      <c r="I256" s="231"/>
      <c r="J256" s="13"/>
      <c r="K256" s="13"/>
      <c r="L256" s="227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29" t="s">
        <v>200</v>
      </c>
      <c r="AU256" s="229" t="s">
        <v>87</v>
      </c>
      <c r="AV256" s="13" t="s">
        <v>83</v>
      </c>
      <c r="AW256" s="13" t="s">
        <v>30</v>
      </c>
      <c r="AX256" s="13" t="s">
        <v>76</v>
      </c>
      <c r="AY256" s="229" t="s">
        <v>192</v>
      </c>
    </row>
    <row r="257" s="14" customFormat="1">
      <c r="A257" s="14"/>
      <c r="B257" s="235"/>
      <c r="C257" s="14"/>
      <c r="D257" s="228" t="s">
        <v>200</v>
      </c>
      <c r="E257" s="236" t="s">
        <v>1</v>
      </c>
      <c r="F257" s="237" t="s">
        <v>295</v>
      </c>
      <c r="G257" s="14"/>
      <c r="H257" s="238">
        <v>8.4960000000000004</v>
      </c>
      <c r="I257" s="239"/>
      <c r="J257" s="14"/>
      <c r="K257" s="14"/>
      <c r="L257" s="235"/>
      <c r="M257" s="240"/>
      <c r="N257" s="241"/>
      <c r="O257" s="241"/>
      <c r="P257" s="241"/>
      <c r="Q257" s="241"/>
      <c r="R257" s="241"/>
      <c r="S257" s="241"/>
      <c r="T257" s="24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36" t="s">
        <v>200</v>
      </c>
      <c r="AU257" s="236" t="s">
        <v>87</v>
      </c>
      <c r="AV257" s="14" t="s">
        <v>87</v>
      </c>
      <c r="AW257" s="14" t="s">
        <v>30</v>
      </c>
      <c r="AX257" s="14" t="s">
        <v>76</v>
      </c>
      <c r="AY257" s="236" t="s">
        <v>192</v>
      </c>
    </row>
    <row r="258" s="15" customFormat="1">
      <c r="A258" s="15"/>
      <c r="B258" s="243"/>
      <c r="C258" s="15"/>
      <c r="D258" s="228" t="s">
        <v>200</v>
      </c>
      <c r="E258" s="244" t="s">
        <v>1</v>
      </c>
      <c r="F258" s="245" t="s">
        <v>203</v>
      </c>
      <c r="G258" s="15"/>
      <c r="H258" s="246">
        <v>8.4960000000000004</v>
      </c>
      <c r="I258" s="247"/>
      <c r="J258" s="15"/>
      <c r="K258" s="15"/>
      <c r="L258" s="243"/>
      <c r="M258" s="248"/>
      <c r="N258" s="249"/>
      <c r="O258" s="249"/>
      <c r="P258" s="249"/>
      <c r="Q258" s="249"/>
      <c r="R258" s="249"/>
      <c r="S258" s="249"/>
      <c r="T258" s="250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44" t="s">
        <v>200</v>
      </c>
      <c r="AU258" s="244" t="s">
        <v>87</v>
      </c>
      <c r="AV258" s="15" t="s">
        <v>204</v>
      </c>
      <c r="AW258" s="15" t="s">
        <v>30</v>
      </c>
      <c r="AX258" s="15" t="s">
        <v>76</v>
      </c>
      <c r="AY258" s="244" t="s">
        <v>192</v>
      </c>
    </row>
    <row r="259" s="13" customFormat="1">
      <c r="A259" s="13"/>
      <c r="B259" s="227"/>
      <c r="C259" s="13"/>
      <c r="D259" s="228" t="s">
        <v>200</v>
      </c>
      <c r="E259" s="229" t="s">
        <v>1</v>
      </c>
      <c r="F259" s="230" t="s">
        <v>211</v>
      </c>
      <c r="G259" s="13"/>
      <c r="H259" s="229" t="s">
        <v>1</v>
      </c>
      <c r="I259" s="231"/>
      <c r="J259" s="13"/>
      <c r="K259" s="13"/>
      <c r="L259" s="227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9" t="s">
        <v>200</v>
      </c>
      <c r="AU259" s="229" t="s">
        <v>87</v>
      </c>
      <c r="AV259" s="13" t="s">
        <v>83</v>
      </c>
      <c r="AW259" s="13" t="s">
        <v>30</v>
      </c>
      <c r="AX259" s="13" t="s">
        <v>76</v>
      </c>
      <c r="AY259" s="229" t="s">
        <v>192</v>
      </c>
    </row>
    <row r="260" s="14" customFormat="1">
      <c r="A260" s="14"/>
      <c r="B260" s="235"/>
      <c r="C260" s="14"/>
      <c r="D260" s="228" t="s">
        <v>200</v>
      </c>
      <c r="E260" s="236" t="s">
        <v>1</v>
      </c>
      <c r="F260" s="237" t="s">
        <v>296</v>
      </c>
      <c r="G260" s="14"/>
      <c r="H260" s="238">
        <v>21.675000000000001</v>
      </c>
      <c r="I260" s="239"/>
      <c r="J260" s="14"/>
      <c r="K260" s="14"/>
      <c r="L260" s="235"/>
      <c r="M260" s="240"/>
      <c r="N260" s="241"/>
      <c r="O260" s="241"/>
      <c r="P260" s="241"/>
      <c r="Q260" s="241"/>
      <c r="R260" s="241"/>
      <c r="S260" s="241"/>
      <c r="T260" s="24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36" t="s">
        <v>200</v>
      </c>
      <c r="AU260" s="236" t="s">
        <v>87</v>
      </c>
      <c r="AV260" s="14" t="s">
        <v>87</v>
      </c>
      <c r="AW260" s="14" t="s">
        <v>30</v>
      </c>
      <c r="AX260" s="14" t="s">
        <v>76</v>
      </c>
      <c r="AY260" s="236" t="s">
        <v>192</v>
      </c>
    </row>
    <row r="261" s="15" customFormat="1">
      <c r="A261" s="15"/>
      <c r="B261" s="243"/>
      <c r="C261" s="15"/>
      <c r="D261" s="228" t="s">
        <v>200</v>
      </c>
      <c r="E261" s="244" t="s">
        <v>1</v>
      </c>
      <c r="F261" s="245" t="s">
        <v>203</v>
      </c>
      <c r="G261" s="15"/>
      <c r="H261" s="246">
        <v>21.675000000000001</v>
      </c>
      <c r="I261" s="247"/>
      <c r="J261" s="15"/>
      <c r="K261" s="15"/>
      <c r="L261" s="243"/>
      <c r="M261" s="248"/>
      <c r="N261" s="249"/>
      <c r="O261" s="249"/>
      <c r="P261" s="249"/>
      <c r="Q261" s="249"/>
      <c r="R261" s="249"/>
      <c r="S261" s="249"/>
      <c r="T261" s="250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44" t="s">
        <v>200</v>
      </c>
      <c r="AU261" s="244" t="s">
        <v>87</v>
      </c>
      <c r="AV261" s="15" t="s">
        <v>204</v>
      </c>
      <c r="AW261" s="15" t="s">
        <v>30</v>
      </c>
      <c r="AX261" s="15" t="s">
        <v>76</v>
      </c>
      <c r="AY261" s="244" t="s">
        <v>192</v>
      </c>
    </row>
    <row r="262" s="14" customFormat="1">
      <c r="A262" s="14"/>
      <c r="B262" s="235"/>
      <c r="C262" s="14"/>
      <c r="D262" s="228" t="s">
        <v>200</v>
      </c>
      <c r="E262" s="236" t="s">
        <v>1</v>
      </c>
      <c r="F262" s="237" t="s">
        <v>297</v>
      </c>
      <c r="G262" s="14"/>
      <c r="H262" s="238">
        <v>1.3160000000000001</v>
      </c>
      <c r="I262" s="239"/>
      <c r="J262" s="14"/>
      <c r="K262" s="14"/>
      <c r="L262" s="235"/>
      <c r="M262" s="240"/>
      <c r="N262" s="241"/>
      <c r="O262" s="241"/>
      <c r="P262" s="241"/>
      <c r="Q262" s="241"/>
      <c r="R262" s="241"/>
      <c r="S262" s="241"/>
      <c r="T262" s="24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36" t="s">
        <v>200</v>
      </c>
      <c r="AU262" s="236" t="s">
        <v>87</v>
      </c>
      <c r="AV262" s="14" t="s">
        <v>87</v>
      </c>
      <c r="AW262" s="14" t="s">
        <v>30</v>
      </c>
      <c r="AX262" s="14" t="s">
        <v>76</v>
      </c>
      <c r="AY262" s="236" t="s">
        <v>192</v>
      </c>
    </row>
    <row r="263" s="14" customFormat="1">
      <c r="A263" s="14"/>
      <c r="B263" s="235"/>
      <c r="C263" s="14"/>
      <c r="D263" s="228" t="s">
        <v>200</v>
      </c>
      <c r="E263" s="236" t="s">
        <v>1</v>
      </c>
      <c r="F263" s="237" t="s">
        <v>298</v>
      </c>
      <c r="G263" s="14"/>
      <c r="H263" s="238">
        <v>1.3280000000000001</v>
      </c>
      <c r="I263" s="239"/>
      <c r="J263" s="14"/>
      <c r="K263" s="14"/>
      <c r="L263" s="235"/>
      <c r="M263" s="240"/>
      <c r="N263" s="241"/>
      <c r="O263" s="241"/>
      <c r="P263" s="241"/>
      <c r="Q263" s="241"/>
      <c r="R263" s="241"/>
      <c r="S263" s="241"/>
      <c r="T263" s="24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36" t="s">
        <v>200</v>
      </c>
      <c r="AU263" s="236" t="s">
        <v>87</v>
      </c>
      <c r="AV263" s="14" t="s">
        <v>87</v>
      </c>
      <c r="AW263" s="14" t="s">
        <v>30</v>
      </c>
      <c r="AX263" s="14" t="s">
        <v>76</v>
      </c>
      <c r="AY263" s="236" t="s">
        <v>192</v>
      </c>
    </row>
    <row r="264" s="14" customFormat="1">
      <c r="A264" s="14"/>
      <c r="B264" s="235"/>
      <c r="C264" s="14"/>
      <c r="D264" s="228" t="s">
        <v>200</v>
      </c>
      <c r="E264" s="236" t="s">
        <v>1</v>
      </c>
      <c r="F264" s="237" t="s">
        <v>299</v>
      </c>
      <c r="G264" s="14"/>
      <c r="H264" s="238">
        <v>1.611</v>
      </c>
      <c r="I264" s="239"/>
      <c r="J264" s="14"/>
      <c r="K264" s="14"/>
      <c r="L264" s="235"/>
      <c r="M264" s="240"/>
      <c r="N264" s="241"/>
      <c r="O264" s="241"/>
      <c r="P264" s="241"/>
      <c r="Q264" s="241"/>
      <c r="R264" s="241"/>
      <c r="S264" s="241"/>
      <c r="T264" s="24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36" t="s">
        <v>200</v>
      </c>
      <c r="AU264" s="236" t="s">
        <v>87</v>
      </c>
      <c r="AV264" s="14" t="s">
        <v>87</v>
      </c>
      <c r="AW264" s="14" t="s">
        <v>30</v>
      </c>
      <c r="AX264" s="14" t="s">
        <v>76</v>
      </c>
      <c r="AY264" s="236" t="s">
        <v>192</v>
      </c>
    </row>
    <row r="265" s="14" customFormat="1">
      <c r="A265" s="14"/>
      <c r="B265" s="235"/>
      <c r="C265" s="14"/>
      <c r="D265" s="228" t="s">
        <v>200</v>
      </c>
      <c r="E265" s="236" t="s">
        <v>1</v>
      </c>
      <c r="F265" s="237" t="s">
        <v>300</v>
      </c>
      <c r="G265" s="14"/>
      <c r="H265" s="238">
        <v>1.6080000000000001</v>
      </c>
      <c r="I265" s="239"/>
      <c r="J265" s="14"/>
      <c r="K265" s="14"/>
      <c r="L265" s="235"/>
      <c r="M265" s="240"/>
      <c r="N265" s="241"/>
      <c r="O265" s="241"/>
      <c r="P265" s="241"/>
      <c r="Q265" s="241"/>
      <c r="R265" s="241"/>
      <c r="S265" s="241"/>
      <c r="T265" s="24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36" t="s">
        <v>200</v>
      </c>
      <c r="AU265" s="236" t="s">
        <v>87</v>
      </c>
      <c r="AV265" s="14" t="s">
        <v>87</v>
      </c>
      <c r="AW265" s="14" t="s">
        <v>30</v>
      </c>
      <c r="AX265" s="14" t="s">
        <v>76</v>
      </c>
      <c r="AY265" s="236" t="s">
        <v>192</v>
      </c>
    </row>
    <row r="266" s="14" customFormat="1">
      <c r="A266" s="14"/>
      <c r="B266" s="235"/>
      <c r="C266" s="14"/>
      <c r="D266" s="228" t="s">
        <v>200</v>
      </c>
      <c r="E266" s="236" t="s">
        <v>1</v>
      </c>
      <c r="F266" s="237" t="s">
        <v>301</v>
      </c>
      <c r="G266" s="14"/>
      <c r="H266" s="238">
        <v>1.6200000000000001</v>
      </c>
      <c r="I266" s="239"/>
      <c r="J266" s="14"/>
      <c r="K266" s="14"/>
      <c r="L266" s="235"/>
      <c r="M266" s="240"/>
      <c r="N266" s="241"/>
      <c r="O266" s="241"/>
      <c r="P266" s="241"/>
      <c r="Q266" s="241"/>
      <c r="R266" s="241"/>
      <c r="S266" s="241"/>
      <c r="T266" s="24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36" t="s">
        <v>200</v>
      </c>
      <c r="AU266" s="236" t="s">
        <v>87</v>
      </c>
      <c r="AV266" s="14" t="s">
        <v>87</v>
      </c>
      <c r="AW266" s="14" t="s">
        <v>30</v>
      </c>
      <c r="AX266" s="14" t="s">
        <v>76</v>
      </c>
      <c r="AY266" s="236" t="s">
        <v>192</v>
      </c>
    </row>
    <row r="267" s="14" customFormat="1">
      <c r="A267" s="14"/>
      <c r="B267" s="235"/>
      <c r="C267" s="14"/>
      <c r="D267" s="228" t="s">
        <v>200</v>
      </c>
      <c r="E267" s="236" t="s">
        <v>1</v>
      </c>
      <c r="F267" s="237" t="s">
        <v>302</v>
      </c>
      <c r="G267" s="14"/>
      <c r="H267" s="238">
        <v>1.425</v>
      </c>
      <c r="I267" s="239"/>
      <c r="J267" s="14"/>
      <c r="K267" s="14"/>
      <c r="L267" s="235"/>
      <c r="M267" s="240"/>
      <c r="N267" s="241"/>
      <c r="O267" s="241"/>
      <c r="P267" s="241"/>
      <c r="Q267" s="241"/>
      <c r="R267" s="241"/>
      <c r="S267" s="241"/>
      <c r="T267" s="24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36" t="s">
        <v>200</v>
      </c>
      <c r="AU267" s="236" t="s">
        <v>87</v>
      </c>
      <c r="AV267" s="14" t="s">
        <v>87</v>
      </c>
      <c r="AW267" s="14" t="s">
        <v>30</v>
      </c>
      <c r="AX267" s="14" t="s">
        <v>76</v>
      </c>
      <c r="AY267" s="236" t="s">
        <v>192</v>
      </c>
    </row>
    <row r="268" s="14" customFormat="1">
      <c r="A268" s="14"/>
      <c r="B268" s="235"/>
      <c r="C268" s="14"/>
      <c r="D268" s="228" t="s">
        <v>200</v>
      </c>
      <c r="E268" s="236" t="s">
        <v>1</v>
      </c>
      <c r="F268" s="237" t="s">
        <v>303</v>
      </c>
      <c r="G268" s="14"/>
      <c r="H268" s="238">
        <v>1.4279999999999999</v>
      </c>
      <c r="I268" s="239"/>
      <c r="J268" s="14"/>
      <c r="K268" s="14"/>
      <c r="L268" s="235"/>
      <c r="M268" s="240"/>
      <c r="N268" s="241"/>
      <c r="O268" s="241"/>
      <c r="P268" s="241"/>
      <c r="Q268" s="241"/>
      <c r="R268" s="241"/>
      <c r="S268" s="241"/>
      <c r="T268" s="24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36" t="s">
        <v>200</v>
      </c>
      <c r="AU268" s="236" t="s">
        <v>87</v>
      </c>
      <c r="AV268" s="14" t="s">
        <v>87</v>
      </c>
      <c r="AW268" s="14" t="s">
        <v>30</v>
      </c>
      <c r="AX268" s="14" t="s">
        <v>76</v>
      </c>
      <c r="AY268" s="236" t="s">
        <v>192</v>
      </c>
    </row>
    <row r="269" s="14" customFormat="1">
      <c r="A269" s="14"/>
      <c r="B269" s="235"/>
      <c r="C269" s="14"/>
      <c r="D269" s="228" t="s">
        <v>200</v>
      </c>
      <c r="E269" s="236" t="s">
        <v>1</v>
      </c>
      <c r="F269" s="237" t="s">
        <v>304</v>
      </c>
      <c r="G269" s="14"/>
      <c r="H269" s="238">
        <v>1.44</v>
      </c>
      <c r="I269" s="239"/>
      <c r="J269" s="14"/>
      <c r="K269" s="14"/>
      <c r="L269" s="235"/>
      <c r="M269" s="240"/>
      <c r="N269" s="241"/>
      <c r="O269" s="241"/>
      <c r="P269" s="241"/>
      <c r="Q269" s="241"/>
      <c r="R269" s="241"/>
      <c r="S269" s="241"/>
      <c r="T269" s="24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36" t="s">
        <v>200</v>
      </c>
      <c r="AU269" s="236" t="s">
        <v>87</v>
      </c>
      <c r="AV269" s="14" t="s">
        <v>87</v>
      </c>
      <c r="AW269" s="14" t="s">
        <v>30</v>
      </c>
      <c r="AX269" s="14" t="s">
        <v>76</v>
      </c>
      <c r="AY269" s="236" t="s">
        <v>192</v>
      </c>
    </row>
    <row r="270" s="14" customFormat="1">
      <c r="A270" s="14"/>
      <c r="B270" s="235"/>
      <c r="C270" s="14"/>
      <c r="D270" s="228" t="s">
        <v>200</v>
      </c>
      <c r="E270" s="236" t="s">
        <v>1</v>
      </c>
      <c r="F270" s="237" t="s">
        <v>305</v>
      </c>
      <c r="G270" s="14"/>
      <c r="H270" s="238">
        <v>1.631</v>
      </c>
      <c r="I270" s="239"/>
      <c r="J270" s="14"/>
      <c r="K270" s="14"/>
      <c r="L270" s="235"/>
      <c r="M270" s="240"/>
      <c r="N270" s="241"/>
      <c r="O270" s="241"/>
      <c r="P270" s="241"/>
      <c r="Q270" s="241"/>
      <c r="R270" s="241"/>
      <c r="S270" s="241"/>
      <c r="T270" s="24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36" t="s">
        <v>200</v>
      </c>
      <c r="AU270" s="236" t="s">
        <v>87</v>
      </c>
      <c r="AV270" s="14" t="s">
        <v>87</v>
      </c>
      <c r="AW270" s="14" t="s">
        <v>30</v>
      </c>
      <c r="AX270" s="14" t="s">
        <v>76</v>
      </c>
      <c r="AY270" s="236" t="s">
        <v>192</v>
      </c>
    </row>
    <row r="271" s="14" customFormat="1">
      <c r="A271" s="14"/>
      <c r="B271" s="235"/>
      <c r="C271" s="14"/>
      <c r="D271" s="228" t="s">
        <v>200</v>
      </c>
      <c r="E271" s="236" t="s">
        <v>1</v>
      </c>
      <c r="F271" s="237" t="s">
        <v>306</v>
      </c>
      <c r="G271" s="14"/>
      <c r="H271" s="238">
        <v>1.641</v>
      </c>
      <c r="I271" s="239"/>
      <c r="J271" s="14"/>
      <c r="K271" s="14"/>
      <c r="L271" s="235"/>
      <c r="M271" s="240"/>
      <c r="N271" s="241"/>
      <c r="O271" s="241"/>
      <c r="P271" s="241"/>
      <c r="Q271" s="241"/>
      <c r="R271" s="241"/>
      <c r="S271" s="241"/>
      <c r="T271" s="24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36" t="s">
        <v>200</v>
      </c>
      <c r="AU271" s="236" t="s">
        <v>87</v>
      </c>
      <c r="AV271" s="14" t="s">
        <v>87</v>
      </c>
      <c r="AW271" s="14" t="s">
        <v>30</v>
      </c>
      <c r="AX271" s="14" t="s">
        <v>76</v>
      </c>
      <c r="AY271" s="236" t="s">
        <v>192</v>
      </c>
    </row>
    <row r="272" s="15" customFormat="1">
      <c r="A272" s="15"/>
      <c r="B272" s="243"/>
      <c r="C272" s="15"/>
      <c r="D272" s="228" t="s">
        <v>200</v>
      </c>
      <c r="E272" s="244" t="s">
        <v>1</v>
      </c>
      <c r="F272" s="245" t="s">
        <v>203</v>
      </c>
      <c r="G272" s="15"/>
      <c r="H272" s="246">
        <v>15.048</v>
      </c>
      <c r="I272" s="247"/>
      <c r="J272" s="15"/>
      <c r="K272" s="15"/>
      <c r="L272" s="243"/>
      <c r="M272" s="248"/>
      <c r="N272" s="249"/>
      <c r="O272" s="249"/>
      <c r="P272" s="249"/>
      <c r="Q272" s="249"/>
      <c r="R272" s="249"/>
      <c r="S272" s="249"/>
      <c r="T272" s="250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44" t="s">
        <v>200</v>
      </c>
      <c r="AU272" s="244" t="s">
        <v>87</v>
      </c>
      <c r="AV272" s="15" t="s">
        <v>204</v>
      </c>
      <c r="AW272" s="15" t="s">
        <v>30</v>
      </c>
      <c r="AX272" s="15" t="s">
        <v>76</v>
      </c>
      <c r="AY272" s="244" t="s">
        <v>192</v>
      </c>
    </row>
    <row r="273" s="16" customFormat="1">
      <c r="A273" s="16"/>
      <c r="B273" s="251"/>
      <c r="C273" s="16"/>
      <c r="D273" s="228" t="s">
        <v>200</v>
      </c>
      <c r="E273" s="252" t="s">
        <v>1</v>
      </c>
      <c r="F273" s="253" t="s">
        <v>224</v>
      </c>
      <c r="G273" s="16"/>
      <c r="H273" s="254">
        <v>119.657</v>
      </c>
      <c r="I273" s="255"/>
      <c r="J273" s="16"/>
      <c r="K273" s="16"/>
      <c r="L273" s="251"/>
      <c r="M273" s="256"/>
      <c r="N273" s="257"/>
      <c r="O273" s="257"/>
      <c r="P273" s="257"/>
      <c r="Q273" s="257"/>
      <c r="R273" s="257"/>
      <c r="S273" s="257"/>
      <c r="T273" s="258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T273" s="252" t="s">
        <v>200</v>
      </c>
      <c r="AU273" s="252" t="s">
        <v>87</v>
      </c>
      <c r="AV273" s="16" t="s">
        <v>198</v>
      </c>
      <c r="AW273" s="16" t="s">
        <v>30</v>
      </c>
      <c r="AX273" s="16" t="s">
        <v>83</v>
      </c>
      <c r="AY273" s="252" t="s">
        <v>192</v>
      </c>
    </row>
    <row r="274" s="2" customFormat="1" ht="44.25" customHeight="1">
      <c r="A274" s="40"/>
      <c r="B274" s="183"/>
      <c r="C274" s="214" t="s">
        <v>307</v>
      </c>
      <c r="D274" s="214" t="s">
        <v>195</v>
      </c>
      <c r="E274" s="215" t="s">
        <v>308</v>
      </c>
      <c r="F274" s="216" t="s">
        <v>309</v>
      </c>
      <c r="G274" s="217" t="s">
        <v>122</v>
      </c>
      <c r="H274" s="218">
        <v>30.370000000000001</v>
      </c>
      <c r="I274" s="219"/>
      <c r="J274" s="220">
        <f>ROUND(I274*H274,2)</f>
        <v>0</v>
      </c>
      <c r="K274" s="221"/>
      <c r="L274" s="41"/>
      <c r="M274" s="222" t="s">
        <v>1</v>
      </c>
      <c r="N274" s="223" t="s">
        <v>42</v>
      </c>
      <c r="O274" s="84"/>
      <c r="P274" s="224">
        <f>O274*H274</f>
        <v>0</v>
      </c>
      <c r="Q274" s="224">
        <v>0.01431</v>
      </c>
      <c r="R274" s="224">
        <f>Q274*H274</f>
        <v>0.4345947</v>
      </c>
      <c r="S274" s="224">
        <v>0</v>
      </c>
      <c r="T274" s="225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6" t="s">
        <v>198</v>
      </c>
      <c r="AT274" s="226" t="s">
        <v>195</v>
      </c>
      <c r="AU274" s="226" t="s">
        <v>87</v>
      </c>
      <c r="AY274" s="19" t="s">
        <v>192</v>
      </c>
      <c r="BE274" s="140">
        <f>IF(N274="základná",J274,0)</f>
        <v>0</v>
      </c>
      <c r="BF274" s="140">
        <f>IF(N274="znížená",J274,0)</f>
        <v>0</v>
      </c>
      <c r="BG274" s="140">
        <f>IF(N274="zákl. prenesená",J274,0)</f>
        <v>0</v>
      </c>
      <c r="BH274" s="140">
        <f>IF(N274="zníž. prenesená",J274,0)</f>
        <v>0</v>
      </c>
      <c r="BI274" s="140">
        <f>IF(N274="nulová",J274,0)</f>
        <v>0</v>
      </c>
      <c r="BJ274" s="19" t="s">
        <v>87</v>
      </c>
      <c r="BK274" s="140">
        <f>ROUND(I274*H274,2)</f>
        <v>0</v>
      </c>
      <c r="BL274" s="19" t="s">
        <v>198</v>
      </c>
      <c r="BM274" s="226" t="s">
        <v>310</v>
      </c>
    </row>
    <row r="275" s="13" customFormat="1">
      <c r="A275" s="13"/>
      <c r="B275" s="227"/>
      <c r="C275" s="13"/>
      <c r="D275" s="228" t="s">
        <v>200</v>
      </c>
      <c r="E275" s="229" t="s">
        <v>1</v>
      </c>
      <c r="F275" s="230" t="s">
        <v>201</v>
      </c>
      <c r="G275" s="13"/>
      <c r="H275" s="229" t="s">
        <v>1</v>
      </c>
      <c r="I275" s="231"/>
      <c r="J275" s="13"/>
      <c r="K275" s="13"/>
      <c r="L275" s="227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9" t="s">
        <v>200</v>
      </c>
      <c r="AU275" s="229" t="s">
        <v>87</v>
      </c>
      <c r="AV275" s="13" t="s">
        <v>83</v>
      </c>
      <c r="AW275" s="13" t="s">
        <v>30</v>
      </c>
      <c r="AX275" s="13" t="s">
        <v>76</v>
      </c>
      <c r="AY275" s="229" t="s">
        <v>192</v>
      </c>
    </row>
    <row r="276" s="14" customFormat="1">
      <c r="A276" s="14"/>
      <c r="B276" s="235"/>
      <c r="C276" s="14"/>
      <c r="D276" s="228" t="s">
        <v>200</v>
      </c>
      <c r="E276" s="236" t="s">
        <v>1</v>
      </c>
      <c r="F276" s="237" t="s">
        <v>311</v>
      </c>
      <c r="G276" s="14"/>
      <c r="H276" s="238">
        <v>2.5710000000000002</v>
      </c>
      <c r="I276" s="239"/>
      <c r="J276" s="14"/>
      <c r="K276" s="14"/>
      <c r="L276" s="235"/>
      <c r="M276" s="240"/>
      <c r="N276" s="241"/>
      <c r="O276" s="241"/>
      <c r="P276" s="241"/>
      <c r="Q276" s="241"/>
      <c r="R276" s="241"/>
      <c r="S276" s="241"/>
      <c r="T276" s="24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36" t="s">
        <v>200</v>
      </c>
      <c r="AU276" s="236" t="s">
        <v>87</v>
      </c>
      <c r="AV276" s="14" t="s">
        <v>87</v>
      </c>
      <c r="AW276" s="14" t="s">
        <v>30</v>
      </c>
      <c r="AX276" s="14" t="s">
        <v>76</v>
      </c>
      <c r="AY276" s="236" t="s">
        <v>192</v>
      </c>
    </row>
    <row r="277" s="15" customFormat="1">
      <c r="A277" s="15"/>
      <c r="B277" s="243"/>
      <c r="C277" s="15"/>
      <c r="D277" s="228" t="s">
        <v>200</v>
      </c>
      <c r="E277" s="244" t="s">
        <v>1</v>
      </c>
      <c r="F277" s="245" t="s">
        <v>203</v>
      </c>
      <c r="G277" s="15"/>
      <c r="H277" s="246">
        <v>2.5710000000000002</v>
      </c>
      <c r="I277" s="247"/>
      <c r="J277" s="15"/>
      <c r="K277" s="15"/>
      <c r="L277" s="243"/>
      <c r="M277" s="248"/>
      <c r="N277" s="249"/>
      <c r="O277" s="249"/>
      <c r="P277" s="249"/>
      <c r="Q277" s="249"/>
      <c r="R277" s="249"/>
      <c r="S277" s="249"/>
      <c r="T277" s="250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44" t="s">
        <v>200</v>
      </c>
      <c r="AU277" s="244" t="s">
        <v>87</v>
      </c>
      <c r="AV277" s="15" t="s">
        <v>204</v>
      </c>
      <c r="AW277" s="15" t="s">
        <v>30</v>
      </c>
      <c r="AX277" s="15" t="s">
        <v>76</v>
      </c>
      <c r="AY277" s="244" t="s">
        <v>192</v>
      </c>
    </row>
    <row r="278" s="13" customFormat="1">
      <c r="A278" s="13"/>
      <c r="B278" s="227"/>
      <c r="C278" s="13"/>
      <c r="D278" s="228" t="s">
        <v>200</v>
      </c>
      <c r="E278" s="229" t="s">
        <v>1</v>
      </c>
      <c r="F278" s="230" t="s">
        <v>205</v>
      </c>
      <c r="G278" s="13"/>
      <c r="H278" s="229" t="s">
        <v>1</v>
      </c>
      <c r="I278" s="231"/>
      <c r="J278" s="13"/>
      <c r="K278" s="13"/>
      <c r="L278" s="227"/>
      <c r="M278" s="232"/>
      <c r="N278" s="233"/>
      <c r="O278" s="233"/>
      <c r="P278" s="233"/>
      <c r="Q278" s="233"/>
      <c r="R278" s="233"/>
      <c r="S278" s="233"/>
      <c r="T278" s="23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29" t="s">
        <v>200</v>
      </c>
      <c r="AU278" s="229" t="s">
        <v>87</v>
      </c>
      <c r="AV278" s="13" t="s">
        <v>83</v>
      </c>
      <c r="AW278" s="13" t="s">
        <v>30</v>
      </c>
      <c r="AX278" s="13" t="s">
        <v>76</v>
      </c>
      <c r="AY278" s="229" t="s">
        <v>192</v>
      </c>
    </row>
    <row r="279" s="14" customFormat="1">
      <c r="A279" s="14"/>
      <c r="B279" s="235"/>
      <c r="C279" s="14"/>
      <c r="D279" s="228" t="s">
        <v>200</v>
      </c>
      <c r="E279" s="236" t="s">
        <v>1</v>
      </c>
      <c r="F279" s="237" t="s">
        <v>312</v>
      </c>
      <c r="G279" s="14"/>
      <c r="H279" s="238">
        <v>3.3180000000000001</v>
      </c>
      <c r="I279" s="239"/>
      <c r="J279" s="14"/>
      <c r="K279" s="14"/>
      <c r="L279" s="235"/>
      <c r="M279" s="240"/>
      <c r="N279" s="241"/>
      <c r="O279" s="241"/>
      <c r="P279" s="241"/>
      <c r="Q279" s="241"/>
      <c r="R279" s="241"/>
      <c r="S279" s="241"/>
      <c r="T279" s="24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36" t="s">
        <v>200</v>
      </c>
      <c r="AU279" s="236" t="s">
        <v>87</v>
      </c>
      <c r="AV279" s="14" t="s">
        <v>87</v>
      </c>
      <c r="AW279" s="14" t="s">
        <v>30</v>
      </c>
      <c r="AX279" s="14" t="s">
        <v>76</v>
      </c>
      <c r="AY279" s="236" t="s">
        <v>192</v>
      </c>
    </row>
    <row r="280" s="15" customFormat="1">
      <c r="A280" s="15"/>
      <c r="B280" s="243"/>
      <c r="C280" s="15"/>
      <c r="D280" s="228" t="s">
        <v>200</v>
      </c>
      <c r="E280" s="244" t="s">
        <v>1</v>
      </c>
      <c r="F280" s="245" t="s">
        <v>203</v>
      </c>
      <c r="G280" s="15"/>
      <c r="H280" s="246">
        <v>3.3180000000000001</v>
      </c>
      <c r="I280" s="247"/>
      <c r="J280" s="15"/>
      <c r="K280" s="15"/>
      <c r="L280" s="243"/>
      <c r="M280" s="248"/>
      <c r="N280" s="249"/>
      <c r="O280" s="249"/>
      <c r="P280" s="249"/>
      <c r="Q280" s="249"/>
      <c r="R280" s="249"/>
      <c r="S280" s="249"/>
      <c r="T280" s="250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44" t="s">
        <v>200</v>
      </c>
      <c r="AU280" s="244" t="s">
        <v>87</v>
      </c>
      <c r="AV280" s="15" t="s">
        <v>204</v>
      </c>
      <c r="AW280" s="15" t="s">
        <v>30</v>
      </c>
      <c r="AX280" s="15" t="s">
        <v>76</v>
      </c>
      <c r="AY280" s="244" t="s">
        <v>192</v>
      </c>
    </row>
    <row r="281" s="13" customFormat="1">
      <c r="A281" s="13"/>
      <c r="B281" s="227"/>
      <c r="C281" s="13"/>
      <c r="D281" s="228" t="s">
        <v>200</v>
      </c>
      <c r="E281" s="229" t="s">
        <v>1</v>
      </c>
      <c r="F281" s="230" t="s">
        <v>277</v>
      </c>
      <c r="G281" s="13"/>
      <c r="H281" s="229" t="s">
        <v>1</v>
      </c>
      <c r="I281" s="231"/>
      <c r="J281" s="13"/>
      <c r="K281" s="13"/>
      <c r="L281" s="227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29" t="s">
        <v>200</v>
      </c>
      <c r="AU281" s="229" t="s">
        <v>87</v>
      </c>
      <c r="AV281" s="13" t="s">
        <v>83</v>
      </c>
      <c r="AW281" s="13" t="s">
        <v>30</v>
      </c>
      <c r="AX281" s="13" t="s">
        <v>76</v>
      </c>
      <c r="AY281" s="229" t="s">
        <v>192</v>
      </c>
    </row>
    <row r="282" s="14" customFormat="1">
      <c r="A282" s="14"/>
      <c r="B282" s="235"/>
      <c r="C282" s="14"/>
      <c r="D282" s="228" t="s">
        <v>200</v>
      </c>
      <c r="E282" s="236" t="s">
        <v>1</v>
      </c>
      <c r="F282" s="237" t="s">
        <v>313</v>
      </c>
      <c r="G282" s="14"/>
      <c r="H282" s="238">
        <v>3.4020000000000001</v>
      </c>
      <c r="I282" s="239"/>
      <c r="J282" s="14"/>
      <c r="K282" s="14"/>
      <c r="L282" s="235"/>
      <c r="M282" s="240"/>
      <c r="N282" s="241"/>
      <c r="O282" s="241"/>
      <c r="P282" s="241"/>
      <c r="Q282" s="241"/>
      <c r="R282" s="241"/>
      <c r="S282" s="241"/>
      <c r="T282" s="24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36" t="s">
        <v>200</v>
      </c>
      <c r="AU282" s="236" t="s">
        <v>87</v>
      </c>
      <c r="AV282" s="14" t="s">
        <v>87</v>
      </c>
      <c r="AW282" s="14" t="s">
        <v>30</v>
      </c>
      <c r="AX282" s="14" t="s">
        <v>76</v>
      </c>
      <c r="AY282" s="236" t="s">
        <v>192</v>
      </c>
    </row>
    <row r="283" s="15" customFormat="1">
      <c r="A283" s="15"/>
      <c r="B283" s="243"/>
      <c r="C283" s="15"/>
      <c r="D283" s="228" t="s">
        <v>200</v>
      </c>
      <c r="E283" s="244" t="s">
        <v>1</v>
      </c>
      <c r="F283" s="245" t="s">
        <v>203</v>
      </c>
      <c r="G283" s="15"/>
      <c r="H283" s="246">
        <v>3.4020000000000001</v>
      </c>
      <c r="I283" s="247"/>
      <c r="J283" s="15"/>
      <c r="K283" s="15"/>
      <c r="L283" s="243"/>
      <c r="M283" s="248"/>
      <c r="N283" s="249"/>
      <c r="O283" s="249"/>
      <c r="P283" s="249"/>
      <c r="Q283" s="249"/>
      <c r="R283" s="249"/>
      <c r="S283" s="249"/>
      <c r="T283" s="250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44" t="s">
        <v>200</v>
      </c>
      <c r="AU283" s="244" t="s">
        <v>87</v>
      </c>
      <c r="AV283" s="15" t="s">
        <v>204</v>
      </c>
      <c r="AW283" s="15" t="s">
        <v>30</v>
      </c>
      <c r="AX283" s="15" t="s">
        <v>76</v>
      </c>
      <c r="AY283" s="244" t="s">
        <v>192</v>
      </c>
    </row>
    <row r="284" s="13" customFormat="1">
      <c r="A284" s="13"/>
      <c r="B284" s="227"/>
      <c r="C284" s="13"/>
      <c r="D284" s="228" t="s">
        <v>200</v>
      </c>
      <c r="E284" s="229" t="s">
        <v>1</v>
      </c>
      <c r="F284" s="230" t="s">
        <v>207</v>
      </c>
      <c r="G284" s="13"/>
      <c r="H284" s="229" t="s">
        <v>1</v>
      </c>
      <c r="I284" s="231"/>
      <c r="J284" s="13"/>
      <c r="K284" s="13"/>
      <c r="L284" s="227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9" t="s">
        <v>200</v>
      </c>
      <c r="AU284" s="229" t="s">
        <v>87</v>
      </c>
      <c r="AV284" s="13" t="s">
        <v>83</v>
      </c>
      <c r="AW284" s="13" t="s">
        <v>30</v>
      </c>
      <c r="AX284" s="13" t="s">
        <v>76</v>
      </c>
      <c r="AY284" s="229" t="s">
        <v>192</v>
      </c>
    </row>
    <row r="285" s="14" customFormat="1">
      <c r="A285" s="14"/>
      <c r="B285" s="235"/>
      <c r="C285" s="14"/>
      <c r="D285" s="228" t="s">
        <v>200</v>
      </c>
      <c r="E285" s="236" t="s">
        <v>1</v>
      </c>
      <c r="F285" s="237" t="s">
        <v>314</v>
      </c>
      <c r="G285" s="14"/>
      <c r="H285" s="238">
        <v>11.32</v>
      </c>
      <c r="I285" s="239"/>
      <c r="J285" s="14"/>
      <c r="K285" s="14"/>
      <c r="L285" s="235"/>
      <c r="M285" s="240"/>
      <c r="N285" s="241"/>
      <c r="O285" s="241"/>
      <c r="P285" s="241"/>
      <c r="Q285" s="241"/>
      <c r="R285" s="241"/>
      <c r="S285" s="241"/>
      <c r="T285" s="24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36" t="s">
        <v>200</v>
      </c>
      <c r="AU285" s="236" t="s">
        <v>87</v>
      </c>
      <c r="AV285" s="14" t="s">
        <v>87</v>
      </c>
      <c r="AW285" s="14" t="s">
        <v>30</v>
      </c>
      <c r="AX285" s="14" t="s">
        <v>76</v>
      </c>
      <c r="AY285" s="236" t="s">
        <v>192</v>
      </c>
    </row>
    <row r="286" s="15" customFormat="1">
      <c r="A286" s="15"/>
      <c r="B286" s="243"/>
      <c r="C286" s="15"/>
      <c r="D286" s="228" t="s">
        <v>200</v>
      </c>
      <c r="E286" s="244" t="s">
        <v>1</v>
      </c>
      <c r="F286" s="245" t="s">
        <v>203</v>
      </c>
      <c r="G286" s="15"/>
      <c r="H286" s="246">
        <v>11.32</v>
      </c>
      <c r="I286" s="247"/>
      <c r="J286" s="15"/>
      <c r="K286" s="15"/>
      <c r="L286" s="243"/>
      <c r="M286" s="248"/>
      <c r="N286" s="249"/>
      <c r="O286" s="249"/>
      <c r="P286" s="249"/>
      <c r="Q286" s="249"/>
      <c r="R286" s="249"/>
      <c r="S286" s="249"/>
      <c r="T286" s="250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44" t="s">
        <v>200</v>
      </c>
      <c r="AU286" s="244" t="s">
        <v>87</v>
      </c>
      <c r="AV286" s="15" t="s">
        <v>204</v>
      </c>
      <c r="AW286" s="15" t="s">
        <v>30</v>
      </c>
      <c r="AX286" s="15" t="s">
        <v>76</v>
      </c>
      <c r="AY286" s="244" t="s">
        <v>192</v>
      </c>
    </row>
    <row r="287" s="13" customFormat="1">
      <c r="A287" s="13"/>
      <c r="B287" s="227"/>
      <c r="C287" s="13"/>
      <c r="D287" s="228" t="s">
        <v>200</v>
      </c>
      <c r="E287" s="229" t="s">
        <v>1</v>
      </c>
      <c r="F287" s="230" t="s">
        <v>315</v>
      </c>
      <c r="G287" s="13"/>
      <c r="H287" s="229" t="s">
        <v>1</v>
      </c>
      <c r="I287" s="231"/>
      <c r="J287" s="13"/>
      <c r="K287" s="13"/>
      <c r="L287" s="227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9" t="s">
        <v>200</v>
      </c>
      <c r="AU287" s="229" t="s">
        <v>87</v>
      </c>
      <c r="AV287" s="13" t="s">
        <v>83</v>
      </c>
      <c r="AW287" s="13" t="s">
        <v>30</v>
      </c>
      <c r="AX287" s="13" t="s">
        <v>76</v>
      </c>
      <c r="AY287" s="229" t="s">
        <v>192</v>
      </c>
    </row>
    <row r="288" s="14" customFormat="1">
      <c r="A288" s="14"/>
      <c r="B288" s="235"/>
      <c r="C288" s="14"/>
      <c r="D288" s="228" t="s">
        <v>200</v>
      </c>
      <c r="E288" s="236" t="s">
        <v>1</v>
      </c>
      <c r="F288" s="237" t="s">
        <v>316</v>
      </c>
      <c r="G288" s="14"/>
      <c r="H288" s="238">
        <v>4.6070000000000002</v>
      </c>
      <c r="I288" s="239"/>
      <c r="J288" s="14"/>
      <c r="K288" s="14"/>
      <c r="L288" s="235"/>
      <c r="M288" s="240"/>
      <c r="N288" s="241"/>
      <c r="O288" s="241"/>
      <c r="P288" s="241"/>
      <c r="Q288" s="241"/>
      <c r="R288" s="241"/>
      <c r="S288" s="241"/>
      <c r="T288" s="24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36" t="s">
        <v>200</v>
      </c>
      <c r="AU288" s="236" t="s">
        <v>87</v>
      </c>
      <c r="AV288" s="14" t="s">
        <v>87</v>
      </c>
      <c r="AW288" s="14" t="s">
        <v>30</v>
      </c>
      <c r="AX288" s="14" t="s">
        <v>76</v>
      </c>
      <c r="AY288" s="236" t="s">
        <v>192</v>
      </c>
    </row>
    <row r="289" s="15" customFormat="1">
      <c r="A289" s="15"/>
      <c r="B289" s="243"/>
      <c r="C289" s="15"/>
      <c r="D289" s="228" t="s">
        <v>200</v>
      </c>
      <c r="E289" s="244" t="s">
        <v>1</v>
      </c>
      <c r="F289" s="245" t="s">
        <v>203</v>
      </c>
      <c r="G289" s="15"/>
      <c r="H289" s="246">
        <v>4.6070000000000002</v>
      </c>
      <c r="I289" s="247"/>
      <c r="J289" s="15"/>
      <c r="K289" s="15"/>
      <c r="L289" s="243"/>
      <c r="M289" s="248"/>
      <c r="N289" s="249"/>
      <c r="O289" s="249"/>
      <c r="P289" s="249"/>
      <c r="Q289" s="249"/>
      <c r="R289" s="249"/>
      <c r="S289" s="249"/>
      <c r="T289" s="250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44" t="s">
        <v>200</v>
      </c>
      <c r="AU289" s="244" t="s">
        <v>87</v>
      </c>
      <c r="AV289" s="15" t="s">
        <v>204</v>
      </c>
      <c r="AW289" s="15" t="s">
        <v>30</v>
      </c>
      <c r="AX289" s="15" t="s">
        <v>76</v>
      </c>
      <c r="AY289" s="244" t="s">
        <v>192</v>
      </c>
    </row>
    <row r="290" s="13" customFormat="1">
      <c r="A290" s="13"/>
      <c r="B290" s="227"/>
      <c r="C290" s="13"/>
      <c r="D290" s="228" t="s">
        <v>200</v>
      </c>
      <c r="E290" s="229" t="s">
        <v>1</v>
      </c>
      <c r="F290" s="230" t="s">
        <v>209</v>
      </c>
      <c r="G290" s="13"/>
      <c r="H290" s="229" t="s">
        <v>1</v>
      </c>
      <c r="I290" s="231"/>
      <c r="J290" s="13"/>
      <c r="K290" s="13"/>
      <c r="L290" s="227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29" t="s">
        <v>200</v>
      </c>
      <c r="AU290" s="229" t="s">
        <v>87</v>
      </c>
      <c r="AV290" s="13" t="s">
        <v>83</v>
      </c>
      <c r="AW290" s="13" t="s">
        <v>30</v>
      </c>
      <c r="AX290" s="13" t="s">
        <v>76</v>
      </c>
      <c r="AY290" s="229" t="s">
        <v>192</v>
      </c>
    </row>
    <row r="291" s="14" customFormat="1">
      <c r="A291" s="14"/>
      <c r="B291" s="235"/>
      <c r="C291" s="14"/>
      <c r="D291" s="228" t="s">
        <v>200</v>
      </c>
      <c r="E291" s="236" t="s">
        <v>1</v>
      </c>
      <c r="F291" s="237" t="s">
        <v>317</v>
      </c>
      <c r="G291" s="14"/>
      <c r="H291" s="238">
        <v>5.1520000000000001</v>
      </c>
      <c r="I291" s="239"/>
      <c r="J291" s="14"/>
      <c r="K291" s="14"/>
      <c r="L291" s="235"/>
      <c r="M291" s="240"/>
      <c r="N291" s="241"/>
      <c r="O291" s="241"/>
      <c r="P291" s="241"/>
      <c r="Q291" s="241"/>
      <c r="R291" s="241"/>
      <c r="S291" s="241"/>
      <c r="T291" s="24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36" t="s">
        <v>200</v>
      </c>
      <c r="AU291" s="236" t="s">
        <v>87</v>
      </c>
      <c r="AV291" s="14" t="s">
        <v>87</v>
      </c>
      <c r="AW291" s="14" t="s">
        <v>30</v>
      </c>
      <c r="AX291" s="14" t="s">
        <v>76</v>
      </c>
      <c r="AY291" s="236" t="s">
        <v>192</v>
      </c>
    </row>
    <row r="292" s="15" customFormat="1">
      <c r="A292" s="15"/>
      <c r="B292" s="243"/>
      <c r="C292" s="15"/>
      <c r="D292" s="228" t="s">
        <v>200</v>
      </c>
      <c r="E292" s="244" t="s">
        <v>1</v>
      </c>
      <c r="F292" s="245" t="s">
        <v>203</v>
      </c>
      <c r="G292" s="15"/>
      <c r="H292" s="246">
        <v>5.1520000000000001</v>
      </c>
      <c r="I292" s="247"/>
      <c r="J292" s="15"/>
      <c r="K292" s="15"/>
      <c r="L292" s="243"/>
      <c r="M292" s="248"/>
      <c r="N292" s="249"/>
      <c r="O292" s="249"/>
      <c r="P292" s="249"/>
      <c r="Q292" s="249"/>
      <c r="R292" s="249"/>
      <c r="S292" s="249"/>
      <c r="T292" s="250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44" t="s">
        <v>200</v>
      </c>
      <c r="AU292" s="244" t="s">
        <v>87</v>
      </c>
      <c r="AV292" s="15" t="s">
        <v>204</v>
      </c>
      <c r="AW292" s="15" t="s">
        <v>30</v>
      </c>
      <c r="AX292" s="15" t="s">
        <v>76</v>
      </c>
      <c r="AY292" s="244" t="s">
        <v>192</v>
      </c>
    </row>
    <row r="293" s="16" customFormat="1">
      <c r="A293" s="16"/>
      <c r="B293" s="251"/>
      <c r="C293" s="16"/>
      <c r="D293" s="228" t="s">
        <v>200</v>
      </c>
      <c r="E293" s="252" t="s">
        <v>111</v>
      </c>
      <c r="F293" s="253" t="s">
        <v>224</v>
      </c>
      <c r="G293" s="16"/>
      <c r="H293" s="254">
        <v>30.370000000000001</v>
      </c>
      <c r="I293" s="255"/>
      <c r="J293" s="16"/>
      <c r="K293" s="16"/>
      <c r="L293" s="251"/>
      <c r="M293" s="256"/>
      <c r="N293" s="257"/>
      <c r="O293" s="257"/>
      <c r="P293" s="257"/>
      <c r="Q293" s="257"/>
      <c r="R293" s="257"/>
      <c r="S293" s="257"/>
      <c r="T293" s="258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T293" s="252" t="s">
        <v>200</v>
      </c>
      <c r="AU293" s="252" t="s">
        <v>87</v>
      </c>
      <c r="AV293" s="16" t="s">
        <v>198</v>
      </c>
      <c r="AW293" s="16" t="s">
        <v>30</v>
      </c>
      <c r="AX293" s="16" t="s">
        <v>83</v>
      </c>
      <c r="AY293" s="252" t="s">
        <v>192</v>
      </c>
    </row>
    <row r="294" s="2" customFormat="1" ht="44.25" customHeight="1">
      <c r="A294" s="40"/>
      <c r="B294" s="183"/>
      <c r="C294" s="214" t="s">
        <v>318</v>
      </c>
      <c r="D294" s="214" t="s">
        <v>195</v>
      </c>
      <c r="E294" s="215" t="s">
        <v>319</v>
      </c>
      <c r="F294" s="216" t="s">
        <v>320</v>
      </c>
      <c r="G294" s="217" t="s">
        <v>122</v>
      </c>
      <c r="H294" s="218">
        <v>5.1639999999999997</v>
      </c>
      <c r="I294" s="219"/>
      <c r="J294" s="220">
        <f>ROUND(I294*H294,2)</f>
        <v>0</v>
      </c>
      <c r="K294" s="221"/>
      <c r="L294" s="41"/>
      <c r="M294" s="222" t="s">
        <v>1</v>
      </c>
      <c r="N294" s="223" t="s">
        <v>42</v>
      </c>
      <c r="O294" s="84"/>
      <c r="P294" s="224">
        <f>O294*H294</f>
        <v>0</v>
      </c>
      <c r="Q294" s="224">
        <v>0.015630000000000002</v>
      </c>
      <c r="R294" s="224">
        <f>Q294*H294</f>
        <v>0.080713320000000005</v>
      </c>
      <c r="S294" s="224">
        <v>0</v>
      </c>
      <c r="T294" s="225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6" t="s">
        <v>198</v>
      </c>
      <c r="AT294" s="226" t="s">
        <v>195</v>
      </c>
      <c r="AU294" s="226" t="s">
        <v>87</v>
      </c>
      <c r="AY294" s="19" t="s">
        <v>192</v>
      </c>
      <c r="BE294" s="140">
        <f>IF(N294="základná",J294,0)</f>
        <v>0</v>
      </c>
      <c r="BF294" s="140">
        <f>IF(N294="znížená",J294,0)</f>
        <v>0</v>
      </c>
      <c r="BG294" s="140">
        <f>IF(N294="zákl. prenesená",J294,0)</f>
        <v>0</v>
      </c>
      <c r="BH294" s="140">
        <f>IF(N294="zníž. prenesená",J294,0)</f>
        <v>0</v>
      </c>
      <c r="BI294" s="140">
        <f>IF(N294="nulová",J294,0)</f>
        <v>0</v>
      </c>
      <c r="BJ294" s="19" t="s">
        <v>87</v>
      </c>
      <c r="BK294" s="140">
        <f>ROUND(I294*H294,2)</f>
        <v>0</v>
      </c>
      <c r="BL294" s="19" t="s">
        <v>198</v>
      </c>
      <c r="BM294" s="226" t="s">
        <v>321</v>
      </c>
    </row>
    <row r="295" s="13" customFormat="1">
      <c r="A295" s="13"/>
      <c r="B295" s="227"/>
      <c r="C295" s="13"/>
      <c r="D295" s="228" t="s">
        <v>200</v>
      </c>
      <c r="E295" s="229" t="s">
        <v>1</v>
      </c>
      <c r="F295" s="230" t="s">
        <v>209</v>
      </c>
      <c r="G295" s="13"/>
      <c r="H295" s="229" t="s">
        <v>1</v>
      </c>
      <c r="I295" s="231"/>
      <c r="J295" s="13"/>
      <c r="K295" s="13"/>
      <c r="L295" s="227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29" t="s">
        <v>200</v>
      </c>
      <c r="AU295" s="229" t="s">
        <v>87</v>
      </c>
      <c r="AV295" s="13" t="s">
        <v>83</v>
      </c>
      <c r="AW295" s="13" t="s">
        <v>30</v>
      </c>
      <c r="AX295" s="13" t="s">
        <v>76</v>
      </c>
      <c r="AY295" s="229" t="s">
        <v>192</v>
      </c>
    </row>
    <row r="296" s="14" customFormat="1">
      <c r="A296" s="14"/>
      <c r="B296" s="235"/>
      <c r="C296" s="14"/>
      <c r="D296" s="228" t="s">
        <v>200</v>
      </c>
      <c r="E296" s="236" t="s">
        <v>1</v>
      </c>
      <c r="F296" s="237" t="s">
        <v>322</v>
      </c>
      <c r="G296" s="14"/>
      <c r="H296" s="238">
        <v>1.5600000000000001</v>
      </c>
      <c r="I296" s="239"/>
      <c r="J296" s="14"/>
      <c r="K296" s="14"/>
      <c r="L296" s="235"/>
      <c r="M296" s="240"/>
      <c r="N296" s="241"/>
      <c r="O296" s="241"/>
      <c r="P296" s="241"/>
      <c r="Q296" s="241"/>
      <c r="R296" s="241"/>
      <c r="S296" s="241"/>
      <c r="T296" s="24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36" t="s">
        <v>200</v>
      </c>
      <c r="AU296" s="236" t="s">
        <v>87</v>
      </c>
      <c r="AV296" s="14" t="s">
        <v>87</v>
      </c>
      <c r="AW296" s="14" t="s">
        <v>30</v>
      </c>
      <c r="AX296" s="14" t="s">
        <v>76</v>
      </c>
      <c r="AY296" s="236" t="s">
        <v>192</v>
      </c>
    </row>
    <row r="297" s="15" customFormat="1">
      <c r="A297" s="15"/>
      <c r="B297" s="243"/>
      <c r="C297" s="15"/>
      <c r="D297" s="228" t="s">
        <v>200</v>
      </c>
      <c r="E297" s="244" t="s">
        <v>1</v>
      </c>
      <c r="F297" s="245" t="s">
        <v>203</v>
      </c>
      <c r="G297" s="15"/>
      <c r="H297" s="246">
        <v>1.5600000000000001</v>
      </c>
      <c r="I297" s="247"/>
      <c r="J297" s="15"/>
      <c r="K297" s="15"/>
      <c r="L297" s="243"/>
      <c r="M297" s="248"/>
      <c r="N297" s="249"/>
      <c r="O297" s="249"/>
      <c r="P297" s="249"/>
      <c r="Q297" s="249"/>
      <c r="R297" s="249"/>
      <c r="S297" s="249"/>
      <c r="T297" s="250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44" t="s">
        <v>200</v>
      </c>
      <c r="AU297" s="244" t="s">
        <v>87</v>
      </c>
      <c r="AV297" s="15" t="s">
        <v>204</v>
      </c>
      <c r="AW297" s="15" t="s">
        <v>30</v>
      </c>
      <c r="AX297" s="15" t="s">
        <v>76</v>
      </c>
      <c r="AY297" s="244" t="s">
        <v>192</v>
      </c>
    </row>
    <row r="298" s="13" customFormat="1">
      <c r="A298" s="13"/>
      <c r="B298" s="227"/>
      <c r="C298" s="13"/>
      <c r="D298" s="228" t="s">
        <v>200</v>
      </c>
      <c r="E298" s="229" t="s">
        <v>1</v>
      </c>
      <c r="F298" s="230" t="s">
        <v>211</v>
      </c>
      <c r="G298" s="13"/>
      <c r="H298" s="229" t="s">
        <v>1</v>
      </c>
      <c r="I298" s="231"/>
      <c r="J298" s="13"/>
      <c r="K298" s="13"/>
      <c r="L298" s="227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9" t="s">
        <v>200</v>
      </c>
      <c r="AU298" s="229" t="s">
        <v>87</v>
      </c>
      <c r="AV298" s="13" t="s">
        <v>83</v>
      </c>
      <c r="AW298" s="13" t="s">
        <v>30</v>
      </c>
      <c r="AX298" s="13" t="s">
        <v>76</v>
      </c>
      <c r="AY298" s="229" t="s">
        <v>192</v>
      </c>
    </row>
    <row r="299" s="14" customFormat="1">
      <c r="A299" s="14"/>
      <c r="B299" s="235"/>
      <c r="C299" s="14"/>
      <c r="D299" s="228" t="s">
        <v>200</v>
      </c>
      <c r="E299" s="236" t="s">
        <v>1</v>
      </c>
      <c r="F299" s="237" t="s">
        <v>323</v>
      </c>
      <c r="G299" s="14"/>
      <c r="H299" s="238">
        <v>1.661</v>
      </c>
      <c r="I299" s="239"/>
      <c r="J299" s="14"/>
      <c r="K299" s="14"/>
      <c r="L299" s="235"/>
      <c r="M299" s="240"/>
      <c r="N299" s="241"/>
      <c r="O299" s="241"/>
      <c r="P299" s="241"/>
      <c r="Q299" s="241"/>
      <c r="R299" s="241"/>
      <c r="S299" s="241"/>
      <c r="T299" s="24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36" t="s">
        <v>200</v>
      </c>
      <c r="AU299" s="236" t="s">
        <v>87</v>
      </c>
      <c r="AV299" s="14" t="s">
        <v>87</v>
      </c>
      <c r="AW299" s="14" t="s">
        <v>30</v>
      </c>
      <c r="AX299" s="14" t="s">
        <v>76</v>
      </c>
      <c r="AY299" s="236" t="s">
        <v>192</v>
      </c>
    </row>
    <row r="300" s="14" customFormat="1">
      <c r="A300" s="14"/>
      <c r="B300" s="235"/>
      <c r="C300" s="14"/>
      <c r="D300" s="228" t="s">
        <v>200</v>
      </c>
      <c r="E300" s="236" t="s">
        <v>1</v>
      </c>
      <c r="F300" s="237" t="s">
        <v>324</v>
      </c>
      <c r="G300" s="14"/>
      <c r="H300" s="238">
        <v>1.9430000000000001</v>
      </c>
      <c r="I300" s="239"/>
      <c r="J300" s="14"/>
      <c r="K300" s="14"/>
      <c r="L300" s="235"/>
      <c r="M300" s="240"/>
      <c r="N300" s="241"/>
      <c r="O300" s="241"/>
      <c r="P300" s="241"/>
      <c r="Q300" s="241"/>
      <c r="R300" s="241"/>
      <c r="S300" s="241"/>
      <c r="T300" s="24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36" t="s">
        <v>200</v>
      </c>
      <c r="AU300" s="236" t="s">
        <v>87</v>
      </c>
      <c r="AV300" s="14" t="s">
        <v>87</v>
      </c>
      <c r="AW300" s="14" t="s">
        <v>30</v>
      </c>
      <c r="AX300" s="14" t="s">
        <v>76</v>
      </c>
      <c r="AY300" s="236" t="s">
        <v>192</v>
      </c>
    </row>
    <row r="301" s="15" customFormat="1">
      <c r="A301" s="15"/>
      <c r="B301" s="243"/>
      <c r="C301" s="15"/>
      <c r="D301" s="228" t="s">
        <v>200</v>
      </c>
      <c r="E301" s="244" t="s">
        <v>1</v>
      </c>
      <c r="F301" s="245" t="s">
        <v>203</v>
      </c>
      <c r="G301" s="15"/>
      <c r="H301" s="246">
        <v>3.6040000000000001</v>
      </c>
      <c r="I301" s="247"/>
      <c r="J301" s="15"/>
      <c r="K301" s="15"/>
      <c r="L301" s="243"/>
      <c r="M301" s="248"/>
      <c r="N301" s="249"/>
      <c r="O301" s="249"/>
      <c r="P301" s="249"/>
      <c r="Q301" s="249"/>
      <c r="R301" s="249"/>
      <c r="S301" s="249"/>
      <c r="T301" s="250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44" t="s">
        <v>200</v>
      </c>
      <c r="AU301" s="244" t="s">
        <v>87</v>
      </c>
      <c r="AV301" s="15" t="s">
        <v>204</v>
      </c>
      <c r="AW301" s="15" t="s">
        <v>30</v>
      </c>
      <c r="AX301" s="15" t="s">
        <v>76</v>
      </c>
      <c r="AY301" s="244" t="s">
        <v>192</v>
      </c>
    </row>
    <row r="302" s="16" customFormat="1">
      <c r="A302" s="16"/>
      <c r="B302" s="251"/>
      <c r="C302" s="16"/>
      <c r="D302" s="228" t="s">
        <v>200</v>
      </c>
      <c r="E302" s="252" t="s">
        <v>113</v>
      </c>
      <c r="F302" s="253" t="s">
        <v>224</v>
      </c>
      <c r="G302" s="16"/>
      <c r="H302" s="254">
        <v>5.1639999999999997</v>
      </c>
      <c r="I302" s="255"/>
      <c r="J302" s="16"/>
      <c r="K302" s="16"/>
      <c r="L302" s="251"/>
      <c r="M302" s="256"/>
      <c r="N302" s="257"/>
      <c r="O302" s="257"/>
      <c r="P302" s="257"/>
      <c r="Q302" s="257"/>
      <c r="R302" s="257"/>
      <c r="S302" s="257"/>
      <c r="T302" s="258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T302" s="252" t="s">
        <v>200</v>
      </c>
      <c r="AU302" s="252" t="s">
        <v>87</v>
      </c>
      <c r="AV302" s="16" t="s">
        <v>198</v>
      </c>
      <c r="AW302" s="16" t="s">
        <v>30</v>
      </c>
      <c r="AX302" s="16" t="s">
        <v>83</v>
      </c>
      <c r="AY302" s="252" t="s">
        <v>192</v>
      </c>
    </row>
    <row r="303" s="2" customFormat="1" ht="24.15" customHeight="1">
      <c r="A303" s="40"/>
      <c r="B303" s="183"/>
      <c r="C303" s="214" t="s">
        <v>325</v>
      </c>
      <c r="D303" s="214" t="s">
        <v>195</v>
      </c>
      <c r="E303" s="215" t="s">
        <v>326</v>
      </c>
      <c r="F303" s="216" t="s">
        <v>327</v>
      </c>
      <c r="G303" s="217" t="s">
        <v>122</v>
      </c>
      <c r="H303" s="218">
        <v>93.968999999999994</v>
      </c>
      <c r="I303" s="219"/>
      <c r="J303" s="220">
        <f>ROUND(I303*H303,2)</f>
        <v>0</v>
      </c>
      <c r="K303" s="221"/>
      <c r="L303" s="41"/>
      <c r="M303" s="222" t="s">
        <v>1</v>
      </c>
      <c r="N303" s="223" t="s">
        <v>42</v>
      </c>
      <c r="O303" s="84"/>
      <c r="P303" s="224">
        <f>O303*H303</f>
        <v>0</v>
      </c>
      <c r="Q303" s="224">
        <v>0.020809999999999999</v>
      </c>
      <c r="R303" s="224">
        <f>Q303*H303</f>
        <v>1.9554948899999998</v>
      </c>
      <c r="S303" s="224">
        <v>0</v>
      </c>
      <c r="T303" s="225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6" t="s">
        <v>198</v>
      </c>
      <c r="AT303" s="226" t="s">
        <v>195</v>
      </c>
      <c r="AU303" s="226" t="s">
        <v>87</v>
      </c>
      <c r="AY303" s="19" t="s">
        <v>192</v>
      </c>
      <c r="BE303" s="140">
        <f>IF(N303="základná",J303,0)</f>
        <v>0</v>
      </c>
      <c r="BF303" s="140">
        <f>IF(N303="znížená",J303,0)</f>
        <v>0</v>
      </c>
      <c r="BG303" s="140">
        <f>IF(N303="zákl. prenesená",J303,0)</f>
        <v>0</v>
      </c>
      <c r="BH303" s="140">
        <f>IF(N303="zníž. prenesená",J303,0)</f>
        <v>0</v>
      </c>
      <c r="BI303" s="140">
        <f>IF(N303="nulová",J303,0)</f>
        <v>0</v>
      </c>
      <c r="BJ303" s="19" t="s">
        <v>87</v>
      </c>
      <c r="BK303" s="140">
        <f>ROUND(I303*H303,2)</f>
        <v>0</v>
      </c>
      <c r="BL303" s="19" t="s">
        <v>198</v>
      </c>
      <c r="BM303" s="226" t="s">
        <v>328</v>
      </c>
    </row>
    <row r="304" s="13" customFormat="1">
      <c r="A304" s="13"/>
      <c r="B304" s="227"/>
      <c r="C304" s="13"/>
      <c r="D304" s="228" t="s">
        <v>200</v>
      </c>
      <c r="E304" s="229" t="s">
        <v>1</v>
      </c>
      <c r="F304" s="230" t="s">
        <v>265</v>
      </c>
      <c r="G304" s="13"/>
      <c r="H304" s="229" t="s">
        <v>1</v>
      </c>
      <c r="I304" s="231"/>
      <c r="J304" s="13"/>
      <c r="K304" s="13"/>
      <c r="L304" s="227"/>
      <c r="M304" s="232"/>
      <c r="N304" s="233"/>
      <c r="O304" s="233"/>
      <c r="P304" s="233"/>
      <c r="Q304" s="233"/>
      <c r="R304" s="233"/>
      <c r="S304" s="233"/>
      <c r="T304" s="23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9" t="s">
        <v>200</v>
      </c>
      <c r="AU304" s="229" t="s">
        <v>87</v>
      </c>
      <c r="AV304" s="13" t="s">
        <v>83</v>
      </c>
      <c r="AW304" s="13" t="s">
        <v>30</v>
      </c>
      <c r="AX304" s="13" t="s">
        <v>76</v>
      </c>
      <c r="AY304" s="229" t="s">
        <v>192</v>
      </c>
    </row>
    <row r="305" s="14" customFormat="1">
      <c r="A305" s="14"/>
      <c r="B305" s="235"/>
      <c r="C305" s="14"/>
      <c r="D305" s="228" t="s">
        <v>200</v>
      </c>
      <c r="E305" s="236" t="s">
        <v>1</v>
      </c>
      <c r="F305" s="237" t="s">
        <v>329</v>
      </c>
      <c r="G305" s="14"/>
      <c r="H305" s="238">
        <v>8.0079999999999991</v>
      </c>
      <c r="I305" s="239"/>
      <c r="J305" s="14"/>
      <c r="K305" s="14"/>
      <c r="L305" s="235"/>
      <c r="M305" s="240"/>
      <c r="N305" s="241"/>
      <c r="O305" s="241"/>
      <c r="P305" s="241"/>
      <c r="Q305" s="241"/>
      <c r="R305" s="241"/>
      <c r="S305" s="241"/>
      <c r="T305" s="24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36" t="s">
        <v>200</v>
      </c>
      <c r="AU305" s="236" t="s">
        <v>87</v>
      </c>
      <c r="AV305" s="14" t="s">
        <v>87</v>
      </c>
      <c r="AW305" s="14" t="s">
        <v>30</v>
      </c>
      <c r="AX305" s="14" t="s">
        <v>76</v>
      </c>
      <c r="AY305" s="236" t="s">
        <v>192</v>
      </c>
    </row>
    <row r="306" s="13" customFormat="1">
      <c r="A306" s="13"/>
      <c r="B306" s="227"/>
      <c r="C306" s="13"/>
      <c r="D306" s="228" t="s">
        <v>200</v>
      </c>
      <c r="E306" s="229" t="s">
        <v>1</v>
      </c>
      <c r="F306" s="230" t="s">
        <v>267</v>
      </c>
      <c r="G306" s="13"/>
      <c r="H306" s="229" t="s">
        <v>1</v>
      </c>
      <c r="I306" s="231"/>
      <c r="J306" s="13"/>
      <c r="K306" s="13"/>
      <c r="L306" s="227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29" t="s">
        <v>200</v>
      </c>
      <c r="AU306" s="229" t="s">
        <v>87</v>
      </c>
      <c r="AV306" s="13" t="s">
        <v>83</v>
      </c>
      <c r="AW306" s="13" t="s">
        <v>30</v>
      </c>
      <c r="AX306" s="13" t="s">
        <v>76</v>
      </c>
      <c r="AY306" s="229" t="s">
        <v>192</v>
      </c>
    </row>
    <row r="307" s="14" customFormat="1">
      <c r="A307" s="14"/>
      <c r="B307" s="235"/>
      <c r="C307" s="14"/>
      <c r="D307" s="228" t="s">
        <v>200</v>
      </c>
      <c r="E307" s="236" t="s">
        <v>1</v>
      </c>
      <c r="F307" s="237" t="s">
        <v>330</v>
      </c>
      <c r="G307" s="14"/>
      <c r="H307" s="238">
        <v>4.0389999999999997</v>
      </c>
      <c r="I307" s="239"/>
      <c r="J307" s="14"/>
      <c r="K307" s="14"/>
      <c r="L307" s="235"/>
      <c r="M307" s="240"/>
      <c r="N307" s="241"/>
      <c r="O307" s="241"/>
      <c r="P307" s="241"/>
      <c r="Q307" s="241"/>
      <c r="R307" s="241"/>
      <c r="S307" s="241"/>
      <c r="T307" s="24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36" t="s">
        <v>200</v>
      </c>
      <c r="AU307" s="236" t="s">
        <v>87</v>
      </c>
      <c r="AV307" s="14" t="s">
        <v>87</v>
      </c>
      <c r="AW307" s="14" t="s">
        <v>30</v>
      </c>
      <c r="AX307" s="14" t="s">
        <v>76</v>
      </c>
      <c r="AY307" s="236" t="s">
        <v>192</v>
      </c>
    </row>
    <row r="308" s="13" customFormat="1">
      <c r="A308" s="13"/>
      <c r="B308" s="227"/>
      <c r="C308" s="13"/>
      <c r="D308" s="228" t="s">
        <v>200</v>
      </c>
      <c r="E308" s="229" t="s">
        <v>1</v>
      </c>
      <c r="F308" s="230" t="s">
        <v>331</v>
      </c>
      <c r="G308" s="13"/>
      <c r="H308" s="229" t="s">
        <v>1</v>
      </c>
      <c r="I308" s="231"/>
      <c r="J308" s="13"/>
      <c r="K308" s="13"/>
      <c r="L308" s="227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29" t="s">
        <v>200</v>
      </c>
      <c r="AU308" s="229" t="s">
        <v>87</v>
      </c>
      <c r="AV308" s="13" t="s">
        <v>83</v>
      </c>
      <c r="AW308" s="13" t="s">
        <v>30</v>
      </c>
      <c r="AX308" s="13" t="s">
        <v>76</v>
      </c>
      <c r="AY308" s="229" t="s">
        <v>192</v>
      </c>
    </row>
    <row r="309" s="14" customFormat="1">
      <c r="A309" s="14"/>
      <c r="B309" s="235"/>
      <c r="C309" s="14"/>
      <c r="D309" s="228" t="s">
        <v>200</v>
      </c>
      <c r="E309" s="236" t="s">
        <v>1</v>
      </c>
      <c r="F309" s="237" t="s">
        <v>332</v>
      </c>
      <c r="G309" s="14"/>
      <c r="H309" s="238">
        <v>81.921999999999997</v>
      </c>
      <c r="I309" s="239"/>
      <c r="J309" s="14"/>
      <c r="K309" s="14"/>
      <c r="L309" s="235"/>
      <c r="M309" s="240"/>
      <c r="N309" s="241"/>
      <c r="O309" s="241"/>
      <c r="P309" s="241"/>
      <c r="Q309" s="241"/>
      <c r="R309" s="241"/>
      <c r="S309" s="241"/>
      <c r="T309" s="24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36" t="s">
        <v>200</v>
      </c>
      <c r="AU309" s="236" t="s">
        <v>87</v>
      </c>
      <c r="AV309" s="14" t="s">
        <v>87</v>
      </c>
      <c r="AW309" s="14" t="s">
        <v>30</v>
      </c>
      <c r="AX309" s="14" t="s">
        <v>76</v>
      </c>
      <c r="AY309" s="236" t="s">
        <v>192</v>
      </c>
    </row>
    <row r="310" s="16" customFormat="1">
      <c r="A310" s="16"/>
      <c r="B310" s="251"/>
      <c r="C310" s="16"/>
      <c r="D310" s="228" t="s">
        <v>200</v>
      </c>
      <c r="E310" s="252" t="s">
        <v>115</v>
      </c>
      <c r="F310" s="253" t="s">
        <v>224</v>
      </c>
      <c r="G310" s="16"/>
      <c r="H310" s="254">
        <v>93.968999999999994</v>
      </c>
      <c r="I310" s="255"/>
      <c r="J310" s="16"/>
      <c r="K310" s="16"/>
      <c r="L310" s="251"/>
      <c r="M310" s="256"/>
      <c r="N310" s="257"/>
      <c r="O310" s="257"/>
      <c r="P310" s="257"/>
      <c r="Q310" s="257"/>
      <c r="R310" s="257"/>
      <c r="S310" s="257"/>
      <c r="T310" s="258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T310" s="252" t="s">
        <v>200</v>
      </c>
      <c r="AU310" s="252" t="s">
        <v>87</v>
      </c>
      <c r="AV310" s="16" t="s">
        <v>198</v>
      </c>
      <c r="AW310" s="16" t="s">
        <v>30</v>
      </c>
      <c r="AX310" s="16" t="s">
        <v>83</v>
      </c>
      <c r="AY310" s="252" t="s">
        <v>192</v>
      </c>
    </row>
    <row r="311" s="2" customFormat="1" ht="24.15" customHeight="1">
      <c r="A311" s="40"/>
      <c r="B311" s="183"/>
      <c r="C311" s="214" t="s">
        <v>333</v>
      </c>
      <c r="D311" s="214" t="s">
        <v>195</v>
      </c>
      <c r="E311" s="215" t="s">
        <v>334</v>
      </c>
      <c r="F311" s="216" t="s">
        <v>335</v>
      </c>
      <c r="G311" s="217" t="s">
        <v>122</v>
      </c>
      <c r="H311" s="218">
        <v>257.75299999999999</v>
      </c>
      <c r="I311" s="219"/>
      <c r="J311" s="220">
        <f>ROUND(I311*H311,2)</f>
        <v>0</v>
      </c>
      <c r="K311" s="221"/>
      <c r="L311" s="41"/>
      <c r="M311" s="222" t="s">
        <v>1</v>
      </c>
      <c r="N311" s="223" t="s">
        <v>42</v>
      </c>
      <c r="O311" s="84"/>
      <c r="P311" s="224">
        <f>O311*H311</f>
        <v>0</v>
      </c>
      <c r="Q311" s="224">
        <v>0.03737</v>
      </c>
      <c r="R311" s="224">
        <f>Q311*H311</f>
        <v>9.6322296099999996</v>
      </c>
      <c r="S311" s="224">
        <v>0</v>
      </c>
      <c r="T311" s="225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6" t="s">
        <v>198</v>
      </c>
      <c r="AT311" s="226" t="s">
        <v>195</v>
      </c>
      <c r="AU311" s="226" t="s">
        <v>87</v>
      </c>
      <c r="AY311" s="19" t="s">
        <v>192</v>
      </c>
      <c r="BE311" s="140">
        <f>IF(N311="základná",J311,0)</f>
        <v>0</v>
      </c>
      <c r="BF311" s="140">
        <f>IF(N311="znížená",J311,0)</f>
        <v>0</v>
      </c>
      <c r="BG311" s="140">
        <f>IF(N311="zákl. prenesená",J311,0)</f>
        <v>0</v>
      </c>
      <c r="BH311" s="140">
        <f>IF(N311="zníž. prenesená",J311,0)</f>
        <v>0</v>
      </c>
      <c r="BI311" s="140">
        <f>IF(N311="nulová",J311,0)</f>
        <v>0</v>
      </c>
      <c r="BJ311" s="19" t="s">
        <v>87</v>
      </c>
      <c r="BK311" s="140">
        <f>ROUND(I311*H311,2)</f>
        <v>0</v>
      </c>
      <c r="BL311" s="19" t="s">
        <v>198</v>
      </c>
      <c r="BM311" s="226" t="s">
        <v>336</v>
      </c>
    </row>
    <row r="312" s="13" customFormat="1">
      <c r="A312" s="13"/>
      <c r="B312" s="227"/>
      <c r="C312" s="13"/>
      <c r="D312" s="228" t="s">
        <v>200</v>
      </c>
      <c r="E312" s="229" t="s">
        <v>1</v>
      </c>
      <c r="F312" s="230" t="s">
        <v>201</v>
      </c>
      <c r="G312" s="13"/>
      <c r="H312" s="229" t="s">
        <v>1</v>
      </c>
      <c r="I312" s="231"/>
      <c r="J312" s="13"/>
      <c r="K312" s="13"/>
      <c r="L312" s="227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29" t="s">
        <v>200</v>
      </c>
      <c r="AU312" s="229" t="s">
        <v>87</v>
      </c>
      <c r="AV312" s="13" t="s">
        <v>83</v>
      </c>
      <c r="AW312" s="13" t="s">
        <v>30</v>
      </c>
      <c r="AX312" s="13" t="s">
        <v>76</v>
      </c>
      <c r="AY312" s="229" t="s">
        <v>192</v>
      </c>
    </row>
    <row r="313" s="14" customFormat="1">
      <c r="A313" s="14"/>
      <c r="B313" s="235"/>
      <c r="C313" s="14"/>
      <c r="D313" s="228" t="s">
        <v>200</v>
      </c>
      <c r="E313" s="236" t="s">
        <v>1</v>
      </c>
      <c r="F313" s="237" t="s">
        <v>337</v>
      </c>
      <c r="G313" s="14"/>
      <c r="H313" s="238">
        <v>4.9770000000000003</v>
      </c>
      <c r="I313" s="239"/>
      <c r="J313" s="14"/>
      <c r="K313" s="14"/>
      <c r="L313" s="235"/>
      <c r="M313" s="240"/>
      <c r="N313" s="241"/>
      <c r="O313" s="241"/>
      <c r="P313" s="241"/>
      <c r="Q313" s="241"/>
      <c r="R313" s="241"/>
      <c r="S313" s="241"/>
      <c r="T313" s="24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36" t="s">
        <v>200</v>
      </c>
      <c r="AU313" s="236" t="s">
        <v>87</v>
      </c>
      <c r="AV313" s="14" t="s">
        <v>87</v>
      </c>
      <c r="AW313" s="14" t="s">
        <v>30</v>
      </c>
      <c r="AX313" s="14" t="s">
        <v>76</v>
      </c>
      <c r="AY313" s="236" t="s">
        <v>192</v>
      </c>
    </row>
    <row r="314" s="14" customFormat="1">
      <c r="A314" s="14"/>
      <c r="B314" s="235"/>
      <c r="C314" s="14"/>
      <c r="D314" s="228" t="s">
        <v>200</v>
      </c>
      <c r="E314" s="236" t="s">
        <v>1</v>
      </c>
      <c r="F314" s="237" t="s">
        <v>338</v>
      </c>
      <c r="G314" s="14"/>
      <c r="H314" s="238">
        <v>4.7279999999999998</v>
      </c>
      <c r="I314" s="239"/>
      <c r="J314" s="14"/>
      <c r="K314" s="14"/>
      <c r="L314" s="235"/>
      <c r="M314" s="240"/>
      <c r="N314" s="241"/>
      <c r="O314" s="241"/>
      <c r="P314" s="241"/>
      <c r="Q314" s="241"/>
      <c r="R314" s="241"/>
      <c r="S314" s="241"/>
      <c r="T314" s="24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36" t="s">
        <v>200</v>
      </c>
      <c r="AU314" s="236" t="s">
        <v>87</v>
      </c>
      <c r="AV314" s="14" t="s">
        <v>87</v>
      </c>
      <c r="AW314" s="14" t="s">
        <v>30</v>
      </c>
      <c r="AX314" s="14" t="s">
        <v>76</v>
      </c>
      <c r="AY314" s="236" t="s">
        <v>192</v>
      </c>
    </row>
    <row r="315" s="14" customFormat="1">
      <c r="A315" s="14"/>
      <c r="B315" s="235"/>
      <c r="C315" s="14"/>
      <c r="D315" s="228" t="s">
        <v>200</v>
      </c>
      <c r="E315" s="236" t="s">
        <v>1</v>
      </c>
      <c r="F315" s="237" t="s">
        <v>339</v>
      </c>
      <c r="G315" s="14"/>
      <c r="H315" s="238">
        <v>5.5860000000000003</v>
      </c>
      <c r="I315" s="239"/>
      <c r="J315" s="14"/>
      <c r="K315" s="14"/>
      <c r="L315" s="235"/>
      <c r="M315" s="240"/>
      <c r="N315" s="241"/>
      <c r="O315" s="241"/>
      <c r="P315" s="241"/>
      <c r="Q315" s="241"/>
      <c r="R315" s="241"/>
      <c r="S315" s="241"/>
      <c r="T315" s="24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36" t="s">
        <v>200</v>
      </c>
      <c r="AU315" s="236" t="s">
        <v>87</v>
      </c>
      <c r="AV315" s="14" t="s">
        <v>87</v>
      </c>
      <c r="AW315" s="14" t="s">
        <v>30</v>
      </c>
      <c r="AX315" s="14" t="s">
        <v>76</v>
      </c>
      <c r="AY315" s="236" t="s">
        <v>192</v>
      </c>
    </row>
    <row r="316" s="14" customFormat="1">
      <c r="A316" s="14"/>
      <c r="B316" s="235"/>
      <c r="C316" s="14"/>
      <c r="D316" s="228" t="s">
        <v>200</v>
      </c>
      <c r="E316" s="236" t="s">
        <v>1</v>
      </c>
      <c r="F316" s="237" t="s">
        <v>340</v>
      </c>
      <c r="G316" s="14"/>
      <c r="H316" s="238">
        <v>1.353</v>
      </c>
      <c r="I316" s="239"/>
      <c r="J316" s="14"/>
      <c r="K316" s="14"/>
      <c r="L316" s="235"/>
      <c r="M316" s="240"/>
      <c r="N316" s="241"/>
      <c r="O316" s="241"/>
      <c r="P316" s="241"/>
      <c r="Q316" s="241"/>
      <c r="R316" s="241"/>
      <c r="S316" s="241"/>
      <c r="T316" s="24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36" t="s">
        <v>200</v>
      </c>
      <c r="AU316" s="236" t="s">
        <v>87</v>
      </c>
      <c r="AV316" s="14" t="s">
        <v>87</v>
      </c>
      <c r="AW316" s="14" t="s">
        <v>30</v>
      </c>
      <c r="AX316" s="14" t="s">
        <v>76</v>
      </c>
      <c r="AY316" s="236" t="s">
        <v>192</v>
      </c>
    </row>
    <row r="317" s="15" customFormat="1">
      <c r="A317" s="15"/>
      <c r="B317" s="243"/>
      <c r="C317" s="15"/>
      <c r="D317" s="228" t="s">
        <v>200</v>
      </c>
      <c r="E317" s="244" t="s">
        <v>1</v>
      </c>
      <c r="F317" s="245" t="s">
        <v>203</v>
      </c>
      <c r="G317" s="15"/>
      <c r="H317" s="246">
        <v>16.643999999999998</v>
      </c>
      <c r="I317" s="247"/>
      <c r="J317" s="15"/>
      <c r="K317" s="15"/>
      <c r="L317" s="243"/>
      <c r="M317" s="248"/>
      <c r="N317" s="249"/>
      <c r="O317" s="249"/>
      <c r="P317" s="249"/>
      <c r="Q317" s="249"/>
      <c r="R317" s="249"/>
      <c r="S317" s="249"/>
      <c r="T317" s="250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44" t="s">
        <v>200</v>
      </c>
      <c r="AU317" s="244" t="s">
        <v>87</v>
      </c>
      <c r="AV317" s="15" t="s">
        <v>204</v>
      </c>
      <c r="AW317" s="15" t="s">
        <v>30</v>
      </c>
      <c r="AX317" s="15" t="s">
        <v>76</v>
      </c>
      <c r="AY317" s="244" t="s">
        <v>192</v>
      </c>
    </row>
    <row r="318" s="13" customFormat="1">
      <c r="A318" s="13"/>
      <c r="B318" s="227"/>
      <c r="C318" s="13"/>
      <c r="D318" s="228" t="s">
        <v>200</v>
      </c>
      <c r="E318" s="229" t="s">
        <v>1</v>
      </c>
      <c r="F318" s="230" t="s">
        <v>205</v>
      </c>
      <c r="G318" s="13"/>
      <c r="H318" s="229" t="s">
        <v>1</v>
      </c>
      <c r="I318" s="231"/>
      <c r="J318" s="13"/>
      <c r="K318" s="13"/>
      <c r="L318" s="227"/>
      <c r="M318" s="232"/>
      <c r="N318" s="233"/>
      <c r="O318" s="233"/>
      <c r="P318" s="233"/>
      <c r="Q318" s="233"/>
      <c r="R318" s="233"/>
      <c r="S318" s="233"/>
      <c r="T318" s="23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29" t="s">
        <v>200</v>
      </c>
      <c r="AU318" s="229" t="s">
        <v>87</v>
      </c>
      <c r="AV318" s="13" t="s">
        <v>83</v>
      </c>
      <c r="AW318" s="13" t="s">
        <v>30</v>
      </c>
      <c r="AX318" s="13" t="s">
        <v>76</v>
      </c>
      <c r="AY318" s="229" t="s">
        <v>192</v>
      </c>
    </row>
    <row r="319" s="14" customFormat="1">
      <c r="A319" s="14"/>
      <c r="B319" s="235"/>
      <c r="C319" s="14"/>
      <c r="D319" s="228" t="s">
        <v>200</v>
      </c>
      <c r="E319" s="236" t="s">
        <v>1</v>
      </c>
      <c r="F319" s="237" t="s">
        <v>341</v>
      </c>
      <c r="G319" s="14"/>
      <c r="H319" s="238">
        <v>16.673999999999999</v>
      </c>
      <c r="I319" s="239"/>
      <c r="J319" s="14"/>
      <c r="K319" s="14"/>
      <c r="L319" s="235"/>
      <c r="M319" s="240"/>
      <c r="N319" s="241"/>
      <c r="O319" s="241"/>
      <c r="P319" s="241"/>
      <c r="Q319" s="241"/>
      <c r="R319" s="241"/>
      <c r="S319" s="241"/>
      <c r="T319" s="24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36" t="s">
        <v>200</v>
      </c>
      <c r="AU319" s="236" t="s">
        <v>87</v>
      </c>
      <c r="AV319" s="14" t="s">
        <v>87</v>
      </c>
      <c r="AW319" s="14" t="s">
        <v>30</v>
      </c>
      <c r="AX319" s="14" t="s">
        <v>76</v>
      </c>
      <c r="AY319" s="236" t="s">
        <v>192</v>
      </c>
    </row>
    <row r="320" s="14" customFormat="1">
      <c r="A320" s="14"/>
      <c r="B320" s="235"/>
      <c r="C320" s="14"/>
      <c r="D320" s="228" t="s">
        <v>200</v>
      </c>
      <c r="E320" s="236" t="s">
        <v>1</v>
      </c>
      <c r="F320" s="237" t="s">
        <v>342</v>
      </c>
      <c r="G320" s="14"/>
      <c r="H320" s="238">
        <v>5.5819999999999999</v>
      </c>
      <c r="I320" s="239"/>
      <c r="J320" s="14"/>
      <c r="K320" s="14"/>
      <c r="L320" s="235"/>
      <c r="M320" s="240"/>
      <c r="N320" s="241"/>
      <c r="O320" s="241"/>
      <c r="P320" s="241"/>
      <c r="Q320" s="241"/>
      <c r="R320" s="241"/>
      <c r="S320" s="241"/>
      <c r="T320" s="24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36" t="s">
        <v>200</v>
      </c>
      <c r="AU320" s="236" t="s">
        <v>87</v>
      </c>
      <c r="AV320" s="14" t="s">
        <v>87</v>
      </c>
      <c r="AW320" s="14" t="s">
        <v>30</v>
      </c>
      <c r="AX320" s="14" t="s">
        <v>76</v>
      </c>
      <c r="AY320" s="236" t="s">
        <v>192</v>
      </c>
    </row>
    <row r="321" s="15" customFormat="1">
      <c r="A321" s="15"/>
      <c r="B321" s="243"/>
      <c r="C321" s="15"/>
      <c r="D321" s="228" t="s">
        <v>200</v>
      </c>
      <c r="E321" s="244" t="s">
        <v>1</v>
      </c>
      <c r="F321" s="245" t="s">
        <v>203</v>
      </c>
      <c r="G321" s="15"/>
      <c r="H321" s="246">
        <v>22.256</v>
      </c>
      <c r="I321" s="247"/>
      <c r="J321" s="15"/>
      <c r="K321" s="15"/>
      <c r="L321" s="243"/>
      <c r="M321" s="248"/>
      <c r="N321" s="249"/>
      <c r="O321" s="249"/>
      <c r="P321" s="249"/>
      <c r="Q321" s="249"/>
      <c r="R321" s="249"/>
      <c r="S321" s="249"/>
      <c r="T321" s="250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44" t="s">
        <v>200</v>
      </c>
      <c r="AU321" s="244" t="s">
        <v>87</v>
      </c>
      <c r="AV321" s="15" t="s">
        <v>204</v>
      </c>
      <c r="AW321" s="15" t="s">
        <v>30</v>
      </c>
      <c r="AX321" s="15" t="s">
        <v>76</v>
      </c>
      <c r="AY321" s="244" t="s">
        <v>192</v>
      </c>
    </row>
    <row r="322" s="13" customFormat="1">
      <c r="A322" s="13"/>
      <c r="B322" s="227"/>
      <c r="C322" s="13"/>
      <c r="D322" s="228" t="s">
        <v>200</v>
      </c>
      <c r="E322" s="229" t="s">
        <v>1</v>
      </c>
      <c r="F322" s="230" t="s">
        <v>343</v>
      </c>
      <c r="G322" s="13"/>
      <c r="H322" s="229" t="s">
        <v>1</v>
      </c>
      <c r="I322" s="231"/>
      <c r="J322" s="13"/>
      <c r="K322" s="13"/>
      <c r="L322" s="227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29" t="s">
        <v>200</v>
      </c>
      <c r="AU322" s="229" t="s">
        <v>87</v>
      </c>
      <c r="AV322" s="13" t="s">
        <v>83</v>
      </c>
      <c r="AW322" s="13" t="s">
        <v>30</v>
      </c>
      <c r="AX322" s="13" t="s">
        <v>76</v>
      </c>
      <c r="AY322" s="229" t="s">
        <v>192</v>
      </c>
    </row>
    <row r="323" s="14" customFormat="1">
      <c r="A323" s="14"/>
      <c r="B323" s="235"/>
      <c r="C323" s="14"/>
      <c r="D323" s="228" t="s">
        <v>200</v>
      </c>
      <c r="E323" s="236" t="s">
        <v>1</v>
      </c>
      <c r="F323" s="237" t="s">
        <v>344</v>
      </c>
      <c r="G323" s="14"/>
      <c r="H323" s="238">
        <v>6.8140000000000001</v>
      </c>
      <c r="I323" s="239"/>
      <c r="J323" s="14"/>
      <c r="K323" s="14"/>
      <c r="L323" s="235"/>
      <c r="M323" s="240"/>
      <c r="N323" s="241"/>
      <c r="O323" s="241"/>
      <c r="P323" s="241"/>
      <c r="Q323" s="241"/>
      <c r="R323" s="241"/>
      <c r="S323" s="241"/>
      <c r="T323" s="24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36" t="s">
        <v>200</v>
      </c>
      <c r="AU323" s="236" t="s">
        <v>87</v>
      </c>
      <c r="AV323" s="14" t="s">
        <v>87</v>
      </c>
      <c r="AW323" s="14" t="s">
        <v>30</v>
      </c>
      <c r="AX323" s="14" t="s">
        <v>76</v>
      </c>
      <c r="AY323" s="236" t="s">
        <v>192</v>
      </c>
    </row>
    <row r="324" s="14" customFormat="1">
      <c r="A324" s="14"/>
      <c r="B324" s="235"/>
      <c r="C324" s="14"/>
      <c r="D324" s="228" t="s">
        <v>200</v>
      </c>
      <c r="E324" s="236" t="s">
        <v>1</v>
      </c>
      <c r="F324" s="237" t="s">
        <v>345</v>
      </c>
      <c r="G324" s="14"/>
      <c r="H324" s="238">
        <v>15.17</v>
      </c>
      <c r="I324" s="239"/>
      <c r="J324" s="14"/>
      <c r="K324" s="14"/>
      <c r="L324" s="235"/>
      <c r="M324" s="240"/>
      <c r="N324" s="241"/>
      <c r="O324" s="241"/>
      <c r="P324" s="241"/>
      <c r="Q324" s="241"/>
      <c r="R324" s="241"/>
      <c r="S324" s="241"/>
      <c r="T324" s="24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36" t="s">
        <v>200</v>
      </c>
      <c r="AU324" s="236" t="s">
        <v>87</v>
      </c>
      <c r="AV324" s="14" t="s">
        <v>87</v>
      </c>
      <c r="AW324" s="14" t="s">
        <v>30</v>
      </c>
      <c r="AX324" s="14" t="s">
        <v>76</v>
      </c>
      <c r="AY324" s="236" t="s">
        <v>192</v>
      </c>
    </row>
    <row r="325" s="15" customFormat="1">
      <c r="A325" s="15"/>
      <c r="B325" s="243"/>
      <c r="C325" s="15"/>
      <c r="D325" s="228" t="s">
        <v>200</v>
      </c>
      <c r="E325" s="244" t="s">
        <v>1</v>
      </c>
      <c r="F325" s="245" t="s">
        <v>203</v>
      </c>
      <c r="G325" s="15"/>
      <c r="H325" s="246">
        <v>21.984000000000002</v>
      </c>
      <c r="I325" s="247"/>
      <c r="J325" s="15"/>
      <c r="K325" s="15"/>
      <c r="L325" s="243"/>
      <c r="M325" s="248"/>
      <c r="N325" s="249"/>
      <c r="O325" s="249"/>
      <c r="P325" s="249"/>
      <c r="Q325" s="249"/>
      <c r="R325" s="249"/>
      <c r="S325" s="249"/>
      <c r="T325" s="250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44" t="s">
        <v>200</v>
      </c>
      <c r="AU325" s="244" t="s">
        <v>87</v>
      </c>
      <c r="AV325" s="15" t="s">
        <v>204</v>
      </c>
      <c r="AW325" s="15" t="s">
        <v>30</v>
      </c>
      <c r="AX325" s="15" t="s">
        <v>76</v>
      </c>
      <c r="AY325" s="244" t="s">
        <v>192</v>
      </c>
    </row>
    <row r="326" s="13" customFormat="1">
      <c r="A326" s="13"/>
      <c r="B326" s="227"/>
      <c r="C326" s="13"/>
      <c r="D326" s="228" t="s">
        <v>200</v>
      </c>
      <c r="E326" s="229" t="s">
        <v>1</v>
      </c>
      <c r="F326" s="230" t="s">
        <v>207</v>
      </c>
      <c r="G326" s="13"/>
      <c r="H326" s="229" t="s">
        <v>1</v>
      </c>
      <c r="I326" s="231"/>
      <c r="J326" s="13"/>
      <c r="K326" s="13"/>
      <c r="L326" s="227"/>
      <c r="M326" s="232"/>
      <c r="N326" s="233"/>
      <c r="O326" s="233"/>
      <c r="P326" s="233"/>
      <c r="Q326" s="233"/>
      <c r="R326" s="233"/>
      <c r="S326" s="233"/>
      <c r="T326" s="23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29" t="s">
        <v>200</v>
      </c>
      <c r="AU326" s="229" t="s">
        <v>87</v>
      </c>
      <c r="AV326" s="13" t="s">
        <v>83</v>
      </c>
      <c r="AW326" s="13" t="s">
        <v>30</v>
      </c>
      <c r="AX326" s="13" t="s">
        <v>76</v>
      </c>
      <c r="AY326" s="229" t="s">
        <v>192</v>
      </c>
    </row>
    <row r="327" s="14" customFormat="1">
      <c r="A327" s="14"/>
      <c r="B327" s="235"/>
      <c r="C327" s="14"/>
      <c r="D327" s="228" t="s">
        <v>200</v>
      </c>
      <c r="E327" s="236" t="s">
        <v>1</v>
      </c>
      <c r="F327" s="237" t="s">
        <v>346</v>
      </c>
      <c r="G327" s="14"/>
      <c r="H327" s="238">
        <v>94.695999999999998</v>
      </c>
      <c r="I327" s="239"/>
      <c r="J327" s="14"/>
      <c r="K327" s="14"/>
      <c r="L327" s="235"/>
      <c r="M327" s="240"/>
      <c r="N327" s="241"/>
      <c r="O327" s="241"/>
      <c r="P327" s="241"/>
      <c r="Q327" s="241"/>
      <c r="R327" s="241"/>
      <c r="S327" s="241"/>
      <c r="T327" s="24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36" t="s">
        <v>200</v>
      </c>
      <c r="AU327" s="236" t="s">
        <v>87</v>
      </c>
      <c r="AV327" s="14" t="s">
        <v>87</v>
      </c>
      <c r="AW327" s="14" t="s">
        <v>30</v>
      </c>
      <c r="AX327" s="14" t="s">
        <v>76</v>
      </c>
      <c r="AY327" s="236" t="s">
        <v>192</v>
      </c>
    </row>
    <row r="328" s="14" customFormat="1">
      <c r="A328" s="14"/>
      <c r="B328" s="235"/>
      <c r="C328" s="14"/>
      <c r="D328" s="228" t="s">
        <v>200</v>
      </c>
      <c r="E328" s="236" t="s">
        <v>1</v>
      </c>
      <c r="F328" s="237" t="s">
        <v>347</v>
      </c>
      <c r="G328" s="14"/>
      <c r="H328" s="238">
        <v>14.099</v>
      </c>
      <c r="I328" s="239"/>
      <c r="J328" s="14"/>
      <c r="K328" s="14"/>
      <c r="L328" s="235"/>
      <c r="M328" s="240"/>
      <c r="N328" s="241"/>
      <c r="O328" s="241"/>
      <c r="P328" s="241"/>
      <c r="Q328" s="241"/>
      <c r="R328" s="241"/>
      <c r="S328" s="241"/>
      <c r="T328" s="24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36" t="s">
        <v>200</v>
      </c>
      <c r="AU328" s="236" t="s">
        <v>87</v>
      </c>
      <c r="AV328" s="14" t="s">
        <v>87</v>
      </c>
      <c r="AW328" s="14" t="s">
        <v>30</v>
      </c>
      <c r="AX328" s="14" t="s">
        <v>76</v>
      </c>
      <c r="AY328" s="236" t="s">
        <v>192</v>
      </c>
    </row>
    <row r="329" s="14" customFormat="1">
      <c r="A329" s="14"/>
      <c r="B329" s="235"/>
      <c r="C329" s="14"/>
      <c r="D329" s="228" t="s">
        <v>200</v>
      </c>
      <c r="E329" s="236" t="s">
        <v>1</v>
      </c>
      <c r="F329" s="237" t="s">
        <v>348</v>
      </c>
      <c r="G329" s="14"/>
      <c r="H329" s="238">
        <v>3.7759999999999998</v>
      </c>
      <c r="I329" s="239"/>
      <c r="J329" s="14"/>
      <c r="K329" s="14"/>
      <c r="L329" s="235"/>
      <c r="M329" s="240"/>
      <c r="N329" s="241"/>
      <c r="O329" s="241"/>
      <c r="P329" s="241"/>
      <c r="Q329" s="241"/>
      <c r="R329" s="241"/>
      <c r="S329" s="241"/>
      <c r="T329" s="24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36" t="s">
        <v>200</v>
      </c>
      <c r="AU329" s="236" t="s">
        <v>87</v>
      </c>
      <c r="AV329" s="14" t="s">
        <v>87</v>
      </c>
      <c r="AW329" s="14" t="s">
        <v>30</v>
      </c>
      <c r="AX329" s="14" t="s">
        <v>76</v>
      </c>
      <c r="AY329" s="236" t="s">
        <v>192</v>
      </c>
    </row>
    <row r="330" s="14" customFormat="1">
      <c r="A330" s="14"/>
      <c r="B330" s="235"/>
      <c r="C330" s="14"/>
      <c r="D330" s="228" t="s">
        <v>200</v>
      </c>
      <c r="E330" s="236" t="s">
        <v>1</v>
      </c>
      <c r="F330" s="237" t="s">
        <v>349</v>
      </c>
      <c r="G330" s="14"/>
      <c r="H330" s="238">
        <v>10.398</v>
      </c>
      <c r="I330" s="239"/>
      <c r="J330" s="14"/>
      <c r="K330" s="14"/>
      <c r="L330" s="235"/>
      <c r="M330" s="240"/>
      <c r="N330" s="241"/>
      <c r="O330" s="241"/>
      <c r="P330" s="241"/>
      <c r="Q330" s="241"/>
      <c r="R330" s="241"/>
      <c r="S330" s="241"/>
      <c r="T330" s="24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36" t="s">
        <v>200</v>
      </c>
      <c r="AU330" s="236" t="s">
        <v>87</v>
      </c>
      <c r="AV330" s="14" t="s">
        <v>87</v>
      </c>
      <c r="AW330" s="14" t="s">
        <v>30</v>
      </c>
      <c r="AX330" s="14" t="s">
        <v>76</v>
      </c>
      <c r="AY330" s="236" t="s">
        <v>192</v>
      </c>
    </row>
    <row r="331" s="15" customFormat="1">
      <c r="A331" s="15"/>
      <c r="B331" s="243"/>
      <c r="C331" s="15"/>
      <c r="D331" s="228" t="s">
        <v>200</v>
      </c>
      <c r="E331" s="244" t="s">
        <v>1</v>
      </c>
      <c r="F331" s="245" t="s">
        <v>203</v>
      </c>
      <c r="G331" s="15"/>
      <c r="H331" s="246">
        <v>122.96899999999999</v>
      </c>
      <c r="I331" s="247"/>
      <c r="J331" s="15"/>
      <c r="K331" s="15"/>
      <c r="L331" s="243"/>
      <c r="M331" s="248"/>
      <c r="N331" s="249"/>
      <c r="O331" s="249"/>
      <c r="P331" s="249"/>
      <c r="Q331" s="249"/>
      <c r="R331" s="249"/>
      <c r="S331" s="249"/>
      <c r="T331" s="250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44" t="s">
        <v>200</v>
      </c>
      <c r="AU331" s="244" t="s">
        <v>87</v>
      </c>
      <c r="AV331" s="15" t="s">
        <v>204</v>
      </c>
      <c r="AW331" s="15" t="s">
        <v>30</v>
      </c>
      <c r="AX331" s="15" t="s">
        <v>76</v>
      </c>
      <c r="AY331" s="244" t="s">
        <v>192</v>
      </c>
    </row>
    <row r="332" s="13" customFormat="1">
      <c r="A332" s="13"/>
      <c r="B332" s="227"/>
      <c r="C332" s="13"/>
      <c r="D332" s="228" t="s">
        <v>200</v>
      </c>
      <c r="E332" s="229" t="s">
        <v>1</v>
      </c>
      <c r="F332" s="230" t="s">
        <v>315</v>
      </c>
      <c r="G332" s="13"/>
      <c r="H332" s="229" t="s">
        <v>1</v>
      </c>
      <c r="I332" s="231"/>
      <c r="J332" s="13"/>
      <c r="K332" s="13"/>
      <c r="L332" s="227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29" t="s">
        <v>200</v>
      </c>
      <c r="AU332" s="229" t="s">
        <v>87</v>
      </c>
      <c r="AV332" s="13" t="s">
        <v>83</v>
      </c>
      <c r="AW332" s="13" t="s">
        <v>30</v>
      </c>
      <c r="AX332" s="13" t="s">
        <v>76</v>
      </c>
      <c r="AY332" s="229" t="s">
        <v>192</v>
      </c>
    </row>
    <row r="333" s="14" customFormat="1">
      <c r="A333" s="14"/>
      <c r="B333" s="235"/>
      <c r="C333" s="14"/>
      <c r="D333" s="228" t="s">
        <v>200</v>
      </c>
      <c r="E333" s="236" t="s">
        <v>1</v>
      </c>
      <c r="F333" s="237" t="s">
        <v>350</v>
      </c>
      <c r="G333" s="14"/>
      <c r="H333" s="238">
        <v>6.8319999999999999</v>
      </c>
      <c r="I333" s="239"/>
      <c r="J333" s="14"/>
      <c r="K333" s="14"/>
      <c r="L333" s="235"/>
      <c r="M333" s="240"/>
      <c r="N333" s="241"/>
      <c r="O333" s="241"/>
      <c r="P333" s="241"/>
      <c r="Q333" s="241"/>
      <c r="R333" s="241"/>
      <c r="S333" s="241"/>
      <c r="T333" s="24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36" t="s">
        <v>200</v>
      </c>
      <c r="AU333" s="236" t="s">
        <v>87</v>
      </c>
      <c r="AV333" s="14" t="s">
        <v>87</v>
      </c>
      <c r="AW333" s="14" t="s">
        <v>30</v>
      </c>
      <c r="AX333" s="14" t="s">
        <v>76</v>
      </c>
      <c r="AY333" s="236" t="s">
        <v>192</v>
      </c>
    </row>
    <row r="334" s="14" customFormat="1">
      <c r="A334" s="14"/>
      <c r="B334" s="235"/>
      <c r="C334" s="14"/>
      <c r="D334" s="228" t="s">
        <v>200</v>
      </c>
      <c r="E334" s="236" t="s">
        <v>1</v>
      </c>
      <c r="F334" s="237" t="s">
        <v>351</v>
      </c>
      <c r="G334" s="14"/>
      <c r="H334" s="238">
        <v>45.18</v>
      </c>
      <c r="I334" s="239"/>
      <c r="J334" s="14"/>
      <c r="K334" s="14"/>
      <c r="L334" s="235"/>
      <c r="M334" s="240"/>
      <c r="N334" s="241"/>
      <c r="O334" s="241"/>
      <c r="P334" s="241"/>
      <c r="Q334" s="241"/>
      <c r="R334" s="241"/>
      <c r="S334" s="241"/>
      <c r="T334" s="24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36" t="s">
        <v>200</v>
      </c>
      <c r="AU334" s="236" t="s">
        <v>87</v>
      </c>
      <c r="AV334" s="14" t="s">
        <v>87</v>
      </c>
      <c r="AW334" s="14" t="s">
        <v>30</v>
      </c>
      <c r="AX334" s="14" t="s">
        <v>76</v>
      </c>
      <c r="AY334" s="236" t="s">
        <v>192</v>
      </c>
    </row>
    <row r="335" s="15" customFormat="1">
      <c r="A335" s="15"/>
      <c r="B335" s="243"/>
      <c r="C335" s="15"/>
      <c r="D335" s="228" t="s">
        <v>200</v>
      </c>
      <c r="E335" s="244" t="s">
        <v>1</v>
      </c>
      <c r="F335" s="245" t="s">
        <v>203</v>
      </c>
      <c r="G335" s="15"/>
      <c r="H335" s="246">
        <v>52.012</v>
      </c>
      <c r="I335" s="247"/>
      <c r="J335" s="15"/>
      <c r="K335" s="15"/>
      <c r="L335" s="243"/>
      <c r="M335" s="248"/>
      <c r="N335" s="249"/>
      <c r="O335" s="249"/>
      <c r="P335" s="249"/>
      <c r="Q335" s="249"/>
      <c r="R335" s="249"/>
      <c r="S335" s="249"/>
      <c r="T335" s="250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44" t="s">
        <v>200</v>
      </c>
      <c r="AU335" s="244" t="s">
        <v>87</v>
      </c>
      <c r="AV335" s="15" t="s">
        <v>204</v>
      </c>
      <c r="AW335" s="15" t="s">
        <v>30</v>
      </c>
      <c r="AX335" s="15" t="s">
        <v>76</v>
      </c>
      <c r="AY335" s="244" t="s">
        <v>192</v>
      </c>
    </row>
    <row r="336" s="13" customFormat="1">
      <c r="A336" s="13"/>
      <c r="B336" s="227"/>
      <c r="C336" s="13"/>
      <c r="D336" s="228" t="s">
        <v>200</v>
      </c>
      <c r="E336" s="229" t="s">
        <v>1</v>
      </c>
      <c r="F336" s="230" t="s">
        <v>209</v>
      </c>
      <c r="G336" s="13"/>
      <c r="H336" s="229" t="s">
        <v>1</v>
      </c>
      <c r="I336" s="231"/>
      <c r="J336" s="13"/>
      <c r="K336" s="13"/>
      <c r="L336" s="227"/>
      <c r="M336" s="232"/>
      <c r="N336" s="233"/>
      <c r="O336" s="233"/>
      <c r="P336" s="233"/>
      <c r="Q336" s="233"/>
      <c r="R336" s="233"/>
      <c r="S336" s="233"/>
      <c r="T336" s="23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29" t="s">
        <v>200</v>
      </c>
      <c r="AU336" s="229" t="s">
        <v>87</v>
      </c>
      <c r="AV336" s="13" t="s">
        <v>83</v>
      </c>
      <c r="AW336" s="13" t="s">
        <v>30</v>
      </c>
      <c r="AX336" s="13" t="s">
        <v>76</v>
      </c>
      <c r="AY336" s="229" t="s">
        <v>192</v>
      </c>
    </row>
    <row r="337" s="14" customFormat="1">
      <c r="A337" s="14"/>
      <c r="B337" s="235"/>
      <c r="C337" s="14"/>
      <c r="D337" s="228" t="s">
        <v>200</v>
      </c>
      <c r="E337" s="236" t="s">
        <v>1</v>
      </c>
      <c r="F337" s="237" t="s">
        <v>317</v>
      </c>
      <c r="G337" s="14"/>
      <c r="H337" s="238">
        <v>5.1520000000000001</v>
      </c>
      <c r="I337" s="239"/>
      <c r="J337" s="14"/>
      <c r="K337" s="14"/>
      <c r="L337" s="235"/>
      <c r="M337" s="240"/>
      <c r="N337" s="241"/>
      <c r="O337" s="241"/>
      <c r="P337" s="241"/>
      <c r="Q337" s="241"/>
      <c r="R337" s="241"/>
      <c r="S337" s="241"/>
      <c r="T337" s="242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36" t="s">
        <v>200</v>
      </c>
      <c r="AU337" s="236" t="s">
        <v>87</v>
      </c>
      <c r="AV337" s="14" t="s">
        <v>87</v>
      </c>
      <c r="AW337" s="14" t="s">
        <v>30</v>
      </c>
      <c r="AX337" s="14" t="s">
        <v>76</v>
      </c>
      <c r="AY337" s="236" t="s">
        <v>192</v>
      </c>
    </row>
    <row r="338" s="15" customFormat="1">
      <c r="A338" s="15"/>
      <c r="B338" s="243"/>
      <c r="C338" s="15"/>
      <c r="D338" s="228" t="s">
        <v>200</v>
      </c>
      <c r="E338" s="244" t="s">
        <v>1</v>
      </c>
      <c r="F338" s="245" t="s">
        <v>203</v>
      </c>
      <c r="G338" s="15"/>
      <c r="H338" s="246">
        <v>5.1520000000000001</v>
      </c>
      <c r="I338" s="247"/>
      <c r="J338" s="15"/>
      <c r="K338" s="15"/>
      <c r="L338" s="243"/>
      <c r="M338" s="248"/>
      <c r="N338" s="249"/>
      <c r="O338" s="249"/>
      <c r="P338" s="249"/>
      <c r="Q338" s="249"/>
      <c r="R338" s="249"/>
      <c r="S338" s="249"/>
      <c r="T338" s="250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44" t="s">
        <v>200</v>
      </c>
      <c r="AU338" s="244" t="s">
        <v>87</v>
      </c>
      <c r="AV338" s="15" t="s">
        <v>204</v>
      </c>
      <c r="AW338" s="15" t="s">
        <v>30</v>
      </c>
      <c r="AX338" s="15" t="s">
        <v>76</v>
      </c>
      <c r="AY338" s="244" t="s">
        <v>192</v>
      </c>
    </row>
    <row r="339" s="13" customFormat="1">
      <c r="A339" s="13"/>
      <c r="B339" s="227"/>
      <c r="C339" s="13"/>
      <c r="D339" s="228" t="s">
        <v>200</v>
      </c>
      <c r="E339" s="229" t="s">
        <v>1</v>
      </c>
      <c r="F339" s="230" t="s">
        <v>211</v>
      </c>
      <c r="G339" s="13"/>
      <c r="H339" s="229" t="s">
        <v>1</v>
      </c>
      <c r="I339" s="231"/>
      <c r="J339" s="13"/>
      <c r="K339" s="13"/>
      <c r="L339" s="227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29" t="s">
        <v>200</v>
      </c>
      <c r="AU339" s="229" t="s">
        <v>87</v>
      </c>
      <c r="AV339" s="13" t="s">
        <v>83</v>
      </c>
      <c r="AW339" s="13" t="s">
        <v>30</v>
      </c>
      <c r="AX339" s="13" t="s">
        <v>76</v>
      </c>
      <c r="AY339" s="229" t="s">
        <v>192</v>
      </c>
    </row>
    <row r="340" s="14" customFormat="1">
      <c r="A340" s="14"/>
      <c r="B340" s="235"/>
      <c r="C340" s="14"/>
      <c r="D340" s="228" t="s">
        <v>200</v>
      </c>
      <c r="E340" s="236" t="s">
        <v>1</v>
      </c>
      <c r="F340" s="237" t="s">
        <v>352</v>
      </c>
      <c r="G340" s="14"/>
      <c r="H340" s="238">
        <v>9.8490000000000002</v>
      </c>
      <c r="I340" s="239"/>
      <c r="J340" s="14"/>
      <c r="K340" s="14"/>
      <c r="L340" s="235"/>
      <c r="M340" s="240"/>
      <c r="N340" s="241"/>
      <c r="O340" s="241"/>
      <c r="P340" s="241"/>
      <c r="Q340" s="241"/>
      <c r="R340" s="241"/>
      <c r="S340" s="241"/>
      <c r="T340" s="24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36" t="s">
        <v>200</v>
      </c>
      <c r="AU340" s="236" t="s">
        <v>87</v>
      </c>
      <c r="AV340" s="14" t="s">
        <v>87</v>
      </c>
      <c r="AW340" s="14" t="s">
        <v>30</v>
      </c>
      <c r="AX340" s="14" t="s">
        <v>76</v>
      </c>
      <c r="AY340" s="236" t="s">
        <v>192</v>
      </c>
    </row>
    <row r="341" s="14" customFormat="1">
      <c r="A341" s="14"/>
      <c r="B341" s="235"/>
      <c r="C341" s="14"/>
      <c r="D341" s="228" t="s">
        <v>200</v>
      </c>
      <c r="E341" s="236" t="s">
        <v>1</v>
      </c>
      <c r="F341" s="237" t="s">
        <v>353</v>
      </c>
      <c r="G341" s="14"/>
      <c r="H341" s="238">
        <v>6.8869999999999996</v>
      </c>
      <c r="I341" s="239"/>
      <c r="J341" s="14"/>
      <c r="K341" s="14"/>
      <c r="L341" s="235"/>
      <c r="M341" s="240"/>
      <c r="N341" s="241"/>
      <c r="O341" s="241"/>
      <c r="P341" s="241"/>
      <c r="Q341" s="241"/>
      <c r="R341" s="241"/>
      <c r="S341" s="241"/>
      <c r="T341" s="24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36" t="s">
        <v>200</v>
      </c>
      <c r="AU341" s="236" t="s">
        <v>87</v>
      </c>
      <c r="AV341" s="14" t="s">
        <v>87</v>
      </c>
      <c r="AW341" s="14" t="s">
        <v>30</v>
      </c>
      <c r="AX341" s="14" t="s">
        <v>76</v>
      </c>
      <c r="AY341" s="236" t="s">
        <v>192</v>
      </c>
    </row>
    <row r="342" s="15" customFormat="1">
      <c r="A342" s="15"/>
      <c r="B342" s="243"/>
      <c r="C342" s="15"/>
      <c r="D342" s="228" t="s">
        <v>200</v>
      </c>
      <c r="E342" s="244" t="s">
        <v>1</v>
      </c>
      <c r="F342" s="245" t="s">
        <v>203</v>
      </c>
      <c r="G342" s="15"/>
      <c r="H342" s="246">
        <v>16.736000000000001</v>
      </c>
      <c r="I342" s="247"/>
      <c r="J342" s="15"/>
      <c r="K342" s="15"/>
      <c r="L342" s="243"/>
      <c r="M342" s="248"/>
      <c r="N342" s="249"/>
      <c r="O342" s="249"/>
      <c r="P342" s="249"/>
      <c r="Q342" s="249"/>
      <c r="R342" s="249"/>
      <c r="S342" s="249"/>
      <c r="T342" s="250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44" t="s">
        <v>200</v>
      </c>
      <c r="AU342" s="244" t="s">
        <v>87</v>
      </c>
      <c r="AV342" s="15" t="s">
        <v>204</v>
      </c>
      <c r="AW342" s="15" t="s">
        <v>30</v>
      </c>
      <c r="AX342" s="15" t="s">
        <v>76</v>
      </c>
      <c r="AY342" s="244" t="s">
        <v>192</v>
      </c>
    </row>
    <row r="343" s="16" customFormat="1">
      <c r="A343" s="16"/>
      <c r="B343" s="251"/>
      <c r="C343" s="16"/>
      <c r="D343" s="228" t="s">
        <v>200</v>
      </c>
      <c r="E343" s="252" t="s">
        <v>106</v>
      </c>
      <c r="F343" s="253" t="s">
        <v>224</v>
      </c>
      <c r="G343" s="16"/>
      <c r="H343" s="254">
        <v>257.75299999999999</v>
      </c>
      <c r="I343" s="255"/>
      <c r="J343" s="16"/>
      <c r="K343" s="16"/>
      <c r="L343" s="251"/>
      <c r="M343" s="256"/>
      <c r="N343" s="257"/>
      <c r="O343" s="257"/>
      <c r="P343" s="257"/>
      <c r="Q343" s="257"/>
      <c r="R343" s="257"/>
      <c r="S343" s="257"/>
      <c r="T343" s="258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T343" s="252" t="s">
        <v>200</v>
      </c>
      <c r="AU343" s="252" t="s">
        <v>87</v>
      </c>
      <c r="AV343" s="16" t="s">
        <v>198</v>
      </c>
      <c r="AW343" s="16" t="s">
        <v>30</v>
      </c>
      <c r="AX343" s="16" t="s">
        <v>83</v>
      </c>
      <c r="AY343" s="252" t="s">
        <v>192</v>
      </c>
    </row>
    <row r="344" s="2" customFormat="1" ht="24.15" customHeight="1">
      <c r="A344" s="40"/>
      <c r="B344" s="183"/>
      <c r="C344" s="214" t="s">
        <v>354</v>
      </c>
      <c r="D344" s="214" t="s">
        <v>195</v>
      </c>
      <c r="E344" s="215" t="s">
        <v>355</v>
      </c>
      <c r="F344" s="216" t="s">
        <v>356</v>
      </c>
      <c r="G344" s="217" t="s">
        <v>122</v>
      </c>
      <c r="H344" s="218">
        <v>12.771000000000001</v>
      </c>
      <c r="I344" s="219"/>
      <c r="J344" s="220">
        <f>ROUND(I344*H344,2)</f>
        <v>0</v>
      </c>
      <c r="K344" s="221"/>
      <c r="L344" s="41"/>
      <c r="M344" s="222" t="s">
        <v>1</v>
      </c>
      <c r="N344" s="223" t="s">
        <v>42</v>
      </c>
      <c r="O344" s="84"/>
      <c r="P344" s="224">
        <f>O344*H344</f>
        <v>0</v>
      </c>
      <c r="Q344" s="224">
        <v>0.018679999999999999</v>
      </c>
      <c r="R344" s="224">
        <f>Q344*H344</f>
        <v>0.23856227999999999</v>
      </c>
      <c r="S344" s="224">
        <v>0</v>
      </c>
      <c r="T344" s="225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6" t="s">
        <v>198</v>
      </c>
      <c r="AT344" s="226" t="s">
        <v>195</v>
      </c>
      <c r="AU344" s="226" t="s">
        <v>87</v>
      </c>
      <c r="AY344" s="19" t="s">
        <v>192</v>
      </c>
      <c r="BE344" s="140">
        <f>IF(N344="základná",J344,0)</f>
        <v>0</v>
      </c>
      <c r="BF344" s="140">
        <f>IF(N344="znížená",J344,0)</f>
        <v>0</v>
      </c>
      <c r="BG344" s="140">
        <f>IF(N344="zákl. prenesená",J344,0)</f>
        <v>0</v>
      </c>
      <c r="BH344" s="140">
        <f>IF(N344="zníž. prenesená",J344,0)</f>
        <v>0</v>
      </c>
      <c r="BI344" s="140">
        <f>IF(N344="nulová",J344,0)</f>
        <v>0</v>
      </c>
      <c r="BJ344" s="19" t="s">
        <v>87</v>
      </c>
      <c r="BK344" s="140">
        <f>ROUND(I344*H344,2)</f>
        <v>0</v>
      </c>
      <c r="BL344" s="19" t="s">
        <v>198</v>
      </c>
      <c r="BM344" s="226" t="s">
        <v>357</v>
      </c>
    </row>
    <row r="345" s="13" customFormat="1">
      <c r="A345" s="13"/>
      <c r="B345" s="227"/>
      <c r="C345" s="13"/>
      <c r="D345" s="228" t="s">
        <v>200</v>
      </c>
      <c r="E345" s="229" t="s">
        <v>1</v>
      </c>
      <c r="F345" s="230" t="s">
        <v>207</v>
      </c>
      <c r="G345" s="13"/>
      <c r="H345" s="229" t="s">
        <v>1</v>
      </c>
      <c r="I345" s="231"/>
      <c r="J345" s="13"/>
      <c r="K345" s="13"/>
      <c r="L345" s="227"/>
      <c r="M345" s="232"/>
      <c r="N345" s="233"/>
      <c r="O345" s="233"/>
      <c r="P345" s="233"/>
      <c r="Q345" s="233"/>
      <c r="R345" s="233"/>
      <c r="S345" s="233"/>
      <c r="T345" s="23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29" t="s">
        <v>200</v>
      </c>
      <c r="AU345" s="229" t="s">
        <v>87</v>
      </c>
      <c r="AV345" s="13" t="s">
        <v>83</v>
      </c>
      <c r="AW345" s="13" t="s">
        <v>30</v>
      </c>
      <c r="AX345" s="13" t="s">
        <v>76</v>
      </c>
      <c r="AY345" s="229" t="s">
        <v>192</v>
      </c>
    </row>
    <row r="346" s="14" customFormat="1">
      <c r="A346" s="14"/>
      <c r="B346" s="235"/>
      <c r="C346" s="14"/>
      <c r="D346" s="228" t="s">
        <v>200</v>
      </c>
      <c r="E346" s="236" t="s">
        <v>1</v>
      </c>
      <c r="F346" s="237" t="s">
        <v>358</v>
      </c>
      <c r="G346" s="14"/>
      <c r="H346" s="238">
        <v>12.771000000000001</v>
      </c>
      <c r="I346" s="239"/>
      <c r="J346" s="14"/>
      <c r="K346" s="14"/>
      <c r="L346" s="235"/>
      <c r="M346" s="240"/>
      <c r="N346" s="241"/>
      <c r="O346" s="241"/>
      <c r="P346" s="241"/>
      <c r="Q346" s="241"/>
      <c r="R346" s="241"/>
      <c r="S346" s="241"/>
      <c r="T346" s="24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36" t="s">
        <v>200</v>
      </c>
      <c r="AU346" s="236" t="s">
        <v>87</v>
      </c>
      <c r="AV346" s="14" t="s">
        <v>87</v>
      </c>
      <c r="AW346" s="14" t="s">
        <v>30</v>
      </c>
      <c r="AX346" s="14" t="s">
        <v>76</v>
      </c>
      <c r="AY346" s="236" t="s">
        <v>192</v>
      </c>
    </row>
    <row r="347" s="16" customFormat="1">
      <c r="A347" s="16"/>
      <c r="B347" s="251"/>
      <c r="C347" s="16"/>
      <c r="D347" s="228" t="s">
        <v>200</v>
      </c>
      <c r="E347" s="252" t="s">
        <v>1</v>
      </c>
      <c r="F347" s="253" t="s">
        <v>224</v>
      </c>
      <c r="G347" s="16"/>
      <c r="H347" s="254">
        <v>12.771000000000001</v>
      </c>
      <c r="I347" s="255"/>
      <c r="J347" s="16"/>
      <c r="K347" s="16"/>
      <c r="L347" s="251"/>
      <c r="M347" s="256"/>
      <c r="N347" s="257"/>
      <c r="O347" s="257"/>
      <c r="P347" s="257"/>
      <c r="Q347" s="257"/>
      <c r="R347" s="257"/>
      <c r="S347" s="257"/>
      <c r="T347" s="258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T347" s="252" t="s">
        <v>200</v>
      </c>
      <c r="AU347" s="252" t="s">
        <v>87</v>
      </c>
      <c r="AV347" s="16" t="s">
        <v>198</v>
      </c>
      <c r="AW347" s="16" t="s">
        <v>30</v>
      </c>
      <c r="AX347" s="16" t="s">
        <v>83</v>
      </c>
      <c r="AY347" s="252" t="s">
        <v>192</v>
      </c>
    </row>
    <row r="348" s="12" customFormat="1" ht="22.8" customHeight="1">
      <c r="A348" s="12"/>
      <c r="B348" s="202"/>
      <c r="C348" s="12"/>
      <c r="D348" s="203" t="s">
        <v>75</v>
      </c>
      <c r="E348" s="212" t="s">
        <v>288</v>
      </c>
      <c r="F348" s="212" t="s">
        <v>359</v>
      </c>
      <c r="G348" s="12"/>
      <c r="H348" s="12"/>
      <c r="I348" s="205"/>
      <c r="J348" s="213">
        <f>BK348</f>
        <v>0</v>
      </c>
      <c r="K348" s="12"/>
      <c r="L348" s="202"/>
      <c r="M348" s="206"/>
      <c r="N348" s="207"/>
      <c r="O348" s="207"/>
      <c r="P348" s="208">
        <f>SUM(P349:P406)</f>
        <v>0</v>
      </c>
      <c r="Q348" s="207"/>
      <c r="R348" s="208">
        <f>SUM(R349:R406)</f>
        <v>85.391483469999997</v>
      </c>
      <c r="S348" s="207"/>
      <c r="T348" s="209">
        <f>SUM(T349:T406)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3" t="s">
        <v>83</v>
      </c>
      <c r="AT348" s="210" t="s">
        <v>75</v>
      </c>
      <c r="AU348" s="210" t="s">
        <v>83</v>
      </c>
      <c r="AY348" s="203" t="s">
        <v>192</v>
      </c>
      <c r="BK348" s="211">
        <f>SUM(BK349:BK406)</f>
        <v>0</v>
      </c>
    </row>
    <row r="349" s="2" customFormat="1" ht="37.8" customHeight="1">
      <c r="A349" s="40"/>
      <c r="B349" s="183"/>
      <c r="C349" s="214" t="s">
        <v>360</v>
      </c>
      <c r="D349" s="214" t="s">
        <v>195</v>
      </c>
      <c r="E349" s="215" t="s">
        <v>361</v>
      </c>
      <c r="F349" s="216" t="s">
        <v>362</v>
      </c>
      <c r="G349" s="217" t="s">
        <v>122</v>
      </c>
      <c r="H349" s="218">
        <v>1772.068</v>
      </c>
      <c r="I349" s="219"/>
      <c r="J349" s="220">
        <f>ROUND(I349*H349,2)</f>
        <v>0</v>
      </c>
      <c r="K349" s="221"/>
      <c r="L349" s="41"/>
      <c r="M349" s="222" t="s">
        <v>1</v>
      </c>
      <c r="N349" s="223" t="s">
        <v>42</v>
      </c>
      <c r="O349" s="84"/>
      <c r="P349" s="224">
        <f>O349*H349</f>
        <v>0</v>
      </c>
      <c r="Q349" s="224">
        <v>0.023990000000000001</v>
      </c>
      <c r="R349" s="224">
        <f>Q349*H349</f>
        <v>42.511911320000003</v>
      </c>
      <c r="S349" s="224">
        <v>0</v>
      </c>
      <c r="T349" s="225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6" t="s">
        <v>198</v>
      </c>
      <c r="AT349" s="226" t="s">
        <v>195</v>
      </c>
      <c r="AU349" s="226" t="s">
        <v>87</v>
      </c>
      <c r="AY349" s="19" t="s">
        <v>192</v>
      </c>
      <c r="BE349" s="140">
        <f>IF(N349="základná",J349,0)</f>
        <v>0</v>
      </c>
      <c r="BF349" s="140">
        <f>IF(N349="znížená",J349,0)</f>
        <v>0</v>
      </c>
      <c r="BG349" s="140">
        <f>IF(N349="zákl. prenesená",J349,0)</f>
        <v>0</v>
      </c>
      <c r="BH349" s="140">
        <f>IF(N349="zníž. prenesená",J349,0)</f>
        <v>0</v>
      </c>
      <c r="BI349" s="140">
        <f>IF(N349="nulová",J349,0)</f>
        <v>0</v>
      </c>
      <c r="BJ349" s="19" t="s">
        <v>87</v>
      </c>
      <c r="BK349" s="140">
        <f>ROUND(I349*H349,2)</f>
        <v>0</v>
      </c>
      <c r="BL349" s="19" t="s">
        <v>198</v>
      </c>
      <c r="BM349" s="226" t="s">
        <v>363</v>
      </c>
    </row>
    <row r="350" s="13" customFormat="1">
      <c r="A350" s="13"/>
      <c r="B350" s="227"/>
      <c r="C350" s="13"/>
      <c r="D350" s="228" t="s">
        <v>200</v>
      </c>
      <c r="E350" s="229" t="s">
        <v>1</v>
      </c>
      <c r="F350" s="230" t="s">
        <v>364</v>
      </c>
      <c r="G350" s="13"/>
      <c r="H350" s="229" t="s">
        <v>1</v>
      </c>
      <c r="I350" s="231"/>
      <c r="J350" s="13"/>
      <c r="K350" s="13"/>
      <c r="L350" s="227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29" t="s">
        <v>200</v>
      </c>
      <c r="AU350" s="229" t="s">
        <v>87</v>
      </c>
      <c r="AV350" s="13" t="s">
        <v>83</v>
      </c>
      <c r="AW350" s="13" t="s">
        <v>30</v>
      </c>
      <c r="AX350" s="13" t="s">
        <v>76</v>
      </c>
      <c r="AY350" s="229" t="s">
        <v>192</v>
      </c>
    </row>
    <row r="351" s="14" customFormat="1">
      <c r="A351" s="14"/>
      <c r="B351" s="235"/>
      <c r="C351" s="14"/>
      <c r="D351" s="228" t="s">
        <v>200</v>
      </c>
      <c r="E351" s="236" t="s">
        <v>1</v>
      </c>
      <c r="F351" s="237" t="s">
        <v>365</v>
      </c>
      <c r="G351" s="14"/>
      <c r="H351" s="238">
        <v>169.59999999999999</v>
      </c>
      <c r="I351" s="239"/>
      <c r="J351" s="14"/>
      <c r="K351" s="14"/>
      <c r="L351" s="235"/>
      <c r="M351" s="240"/>
      <c r="N351" s="241"/>
      <c r="O351" s="241"/>
      <c r="P351" s="241"/>
      <c r="Q351" s="241"/>
      <c r="R351" s="241"/>
      <c r="S351" s="241"/>
      <c r="T351" s="24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36" t="s">
        <v>200</v>
      </c>
      <c r="AU351" s="236" t="s">
        <v>87</v>
      </c>
      <c r="AV351" s="14" t="s">
        <v>87</v>
      </c>
      <c r="AW351" s="14" t="s">
        <v>30</v>
      </c>
      <c r="AX351" s="14" t="s">
        <v>76</v>
      </c>
      <c r="AY351" s="236" t="s">
        <v>192</v>
      </c>
    </row>
    <row r="352" s="13" customFormat="1">
      <c r="A352" s="13"/>
      <c r="B352" s="227"/>
      <c r="C352" s="13"/>
      <c r="D352" s="228" t="s">
        <v>200</v>
      </c>
      <c r="E352" s="229" t="s">
        <v>1</v>
      </c>
      <c r="F352" s="230" t="s">
        <v>201</v>
      </c>
      <c r="G352" s="13"/>
      <c r="H352" s="229" t="s">
        <v>1</v>
      </c>
      <c r="I352" s="231"/>
      <c r="J352" s="13"/>
      <c r="K352" s="13"/>
      <c r="L352" s="227"/>
      <c r="M352" s="232"/>
      <c r="N352" s="233"/>
      <c r="O352" s="233"/>
      <c r="P352" s="233"/>
      <c r="Q352" s="233"/>
      <c r="R352" s="233"/>
      <c r="S352" s="233"/>
      <c r="T352" s="23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29" t="s">
        <v>200</v>
      </c>
      <c r="AU352" s="229" t="s">
        <v>87</v>
      </c>
      <c r="AV352" s="13" t="s">
        <v>83</v>
      </c>
      <c r="AW352" s="13" t="s">
        <v>30</v>
      </c>
      <c r="AX352" s="13" t="s">
        <v>76</v>
      </c>
      <c r="AY352" s="229" t="s">
        <v>192</v>
      </c>
    </row>
    <row r="353" s="14" customFormat="1">
      <c r="A353" s="14"/>
      <c r="B353" s="235"/>
      <c r="C353" s="14"/>
      <c r="D353" s="228" t="s">
        <v>200</v>
      </c>
      <c r="E353" s="236" t="s">
        <v>1</v>
      </c>
      <c r="F353" s="237" t="s">
        <v>366</v>
      </c>
      <c r="G353" s="14"/>
      <c r="H353" s="238">
        <v>128.57300000000001</v>
      </c>
      <c r="I353" s="239"/>
      <c r="J353" s="14"/>
      <c r="K353" s="14"/>
      <c r="L353" s="235"/>
      <c r="M353" s="240"/>
      <c r="N353" s="241"/>
      <c r="O353" s="241"/>
      <c r="P353" s="241"/>
      <c r="Q353" s="241"/>
      <c r="R353" s="241"/>
      <c r="S353" s="241"/>
      <c r="T353" s="24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36" t="s">
        <v>200</v>
      </c>
      <c r="AU353" s="236" t="s">
        <v>87</v>
      </c>
      <c r="AV353" s="14" t="s">
        <v>87</v>
      </c>
      <c r="AW353" s="14" t="s">
        <v>30</v>
      </c>
      <c r="AX353" s="14" t="s">
        <v>76</v>
      </c>
      <c r="AY353" s="236" t="s">
        <v>192</v>
      </c>
    </row>
    <row r="354" s="15" customFormat="1">
      <c r="A354" s="15"/>
      <c r="B354" s="243"/>
      <c r="C354" s="15"/>
      <c r="D354" s="228" t="s">
        <v>200</v>
      </c>
      <c r="E354" s="244" t="s">
        <v>1</v>
      </c>
      <c r="F354" s="245" t="s">
        <v>203</v>
      </c>
      <c r="G354" s="15"/>
      <c r="H354" s="246">
        <v>298.173</v>
      </c>
      <c r="I354" s="247"/>
      <c r="J354" s="15"/>
      <c r="K354" s="15"/>
      <c r="L354" s="243"/>
      <c r="M354" s="248"/>
      <c r="N354" s="249"/>
      <c r="O354" s="249"/>
      <c r="P354" s="249"/>
      <c r="Q354" s="249"/>
      <c r="R354" s="249"/>
      <c r="S354" s="249"/>
      <c r="T354" s="250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44" t="s">
        <v>200</v>
      </c>
      <c r="AU354" s="244" t="s">
        <v>87</v>
      </c>
      <c r="AV354" s="15" t="s">
        <v>204</v>
      </c>
      <c r="AW354" s="15" t="s">
        <v>30</v>
      </c>
      <c r="AX354" s="15" t="s">
        <v>76</v>
      </c>
      <c r="AY354" s="244" t="s">
        <v>192</v>
      </c>
    </row>
    <row r="355" s="13" customFormat="1">
      <c r="A355" s="13"/>
      <c r="B355" s="227"/>
      <c r="C355" s="13"/>
      <c r="D355" s="228" t="s">
        <v>200</v>
      </c>
      <c r="E355" s="229" t="s">
        <v>1</v>
      </c>
      <c r="F355" s="230" t="s">
        <v>205</v>
      </c>
      <c r="G355" s="13"/>
      <c r="H355" s="229" t="s">
        <v>1</v>
      </c>
      <c r="I355" s="231"/>
      <c r="J355" s="13"/>
      <c r="K355" s="13"/>
      <c r="L355" s="227"/>
      <c r="M355" s="232"/>
      <c r="N355" s="233"/>
      <c r="O355" s="233"/>
      <c r="P355" s="233"/>
      <c r="Q355" s="233"/>
      <c r="R355" s="233"/>
      <c r="S355" s="233"/>
      <c r="T355" s="23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9" t="s">
        <v>200</v>
      </c>
      <c r="AU355" s="229" t="s">
        <v>87</v>
      </c>
      <c r="AV355" s="13" t="s">
        <v>83</v>
      </c>
      <c r="AW355" s="13" t="s">
        <v>30</v>
      </c>
      <c r="AX355" s="13" t="s">
        <v>76</v>
      </c>
      <c r="AY355" s="229" t="s">
        <v>192</v>
      </c>
    </row>
    <row r="356" s="14" customFormat="1">
      <c r="A356" s="14"/>
      <c r="B356" s="235"/>
      <c r="C356" s="14"/>
      <c r="D356" s="228" t="s">
        <v>200</v>
      </c>
      <c r="E356" s="236" t="s">
        <v>1</v>
      </c>
      <c r="F356" s="237" t="s">
        <v>367</v>
      </c>
      <c r="G356" s="14"/>
      <c r="H356" s="238">
        <v>253.73500000000001</v>
      </c>
      <c r="I356" s="239"/>
      <c r="J356" s="14"/>
      <c r="K356" s="14"/>
      <c r="L356" s="235"/>
      <c r="M356" s="240"/>
      <c r="N356" s="241"/>
      <c r="O356" s="241"/>
      <c r="P356" s="241"/>
      <c r="Q356" s="241"/>
      <c r="R356" s="241"/>
      <c r="S356" s="241"/>
      <c r="T356" s="242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36" t="s">
        <v>200</v>
      </c>
      <c r="AU356" s="236" t="s">
        <v>87</v>
      </c>
      <c r="AV356" s="14" t="s">
        <v>87</v>
      </c>
      <c r="AW356" s="14" t="s">
        <v>30</v>
      </c>
      <c r="AX356" s="14" t="s">
        <v>76</v>
      </c>
      <c r="AY356" s="236" t="s">
        <v>192</v>
      </c>
    </row>
    <row r="357" s="15" customFormat="1">
      <c r="A357" s="15"/>
      <c r="B357" s="243"/>
      <c r="C357" s="15"/>
      <c r="D357" s="228" t="s">
        <v>200</v>
      </c>
      <c r="E357" s="244" t="s">
        <v>1</v>
      </c>
      <c r="F357" s="245" t="s">
        <v>203</v>
      </c>
      <c r="G357" s="15"/>
      <c r="H357" s="246">
        <v>253.73500000000001</v>
      </c>
      <c r="I357" s="247"/>
      <c r="J357" s="15"/>
      <c r="K357" s="15"/>
      <c r="L357" s="243"/>
      <c r="M357" s="248"/>
      <c r="N357" s="249"/>
      <c r="O357" s="249"/>
      <c r="P357" s="249"/>
      <c r="Q357" s="249"/>
      <c r="R357" s="249"/>
      <c r="S357" s="249"/>
      <c r="T357" s="250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44" t="s">
        <v>200</v>
      </c>
      <c r="AU357" s="244" t="s">
        <v>87</v>
      </c>
      <c r="AV357" s="15" t="s">
        <v>204</v>
      </c>
      <c r="AW357" s="15" t="s">
        <v>30</v>
      </c>
      <c r="AX357" s="15" t="s">
        <v>76</v>
      </c>
      <c r="AY357" s="244" t="s">
        <v>192</v>
      </c>
    </row>
    <row r="358" s="13" customFormat="1">
      <c r="A358" s="13"/>
      <c r="B358" s="227"/>
      <c r="C358" s="13"/>
      <c r="D358" s="228" t="s">
        <v>200</v>
      </c>
      <c r="E358" s="229" t="s">
        <v>1</v>
      </c>
      <c r="F358" s="230" t="s">
        <v>343</v>
      </c>
      <c r="G358" s="13"/>
      <c r="H358" s="229" t="s">
        <v>1</v>
      </c>
      <c r="I358" s="231"/>
      <c r="J358" s="13"/>
      <c r="K358" s="13"/>
      <c r="L358" s="227"/>
      <c r="M358" s="232"/>
      <c r="N358" s="233"/>
      <c r="O358" s="233"/>
      <c r="P358" s="233"/>
      <c r="Q358" s="233"/>
      <c r="R358" s="233"/>
      <c r="S358" s="233"/>
      <c r="T358" s="23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29" t="s">
        <v>200</v>
      </c>
      <c r="AU358" s="229" t="s">
        <v>87</v>
      </c>
      <c r="AV358" s="13" t="s">
        <v>83</v>
      </c>
      <c r="AW358" s="13" t="s">
        <v>30</v>
      </c>
      <c r="AX358" s="13" t="s">
        <v>76</v>
      </c>
      <c r="AY358" s="229" t="s">
        <v>192</v>
      </c>
    </row>
    <row r="359" s="14" customFormat="1">
      <c r="A359" s="14"/>
      <c r="B359" s="235"/>
      <c r="C359" s="14"/>
      <c r="D359" s="228" t="s">
        <v>200</v>
      </c>
      <c r="E359" s="236" t="s">
        <v>1</v>
      </c>
      <c r="F359" s="237" t="s">
        <v>368</v>
      </c>
      <c r="G359" s="14"/>
      <c r="H359" s="238">
        <v>213.44</v>
      </c>
      <c r="I359" s="239"/>
      <c r="J359" s="14"/>
      <c r="K359" s="14"/>
      <c r="L359" s="235"/>
      <c r="M359" s="240"/>
      <c r="N359" s="241"/>
      <c r="O359" s="241"/>
      <c r="P359" s="241"/>
      <c r="Q359" s="241"/>
      <c r="R359" s="241"/>
      <c r="S359" s="241"/>
      <c r="T359" s="24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36" t="s">
        <v>200</v>
      </c>
      <c r="AU359" s="236" t="s">
        <v>87</v>
      </c>
      <c r="AV359" s="14" t="s">
        <v>87</v>
      </c>
      <c r="AW359" s="14" t="s">
        <v>30</v>
      </c>
      <c r="AX359" s="14" t="s">
        <v>76</v>
      </c>
      <c r="AY359" s="236" t="s">
        <v>192</v>
      </c>
    </row>
    <row r="360" s="15" customFormat="1">
      <c r="A360" s="15"/>
      <c r="B360" s="243"/>
      <c r="C360" s="15"/>
      <c r="D360" s="228" t="s">
        <v>200</v>
      </c>
      <c r="E360" s="244" t="s">
        <v>1</v>
      </c>
      <c r="F360" s="245" t="s">
        <v>203</v>
      </c>
      <c r="G360" s="15"/>
      <c r="H360" s="246">
        <v>213.44</v>
      </c>
      <c r="I360" s="247"/>
      <c r="J360" s="15"/>
      <c r="K360" s="15"/>
      <c r="L360" s="243"/>
      <c r="M360" s="248"/>
      <c r="N360" s="249"/>
      <c r="O360" s="249"/>
      <c r="P360" s="249"/>
      <c r="Q360" s="249"/>
      <c r="R360" s="249"/>
      <c r="S360" s="249"/>
      <c r="T360" s="250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44" t="s">
        <v>200</v>
      </c>
      <c r="AU360" s="244" t="s">
        <v>87</v>
      </c>
      <c r="AV360" s="15" t="s">
        <v>204</v>
      </c>
      <c r="AW360" s="15" t="s">
        <v>30</v>
      </c>
      <c r="AX360" s="15" t="s">
        <v>76</v>
      </c>
      <c r="AY360" s="244" t="s">
        <v>192</v>
      </c>
    </row>
    <row r="361" s="13" customFormat="1">
      <c r="A361" s="13"/>
      <c r="B361" s="227"/>
      <c r="C361" s="13"/>
      <c r="D361" s="228" t="s">
        <v>200</v>
      </c>
      <c r="E361" s="229" t="s">
        <v>1</v>
      </c>
      <c r="F361" s="230" t="s">
        <v>207</v>
      </c>
      <c r="G361" s="13"/>
      <c r="H361" s="229" t="s">
        <v>1</v>
      </c>
      <c r="I361" s="231"/>
      <c r="J361" s="13"/>
      <c r="K361" s="13"/>
      <c r="L361" s="227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29" t="s">
        <v>200</v>
      </c>
      <c r="AU361" s="229" t="s">
        <v>87</v>
      </c>
      <c r="AV361" s="13" t="s">
        <v>83</v>
      </c>
      <c r="AW361" s="13" t="s">
        <v>30</v>
      </c>
      <c r="AX361" s="13" t="s">
        <v>76</v>
      </c>
      <c r="AY361" s="229" t="s">
        <v>192</v>
      </c>
    </row>
    <row r="362" s="14" customFormat="1">
      <c r="A362" s="14"/>
      <c r="B362" s="235"/>
      <c r="C362" s="14"/>
      <c r="D362" s="228" t="s">
        <v>200</v>
      </c>
      <c r="E362" s="236" t="s">
        <v>1</v>
      </c>
      <c r="F362" s="237" t="s">
        <v>369</v>
      </c>
      <c r="G362" s="14"/>
      <c r="H362" s="238">
        <v>484.07999999999998</v>
      </c>
      <c r="I362" s="239"/>
      <c r="J362" s="14"/>
      <c r="K362" s="14"/>
      <c r="L362" s="235"/>
      <c r="M362" s="240"/>
      <c r="N362" s="241"/>
      <c r="O362" s="241"/>
      <c r="P362" s="241"/>
      <c r="Q362" s="241"/>
      <c r="R362" s="241"/>
      <c r="S362" s="241"/>
      <c r="T362" s="24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36" t="s">
        <v>200</v>
      </c>
      <c r="AU362" s="236" t="s">
        <v>87</v>
      </c>
      <c r="AV362" s="14" t="s">
        <v>87</v>
      </c>
      <c r="AW362" s="14" t="s">
        <v>30</v>
      </c>
      <c r="AX362" s="14" t="s">
        <v>76</v>
      </c>
      <c r="AY362" s="236" t="s">
        <v>192</v>
      </c>
    </row>
    <row r="363" s="15" customFormat="1">
      <c r="A363" s="15"/>
      <c r="B363" s="243"/>
      <c r="C363" s="15"/>
      <c r="D363" s="228" t="s">
        <v>200</v>
      </c>
      <c r="E363" s="244" t="s">
        <v>1</v>
      </c>
      <c r="F363" s="245" t="s">
        <v>203</v>
      </c>
      <c r="G363" s="15"/>
      <c r="H363" s="246">
        <v>484.07999999999998</v>
      </c>
      <c r="I363" s="247"/>
      <c r="J363" s="15"/>
      <c r="K363" s="15"/>
      <c r="L363" s="243"/>
      <c r="M363" s="248"/>
      <c r="N363" s="249"/>
      <c r="O363" s="249"/>
      <c r="P363" s="249"/>
      <c r="Q363" s="249"/>
      <c r="R363" s="249"/>
      <c r="S363" s="249"/>
      <c r="T363" s="250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44" t="s">
        <v>200</v>
      </c>
      <c r="AU363" s="244" t="s">
        <v>87</v>
      </c>
      <c r="AV363" s="15" t="s">
        <v>204</v>
      </c>
      <c r="AW363" s="15" t="s">
        <v>30</v>
      </c>
      <c r="AX363" s="15" t="s">
        <v>76</v>
      </c>
      <c r="AY363" s="244" t="s">
        <v>192</v>
      </c>
    </row>
    <row r="364" s="13" customFormat="1">
      <c r="A364" s="13"/>
      <c r="B364" s="227"/>
      <c r="C364" s="13"/>
      <c r="D364" s="228" t="s">
        <v>200</v>
      </c>
      <c r="E364" s="229" t="s">
        <v>1</v>
      </c>
      <c r="F364" s="230" t="s">
        <v>315</v>
      </c>
      <c r="G364" s="13"/>
      <c r="H364" s="229" t="s">
        <v>1</v>
      </c>
      <c r="I364" s="231"/>
      <c r="J364" s="13"/>
      <c r="K364" s="13"/>
      <c r="L364" s="227"/>
      <c r="M364" s="232"/>
      <c r="N364" s="233"/>
      <c r="O364" s="233"/>
      <c r="P364" s="233"/>
      <c r="Q364" s="233"/>
      <c r="R364" s="233"/>
      <c r="S364" s="233"/>
      <c r="T364" s="23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29" t="s">
        <v>200</v>
      </c>
      <c r="AU364" s="229" t="s">
        <v>87</v>
      </c>
      <c r="AV364" s="13" t="s">
        <v>83</v>
      </c>
      <c r="AW364" s="13" t="s">
        <v>30</v>
      </c>
      <c r="AX364" s="13" t="s">
        <v>76</v>
      </c>
      <c r="AY364" s="229" t="s">
        <v>192</v>
      </c>
    </row>
    <row r="365" s="14" customFormat="1">
      <c r="A365" s="14"/>
      <c r="B365" s="235"/>
      <c r="C365" s="14"/>
      <c r="D365" s="228" t="s">
        <v>200</v>
      </c>
      <c r="E365" s="236" t="s">
        <v>1</v>
      </c>
      <c r="F365" s="237" t="s">
        <v>370</v>
      </c>
      <c r="G365" s="14"/>
      <c r="H365" s="238">
        <v>214</v>
      </c>
      <c r="I365" s="239"/>
      <c r="J365" s="14"/>
      <c r="K365" s="14"/>
      <c r="L365" s="235"/>
      <c r="M365" s="240"/>
      <c r="N365" s="241"/>
      <c r="O365" s="241"/>
      <c r="P365" s="241"/>
      <c r="Q365" s="241"/>
      <c r="R365" s="241"/>
      <c r="S365" s="241"/>
      <c r="T365" s="24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36" t="s">
        <v>200</v>
      </c>
      <c r="AU365" s="236" t="s">
        <v>87</v>
      </c>
      <c r="AV365" s="14" t="s">
        <v>87</v>
      </c>
      <c r="AW365" s="14" t="s">
        <v>30</v>
      </c>
      <c r="AX365" s="14" t="s">
        <v>76</v>
      </c>
      <c r="AY365" s="236" t="s">
        <v>192</v>
      </c>
    </row>
    <row r="366" s="15" customFormat="1">
      <c r="A366" s="15"/>
      <c r="B366" s="243"/>
      <c r="C366" s="15"/>
      <c r="D366" s="228" t="s">
        <v>200</v>
      </c>
      <c r="E366" s="244" t="s">
        <v>1</v>
      </c>
      <c r="F366" s="245" t="s">
        <v>203</v>
      </c>
      <c r="G366" s="15"/>
      <c r="H366" s="246">
        <v>214</v>
      </c>
      <c r="I366" s="247"/>
      <c r="J366" s="15"/>
      <c r="K366" s="15"/>
      <c r="L366" s="243"/>
      <c r="M366" s="248"/>
      <c r="N366" s="249"/>
      <c r="O366" s="249"/>
      <c r="P366" s="249"/>
      <c r="Q366" s="249"/>
      <c r="R366" s="249"/>
      <c r="S366" s="249"/>
      <c r="T366" s="250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44" t="s">
        <v>200</v>
      </c>
      <c r="AU366" s="244" t="s">
        <v>87</v>
      </c>
      <c r="AV366" s="15" t="s">
        <v>204</v>
      </c>
      <c r="AW366" s="15" t="s">
        <v>30</v>
      </c>
      <c r="AX366" s="15" t="s">
        <v>76</v>
      </c>
      <c r="AY366" s="244" t="s">
        <v>192</v>
      </c>
    </row>
    <row r="367" s="13" customFormat="1">
      <c r="A367" s="13"/>
      <c r="B367" s="227"/>
      <c r="C367" s="13"/>
      <c r="D367" s="228" t="s">
        <v>200</v>
      </c>
      <c r="E367" s="229" t="s">
        <v>1</v>
      </c>
      <c r="F367" s="230" t="s">
        <v>209</v>
      </c>
      <c r="G367" s="13"/>
      <c r="H367" s="229" t="s">
        <v>1</v>
      </c>
      <c r="I367" s="231"/>
      <c r="J367" s="13"/>
      <c r="K367" s="13"/>
      <c r="L367" s="227"/>
      <c r="M367" s="232"/>
      <c r="N367" s="233"/>
      <c r="O367" s="233"/>
      <c r="P367" s="233"/>
      <c r="Q367" s="233"/>
      <c r="R367" s="233"/>
      <c r="S367" s="233"/>
      <c r="T367" s="23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29" t="s">
        <v>200</v>
      </c>
      <c r="AU367" s="229" t="s">
        <v>87</v>
      </c>
      <c r="AV367" s="13" t="s">
        <v>83</v>
      </c>
      <c r="AW367" s="13" t="s">
        <v>30</v>
      </c>
      <c r="AX367" s="13" t="s">
        <v>76</v>
      </c>
      <c r="AY367" s="229" t="s">
        <v>192</v>
      </c>
    </row>
    <row r="368" s="14" customFormat="1">
      <c r="A368" s="14"/>
      <c r="B368" s="235"/>
      <c r="C368" s="14"/>
      <c r="D368" s="228" t="s">
        <v>200</v>
      </c>
      <c r="E368" s="236" t="s">
        <v>1</v>
      </c>
      <c r="F368" s="237" t="s">
        <v>371</v>
      </c>
      <c r="G368" s="14"/>
      <c r="H368" s="238">
        <v>103.04000000000001</v>
      </c>
      <c r="I368" s="239"/>
      <c r="J368" s="14"/>
      <c r="K368" s="14"/>
      <c r="L368" s="235"/>
      <c r="M368" s="240"/>
      <c r="N368" s="241"/>
      <c r="O368" s="241"/>
      <c r="P368" s="241"/>
      <c r="Q368" s="241"/>
      <c r="R368" s="241"/>
      <c r="S368" s="241"/>
      <c r="T368" s="24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36" t="s">
        <v>200</v>
      </c>
      <c r="AU368" s="236" t="s">
        <v>87</v>
      </c>
      <c r="AV368" s="14" t="s">
        <v>87</v>
      </c>
      <c r="AW368" s="14" t="s">
        <v>30</v>
      </c>
      <c r="AX368" s="14" t="s">
        <v>76</v>
      </c>
      <c r="AY368" s="236" t="s">
        <v>192</v>
      </c>
    </row>
    <row r="369" s="15" customFormat="1">
      <c r="A369" s="15"/>
      <c r="B369" s="243"/>
      <c r="C369" s="15"/>
      <c r="D369" s="228" t="s">
        <v>200</v>
      </c>
      <c r="E369" s="244" t="s">
        <v>1</v>
      </c>
      <c r="F369" s="245" t="s">
        <v>203</v>
      </c>
      <c r="G369" s="15"/>
      <c r="H369" s="246">
        <v>103.04000000000001</v>
      </c>
      <c r="I369" s="247"/>
      <c r="J369" s="15"/>
      <c r="K369" s="15"/>
      <c r="L369" s="243"/>
      <c r="M369" s="248"/>
      <c r="N369" s="249"/>
      <c r="O369" s="249"/>
      <c r="P369" s="249"/>
      <c r="Q369" s="249"/>
      <c r="R369" s="249"/>
      <c r="S369" s="249"/>
      <c r="T369" s="250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44" t="s">
        <v>200</v>
      </c>
      <c r="AU369" s="244" t="s">
        <v>87</v>
      </c>
      <c r="AV369" s="15" t="s">
        <v>204</v>
      </c>
      <c r="AW369" s="15" t="s">
        <v>30</v>
      </c>
      <c r="AX369" s="15" t="s">
        <v>76</v>
      </c>
      <c r="AY369" s="244" t="s">
        <v>192</v>
      </c>
    </row>
    <row r="370" s="13" customFormat="1">
      <c r="A370" s="13"/>
      <c r="B370" s="227"/>
      <c r="C370" s="13"/>
      <c r="D370" s="228" t="s">
        <v>200</v>
      </c>
      <c r="E370" s="229" t="s">
        <v>1</v>
      </c>
      <c r="F370" s="230" t="s">
        <v>211</v>
      </c>
      <c r="G370" s="13"/>
      <c r="H370" s="229" t="s">
        <v>1</v>
      </c>
      <c r="I370" s="231"/>
      <c r="J370" s="13"/>
      <c r="K370" s="13"/>
      <c r="L370" s="227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9" t="s">
        <v>200</v>
      </c>
      <c r="AU370" s="229" t="s">
        <v>87</v>
      </c>
      <c r="AV370" s="13" t="s">
        <v>83</v>
      </c>
      <c r="AW370" s="13" t="s">
        <v>30</v>
      </c>
      <c r="AX370" s="13" t="s">
        <v>76</v>
      </c>
      <c r="AY370" s="229" t="s">
        <v>192</v>
      </c>
    </row>
    <row r="371" s="14" customFormat="1">
      <c r="A371" s="14"/>
      <c r="B371" s="235"/>
      <c r="C371" s="14"/>
      <c r="D371" s="228" t="s">
        <v>200</v>
      </c>
      <c r="E371" s="236" t="s">
        <v>1</v>
      </c>
      <c r="F371" s="237" t="s">
        <v>372</v>
      </c>
      <c r="G371" s="14"/>
      <c r="H371" s="238">
        <v>205.59999999999999</v>
      </c>
      <c r="I371" s="239"/>
      <c r="J371" s="14"/>
      <c r="K371" s="14"/>
      <c r="L371" s="235"/>
      <c r="M371" s="240"/>
      <c r="N371" s="241"/>
      <c r="O371" s="241"/>
      <c r="P371" s="241"/>
      <c r="Q371" s="241"/>
      <c r="R371" s="241"/>
      <c r="S371" s="241"/>
      <c r="T371" s="242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36" t="s">
        <v>200</v>
      </c>
      <c r="AU371" s="236" t="s">
        <v>87</v>
      </c>
      <c r="AV371" s="14" t="s">
        <v>87</v>
      </c>
      <c r="AW371" s="14" t="s">
        <v>30</v>
      </c>
      <c r="AX371" s="14" t="s">
        <v>76</v>
      </c>
      <c r="AY371" s="236" t="s">
        <v>192</v>
      </c>
    </row>
    <row r="372" s="15" customFormat="1">
      <c r="A372" s="15"/>
      <c r="B372" s="243"/>
      <c r="C372" s="15"/>
      <c r="D372" s="228" t="s">
        <v>200</v>
      </c>
      <c r="E372" s="244" t="s">
        <v>1</v>
      </c>
      <c r="F372" s="245" t="s">
        <v>203</v>
      </c>
      <c r="G372" s="15"/>
      <c r="H372" s="246">
        <v>205.59999999999999</v>
      </c>
      <c r="I372" s="247"/>
      <c r="J372" s="15"/>
      <c r="K372" s="15"/>
      <c r="L372" s="243"/>
      <c r="M372" s="248"/>
      <c r="N372" s="249"/>
      <c r="O372" s="249"/>
      <c r="P372" s="249"/>
      <c r="Q372" s="249"/>
      <c r="R372" s="249"/>
      <c r="S372" s="249"/>
      <c r="T372" s="250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44" t="s">
        <v>200</v>
      </c>
      <c r="AU372" s="244" t="s">
        <v>87</v>
      </c>
      <c r="AV372" s="15" t="s">
        <v>204</v>
      </c>
      <c r="AW372" s="15" t="s">
        <v>30</v>
      </c>
      <c r="AX372" s="15" t="s">
        <v>76</v>
      </c>
      <c r="AY372" s="244" t="s">
        <v>192</v>
      </c>
    </row>
    <row r="373" s="16" customFormat="1">
      <c r="A373" s="16"/>
      <c r="B373" s="251"/>
      <c r="C373" s="16"/>
      <c r="D373" s="228" t="s">
        <v>200</v>
      </c>
      <c r="E373" s="252" t="s">
        <v>145</v>
      </c>
      <c r="F373" s="253" t="s">
        <v>224</v>
      </c>
      <c r="G373" s="16"/>
      <c r="H373" s="254">
        <v>1772.068</v>
      </c>
      <c r="I373" s="255"/>
      <c r="J373" s="16"/>
      <c r="K373" s="16"/>
      <c r="L373" s="251"/>
      <c r="M373" s="256"/>
      <c r="N373" s="257"/>
      <c r="O373" s="257"/>
      <c r="P373" s="257"/>
      <c r="Q373" s="257"/>
      <c r="R373" s="257"/>
      <c r="S373" s="257"/>
      <c r="T373" s="258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T373" s="252" t="s">
        <v>200</v>
      </c>
      <c r="AU373" s="252" t="s">
        <v>87</v>
      </c>
      <c r="AV373" s="16" t="s">
        <v>198</v>
      </c>
      <c r="AW373" s="16" t="s">
        <v>30</v>
      </c>
      <c r="AX373" s="16" t="s">
        <v>83</v>
      </c>
      <c r="AY373" s="252" t="s">
        <v>192</v>
      </c>
    </row>
    <row r="374" s="2" customFormat="1" ht="44.25" customHeight="1">
      <c r="A374" s="40"/>
      <c r="B374" s="183"/>
      <c r="C374" s="214" t="s">
        <v>373</v>
      </c>
      <c r="D374" s="214" t="s">
        <v>195</v>
      </c>
      <c r="E374" s="215" t="s">
        <v>374</v>
      </c>
      <c r="F374" s="216" t="s">
        <v>375</v>
      </c>
      <c r="G374" s="217" t="s">
        <v>122</v>
      </c>
      <c r="H374" s="218">
        <v>3544.136</v>
      </c>
      <c r="I374" s="219"/>
      <c r="J374" s="220">
        <f>ROUND(I374*H374,2)</f>
        <v>0</v>
      </c>
      <c r="K374" s="221"/>
      <c r="L374" s="41"/>
      <c r="M374" s="222" t="s">
        <v>1</v>
      </c>
      <c r="N374" s="223" t="s">
        <v>42</v>
      </c>
      <c r="O374" s="84"/>
      <c r="P374" s="224">
        <f>O374*H374</f>
        <v>0</v>
      </c>
      <c r="Q374" s="224">
        <v>0</v>
      </c>
      <c r="R374" s="224">
        <f>Q374*H374</f>
        <v>0</v>
      </c>
      <c r="S374" s="224">
        <v>0</v>
      </c>
      <c r="T374" s="225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6" t="s">
        <v>198</v>
      </c>
      <c r="AT374" s="226" t="s">
        <v>195</v>
      </c>
      <c r="AU374" s="226" t="s">
        <v>87</v>
      </c>
      <c r="AY374" s="19" t="s">
        <v>192</v>
      </c>
      <c r="BE374" s="140">
        <f>IF(N374="základná",J374,0)</f>
        <v>0</v>
      </c>
      <c r="BF374" s="140">
        <f>IF(N374="znížená",J374,0)</f>
        <v>0</v>
      </c>
      <c r="BG374" s="140">
        <f>IF(N374="zákl. prenesená",J374,0)</f>
        <v>0</v>
      </c>
      <c r="BH374" s="140">
        <f>IF(N374="zníž. prenesená",J374,0)</f>
        <v>0</v>
      </c>
      <c r="BI374" s="140">
        <f>IF(N374="nulová",J374,0)</f>
        <v>0</v>
      </c>
      <c r="BJ374" s="19" t="s">
        <v>87</v>
      </c>
      <c r="BK374" s="140">
        <f>ROUND(I374*H374,2)</f>
        <v>0</v>
      </c>
      <c r="BL374" s="19" t="s">
        <v>198</v>
      </c>
      <c r="BM374" s="226" t="s">
        <v>376</v>
      </c>
    </row>
    <row r="375" s="14" customFormat="1">
      <c r="A375" s="14"/>
      <c r="B375" s="235"/>
      <c r="C375" s="14"/>
      <c r="D375" s="228" t="s">
        <v>200</v>
      </c>
      <c r="E375" s="236" t="s">
        <v>1</v>
      </c>
      <c r="F375" s="237" t="s">
        <v>377</v>
      </c>
      <c r="G375" s="14"/>
      <c r="H375" s="238">
        <v>3544.136</v>
      </c>
      <c r="I375" s="239"/>
      <c r="J375" s="14"/>
      <c r="K375" s="14"/>
      <c r="L375" s="235"/>
      <c r="M375" s="240"/>
      <c r="N375" s="241"/>
      <c r="O375" s="241"/>
      <c r="P375" s="241"/>
      <c r="Q375" s="241"/>
      <c r="R375" s="241"/>
      <c r="S375" s="241"/>
      <c r="T375" s="24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36" t="s">
        <v>200</v>
      </c>
      <c r="AU375" s="236" t="s">
        <v>87</v>
      </c>
      <c r="AV375" s="14" t="s">
        <v>87</v>
      </c>
      <c r="AW375" s="14" t="s">
        <v>30</v>
      </c>
      <c r="AX375" s="14" t="s">
        <v>83</v>
      </c>
      <c r="AY375" s="236" t="s">
        <v>192</v>
      </c>
    </row>
    <row r="376" s="2" customFormat="1" ht="37.8" customHeight="1">
      <c r="A376" s="40"/>
      <c r="B376" s="183"/>
      <c r="C376" s="214" t="s">
        <v>378</v>
      </c>
      <c r="D376" s="214" t="s">
        <v>195</v>
      </c>
      <c r="E376" s="215" t="s">
        <v>379</v>
      </c>
      <c r="F376" s="216" t="s">
        <v>380</v>
      </c>
      <c r="G376" s="217" t="s">
        <v>122</v>
      </c>
      <c r="H376" s="218">
        <v>1772.068</v>
      </c>
      <c r="I376" s="219"/>
      <c r="J376" s="220">
        <f>ROUND(I376*H376,2)</f>
        <v>0</v>
      </c>
      <c r="K376" s="221"/>
      <c r="L376" s="41"/>
      <c r="M376" s="222" t="s">
        <v>1</v>
      </c>
      <c r="N376" s="223" t="s">
        <v>42</v>
      </c>
      <c r="O376" s="84"/>
      <c r="P376" s="224">
        <f>O376*H376</f>
        <v>0</v>
      </c>
      <c r="Q376" s="224">
        <v>0.023990000000000001</v>
      </c>
      <c r="R376" s="224">
        <f>Q376*H376</f>
        <v>42.511911320000003</v>
      </c>
      <c r="S376" s="224">
        <v>0</v>
      </c>
      <c r="T376" s="225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6" t="s">
        <v>198</v>
      </c>
      <c r="AT376" s="226" t="s">
        <v>195</v>
      </c>
      <c r="AU376" s="226" t="s">
        <v>87</v>
      </c>
      <c r="AY376" s="19" t="s">
        <v>192</v>
      </c>
      <c r="BE376" s="140">
        <f>IF(N376="základná",J376,0)</f>
        <v>0</v>
      </c>
      <c r="BF376" s="140">
        <f>IF(N376="znížená",J376,0)</f>
        <v>0</v>
      </c>
      <c r="BG376" s="140">
        <f>IF(N376="zákl. prenesená",J376,0)</f>
        <v>0</v>
      </c>
      <c r="BH376" s="140">
        <f>IF(N376="zníž. prenesená",J376,0)</f>
        <v>0</v>
      </c>
      <c r="BI376" s="140">
        <f>IF(N376="nulová",J376,0)</f>
        <v>0</v>
      </c>
      <c r="BJ376" s="19" t="s">
        <v>87</v>
      </c>
      <c r="BK376" s="140">
        <f>ROUND(I376*H376,2)</f>
        <v>0</v>
      </c>
      <c r="BL376" s="19" t="s">
        <v>198</v>
      </c>
      <c r="BM376" s="226" t="s">
        <v>381</v>
      </c>
    </row>
    <row r="377" s="14" customFormat="1">
      <c r="A377" s="14"/>
      <c r="B377" s="235"/>
      <c r="C377" s="14"/>
      <c r="D377" s="228" t="s">
        <v>200</v>
      </c>
      <c r="E377" s="236" t="s">
        <v>1</v>
      </c>
      <c r="F377" s="237" t="s">
        <v>145</v>
      </c>
      <c r="G377" s="14"/>
      <c r="H377" s="238">
        <v>1772.068</v>
      </c>
      <c r="I377" s="239"/>
      <c r="J377" s="14"/>
      <c r="K377" s="14"/>
      <c r="L377" s="235"/>
      <c r="M377" s="240"/>
      <c r="N377" s="241"/>
      <c r="O377" s="241"/>
      <c r="P377" s="241"/>
      <c r="Q377" s="241"/>
      <c r="R377" s="241"/>
      <c r="S377" s="241"/>
      <c r="T377" s="24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36" t="s">
        <v>200</v>
      </c>
      <c r="AU377" s="236" t="s">
        <v>87</v>
      </c>
      <c r="AV377" s="14" t="s">
        <v>87</v>
      </c>
      <c r="AW377" s="14" t="s">
        <v>30</v>
      </c>
      <c r="AX377" s="14" t="s">
        <v>83</v>
      </c>
      <c r="AY377" s="236" t="s">
        <v>192</v>
      </c>
    </row>
    <row r="378" s="2" customFormat="1" ht="16.5" customHeight="1">
      <c r="A378" s="40"/>
      <c r="B378" s="183"/>
      <c r="C378" s="214" t="s">
        <v>382</v>
      </c>
      <c r="D378" s="214" t="s">
        <v>195</v>
      </c>
      <c r="E378" s="215" t="s">
        <v>383</v>
      </c>
      <c r="F378" s="216" t="s">
        <v>384</v>
      </c>
      <c r="G378" s="217" t="s">
        <v>122</v>
      </c>
      <c r="H378" s="218">
        <v>1772.068</v>
      </c>
      <c r="I378" s="219"/>
      <c r="J378" s="220">
        <f>ROUND(I378*H378,2)</f>
        <v>0</v>
      </c>
      <c r="K378" s="221"/>
      <c r="L378" s="41"/>
      <c r="M378" s="222" t="s">
        <v>1</v>
      </c>
      <c r="N378" s="223" t="s">
        <v>42</v>
      </c>
      <c r="O378" s="84"/>
      <c r="P378" s="224">
        <f>O378*H378</f>
        <v>0</v>
      </c>
      <c r="Q378" s="224">
        <v>5.0000000000000002E-05</v>
      </c>
      <c r="R378" s="224">
        <f>Q378*H378</f>
        <v>0.088603399999999999</v>
      </c>
      <c r="S378" s="224">
        <v>0</v>
      </c>
      <c r="T378" s="225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6" t="s">
        <v>198</v>
      </c>
      <c r="AT378" s="226" t="s">
        <v>195</v>
      </c>
      <c r="AU378" s="226" t="s">
        <v>87</v>
      </c>
      <c r="AY378" s="19" t="s">
        <v>192</v>
      </c>
      <c r="BE378" s="140">
        <f>IF(N378="základná",J378,0)</f>
        <v>0</v>
      </c>
      <c r="BF378" s="140">
        <f>IF(N378="znížená",J378,0)</f>
        <v>0</v>
      </c>
      <c r="BG378" s="140">
        <f>IF(N378="zákl. prenesená",J378,0)</f>
        <v>0</v>
      </c>
      <c r="BH378" s="140">
        <f>IF(N378="zníž. prenesená",J378,0)</f>
        <v>0</v>
      </c>
      <c r="BI378" s="140">
        <f>IF(N378="nulová",J378,0)</f>
        <v>0</v>
      </c>
      <c r="BJ378" s="19" t="s">
        <v>87</v>
      </c>
      <c r="BK378" s="140">
        <f>ROUND(I378*H378,2)</f>
        <v>0</v>
      </c>
      <c r="BL378" s="19" t="s">
        <v>198</v>
      </c>
      <c r="BM378" s="226" t="s">
        <v>385</v>
      </c>
    </row>
    <row r="379" s="14" customFormat="1">
      <c r="A379" s="14"/>
      <c r="B379" s="235"/>
      <c r="C379" s="14"/>
      <c r="D379" s="228" t="s">
        <v>200</v>
      </c>
      <c r="E379" s="236" t="s">
        <v>1</v>
      </c>
      <c r="F379" s="237" t="s">
        <v>145</v>
      </c>
      <c r="G379" s="14"/>
      <c r="H379" s="238">
        <v>1772.068</v>
      </c>
      <c r="I379" s="239"/>
      <c r="J379" s="14"/>
      <c r="K379" s="14"/>
      <c r="L379" s="235"/>
      <c r="M379" s="240"/>
      <c r="N379" s="241"/>
      <c r="O379" s="241"/>
      <c r="P379" s="241"/>
      <c r="Q379" s="241"/>
      <c r="R379" s="241"/>
      <c r="S379" s="241"/>
      <c r="T379" s="24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36" t="s">
        <v>200</v>
      </c>
      <c r="AU379" s="236" t="s">
        <v>87</v>
      </c>
      <c r="AV379" s="14" t="s">
        <v>87</v>
      </c>
      <c r="AW379" s="14" t="s">
        <v>30</v>
      </c>
      <c r="AX379" s="14" t="s">
        <v>83</v>
      </c>
      <c r="AY379" s="236" t="s">
        <v>192</v>
      </c>
    </row>
    <row r="380" s="2" customFormat="1" ht="16.5" customHeight="1">
      <c r="A380" s="40"/>
      <c r="B380" s="183"/>
      <c r="C380" s="214" t="s">
        <v>386</v>
      </c>
      <c r="D380" s="214" t="s">
        <v>195</v>
      </c>
      <c r="E380" s="215" t="s">
        <v>387</v>
      </c>
      <c r="F380" s="216" t="s">
        <v>388</v>
      </c>
      <c r="G380" s="217" t="s">
        <v>122</v>
      </c>
      <c r="H380" s="218">
        <v>1772.068</v>
      </c>
      <c r="I380" s="219"/>
      <c r="J380" s="220">
        <f>ROUND(I380*H380,2)</f>
        <v>0</v>
      </c>
      <c r="K380" s="221"/>
      <c r="L380" s="41"/>
      <c r="M380" s="222" t="s">
        <v>1</v>
      </c>
      <c r="N380" s="223" t="s">
        <v>42</v>
      </c>
      <c r="O380" s="84"/>
      <c r="P380" s="224">
        <f>O380*H380</f>
        <v>0</v>
      </c>
      <c r="Q380" s="224">
        <v>0</v>
      </c>
      <c r="R380" s="224">
        <f>Q380*H380</f>
        <v>0</v>
      </c>
      <c r="S380" s="224">
        <v>0</v>
      </c>
      <c r="T380" s="225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6" t="s">
        <v>198</v>
      </c>
      <c r="AT380" s="226" t="s">
        <v>195</v>
      </c>
      <c r="AU380" s="226" t="s">
        <v>87</v>
      </c>
      <c r="AY380" s="19" t="s">
        <v>192</v>
      </c>
      <c r="BE380" s="140">
        <f>IF(N380="základná",J380,0)</f>
        <v>0</v>
      </c>
      <c r="BF380" s="140">
        <f>IF(N380="znížená",J380,0)</f>
        <v>0</v>
      </c>
      <c r="BG380" s="140">
        <f>IF(N380="zákl. prenesená",J380,0)</f>
        <v>0</v>
      </c>
      <c r="BH380" s="140">
        <f>IF(N380="zníž. prenesená",J380,0)</f>
        <v>0</v>
      </c>
      <c r="BI380" s="140">
        <f>IF(N380="nulová",J380,0)</f>
        <v>0</v>
      </c>
      <c r="BJ380" s="19" t="s">
        <v>87</v>
      </c>
      <c r="BK380" s="140">
        <f>ROUND(I380*H380,2)</f>
        <v>0</v>
      </c>
      <c r="BL380" s="19" t="s">
        <v>198</v>
      </c>
      <c r="BM380" s="226" t="s">
        <v>389</v>
      </c>
    </row>
    <row r="381" s="14" customFormat="1">
      <c r="A381" s="14"/>
      <c r="B381" s="235"/>
      <c r="C381" s="14"/>
      <c r="D381" s="228" t="s">
        <v>200</v>
      </c>
      <c r="E381" s="236" t="s">
        <v>1</v>
      </c>
      <c r="F381" s="237" t="s">
        <v>145</v>
      </c>
      <c r="G381" s="14"/>
      <c r="H381" s="238">
        <v>1772.068</v>
      </c>
      <c r="I381" s="239"/>
      <c r="J381" s="14"/>
      <c r="K381" s="14"/>
      <c r="L381" s="235"/>
      <c r="M381" s="240"/>
      <c r="N381" s="241"/>
      <c r="O381" s="241"/>
      <c r="P381" s="241"/>
      <c r="Q381" s="241"/>
      <c r="R381" s="241"/>
      <c r="S381" s="241"/>
      <c r="T381" s="24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36" t="s">
        <v>200</v>
      </c>
      <c r="AU381" s="236" t="s">
        <v>87</v>
      </c>
      <c r="AV381" s="14" t="s">
        <v>87</v>
      </c>
      <c r="AW381" s="14" t="s">
        <v>30</v>
      </c>
      <c r="AX381" s="14" t="s">
        <v>83</v>
      </c>
      <c r="AY381" s="236" t="s">
        <v>192</v>
      </c>
    </row>
    <row r="382" s="2" customFormat="1" ht="16.5" customHeight="1">
      <c r="A382" s="40"/>
      <c r="B382" s="183"/>
      <c r="C382" s="214" t="s">
        <v>7</v>
      </c>
      <c r="D382" s="214" t="s">
        <v>195</v>
      </c>
      <c r="E382" s="215" t="s">
        <v>390</v>
      </c>
      <c r="F382" s="216" t="s">
        <v>391</v>
      </c>
      <c r="G382" s="217" t="s">
        <v>392</v>
      </c>
      <c r="H382" s="218">
        <v>696.44100000000003</v>
      </c>
      <c r="I382" s="219"/>
      <c r="J382" s="220">
        <f>ROUND(I382*H382,2)</f>
        <v>0</v>
      </c>
      <c r="K382" s="221"/>
      <c r="L382" s="41"/>
      <c r="M382" s="222" t="s">
        <v>1</v>
      </c>
      <c r="N382" s="223" t="s">
        <v>42</v>
      </c>
      <c r="O382" s="84"/>
      <c r="P382" s="224">
        <f>O382*H382</f>
        <v>0</v>
      </c>
      <c r="Q382" s="224">
        <v>0.00023000000000000001</v>
      </c>
      <c r="R382" s="224">
        <f>Q382*H382</f>
        <v>0.16018143000000001</v>
      </c>
      <c r="S382" s="224">
        <v>0</v>
      </c>
      <c r="T382" s="225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6" t="s">
        <v>198</v>
      </c>
      <c r="AT382" s="226" t="s">
        <v>195</v>
      </c>
      <c r="AU382" s="226" t="s">
        <v>87</v>
      </c>
      <c r="AY382" s="19" t="s">
        <v>192</v>
      </c>
      <c r="BE382" s="140">
        <f>IF(N382="základná",J382,0)</f>
        <v>0</v>
      </c>
      <c r="BF382" s="140">
        <f>IF(N382="znížená",J382,0)</f>
        <v>0</v>
      </c>
      <c r="BG382" s="140">
        <f>IF(N382="zákl. prenesená",J382,0)</f>
        <v>0</v>
      </c>
      <c r="BH382" s="140">
        <f>IF(N382="zníž. prenesená",J382,0)</f>
        <v>0</v>
      </c>
      <c r="BI382" s="140">
        <f>IF(N382="nulová",J382,0)</f>
        <v>0</v>
      </c>
      <c r="BJ382" s="19" t="s">
        <v>87</v>
      </c>
      <c r="BK382" s="140">
        <f>ROUND(I382*H382,2)</f>
        <v>0</v>
      </c>
      <c r="BL382" s="19" t="s">
        <v>198</v>
      </c>
      <c r="BM382" s="226" t="s">
        <v>393</v>
      </c>
    </row>
    <row r="383" s="14" customFormat="1">
      <c r="A383" s="14"/>
      <c r="B383" s="235"/>
      <c r="C383" s="14"/>
      <c r="D383" s="228" t="s">
        <v>200</v>
      </c>
      <c r="E383" s="236" t="s">
        <v>1</v>
      </c>
      <c r="F383" s="237" t="s">
        <v>394</v>
      </c>
      <c r="G383" s="14"/>
      <c r="H383" s="238">
        <v>696.44100000000003</v>
      </c>
      <c r="I383" s="239"/>
      <c r="J383" s="14"/>
      <c r="K383" s="14"/>
      <c r="L383" s="235"/>
      <c r="M383" s="240"/>
      <c r="N383" s="241"/>
      <c r="O383" s="241"/>
      <c r="P383" s="241"/>
      <c r="Q383" s="241"/>
      <c r="R383" s="241"/>
      <c r="S383" s="241"/>
      <c r="T383" s="24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36" t="s">
        <v>200</v>
      </c>
      <c r="AU383" s="236" t="s">
        <v>87</v>
      </c>
      <c r="AV383" s="14" t="s">
        <v>87</v>
      </c>
      <c r="AW383" s="14" t="s">
        <v>30</v>
      </c>
      <c r="AX383" s="14" t="s">
        <v>76</v>
      </c>
      <c r="AY383" s="236" t="s">
        <v>192</v>
      </c>
    </row>
    <row r="384" s="16" customFormat="1">
      <c r="A384" s="16"/>
      <c r="B384" s="251"/>
      <c r="C384" s="16"/>
      <c r="D384" s="228" t="s">
        <v>200</v>
      </c>
      <c r="E384" s="252" t="s">
        <v>395</v>
      </c>
      <c r="F384" s="253" t="s">
        <v>224</v>
      </c>
      <c r="G384" s="16"/>
      <c r="H384" s="254">
        <v>696.44100000000003</v>
      </c>
      <c r="I384" s="255"/>
      <c r="J384" s="16"/>
      <c r="K384" s="16"/>
      <c r="L384" s="251"/>
      <c r="M384" s="256"/>
      <c r="N384" s="257"/>
      <c r="O384" s="257"/>
      <c r="P384" s="257"/>
      <c r="Q384" s="257"/>
      <c r="R384" s="257"/>
      <c r="S384" s="257"/>
      <c r="T384" s="258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T384" s="252" t="s">
        <v>200</v>
      </c>
      <c r="AU384" s="252" t="s">
        <v>87</v>
      </c>
      <c r="AV384" s="16" t="s">
        <v>198</v>
      </c>
      <c r="AW384" s="16" t="s">
        <v>30</v>
      </c>
      <c r="AX384" s="16" t="s">
        <v>83</v>
      </c>
      <c r="AY384" s="252" t="s">
        <v>192</v>
      </c>
    </row>
    <row r="385" s="2" customFormat="1" ht="16.5" customHeight="1">
      <c r="A385" s="40"/>
      <c r="B385" s="183"/>
      <c r="C385" s="214" t="s">
        <v>396</v>
      </c>
      <c r="D385" s="214" t="s">
        <v>195</v>
      </c>
      <c r="E385" s="215" t="s">
        <v>397</v>
      </c>
      <c r="F385" s="216" t="s">
        <v>398</v>
      </c>
      <c r="G385" s="217" t="s">
        <v>392</v>
      </c>
      <c r="H385" s="218">
        <v>291.25200000000001</v>
      </c>
      <c r="I385" s="219"/>
      <c r="J385" s="220">
        <f>ROUND(I385*H385,2)</f>
        <v>0</v>
      </c>
      <c r="K385" s="221"/>
      <c r="L385" s="41"/>
      <c r="M385" s="222" t="s">
        <v>1</v>
      </c>
      <c r="N385" s="223" t="s">
        <v>42</v>
      </c>
      <c r="O385" s="84"/>
      <c r="P385" s="224">
        <f>O385*H385</f>
        <v>0</v>
      </c>
      <c r="Q385" s="224">
        <v>0.00025999999999999998</v>
      </c>
      <c r="R385" s="224">
        <f>Q385*H385</f>
        <v>0.075725519999999991</v>
      </c>
      <c r="S385" s="224">
        <v>0</v>
      </c>
      <c r="T385" s="225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6" t="s">
        <v>198</v>
      </c>
      <c r="AT385" s="226" t="s">
        <v>195</v>
      </c>
      <c r="AU385" s="226" t="s">
        <v>87</v>
      </c>
      <c r="AY385" s="19" t="s">
        <v>192</v>
      </c>
      <c r="BE385" s="140">
        <f>IF(N385="základná",J385,0)</f>
        <v>0</v>
      </c>
      <c r="BF385" s="140">
        <f>IF(N385="znížená",J385,0)</f>
        <v>0</v>
      </c>
      <c r="BG385" s="140">
        <f>IF(N385="zákl. prenesená",J385,0)</f>
        <v>0</v>
      </c>
      <c r="BH385" s="140">
        <f>IF(N385="zníž. prenesená",J385,0)</f>
        <v>0</v>
      </c>
      <c r="BI385" s="140">
        <f>IF(N385="nulová",J385,0)</f>
        <v>0</v>
      </c>
      <c r="BJ385" s="19" t="s">
        <v>87</v>
      </c>
      <c r="BK385" s="140">
        <f>ROUND(I385*H385,2)</f>
        <v>0</v>
      </c>
      <c r="BL385" s="19" t="s">
        <v>198</v>
      </c>
      <c r="BM385" s="226" t="s">
        <v>399</v>
      </c>
    </row>
    <row r="386" s="14" customFormat="1">
      <c r="A386" s="14"/>
      <c r="B386" s="235"/>
      <c r="C386" s="14"/>
      <c r="D386" s="228" t="s">
        <v>200</v>
      </c>
      <c r="E386" s="236" t="s">
        <v>1</v>
      </c>
      <c r="F386" s="237" t="s">
        <v>400</v>
      </c>
      <c r="G386" s="14"/>
      <c r="H386" s="238">
        <v>291.25200000000001</v>
      </c>
      <c r="I386" s="239"/>
      <c r="J386" s="14"/>
      <c r="K386" s="14"/>
      <c r="L386" s="235"/>
      <c r="M386" s="240"/>
      <c r="N386" s="241"/>
      <c r="O386" s="241"/>
      <c r="P386" s="241"/>
      <c r="Q386" s="241"/>
      <c r="R386" s="241"/>
      <c r="S386" s="241"/>
      <c r="T386" s="24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36" t="s">
        <v>200</v>
      </c>
      <c r="AU386" s="236" t="s">
        <v>87</v>
      </c>
      <c r="AV386" s="14" t="s">
        <v>87</v>
      </c>
      <c r="AW386" s="14" t="s">
        <v>30</v>
      </c>
      <c r="AX386" s="14" t="s">
        <v>76</v>
      </c>
      <c r="AY386" s="236" t="s">
        <v>192</v>
      </c>
    </row>
    <row r="387" s="16" customFormat="1">
      <c r="A387" s="16"/>
      <c r="B387" s="251"/>
      <c r="C387" s="16"/>
      <c r="D387" s="228" t="s">
        <v>200</v>
      </c>
      <c r="E387" s="252" t="s">
        <v>1</v>
      </c>
      <c r="F387" s="253" t="s">
        <v>224</v>
      </c>
      <c r="G387" s="16"/>
      <c r="H387" s="254">
        <v>291.25200000000001</v>
      </c>
      <c r="I387" s="255"/>
      <c r="J387" s="16"/>
      <c r="K387" s="16"/>
      <c r="L387" s="251"/>
      <c r="M387" s="256"/>
      <c r="N387" s="257"/>
      <c r="O387" s="257"/>
      <c r="P387" s="257"/>
      <c r="Q387" s="257"/>
      <c r="R387" s="257"/>
      <c r="S387" s="257"/>
      <c r="T387" s="258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T387" s="252" t="s">
        <v>200</v>
      </c>
      <c r="AU387" s="252" t="s">
        <v>87</v>
      </c>
      <c r="AV387" s="16" t="s">
        <v>198</v>
      </c>
      <c r="AW387" s="16" t="s">
        <v>30</v>
      </c>
      <c r="AX387" s="16" t="s">
        <v>83</v>
      </c>
      <c r="AY387" s="252" t="s">
        <v>192</v>
      </c>
    </row>
    <row r="388" s="2" customFormat="1" ht="16.5" customHeight="1">
      <c r="A388" s="40"/>
      <c r="B388" s="183"/>
      <c r="C388" s="214" t="s">
        <v>401</v>
      </c>
      <c r="D388" s="214" t="s">
        <v>195</v>
      </c>
      <c r="E388" s="215" t="s">
        <v>402</v>
      </c>
      <c r="F388" s="216" t="s">
        <v>403</v>
      </c>
      <c r="G388" s="217" t="s">
        <v>392</v>
      </c>
      <c r="H388" s="218">
        <v>555.86400000000003</v>
      </c>
      <c r="I388" s="219"/>
      <c r="J388" s="220">
        <f>ROUND(I388*H388,2)</f>
        <v>0</v>
      </c>
      <c r="K388" s="221"/>
      <c r="L388" s="41"/>
      <c r="M388" s="222" t="s">
        <v>1</v>
      </c>
      <c r="N388" s="223" t="s">
        <v>42</v>
      </c>
      <c r="O388" s="84"/>
      <c r="P388" s="224">
        <f>O388*H388</f>
        <v>0</v>
      </c>
      <c r="Q388" s="224">
        <v>6.9999999999999994E-05</v>
      </c>
      <c r="R388" s="224">
        <f>Q388*H388</f>
        <v>0.038910479999999997</v>
      </c>
      <c r="S388" s="224">
        <v>0</v>
      </c>
      <c r="T388" s="225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6" t="s">
        <v>198</v>
      </c>
      <c r="AT388" s="226" t="s">
        <v>195</v>
      </c>
      <c r="AU388" s="226" t="s">
        <v>87</v>
      </c>
      <c r="AY388" s="19" t="s">
        <v>192</v>
      </c>
      <c r="BE388" s="140">
        <f>IF(N388="základná",J388,0)</f>
        <v>0</v>
      </c>
      <c r="BF388" s="140">
        <f>IF(N388="znížená",J388,0)</f>
        <v>0</v>
      </c>
      <c r="BG388" s="140">
        <f>IF(N388="zákl. prenesená",J388,0)</f>
        <v>0</v>
      </c>
      <c r="BH388" s="140">
        <f>IF(N388="zníž. prenesená",J388,0)</f>
        <v>0</v>
      </c>
      <c r="BI388" s="140">
        <f>IF(N388="nulová",J388,0)</f>
        <v>0</v>
      </c>
      <c r="BJ388" s="19" t="s">
        <v>87</v>
      </c>
      <c r="BK388" s="140">
        <f>ROUND(I388*H388,2)</f>
        <v>0</v>
      </c>
      <c r="BL388" s="19" t="s">
        <v>198</v>
      </c>
      <c r="BM388" s="226" t="s">
        <v>404</v>
      </c>
    </row>
    <row r="389" s="14" customFormat="1">
      <c r="A389" s="14"/>
      <c r="B389" s="235"/>
      <c r="C389" s="14"/>
      <c r="D389" s="228" t="s">
        <v>200</v>
      </c>
      <c r="E389" s="236" t="s">
        <v>1</v>
      </c>
      <c r="F389" s="237" t="s">
        <v>394</v>
      </c>
      <c r="G389" s="14"/>
      <c r="H389" s="238">
        <v>696.44100000000003</v>
      </c>
      <c r="I389" s="239"/>
      <c r="J389" s="14"/>
      <c r="K389" s="14"/>
      <c r="L389" s="235"/>
      <c r="M389" s="240"/>
      <c r="N389" s="241"/>
      <c r="O389" s="241"/>
      <c r="P389" s="241"/>
      <c r="Q389" s="241"/>
      <c r="R389" s="241"/>
      <c r="S389" s="241"/>
      <c r="T389" s="24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36" t="s">
        <v>200</v>
      </c>
      <c r="AU389" s="236" t="s">
        <v>87</v>
      </c>
      <c r="AV389" s="14" t="s">
        <v>87</v>
      </c>
      <c r="AW389" s="14" t="s">
        <v>30</v>
      </c>
      <c r="AX389" s="14" t="s">
        <v>76</v>
      </c>
      <c r="AY389" s="236" t="s">
        <v>192</v>
      </c>
    </row>
    <row r="390" s="14" customFormat="1">
      <c r="A390" s="14"/>
      <c r="B390" s="235"/>
      <c r="C390" s="14"/>
      <c r="D390" s="228" t="s">
        <v>200</v>
      </c>
      <c r="E390" s="236" t="s">
        <v>1</v>
      </c>
      <c r="F390" s="237" t="s">
        <v>405</v>
      </c>
      <c r="G390" s="14"/>
      <c r="H390" s="238">
        <v>-291.25200000000001</v>
      </c>
      <c r="I390" s="239"/>
      <c r="J390" s="14"/>
      <c r="K390" s="14"/>
      <c r="L390" s="235"/>
      <c r="M390" s="240"/>
      <c r="N390" s="241"/>
      <c r="O390" s="241"/>
      <c r="P390" s="241"/>
      <c r="Q390" s="241"/>
      <c r="R390" s="241"/>
      <c r="S390" s="241"/>
      <c r="T390" s="24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36" t="s">
        <v>200</v>
      </c>
      <c r="AU390" s="236" t="s">
        <v>87</v>
      </c>
      <c r="AV390" s="14" t="s">
        <v>87</v>
      </c>
      <c r="AW390" s="14" t="s">
        <v>30</v>
      </c>
      <c r="AX390" s="14" t="s">
        <v>76</v>
      </c>
      <c r="AY390" s="236" t="s">
        <v>192</v>
      </c>
    </row>
    <row r="391" s="14" customFormat="1">
      <c r="A391" s="14"/>
      <c r="B391" s="235"/>
      <c r="C391" s="14"/>
      <c r="D391" s="228" t="s">
        <v>200</v>
      </c>
      <c r="E391" s="236" t="s">
        <v>1</v>
      </c>
      <c r="F391" s="237" t="s">
        <v>406</v>
      </c>
      <c r="G391" s="14"/>
      <c r="H391" s="238">
        <v>150.67500000000001</v>
      </c>
      <c r="I391" s="239"/>
      <c r="J391" s="14"/>
      <c r="K391" s="14"/>
      <c r="L391" s="235"/>
      <c r="M391" s="240"/>
      <c r="N391" s="241"/>
      <c r="O391" s="241"/>
      <c r="P391" s="241"/>
      <c r="Q391" s="241"/>
      <c r="R391" s="241"/>
      <c r="S391" s="241"/>
      <c r="T391" s="242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36" t="s">
        <v>200</v>
      </c>
      <c r="AU391" s="236" t="s">
        <v>87</v>
      </c>
      <c r="AV391" s="14" t="s">
        <v>87</v>
      </c>
      <c r="AW391" s="14" t="s">
        <v>30</v>
      </c>
      <c r="AX391" s="14" t="s">
        <v>76</v>
      </c>
      <c r="AY391" s="236" t="s">
        <v>192</v>
      </c>
    </row>
    <row r="392" s="16" customFormat="1">
      <c r="A392" s="16"/>
      <c r="B392" s="251"/>
      <c r="C392" s="16"/>
      <c r="D392" s="228" t="s">
        <v>200</v>
      </c>
      <c r="E392" s="252" t="s">
        <v>1</v>
      </c>
      <c r="F392" s="253" t="s">
        <v>224</v>
      </c>
      <c r="G392" s="16"/>
      <c r="H392" s="254">
        <v>555.86400000000003</v>
      </c>
      <c r="I392" s="255"/>
      <c r="J392" s="16"/>
      <c r="K392" s="16"/>
      <c r="L392" s="251"/>
      <c r="M392" s="256"/>
      <c r="N392" s="257"/>
      <c r="O392" s="257"/>
      <c r="P392" s="257"/>
      <c r="Q392" s="257"/>
      <c r="R392" s="257"/>
      <c r="S392" s="257"/>
      <c r="T392" s="258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T392" s="252" t="s">
        <v>200</v>
      </c>
      <c r="AU392" s="252" t="s">
        <v>87</v>
      </c>
      <c r="AV392" s="16" t="s">
        <v>198</v>
      </c>
      <c r="AW392" s="16" t="s">
        <v>30</v>
      </c>
      <c r="AX392" s="16" t="s">
        <v>83</v>
      </c>
      <c r="AY392" s="252" t="s">
        <v>192</v>
      </c>
    </row>
    <row r="393" s="2" customFormat="1" ht="16.5" customHeight="1">
      <c r="A393" s="40"/>
      <c r="B393" s="183"/>
      <c r="C393" s="214" t="s">
        <v>407</v>
      </c>
      <c r="D393" s="214" t="s">
        <v>195</v>
      </c>
      <c r="E393" s="215" t="s">
        <v>408</v>
      </c>
      <c r="F393" s="216" t="s">
        <v>409</v>
      </c>
      <c r="G393" s="217" t="s">
        <v>392</v>
      </c>
      <c r="H393" s="218">
        <v>26.5</v>
      </c>
      <c r="I393" s="219"/>
      <c r="J393" s="220">
        <f>ROUND(I393*H393,2)</f>
        <v>0</v>
      </c>
      <c r="K393" s="221"/>
      <c r="L393" s="41"/>
      <c r="M393" s="222" t="s">
        <v>1</v>
      </c>
      <c r="N393" s="223" t="s">
        <v>42</v>
      </c>
      <c r="O393" s="84"/>
      <c r="P393" s="224">
        <f>O393*H393</f>
        <v>0</v>
      </c>
      <c r="Q393" s="224">
        <v>0.00016000000000000001</v>
      </c>
      <c r="R393" s="224">
        <f>Q393*H393</f>
        <v>0.0042400000000000007</v>
      </c>
      <c r="S393" s="224">
        <v>0</v>
      </c>
      <c r="T393" s="225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6" t="s">
        <v>198</v>
      </c>
      <c r="AT393" s="226" t="s">
        <v>195</v>
      </c>
      <c r="AU393" s="226" t="s">
        <v>87</v>
      </c>
      <c r="AY393" s="19" t="s">
        <v>192</v>
      </c>
      <c r="BE393" s="140">
        <f>IF(N393="základná",J393,0)</f>
        <v>0</v>
      </c>
      <c r="BF393" s="140">
        <f>IF(N393="znížená",J393,0)</f>
        <v>0</v>
      </c>
      <c r="BG393" s="140">
        <f>IF(N393="zákl. prenesená",J393,0)</f>
        <v>0</v>
      </c>
      <c r="BH393" s="140">
        <f>IF(N393="zníž. prenesená",J393,0)</f>
        <v>0</v>
      </c>
      <c r="BI393" s="140">
        <f>IF(N393="nulová",J393,0)</f>
        <v>0</v>
      </c>
      <c r="BJ393" s="19" t="s">
        <v>87</v>
      </c>
      <c r="BK393" s="140">
        <f>ROUND(I393*H393,2)</f>
        <v>0</v>
      </c>
      <c r="BL393" s="19" t="s">
        <v>198</v>
      </c>
      <c r="BM393" s="226" t="s">
        <v>410</v>
      </c>
    </row>
    <row r="394" s="14" customFormat="1">
      <c r="A394" s="14"/>
      <c r="B394" s="235"/>
      <c r="C394" s="14"/>
      <c r="D394" s="228" t="s">
        <v>200</v>
      </c>
      <c r="E394" s="236" t="s">
        <v>1</v>
      </c>
      <c r="F394" s="237" t="s">
        <v>411</v>
      </c>
      <c r="G394" s="14"/>
      <c r="H394" s="238">
        <v>26.5</v>
      </c>
      <c r="I394" s="239"/>
      <c r="J394" s="14"/>
      <c r="K394" s="14"/>
      <c r="L394" s="235"/>
      <c r="M394" s="240"/>
      <c r="N394" s="241"/>
      <c r="O394" s="241"/>
      <c r="P394" s="241"/>
      <c r="Q394" s="241"/>
      <c r="R394" s="241"/>
      <c r="S394" s="241"/>
      <c r="T394" s="24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36" t="s">
        <v>200</v>
      </c>
      <c r="AU394" s="236" t="s">
        <v>87</v>
      </c>
      <c r="AV394" s="14" t="s">
        <v>87</v>
      </c>
      <c r="AW394" s="14" t="s">
        <v>30</v>
      </c>
      <c r="AX394" s="14" t="s">
        <v>76</v>
      </c>
      <c r="AY394" s="236" t="s">
        <v>192</v>
      </c>
    </row>
    <row r="395" s="16" customFormat="1">
      <c r="A395" s="16"/>
      <c r="B395" s="251"/>
      <c r="C395" s="16"/>
      <c r="D395" s="228" t="s">
        <v>200</v>
      </c>
      <c r="E395" s="252" t="s">
        <v>1</v>
      </c>
      <c r="F395" s="253" t="s">
        <v>224</v>
      </c>
      <c r="G395" s="16"/>
      <c r="H395" s="254">
        <v>26.5</v>
      </c>
      <c r="I395" s="255"/>
      <c r="J395" s="16"/>
      <c r="K395" s="16"/>
      <c r="L395" s="251"/>
      <c r="M395" s="256"/>
      <c r="N395" s="257"/>
      <c r="O395" s="257"/>
      <c r="P395" s="257"/>
      <c r="Q395" s="257"/>
      <c r="R395" s="257"/>
      <c r="S395" s="257"/>
      <c r="T395" s="258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T395" s="252" t="s">
        <v>200</v>
      </c>
      <c r="AU395" s="252" t="s">
        <v>87</v>
      </c>
      <c r="AV395" s="16" t="s">
        <v>198</v>
      </c>
      <c r="AW395" s="16" t="s">
        <v>30</v>
      </c>
      <c r="AX395" s="16" t="s">
        <v>83</v>
      </c>
      <c r="AY395" s="252" t="s">
        <v>192</v>
      </c>
    </row>
    <row r="396" s="2" customFormat="1" ht="24.15" customHeight="1">
      <c r="A396" s="40"/>
      <c r="B396" s="183"/>
      <c r="C396" s="214" t="s">
        <v>412</v>
      </c>
      <c r="D396" s="214" t="s">
        <v>195</v>
      </c>
      <c r="E396" s="215" t="s">
        <v>413</v>
      </c>
      <c r="F396" s="216" t="s">
        <v>414</v>
      </c>
      <c r="G396" s="217" t="s">
        <v>415</v>
      </c>
      <c r="H396" s="218">
        <v>1.232</v>
      </c>
      <c r="I396" s="219"/>
      <c r="J396" s="220">
        <f>ROUND(I396*H396,2)</f>
        <v>0</v>
      </c>
      <c r="K396" s="221"/>
      <c r="L396" s="41"/>
      <c r="M396" s="222" t="s">
        <v>1</v>
      </c>
      <c r="N396" s="223" t="s">
        <v>42</v>
      </c>
      <c r="O396" s="84"/>
      <c r="P396" s="224">
        <f>O396*H396</f>
        <v>0</v>
      </c>
      <c r="Q396" s="224">
        <v>0</v>
      </c>
      <c r="R396" s="224">
        <f>Q396*H396</f>
        <v>0</v>
      </c>
      <c r="S396" s="224">
        <v>0</v>
      </c>
      <c r="T396" s="225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6" t="s">
        <v>198</v>
      </c>
      <c r="AT396" s="226" t="s">
        <v>195</v>
      </c>
      <c r="AU396" s="226" t="s">
        <v>87</v>
      </c>
      <c r="AY396" s="19" t="s">
        <v>192</v>
      </c>
      <c r="BE396" s="140">
        <f>IF(N396="základná",J396,0)</f>
        <v>0</v>
      </c>
      <c r="BF396" s="140">
        <f>IF(N396="znížená",J396,0)</f>
        <v>0</v>
      </c>
      <c r="BG396" s="140">
        <f>IF(N396="zákl. prenesená",J396,0)</f>
        <v>0</v>
      </c>
      <c r="BH396" s="140">
        <f>IF(N396="zníž. prenesená",J396,0)</f>
        <v>0</v>
      </c>
      <c r="BI396" s="140">
        <f>IF(N396="nulová",J396,0)</f>
        <v>0</v>
      </c>
      <c r="BJ396" s="19" t="s">
        <v>87</v>
      </c>
      <c r="BK396" s="140">
        <f>ROUND(I396*H396,2)</f>
        <v>0</v>
      </c>
      <c r="BL396" s="19" t="s">
        <v>198</v>
      </c>
      <c r="BM396" s="226" t="s">
        <v>416</v>
      </c>
    </row>
    <row r="397" s="2" customFormat="1" ht="24.15" customHeight="1">
      <c r="A397" s="40"/>
      <c r="B397" s="183"/>
      <c r="C397" s="214" t="s">
        <v>417</v>
      </c>
      <c r="D397" s="214" t="s">
        <v>195</v>
      </c>
      <c r="E397" s="215" t="s">
        <v>418</v>
      </c>
      <c r="F397" s="216" t="s">
        <v>419</v>
      </c>
      <c r="G397" s="217" t="s">
        <v>415</v>
      </c>
      <c r="H397" s="218">
        <v>3.6960000000000002</v>
      </c>
      <c r="I397" s="219"/>
      <c r="J397" s="220">
        <f>ROUND(I397*H397,2)</f>
        <v>0</v>
      </c>
      <c r="K397" s="221"/>
      <c r="L397" s="41"/>
      <c r="M397" s="222" t="s">
        <v>1</v>
      </c>
      <c r="N397" s="223" t="s">
        <v>42</v>
      </c>
      <c r="O397" s="84"/>
      <c r="P397" s="224">
        <f>O397*H397</f>
        <v>0</v>
      </c>
      <c r="Q397" s="224">
        <v>0</v>
      </c>
      <c r="R397" s="224">
        <f>Q397*H397</f>
        <v>0</v>
      </c>
      <c r="S397" s="224">
        <v>0</v>
      </c>
      <c r="T397" s="225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26" t="s">
        <v>198</v>
      </c>
      <c r="AT397" s="226" t="s">
        <v>195</v>
      </c>
      <c r="AU397" s="226" t="s">
        <v>87</v>
      </c>
      <c r="AY397" s="19" t="s">
        <v>192</v>
      </c>
      <c r="BE397" s="140">
        <f>IF(N397="základná",J397,0)</f>
        <v>0</v>
      </c>
      <c r="BF397" s="140">
        <f>IF(N397="znížená",J397,0)</f>
        <v>0</v>
      </c>
      <c r="BG397" s="140">
        <f>IF(N397="zákl. prenesená",J397,0)</f>
        <v>0</v>
      </c>
      <c r="BH397" s="140">
        <f>IF(N397="zníž. prenesená",J397,0)</f>
        <v>0</v>
      </c>
      <c r="BI397" s="140">
        <f>IF(N397="nulová",J397,0)</f>
        <v>0</v>
      </c>
      <c r="BJ397" s="19" t="s">
        <v>87</v>
      </c>
      <c r="BK397" s="140">
        <f>ROUND(I397*H397,2)</f>
        <v>0</v>
      </c>
      <c r="BL397" s="19" t="s">
        <v>198</v>
      </c>
      <c r="BM397" s="226" t="s">
        <v>420</v>
      </c>
    </row>
    <row r="398" s="14" customFormat="1">
      <c r="A398" s="14"/>
      <c r="B398" s="235"/>
      <c r="C398" s="14"/>
      <c r="D398" s="228" t="s">
        <v>200</v>
      </c>
      <c r="E398" s="14"/>
      <c r="F398" s="237" t="s">
        <v>421</v>
      </c>
      <c r="G398" s="14"/>
      <c r="H398" s="238">
        <v>3.6960000000000002</v>
      </c>
      <c r="I398" s="239"/>
      <c r="J398" s="14"/>
      <c r="K398" s="14"/>
      <c r="L398" s="235"/>
      <c r="M398" s="240"/>
      <c r="N398" s="241"/>
      <c r="O398" s="241"/>
      <c r="P398" s="241"/>
      <c r="Q398" s="241"/>
      <c r="R398" s="241"/>
      <c r="S398" s="241"/>
      <c r="T398" s="24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36" t="s">
        <v>200</v>
      </c>
      <c r="AU398" s="236" t="s">
        <v>87</v>
      </c>
      <c r="AV398" s="14" t="s">
        <v>87</v>
      </c>
      <c r="AW398" s="14" t="s">
        <v>3</v>
      </c>
      <c r="AX398" s="14" t="s">
        <v>83</v>
      </c>
      <c r="AY398" s="236" t="s">
        <v>192</v>
      </c>
    </row>
    <row r="399" s="2" customFormat="1" ht="21.75" customHeight="1">
      <c r="A399" s="40"/>
      <c r="B399" s="183"/>
      <c r="C399" s="214" t="s">
        <v>422</v>
      </c>
      <c r="D399" s="214" t="s">
        <v>195</v>
      </c>
      <c r="E399" s="215" t="s">
        <v>423</v>
      </c>
      <c r="F399" s="216" t="s">
        <v>424</v>
      </c>
      <c r="G399" s="217" t="s">
        <v>415</v>
      </c>
      <c r="H399" s="218">
        <v>1.232</v>
      </c>
      <c r="I399" s="219"/>
      <c r="J399" s="220">
        <f>ROUND(I399*H399,2)</f>
        <v>0</v>
      </c>
      <c r="K399" s="221"/>
      <c r="L399" s="41"/>
      <c r="M399" s="222" t="s">
        <v>1</v>
      </c>
      <c r="N399" s="223" t="s">
        <v>42</v>
      </c>
      <c r="O399" s="84"/>
      <c r="P399" s="224">
        <f>O399*H399</f>
        <v>0</v>
      </c>
      <c r="Q399" s="224">
        <v>0</v>
      </c>
      <c r="R399" s="224">
        <f>Q399*H399</f>
        <v>0</v>
      </c>
      <c r="S399" s="224">
        <v>0</v>
      </c>
      <c r="T399" s="225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6" t="s">
        <v>198</v>
      </c>
      <c r="AT399" s="226" t="s">
        <v>195</v>
      </c>
      <c r="AU399" s="226" t="s">
        <v>87</v>
      </c>
      <c r="AY399" s="19" t="s">
        <v>192</v>
      </c>
      <c r="BE399" s="140">
        <f>IF(N399="základná",J399,0)</f>
        <v>0</v>
      </c>
      <c r="BF399" s="140">
        <f>IF(N399="znížená",J399,0)</f>
        <v>0</v>
      </c>
      <c r="BG399" s="140">
        <f>IF(N399="zákl. prenesená",J399,0)</f>
        <v>0</v>
      </c>
      <c r="BH399" s="140">
        <f>IF(N399="zníž. prenesená",J399,0)</f>
        <v>0</v>
      </c>
      <c r="BI399" s="140">
        <f>IF(N399="nulová",J399,0)</f>
        <v>0</v>
      </c>
      <c r="BJ399" s="19" t="s">
        <v>87</v>
      </c>
      <c r="BK399" s="140">
        <f>ROUND(I399*H399,2)</f>
        <v>0</v>
      </c>
      <c r="BL399" s="19" t="s">
        <v>198</v>
      </c>
      <c r="BM399" s="226" t="s">
        <v>425</v>
      </c>
    </row>
    <row r="400" s="2" customFormat="1" ht="24.15" customHeight="1">
      <c r="A400" s="40"/>
      <c r="B400" s="183"/>
      <c r="C400" s="214" t="s">
        <v>426</v>
      </c>
      <c r="D400" s="214" t="s">
        <v>195</v>
      </c>
      <c r="E400" s="215" t="s">
        <v>427</v>
      </c>
      <c r="F400" s="216" t="s">
        <v>428</v>
      </c>
      <c r="G400" s="217" t="s">
        <v>415</v>
      </c>
      <c r="H400" s="218">
        <v>24.640000000000001</v>
      </c>
      <c r="I400" s="219"/>
      <c r="J400" s="220">
        <f>ROUND(I400*H400,2)</f>
        <v>0</v>
      </c>
      <c r="K400" s="221"/>
      <c r="L400" s="41"/>
      <c r="M400" s="222" t="s">
        <v>1</v>
      </c>
      <c r="N400" s="223" t="s">
        <v>42</v>
      </c>
      <c r="O400" s="84"/>
      <c r="P400" s="224">
        <f>O400*H400</f>
        <v>0</v>
      </c>
      <c r="Q400" s="224">
        <v>0</v>
      </c>
      <c r="R400" s="224">
        <f>Q400*H400</f>
        <v>0</v>
      </c>
      <c r="S400" s="224">
        <v>0</v>
      </c>
      <c r="T400" s="225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6" t="s">
        <v>198</v>
      </c>
      <c r="AT400" s="226" t="s">
        <v>195</v>
      </c>
      <c r="AU400" s="226" t="s">
        <v>87</v>
      </c>
      <c r="AY400" s="19" t="s">
        <v>192</v>
      </c>
      <c r="BE400" s="140">
        <f>IF(N400="základná",J400,0)</f>
        <v>0</v>
      </c>
      <c r="BF400" s="140">
        <f>IF(N400="znížená",J400,0)</f>
        <v>0</v>
      </c>
      <c r="BG400" s="140">
        <f>IF(N400="zákl. prenesená",J400,0)</f>
        <v>0</v>
      </c>
      <c r="BH400" s="140">
        <f>IF(N400="zníž. prenesená",J400,0)</f>
        <v>0</v>
      </c>
      <c r="BI400" s="140">
        <f>IF(N400="nulová",J400,0)</f>
        <v>0</v>
      </c>
      <c r="BJ400" s="19" t="s">
        <v>87</v>
      </c>
      <c r="BK400" s="140">
        <f>ROUND(I400*H400,2)</f>
        <v>0</v>
      </c>
      <c r="BL400" s="19" t="s">
        <v>198</v>
      </c>
      <c r="BM400" s="226" t="s">
        <v>429</v>
      </c>
    </row>
    <row r="401" s="14" customFormat="1">
      <c r="A401" s="14"/>
      <c r="B401" s="235"/>
      <c r="C401" s="14"/>
      <c r="D401" s="228" t="s">
        <v>200</v>
      </c>
      <c r="E401" s="14"/>
      <c r="F401" s="237" t="s">
        <v>430</v>
      </c>
      <c r="G401" s="14"/>
      <c r="H401" s="238">
        <v>24.640000000000001</v>
      </c>
      <c r="I401" s="239"/>
      <c r="J401" s="14"/>
      <c r="K401" s="14"/>
      <c r="L401" s="235"/>
      <c r="M401" s="240"/>
      <c r="N401" s="241"/>
      <c r="O401" s="241"/>
      <c r="P401" s="241"/>
      <c r="Q401" s="241"/>
      <c r="R401" s="241"/>
      <c r="S401" s="241"/>
      <c r="T401" s="24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36" t="s">
        <v>200</v>
      </c>
      <c r="AU401" s="236" t="s">
        <v>87</v>
      </c>
      <c r="AV401" s="14" t="s">
        <v>87</v>
      </c>
      <c r="AW401" s="14" t="s">
        <v>3</v>
      </c>
      <c r="AX401" s="14" t="s">
        <v>83</v>
      </c>
      <c r="AY401" s="236" t="s">
        <v>192</v>
      </c>
    </row>
    <row r="402" s="2" customFormat="1" ht="24.15" customHeight="1">
      <c r="A402" s="40"/>
      <c r="B402" s="183"/>
      <c r="C402" s="214" t="s">
        <v>431</v>
      </c>
      <c r="D402" s="214" t="s">
        <v>195</v>
      </c>
      <c r="E402" s="215" t="s">
        <v>432</v>
      </c>
      <c r="F402" s="216" t="s">
        <v>433</v>
      </c>
      <c r="G402" s="217" t="s">
        <v>415</v>
      </c>
      <c r="H402" s="218">
        <v>1.232</v>
      </c>
      <c r="I402" s="219"/>
      <c r="J402" s="220">
        <f>ROUND(I402*H402,2)</f>
        <v>0</v>
      </c>
      <c r="K402" s="221"/>
      <c r="L402" s="41"/>
      <c r="M402" s="222" t="s">
        <v>1</v>
      </c>
      <c r="N402" s="223" t="s">
        <v>42</v>
      </c>
      <c r="O402" s="84"/>
      <c r="P402" s="224">
        <f>O402*H402</f>
        <v>0</v>
      </c>
      <c r="Q402" s="224">
        <v>0</v>
      </c>
      <c r="R402" s="224">
        <f>Q402*H402</f>
        <v>0</v>
      </c>
      <c r="S402" s="224">
        <v>0</v>
      </c>
      <c r="T402" s="225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6" t="s">
        <v>198</v>
      </c>
      <c r="AT402" s="226" t="s">
        <v>195</v>
      </c>
      <c r="AU402" s="226" t="s">
        <v>87</v>
      </c>
      <c r="AY402" s="19" t="s">
        <v>192</v>
      </c>
      <c r="BE402" s="140">
        <f>IF(N402="základná",J402,0)</f>
        <v>0</v>
      </c>
      <c r="BF402" s="140">
        <f>IF(N402="znížená",J402,0)</f>
        <v>0</v>
      </c>
      <c r="BG402" s="140">
        <f>IF(N402="zákl. prenesená",J402,0)</f>
        <v>0</v>
      </c>
      <c r="BH402" s="140">
        <f>IF(N402="zníž. prenesená",J402,0)</f>
        <v>0</v>
      </c>
      <c r="BI402" s="140">
        <f>IF(N402="nulová",J402,0)</f>
        <v>0</v>
      </c>
      <c r="BJ402" s="19" t="s">
        <v>87</v>
      </c>
      <c r="BK402" s="140">
        <f>ROUND(I402*H402,2)</f>
        <v>0</v>
      </c>
      <c r="BL402" s="19" t="s">
        <v>198</v>
      </c>
      <c r="BM402" s="226" t="s">
        <v>434</v>
      </c>
    </row>
    <row r="403" s="2" customFormat="1" ht="24.15" customHeight="1">
      <c r="A403" s="40"/>
      <c r="B403" s="183"/>
      <c r="C403" s="214" t="s">
        <v>435</v>
      </c>
      <c r="D403" s="214" t="s">
        <v>195</v>
      </c>
      <c r="E403" s="215" t="s">
        <v>436</v>
      </c>
      <c r="F403" s="216" t="s">
        <v>437</v>
      </c>
      <c r="G403" s="217" t="s">
        <v>415</v>
      </c>
      <c r="H403" s="218">
        <v>12.32</v>
      </c>
      <c r="I403" s="219"/>
      <c r="J403" s="220">
        <f>ROUND(I403*H403,2)</f>
        <v>0</v>
      </c>
      <c r="K403" s="221"/>
      <c r="L403" s="41"/>
      <c r="M403" s="222" t="s">
        <v>1</v>
      </c>
      <c r="N403" s="223" t="s">
        <v>42</v>
      </c>
      <c r="O403" s="84"/>
      <c r="P403" s="224">
        <f>O403*H403</f>
        <v>0</v>
      </c>
      <c r="Q403" s="224">
        <v>0</v>
      </c>
      <c r="R403" s="224">
        <f>Q403*H403</f>
        <v>0</v>
      </c>
      <c r="S403" s="224">
        <v>0</v>
      </c>
      <c r="T403" s="225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6" t="s">
        <v>198</v>
      </c>
      <c r="AT403" s="226" t="s">
        <v>195</v>
      </c>
      <c r="AU403" s="226" t="s">
        <v>87</v>
      </c>
      <c r="AY403" s="19" t="s">
        <v>192</v>
      </c>
      <c r="BE403" s="140">
        <f>IF(N403="základná",J403,0)</f>
        <v>0</v>
      </c>
      <c r="BF403" s="140">
        <f>IF(N403="znížená",J403,0)</f>
        <v>0</v>
      </c>
      <c r="BG403" s="140">
        <f>IF(N403="zákl. prenesená",J403,0)</f>
        <v>0</v>
      </c>
      <c r="BH403" s="140">
        <f>IF(N403="zníž. prenesená",J403,0)</f>
        <v>0</v>
      </c>
      <c r="BI403" s="140">
        <f>IF(N403="nulová",J403,0)</f>
        <v>0</v>
      </c>
      <c r="BJ403" s="19" t="s">
        <v>87</v>
      </c>
      <c r="BK403" s="140">
        <f>ROUND(I403*H403,2)</f>
        <v>0</v>
      </c>
      <c r="BL403" s="19" t="s">
        <v>198</v>
      </c>
      <c r="BM403" s="226" t="s">
        <v>438</v>
      </c>
    </row>
    <row r="404" s="14" customFormat="1">
      <c r="A404" s="14"/>
      <c r="B404" s="235"/>
      <c r="C404" s="14"/>
      <c r="D404" s="228" t="s">
        <v>200</v>
      </c>
      <c r="E404" s="14"/>
      <c r="F404" s="237" t="s">
        <v>439</v>
      </c>
      <c r="G404" s="14"/>
      <c r="H404" s="238">
        <v>12.32</v>
      </c>
      <c r="I404" s="239"/>
      <c r="J404" s="14"/>
      <c r="K404" s="14"/>
      <c r="L404" s="235"/>
      <c r="M404" s="240"/>
      <c r="N404" s="241"/>
      <c r="O404" s="241"/>
      <c r="P404" s="241"/>
      <c r="Q404" s="241"/>
      <c r="R404" s="241"/>
      <c r="S404" s="241"/>
      <c r="T404" s="242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36" t="s">
        <v>200</v>
      </c>
      <c r="AU404" s="236" t="s">
        <v>87</v>
      </c>
      <c r="AV404" s="14" t="s">
        <v>87</v>
      </c>
      <c r="AW404" s="14" t="s">
        <v>3</v>
      </c>
      <c r="AX404" s="14" t="s">
        <v>83</v>
      </c>
      <c r="AY404" s="236" t="s">
        <v>192</v>
      </c>
    </row>
    <row r="405" s="2" customFormat="1" ht="24.15" customHeight="1">
      <c r="A405" s="40"/>
      <c r="B405" s="183"/>
      <c r="C405" s="214" t="s">
        <v>440</v>
      </c>
      <c r="D405" s="214" t="s">
        <v>195</v>
      </c>
      <c r="E405" s="215" t="s">
        <v>441</v>
      </c>
      <c r="F405" s="216" t="s">
        <v>442</v>
      </c>
      <c r="G405" s="217" t="s">
        <v>415</v>
      </c>
      <c r="H405" s="218">
        <v>1.232</v>
      </c>
      <c r="I405" s="219"/>
      <c r="J405" s="220">
        <f>ROUND(I405*H405,2)</f>
        <v>0</v>
      </c>
      <c r="K405" s="221"/>
      <c r="L405" s="41"/>
      <c r="M405" s="222" t="s">
        <v>1</v>
      </c>
      <c r="N405" s="223" t="s">
        <v>42</v>
      </c>
      <c r="O405" s="84"/>
      <c r="P405" s="224">
        <f>O405*H405</f>
        <v>0</v>
      </c>
      <c r="Q405" s="224">
        <v>0</v>
      </c>
      <c r="R405" s="224">
        <f>Q405*H405</f>
        <v>0</v>
      </c>
      <c r="S405" s="224">
        <v>0</v>
      </c>
      <c r="T405" s="225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6" t="s">
        <v>198</v>
      </c>
      <c r="AT405" s="226" t="s">
        <v>195</v>
      </c>
      <c r="AU405" s="226" t="s">
        <v>87</v>
      </c>
      <c r="AY405" s="19" t="s">
        <v>192</v>
      </c>
      <c r="BE405" s="140">
        <f>IF(N405="základná",J405,0)</f>
        <v>0</v>
      </c>
      <c r="BF405" s="140">
        <f>IF(N405="znížená",J405,0)</f>
        <v>0</v>
      </c>
      <c r="BG405" s="140">
        <f>IF(N405="zákl. prenesená",J405,0)</f>
        <v>0</v>
      </c>
      <c r="BH405" s="140">
        <f>IF(N405="zníž. prenesená",J405,0)</f>
        <v>0</v>
      </c>
      <c r="BI405" s="140">
        <f>IF(N405="nulová",J405,0)</f>
        <v>0</v>
      </c>
      <c r="BJ405" s="19" t="s">
        <v>87</v>
      </c>
      <c r="BK405" s="140">
        <f>ROUND(I405*H405,2)</f>
        <v>0</v>
      </c>
      <c r="BL405" s="19" t="s">
        <v>198</v>
      </c>
      <c r="BM405" s="226" t="s">
        <v>443</v>
      </c>
    </row>
    <row r="406" s="2" customFormat="1" ht="24.15" customHeight="1">
      <c r="A406" s="40"/>
      <c r="B406" s="183"/>
      <c r="C406" s="214" t="s">
        <v>444</v>
      </c>
      <c r="D406" s="214" t="s">
        <v>195</v>
      </c>
      <c r="E406" s="215" t="s">
        <v>445</v>
      </c>
      <c r="F406" s="216" t="s">
        <v>446</v>
      </c>
      <c r="G406" s="217" t="s">
        <v>415</v>
      </c>
      <c r="H406" s="218">
        <v>1.232</v>
      </c>
      <c r="I406" s="219"/>
      <c r="J406" s="220">
        <f>ROUND(I406*H406,2)</f>
        <v>0</v>
      </c>
      <c r="K406" s="221"/>
      <c r="L406" s="41"/>
      <c r="M406" s="222" t="s">
        <v>1</v>
      </c>
      <c r="N406" s="223" t="s">
        <v>42</v>
      </c>
      <c r="O406" s="84"/>
      <c r="P406" s="224">
        <f>O406*H406</f>
        <v>0</v>
      </c>
      <c r="Q406" s="224">
        <v>0</v>
      </c>
      <c r="R406" s="224">
        <f>Q406*H406</f>
        <v>0</v>
      </c>
      <c r="S406" s="224">
        <v>0</v>
      </c>
      <c r="T406" s="225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26" t="s">
        <v>198</v>
      </c>
      <c r="AT406" s="226" t="s">
        <v>195</v>
      </c>
      <c r="AU406" s="226" t="s">
        <v>87</v>
      </c>
      <c r="AY406" s="19" t="s">
        <v>192</v>
      </c>
      <c r="BE406" s="140">
        <f>IF(N406="základná",J406,0)</f>
        <v>0</v>
      </c>
      <c r="BF406" s="140">
        <f>IF(N406="znížená",J406,0)</f>
        <v>0</v>
      </c>
      <c r="BG406" s="140">
        <f>IF(N406="zákl. prenesená",J406,0)</f>
        <v>0</v>
      </c>
      <c r="BH406" s="140">
        <f>IF(N406="zníž. prenesená",J406,0)</f>
        <v>0</v>
      </c>
      <c r="BI406" s="140">
        <f>IF(N406="nulová",J406,0)</f>
        <v>0</v>
      </c>
      <c r="BJ406" s="19" t="s">
        <v>87</v>
      </c>
      <c r="BK406" s="140">
        <f>ROUND(I406*H406,2)</f>
        <v>0</v>
      </c>
      <c r="BL406" s="19" t="s">
        <v>198</v>
      </c>
      <c r="BM406" s="226" t="s">
        <v>447</v>
      </c>
    </row>
    <row r="407" s="12" customFormat="1" ht="22.8" customHeight="1">
      <c r="A407" s="12"/>
      <c r="B407" s="202"/>
      <c r="C407" s="12"/>
      <c r="D407" s="203" t="s">
        <v>75</v>
      </c>
      <c r="E407" s="212" t="s">
        <v>448</v>
      </c>
      <c r="F407" s="212" t="s">
        <v>449</v>
      </c>
      <c r="G407" s="12"/>
      <c r="H407" s="12"/>
      <c r="I407" s="205"/>
      <c r="J407" s="213">
        <f>BK407</f>
        <v>0</v>
      </c>
      <c r="K407" s="12"/>
      <c r="L407" s="202"/>
      <c r="M407" s="206"/>
      <c r="N407" s="207"/>
      <c r="O407" s="207"/>
      <c r="P407" s="208">
        <f>P408</f>
        <v>0</v>
      </c>
      <c r="Q407" s="207"/>
      <c r="R407" s="208">
        <f>R408</f>
        <v>0</v>
      </c>
      <c r="S407" s="207"/>
      <c r="T407" s="209">
        <f>T408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03" t="s">
        <v>83</v>
      </c>
      <c r="AT407" s="210" t="s">
        <v>75</v>
      </c>
      <c r="AU407" s="210" t="s">
        <v>83</v>
      </c>
      <c r="AY407" s="203" t="s">
        <v>192</v>
      </c>
      <c r="BK407" s="211">
        <f>BK408</f>
        <v>0</v>
      </c>
    </row>
    <row r="408" s="2" customFormat="1" ht="24.15" customHeight="1">
      <c r="A408" s="40"/>
      <c r="B408" s="183"/>
      <c r="C408" s="214" t="s">
        <v>450</v>
      </c>
      <c r="D408" s="214" t="s">
        <v>195</v>
      </c>
      <c r="E408" s="215" t="s">
        <v>451</v>
      </c>
      <c r="F408" s="216" t="s">
        <v>452</v>
      </c>
      <c r="G408" s="217" t="s">
        <v>415</v>
      </c>
      <c r="H408" s="218">
        <v>122.70099999999999</v>
      </c>
      <c r="I408" s="219"/>
      <c r="J408" s="220">
        <f>ROUND(I408*H408,2)</f>
        <v>0</v>
      </c>
      <c r="K408" s="221"/>
      <c r="L408" s="41"/>
      <c r="M408" s="222" t="s">
        <v>1</v>
      </c>
      <c r="N408" s="223" t="s">
        <v>42</v>
      </c>
      <c r="O408" s="84"/>
      <c r="P408" s="224">
        <f>O408*H408</f>
        <v>0</v>
      </c>
      <c r="Q408" s="224">
        <v>0</v>
      </c>
      <c r="R408" s="224">
        <f>Q408*H408</f>
        <v>0</v>
      </c>
      <c r="S408" s="224">
        <v>0</v>
      </c>
      <c r="T408" s="225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6" t="s">
        <v>198</v>
      </c>
      <c r="AT408" s="226" t="s">
        <v>195</v>
      </c>
      <c r="AU408" s="226" t="s">
        <v>87</v>
      </c>
      <c r="AY408" s="19" t="s">
        <v>192</v>
      </c>
      <c r="BE408" s="140">
        <f>IF(N408="základná",J408,0)</f>
        <v>0</v>
      </c>
      <c r="BF408" s="140">
        <f>IF(N408="znížená",J408,0)</f>
        <v>0</v>
      </c>
      <c r="BG408" s="140">
        <f>IF(N408="zákl. prenesená",J408,0)</f>
        <v>0</v>
      </c>
      <c r="BH408" s="140">
        <f>IF(N408="zníž. prenesená",J408,0)</f>
        <v>0</v>
      </c>
      <c r="BI408" s="140">
        <f>IF(N408="nulová",J408,0)</f>
        <v>0</v>
      </c>
      <c r="BJ408" s="19" t="s">
        <v>87</v>
      </c>
      <c r="BK408" s="140">
        <f>ROUND(I408*H408,2)</f>
        <v>0</v>
      </c>
      <c r="BL408" s="19" t="s">
        <v>198</v>
      </c>
      <c r="BM408" s="226" t="s">
        <v>453</v>
      </c>
    </row>
    <row r="409" s="12" customFormat="1" ht="25.92" customHeight="1">
      <c r="A409" s="12"/>
      <c r="B409" s="202"/>
      <c r="C409" s="12"/>
      <c r="D409" s="203" t="s">
        <v>75</v>
      </c>
      <c r="E409" s="204" t="s">
        <v>454</v>
      </c>
      <c r="F409" s="204" t="s">
        <v>455</v>
      </c>
      <c r="G409" s="12"/>
      <c r="H409" s="12"/>
      <c r="I409" s="205"/>
      <c r="J409" s="180">
        <f>BK409</f>
        <v>0</v>
      </c>
      <c r="K409" s="12"/>
      <c r="L409" s="202"/>
      <c r="M409" s="206"/>
      <c r="N409" s="207"/>
      <c r="O409" s="207"/>
      <c r="P409" s="208">
        <f>P410+P480+P499+P521</f>
        <v>0</v>
      </c>
      <c r="Q409" s="207"/>
      <c r="R409" s="208">
        <f>R410+R480+R499+R521</f>
        <v>0.78916120000000001</v>
      </c>
      <c r="S409" s="207"/>
      <c r="T409" s="209">
        <f>T410+T480+T499+T521</f>
        <v>1.2322352400000001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03" t="s">
        <v>87</v>
      </c>
      <c r="AT409" s="210" t="s">
        <v>75</v>
      </c>
      <c r="AU409" s="210" t="s">
        <v>76</v>
      </c>
      <c r="AY409" s="203" t="s">
        <v>192</v>
      </c>
      <c r="BK409" s="211">
        <f>BK410+BK480+BK499+BK521</f>
        <v>0</v>
      </c>
    </row>
    <row r="410" s="12" customFormat="1" ht="22.8" customHeight="1">
      <c r="A410" s="12"/>
      <c r="B410" s="202"/>
      <c r="C410" s="12"/>
      <c r="D410" s="203" t="s">
        <v>75</v>
      </c>
      <c r="E410" s="212" t="s">
        <v>456</v>
      </c>
      <c r="F410" s="212" t="s">
        <v>457</v>
      </c>
      <c r="G410" s="12"/>
      <c r="H410" s="12"/>
      <c r="I410" s="205"/>
      <c r="J410" s="213">
        <f>BK410</f>
        <v>0</v>
      </c>
      <c r="K410" s="12"/>
      <c r="L410" s="202"/>
      <c r="M410" s="206"/>
      <c r="N410" s="207"/>
      <c r="O410" s="207"/>
      <c r="P410" s="208">
        <f>SUM(P411:P479)</f>
        <v>0</v>
      </c>
      <c r="Q410" s="207"/>
      <c r="R410" s="208">
        <f>SUM(R411:R479)</f>
        <v>0.76563055999999996</v>
      </c>
      <c r="S410" s="207"/>
      <c r="T410" s="209">
        <f>SUM(T411:T479)</f>
        <v>1.0863352400000002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03" t="s">
        <v>87</v>
      </c>
      <c r="AT410" s="210" t="s">
        <v>75</v>
      </c>
      <c r="AU410" s="210" t="s">
        <v>83</v>
      </c>
      <c r="AY410" s="203" t="s">
        <v>192</v>
      </c>
      <c r="BK410" s="211">
        <f>SUM(BK411:BK479)</f>
        <v>0</v>
      </c>
    </row>
    <row r="411" s="2" customFormat="1" ht="33" customHeight="1">
      <c r="A411" s="40"/>
      <c r="B411" s="183"/>
      <c r="C411" s="214" t="s">
        <v>458</v>
      </c>
      <c r="D411" s="214" t="s">
        <v>195</v>
      </c>
      <c r="E411" s="215" t="s">
        <v>459</v>
      </c>
      <c r="F411" s="216" t="s">
        <v>460</v>
      </c>
      <c r="G411" s="217" t="s">
        <v>392</v>
      </c>
      <c r="H411" s="218">
        <v>4.8799999999999999</v>
      </c>
      <c r="I411" s="219"/>
      <c r="J411" s="220">
        <f>ROUND(I411*H411,2)</f>
        <v>0</v>
      </c>
      <c r="K411" s="221"/>
      <c r="L411" s="41"/>
      <c r="M411" s="222" t="s">
        <v>1</v>
      </c>
      <c r="N411" s="223" t="s">
        <v>42</v>
      </c>
      <c r="O411" s="84"/>
      <c r="P411" s="224">
        <f>O411*H411</f>
        <v>0</v>
      </c>
      <c r="Q411" s="224">
        <v>0</v>
      </c>
      <c r="R411" s="224">
        <f>Q411*H411</f>
        <v>0</v>
      </c>
      <c r="S411" s="224">
        <v>0.0074000000000000003</v>
      </c>
      <c r="T411" s="225">
        <f>S411*H411</f>
        <v>0.036111999999999998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6" t="s">
        <v>373</v>
      </c>
      <c r="AT411" s="226" t="s">
        <v>195</v>
      </c>
      <c r="AU411" s="226" t="s">
        <v>87</v>
      </c>
      <c r="AY411" s="19" t="s">
        <v>192</v>
      </c>
      <c r="BE411" s="140">
        <f>IF(N411="základná",J411,0)</f>
        <v>0</v>
      </c>
      <c r="BF411" s="140">
        <f>IF(N411="znížená",J411,0)</f>
        <v>0</v>
      </c>
      <c r="BG411" s="140">
        <f>IF(N411="zákl. prenesená",J411,0)</f>
        <v>0</v>
      </c>
      <c r="BH411" s="140">
        <f>IF(N411="zníž. prenesená",J411,0)</f>
        <v>0</v>
      </c>
      <c r="BI411" s="140">
        <f>IF(N411="nulová",J411,0)</f>
        <v>0</v>
      </c>
      <c r="BJ411" s="19" t="s">
        <v>87</v>
      </c>
      <c r="BK411" s="140">
        <f>ROUND(I411*H411,2)</f>
        <v>0</v>
      </c>
      <c r="BL411" s="19" t="s">
        <v>373</v>
      </c>
      <c r="BM411" s="226" t="s">
        <v>461</v>
      </c>
    </row>
    <row r="412" s="14" customFormat="1">
      <c r="A412" s="14"/>
      <c r="B412" s="235"/>
      <c r="C412" s="14"/>
      <c r="D412" s="228" t="s">
        <v>200</v>
      </c>
      <c r="E412" s="236" t="s">
        <v>1</v>
      </c>
      <c r="F412" s="237" t="s">
        <v>462</v>
      </c>
      <c r="G412" s="14"/>
      <c r="H412" s="238">
        <v>4.8799999999999999</v>
      </c>
      <c r="I412" s="239"/>
      <c r="J412" s="14"/>
      <c r="K412" s="14"/>
      <c r="L412" s="235"/>
      <c r="M412" s="240"/>
      <c r="N412" s="241"/>
      <c r="O412" s="241"/>
      <c r="P412" s="241"/>
      <c r="Q412" s="241"/>
      <c r="R412" s="241"/>
      <c r="S412" s="241"/>
      <c r="T412" s="24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36" t="s">
        <v>200</v>
      </c>
      <c r="AU412" s="236" t="s">
        <v>87</v>
      </c>
      <c r="AV412" s="14" t="s">
        <v>87</v>
      </c>
      <c r="AW412" s="14" t="s">
        <v>30</v>
      </c>
      <c r="AX412" s="14" t="s">
        <v>76</v>
      </c>
      <c r="AY412" s="236" t="s">
        <v>192</v>
      </c>
    </row>
    <row r="413" s="16" customFormat="1">
      <c r="A413" s="16"/>
      <c r="B413" s="251"/>
      <c r="C413" s="16"/>
      <c r="D413" s="228" t="s">
        <v>200</v>
      </c>
      <c r="E413" s="252" t="s">
        <v>1</v>
      </c>
      <c r="F413" s="253" t="s">
        <v>224</v>
      </c>
      <c r="G413" s="16"/>
      <c r="H413" s="254">
        <v>4.8799999999999999</v>
      </c>
      <c r="I413" s="255"/>
      <c r="J413" s="16"/>
      <c r="K413" s="16"/>
      <c r="L413" s="251"/>
      <c r="M413" s="256"/>
      <c r="N413" s="257"/>
      <c r="O413" s="257"/>
      <c r="P413" s="257"/>
      <c r="Q413" s="257"/>
      <c r="R413" s="257"/>
      <c r="S413" s="257"/>
      <c r="T413" s="258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T413" s="252" t="s">
        <v>200</v>
      </c>
      <c r="AU413" s="252" t="s">
        <v>87</v>
      </c>
      <c r="AV413" s="16" t="s">
        <v>198</v>
      </c>
      <c r="AW413" s="16" t="s">
        <v>30</v>
      </c>
      <c r="AX413" s="16" t="s">
        <v>83</v>
      </c>
      <c r="AY413" s="252" t="s">
        <v>192</v>
      </c>
    </row>
    <row r="414" s="2" customFormat="1" ht="24.15" customHeight="1">
      <c r="A414" s="40"/>
      <c r="B414" s="183"/>
      <c r="C414" s="214" t="s">
        <v>463</v>
      </c>
      <c r="D414" s="214" t="s">
        <v>195</v>
      </c>
      <c r="E414" s="215" t="s">
        <v>464</v>
      </c>
      <c r="F414" s="216" t="s">
        <v>465</v>
      </c>
      <c r="G414" s="217" t="s">
        <v>392</v>
      </c>
      <c r="H414" s="218">
        <v>45</v>
      </c>
      <c r="I414" s="219"/>
      <c r="J414" s="220">
        <f>ROUND(I414*H414,2)</f>
        <v>0</v>
      </c>
      <c r="K414" s="221"/>
      <c r="L414" s="41"/>
      <c r="M414" s="222" t="s">
        <v>1</v>
      </c>
      <c r="N414" s="223" t="s">
        <v>42</v>
      </c>
      <c r="O414" s="84"/>
      <c r="P414" s="224">
        <f>O414*H414</f>
        <v>0</v>
      </c>
      <c r="Q414" s="224">
        <v>0.0012800000000000001</v>
      </c>
      <c r="R414" s="224">
        <f>Q414*H414</f>
        <v>0.057600000000000005</v>
      </c>
      <c r="S414" s="224">
        <v>0</v>
      </c>
      <c r="T414" s="225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6" t="s">
        <v>373</v>
      </c>
      <c r="AT414" s="226" t="s">
        <v>195</v>
      </c>
      <c r="AU414" s="226" t="s">
        <v>87</v>
      </c>
      <c r="AY414" s="19" t="s">
        <v>192</v>
      </c>
      <c r="BE414" s="140">
        <f>IF(N414="základná",J414,0)</f>
        <v>0</v>
      </c>
      <c r="BF414" s="140">
        <f>IF(N414="znížená",J414,0)</f>
        <v>0</v>
      </c>
      <c r="BG414" s="140">
        <f>IF(N414="zákl. prenesená",J414,0)</f>
        <v>0</v>
      </c>
      <c r="BH414" s="140">
        <f>IF(N414="zníž. prenesená",J414,0)</f>
        <v>0</v>
      </c>
      <c r="BI414" s="140">
        <f>IF(N414="nulová",J414,0)</f>
        <v>0</v>
      </c>
      <c r="BJ414" s="19" t="s">
        <v>87</v>
      </c>
      <c r="BK414" s="140">
        <f>ROUND(I414*H414,2)</f>
        <v>0</v>
      </c>
      <c r="BL414" s="19" t="s">
        <v>373</v>
      </c>
      <c r="BM414" s="226" t="s">
        <v>466</v>
      </c>
    </row>
    <row r="415" s="14" customFormat="1">
      <c r="A415" s="14"/>
      <c r="B415" s="235"/>
      <c r="C415" s="14"/>
      <c r="D415" s="228" t="s">
        <v>200</v>
      </c>
      <c r="E415" s="236" t="s">
        <v>1</v>
      </c>
      <c r="F415" s="237" t="s">
        <v>467</v>
      </c>
      <c r="G415" s="14"/>
      <c r="H415" s="238">
        <v>45</v>
      </c>
      <c r="I415" s="239"/>
      <c r="J415" s="14"/>
      <c r="K415" s="14"/>
      <c r="L415" s="235"/>
      <c r="M415" s="240"/>
      <c r="N415" s="241"/>
      <c r="O415" s="241"/>
      <c r="P415" s="241"/>
      <c r="Q415" s="241"/>
      <c r="R415" s="241"/>
      <c r="S415" s="241"/>
      <c r="T415" s="242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36" t="s">
        <v>200</v>
      </c>
      <c r="AU415" s="236" t="s">
        <v>87</v>
      </c>
      <c r="AV415" s="14" t="s">
        <v>87</v>
      </c>
      <c r="AW415" s="14" t="s">
        <v>30</v>
      </c>
      <c r="AX415" s="14" t="s">
        <v>76</v>
      </c>
      <c r="AY415" s="236" t="s">
        <v>192</v>
      </c>
    </row>
    <row r="416" s="16" customFormat="1">
      <c r="A416" s="16"/>
      <c r="B416" s="251"/>
      <c r="C416" s="16"/>
      <c r="D416" s="228" t="s">
        <v>200</v>
      </c>
      <c r="E416" s="252" t="s">
        <v>143</v>
      </c>
      <c r="F416" s="253" t="s">
        <v>224</v>
      </c>
      <c r="G416" s="16"/>
      <c r="H416" s="254">
        <v>45</v>
      </c>
      <c r="I416" s="255"/>
      <c r="J416" s="16"/>
      <c r="K416" s="16"/>
      <c r="L416" s="251"/>
      <c r="M416" s="256"/>
      <c r="N416" s="257"/>
      <c r="O416" s="257"/>
      <c r="P416" s="257"/>
      <c r="Q416" s="257"/>
      <c r="R416" s="257"/>
      <c r="S416" s="257"/>
      <c r="T416" s="258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T416" s="252" t="s">
        <v>200</v>
      </c>
      <c r="AU416" s="252" t="s">
        <v>87</v>
      </c>
      <c r="AV416" s="16" t="s">
        <v>198</v>
      </c>
      <c r="AW416" s="16" t="s">
        <v>30</v>
      </c>
      <c r="AX416" s="16" t="s">
        <v>83</v>
      </c>
      <c r="AY416" s="252" t="s">
        <v>192</v>
      </c>
    </row>
    <row r="417" s="2" customFormat="1" ht="21.75" customHeight="1">
      <c r="A417" s="40"/>
      <c r="B417" s="183"/>
      <c r="C417" s="214" t="s">
        <v>468</v>
      </c>
      <c r="D417" s="214" t="s">
        <v>195</v>
      </c>
      <c r="E417" s="215" t="s">
        <v>469</v>
      </c>
      <c r="F417" s="216" t="s">
        <v>470</v>
      </c>
      <c r="G417" s="217" t="s">
        <v>471</v>
      </c>
      <c r="H417" s="218">
        <v>2</v>
      </c>
      <c r="I417" s="219"/>
      <c r="J417" s="220">
        <f>ROUND(I417*H417,2)</f>
        <v>0</v>
      </c>
      <c r="K417" s="221"/>
      <c r="L417" s="41"/>
      <c r="M417" s="222" t="s">
        <v>1</v>
      </c>
      <c r="N417" s="223" t="s">
        <v>42</v>
      </c>
      <c r="O417" s="84"/>
      <c r="P417" s="224">
        <f>O417*H417</f>
        <v>0</v>
      </c>
      <c r="Q417" s="224">
        <v>0.00013999999999999999</v>
      </c>
      <c r="R417" s="224">
        <f>Q417*H417</f>
        <v>0.00027999999999999998</v>
      </c>
      <c r="S417" s="224">
        <v>0</v>
      </c>
      <c r="T417" s="225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6" t="s">
        <v>373</v>
      </c>
      <c r="AT417" s="226" t="s">
        <v>195</v>
      </c>
      <c r="AU417" s="226" t="s">
        <v>87</v>
      </c>
      <c r="AY417" s="19" t="s">
        <v>192</v>
      </c>
      <c r="BE417" s="140">
        <f>IF(N417="základná",J417,0)</f>
        <v>0</v>
      </c>
      <c r="BF417" s="140">
        <f>IF(N417="znížená",J417,0)</f>
        <v>0</v>
      </c>
      <c r="BG417" s="140">
        <f>IF(N417="zákl. prenesená",J417,0)</f>
        <v>0</v>
      </c>
      <c r="BH417" s="140">
        <f>IF(N417="zníž. prenesená",J417,0)</f>
        <v>0</v>
      </c>
      <c r="BI417" s="140">
        <f>IF(N417="nulová",J417,0)</f>
        <v>0</v>
      </c>
      <c r="BJ417" s="19" t="s">
        <v>87</v>
      </c>
      <c r="BK417" s="140">
        <f>ROUND(I417*H417,2)</f>
        <v>0</v>
      </c>
      <c r="BL417" s="19" t="s">
        <v>373</v>
      </c>
      <c r="BM417" s="226" t="s">
        <v>472</v>
      </c>
    </row>
    <row r="418" s="2" customFormat="1" ht="37.8" customHeight="1">
      <c r="A418" s="40"/>
      <c r="B418" s="183"/>
      <c r="C418" s="214" t="s">
        <v>473</v>
      </c>
      <c r="D418" s="214" t="s">
        <v>195</v>
      </c>
      <c r="E418" s="215" t="s">
        <v>474</v>
      </c>
      <c r="F418" s="216" t="s">
        <v>475</v>
      </c>
      <c r="G418" s="217" t="s">
        <v>471</v>
      </c>
      <c r="H418" s="218">
        <v>4</v>
      </c>
      <c r="I418" s="219"/>
      <c r="J418" s="220">
        <f>ROUND(I418*H418,2)</f>
        <v>0</v>
      </c>
      <c r="K418" s="221"/>
      <c r="L418" s="41"/>
      <c r="M418" s="222" t="s">
        <v>1</v>
      </c>
      <c r="N418" s="223" t="s">
        <v>42</v>
      </c>
      <c r="O418" s="84"/>
      <c r="P418" s="224">
        <f>O418*H418</f>
        <v>0</v>
      </c>
      <c r="Q418" s="224">
        <v>0.0046499999999999996</v>
      </c>
      <c r="R418" s="224">
        <f>Q418*H418</f>
        <v>0.018599999999999998</v>
      </c>
      <c r="S418" s="224">
        <v>0</v>
      </c>
      <c r="T418" s="225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6" t="s">
        <v>373</v>
      </c>
      <c r="AT418" s="226" t="s">
        <v>195</v>
      </c>
      <c r="AU418" s="226" t="s">
        <v>87</v>
      </c>
      <c r="AY418" s="19" t="s">
        <v>192</v>
      </c>
      <c r="BE418" s="140">
        <f>IF(N418="základná",J418,0)</f>
        <v>0</v>
      </c>
      <c r="BF418" s="140">
        <f>IF(N418="znížená",J418,0)</f>
        <v>0</v>
      </c>
      <c r="BG418" s="140">
        <f>IF(N418="zákl. prenesená",J418,0)</f>
        <v>0</v>
      </c>
      <c r="BH418" s="140">
        <f>IF(N418="zníž. prenesená",J418,0)</f>
        <v>0</v>
      </c>
      <c r="BI418" s="140">
        <f>IF(N418="nulová",J418,0)</f>
        <v>0</v>
      </c>
      <c r="BJ418" s="19" t="s">
        <v>87</v>
      </c>
      <c r="BK418" s="140">
        <f>ROUND(I418*H418,2)</f>
        <v>0</v>
      </c>
      <c r="BL418" s="19" t="s">
        <v>373</v>
      </c>
      <c r="BM418" s="226" t="s">
        <v>476</v>
      </c>
    </row>
    <row r="419" s="2" customFormat="1" ht="24.15" customHeight="1">
      <c r="A419" s="40"/>
      <c r="B419" s="183"/>
      <c r="C419" s="214" t="s">
        <v>477</v>
      </c>
      <c r="D419" s="214" t="s">
        <v>195</v>
      </c>
      <c r="E419" s="215" t="s">
        <v>478</v>
      </c>
      <c r="F419" s="216" t="s">
        <v>479</v>
      </c>
      <c r="G419" s="217" t="s">
        <v>471</v>
      </c>
      <c r="H419" s="218">
        <v>6</v>
      </c>
      <c r="I419" s="219"/>
      <c r="J419" s="220">
        <f>ROUND(I419*H419,2)</f>
        <v>0</v>
      </c>
      <c r="K419" s="221"/>
      <c r="L419" s="41"/>
      <c r="M419" s="222" t="s">
        <v>1</v>
      </c>
      <c r="N419" s="223" t="s">
        <v>42</v>
      </c>
      <c r="O419" s="84"/>
      <c r="P419" s="224">
        <f>O419*H419</f>
        <v>0</v>
      </c>
      <c r="Q419" s="224">
        <v>0</v>
      </c>
      <c r="R419" s="224">
        <f>Q419*H419</f>
        <v>0</v>
      </c>
      <c r="S419" s="224">
        <v>0.0032000000000000002</v>
      </c>
      <c r="T419" s="225">
        <f>S419*H419</f>
        <v>0.019200000000000002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6" t="s">
        <v>373</v>
      </c>
      <c r="AT419" s="226" t="s">
        <v>195</v>
      </c>
      <c r="AU419" s="226" t="s">
        <v>87</v>
      </c>
      <c r="AY419" s="19" t="s">
        <v>192</v>
      </c>
      <c r="BE419" s="140">
        <f>IF(N419="základná",J419,0)</f>
        <v>0</v>
      </c>
      <c r="BF419" s="140">
        <f>IF(N419="znížená",J419,0)</f>
        <v>0</v>
      </c>
      <c r="BG419" s="140">
        <f>IF(N419="zákl. prenesená",J419,0)</f>
        <v>0</v>
      </c>
      <c r="BH419" s="140">
        <f>IF(N419="zníž. prenesená",J419,0)</f>
        <v>0</v>
      </c>
      <c r="BI419" s="140">
        <f>IF(N419="nulová",J419,0)</f>
        <v>0</v>
      </c>
      <c r="BJ419" s="19" t="s">
        <v>87</v>
      </c>
      <c r="BK419" s="140">
        <f>ROUND(I419*H419,2)</f>
        <v>0</v>
      </c>
      <c r="BL419" s="19" t="s">
        <v>373</v>
      </c>
      <c r="BM419" s="226" t="s">
        <v>480</v>
      </c>
    </row>
    <row r="420" s="14" customFormat="1">
      <c r="A420" s="14"/>
      <c r="B420" s="235"/>
      <c r="C420" s="14"/>
      <c r="D420" s="228" t="s">
        <v>200</v>
      </c>
      <c r="E420" s="236" t="s">
        <v>1</v>
      </c>
      <c r="F420" s="237" t="s">
        <v>481</v>
      </c>
      <c r="G420" s="14"/>
      <c r="H420" s="238">
        <v>4</v>
      </c>
      <c r="I420" s="239"/>
      <c r="J420" s="14"/>
      <c r="K420" s="14"/>
      <c r="L420" s="235"/>
      <c r="M420" s="240"/>
      <c r="N420" s="241"/>
      <c r="O420" s="241"/>
      <c r="P420" s="241"/>
      <c r="Q420" s="241"/>
      <c r="R420" s="241"/>
      <c r="S420" s="241"/>
      <c r="T420" s="24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36" t="s">
        <v>200</v>
      </c>
      <c r="AU420" s="236" t="s">
        <v>87</v>
      </c>
      <c r="AV420" s="14" t="s">
        <v>87</v>
      </c>
      <c r="AW420" s="14" t="s">
        <v>30</v>
      </c>
      <c r="AX420" s="14" t="s">
        <v>76</v>
      </c>
      <c r="AY420" s="236" t="s">
        <v>192</v>
      </c>
    </row>
    <row r="421" s="14" customFormat="1">
      <c r="A421" s="14"/>
      <c r="B421" s="235"/>
      <c r="C421" s="14"/>
      <c r="D421" s="228" t="s">
        <v>200</v>
      </c>
      <c r="E421" s="236" t="s">
        <v>1</v>
      </c>
      <c r="F421" s="237" t="s">
        <v>482</v>
      </c>
      <c r="G421" s="14"/>
      <c r="H421" s="238">
        <v>2</v>
      </c>
      <c r="I421" s="239"/>
      <c r="J421" s="14"/>
      <c r="K421" s="14"/>
      <c r="L421" s="235"/>
      <c r="M421" s="240"/>
      <c r="N421" s="241"/>
      <c r="O421" s="241"/>
      <c r="P421" s="241"/>
      <c r="Q421" s="241"/>
      <c r="R421" s="241"/>
      <c r="S421" s="241"/>
      <c r="T421" s="24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36" t="s">
        <v>200</v>
      </c>
      <c r="AU421" s="236" t="s">
        <v>87</v>
      </c>
      <c r="AV421" s="14" t="s">
        <v>87</v>
      </c>
      <c r="AW421" s="14" t="s">
        <v>30</v>
      </c>
      <c r="AX421" s="14" t="s">
        <v>76</v>
      </c>
      <c r="AY421" s="236" t="s">
        <v>192</v>
      </c>
    </row>
    <row r="422" s="16" customFormat="1">
      <c r="A422" s="16"/>
      <c r="B422" s="251"/>
      <c r="C422" s="16"/>
      <c r="D422" s="228" t="s">
        <v>200</v>
      </c>
      <c r="E422" s="252" t="s">
        <v>1</v>
      </c>
      <c r="F422" s="253" t="s">
        <v>224</v>
      </c>
      <c r="G422" s="16"/>
      <c r="H422" s="254">
        <v>6</v>
      </c>
      <c r="I422" s="255"/>
      <c r="J422" s="16"/>
      <c r="K422" s="16"/>
      <c r="L422" s="251"/>
      <c r="M422" s="256"/>
      <c r="N422" s="257"/>
      <c r="O422" s="257"/>
      <c r="P422" s="257"/>
      <c r="Q422" s="257"/>
      <c r="R422" s="257"/>
      <c r="S422" s="257"/>
      <c r="T422" s="258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T422" s="252" t="s">
        <v>200</v>
      </c>
      <c r="AU422" s="252" t="s">
        <v>87</v>
      </c>
      <c r="AV422" s="16" t="s">
        <v>198</v>
      </c>
      <c r="AW422" s="16" t="s">
        <v>30</v>
      </c>
      <c r="AX422" s="16" t="s">
        <v>83</v>
      </c>
      <c r="AY422" s="252" t="s">
        <v>192</v>
      </c>
    </row>
    <row r="423" s="2" customFormat="1" ht="33" customHeight="1">
      <c r="A423" s="40"/>
      <c r="B423" s="183"/>
      <c r="C423" s="214" t="s">
        <v>483</v>
      </c>
      <c r="D423" s="214" t="s">
        <v>195</v>
      </c>
      <c r="E423" s="215" t="s">
        <v>484</v>
      </c>
      <c r="F423" s="216" t="s">
        <v>485</v>
      </c>
      <c r="G423" s="217" t="s">
        <v>392</v>
      </c>
      <c r="H423" s="218">
        <v>18.039999999999999</v>
      </c>
      <c r="I423" s="219"/>
      <c r="J423" s="220">
        <f>ROUND(I423*H423,2)</f>
        <v>0</v>
      </c>
      <c r="K423" s="221"/>
      <c r="L423" s="41"/>
      <c r="M423" s="222" t="s">
        <v>1</v>
      </c>
      <c r="N423" s="223" t="s">
        <v>42</v>
      </c>
      <c r="O423" s="84"/>
      <c r="P423" s="224">
        <f>O423*H423</f>
        <v>0</v>
      </c>
      <c r="Q423" s="224">
        <v>0.00166</v>
      </c>
      <c r="R423" s="224">
        <f>Q423*H423</f>
        <v>0.029946399999999998</v>
      </c>
      <c r="S423" s="224">
        <v>0</v>
      </c>
      <c r="T423" s="225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6" t="s">
        <v>373</v>
      </c>
      <c r="AT423" s="226" t="s">
        <v>195</v>
      </c>
      <c r="AU423" s="226" t="s">
        <v>87</v>
      </c>
      <c r="AY423" s="19" t="s">
        <v>192</v>
      </c>
      <c r="BE423" s="140">
        <f>IF(N423="základná",J423,0)</f>
        <v>0</v>
      </c>
      <c r="BF423" s="140">
        <f>IF(N423="znížená",J423,0)</f>
        <v>0</v>
      </c>
      <c r="BG423" s="140">
        <f>IF(N423="zákl. prenesená",J423,0)</f>
        <v>0</v>
      </c>
      <c r="BH423" s="140">
        <f>IF(N423="zníž. prenesená",J423,0)</f>
        <v>0</v>
      </c>
      <c r="BI423" s="140">
        <f>IF(N423="nulová",J423,0)</f>
        <v>0</v>
      </c>
      <c r="BJ423" s="19" t="s">
        <v>87</v>
      </c>
      <c r="BK423" s="140">
        <f>ROUND(I423*H423,2)</f>
        <v>0</v>
      </c>
      <c r="BL423" s="19" t="s">
        <v>373</v>
      </c>
      <c r="BM423" s="226" t="s">
        <v>486</v>
      </c>
    </row>
    <row r="424" s="14" customFormat="1">
      <c r="A424" s="14"/>
      <c r="B424" s="235"/>
      <c r="C424" s="14"/>
      <c r="D424" s="228" t="s">
        <v>200</v>
      </c>
      <c r="E424" s="236" t="s">
        <v>1</v>
      </c>
      <c r="F424" s="237" t="s">
        <v>487</v>
      </c>
      <c r="G424" s="14"/>
      <c r="H424" s="238">
        <v>11.199999999999999</v>
      </c>
      <c r="I424" s="239"/>
      <c r="J424" s="14"/>
      <c r="K424" s="14"/>
      <c r="L424" s="235"/>
      <c r="M424" s="240"/>
      <c r="N424" s="241"/>
      <c r="O424" s="241"/>
      <c r="P424" s="241"/>
      <c r="Q424" s="241"/>
      <c r="R424" s="241"/>
      <c r="S424" s="241"/>
      <c r="T424" s="24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36" t="s">
        <v>200</v>
      </c>
      <c r="AU424" s="236" t="s">
        <v>87</v>
      </c>
      <c r="AV424" s="14" t="s">
        <v>87</v>
      </c>
      <c r="AW424" s="14" t="s">
        <v>30</v>
      </c>
      <c r="AX424" s="14" t="s">
        <v>76</v>
      </c>
      <c r="AY424" s="236" t="s">
        <v>192</v>
      </c>
    </row>
    <row r="425" s="14" customFormat="1">
      <c r="A425" s="14"/>
      <c r="B425" s="235"/>
      <c r="C425" s="14"/>
      <c r="D425" s="228" t="s">
        <v>200</v>
      </c>
      <c r="E425" s="236" t="s">
        <v>1</v>
      </c>
      <c r="F425" s="237" t="s">
        <v>488</v>
      </c>
      <c r="G425" s="14"/>
      <c r="H425" s="238">
        <v>6.8399999999999999</v>
      </c>
      <c r="I425" s="239"/>
      <c r="J425" s="14"/>
      <c r="K425" s="14"/>
      <c r="L425" s="235"/>
      <c r="M425" s="240"/>
      <c r="N425" s="241"/>
      <c r="O425" s="241"/>
      <c r="P425" s="241"/>
      <c r="Q425" s="241"/>
      <c r="R425" s="241"/>
      <c r="S425" s="241"/>
      <c r="T425" s="24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36" t="s">
        <v>200</v>
      </c>
      <c r="AU425" s="236" t="s">
        <v>87</v>
      </c>
      <c r="AV425" s="14" t="s">
        <v>87</v>
      </c>
      <c r="AW425" s="14" t="s">
        <v>30</v>
      </c>
      <c r="AX425" s="14" t="s">
        <v>76</v>
      </c>
      <c r="AY425" s="236" t="s">
        <v>192</v>
      </c>
    </row>
    <row r="426" s="16" customFormat="1">
      <c r="A426" s="16"/>
      <c r="B426" s="251"/>
      <c r="C426" s="16"/>
      <c r="D426" s="228" t="s">
        <v>200</v>
      </c>
      <c r="E426" s="252" t="s">
        <v>134</v>
      </c>
      <c r="F426" s="253" t="s">
        <v>224</v>
      </c>
      <c r="G426" s="16"/>
      <c r="H426" s="254">
        <v>18.039999999999999</v>
      </c>
      <c r="I426" s="255"/>
      <c r="J426" s="16"/>
      <c r="K426" s="16"/>
      <c r="L426" s="251"/>
      <c r="M426" s="256"/>
      <c r="N426" s="257"/>
      <c r="O426" s="257"/>
      <c r="P426" s="257"/>
      <c r="Q426" s="257"/>
      <c r="R426" s="257"/>
      <c r="S426" s="257"/>
      <c r="T426" s="258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T426" s="252" t="s">
        <v>200</v>
      </c>
      <c r="AU426" s="252" t="s">
        <v>87</v>
      </c>
      <c r="AV426" s="16" t="s">
        <v>198</v>
      </c>
      <c r="AW426" s="16" t="s">
        <v>30</v>
      </c>
      <c r="AX426" s="16" t="s">
        <v>83</v>
      </c>
      <c r="AY426" s="252" t="s">
        <v>192</v>
      </c>
    </row>
    <row r="427" s="2" customFormat="1" ht="33" customHeight="1">
      <c r="A427" s="40"/>
      <c r="B427" s="183"/>
      <c r="C427" s="214" t="s">
        <v>489</v>
      </c>
      <c r="D427" s="214" t="s">
        <v>195</v>
      </c>
      <c r="E427" s="215" t="s">
        <v>490</v>
      </c>
      <c r="F427" s="216" t="s">
        <v>491</v>
      </c>
      <c r="G427" s="217" t="s">
        <v>392</v>
      </c>
      <c r="H427" s="218">
        <v>61.75</v>
      </c>
      <c r="I427" s="219"/>
      <c r="J427" s="220">
        <f>ROUND(I427*H427,2)</f>
        <v>0</v>
      </c>
      <c r="K427" s="221"/>
      <c r="L427" s="41"/>
      <c r="M427" s="222" t="s">
        <v>1</v>
      </c>
      <c r="N427" s="223" t="s">
        <v>42</v>
      </c>
      <c r="O427" s="84"/>
      <c r="P427" s="224">
        <f>O427*H427</f>
        <v>0</v>
      </c>
      <c r="Q427" s="224">
        <v>0.0020500000000000002</v>
      </c>
      <c r="R427" s="224">
        <f>Q427*H427</f>
        <v>0.12658750000000002</v>
      </c>
      <c r="S427" s="224">
        <v>0</v>
      </c>
      <c r="T427" s="225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6" t="s">
        <v>373</v>
      </c>
      <c r="AT427" s="226" t="s">
        <v>195</v>
      </c>
      <c r="AU427" s="226" t="s">
        <v>87</v>
      </c>
      <c r="AY427" s="19" t="s">
        <v>192</v>
      </c>
      <c r="BE427" s="140">
        <f>IF(N427="základná",J427,0)</f>
        <v>0</v>
      </c>
      <c r="BF427" s="140">
        <f>IF(N427="znížená",J427,0)</f>
        <v>0</v>
      </c>
      <c r="BG427" s="140">
        <f>IF(N427="zákl. prenesená",J427,0)</f>
        <v>0</v>
      </c>
      <c r="BH427" s="140">
        <f>IF(N427="zníž. prenesená",J427,0)</f>
        <v>0</v>
      </c>
      <c r="BI427" s="140">
        <f>IF(N427="nulová",J427,0)</f>
        <v>0</v>
      </c>
      <c r="BJ427" s="19" t="s">
        <v>87</v>
      </c>
      <c r="BK427" s="140">
        <f>ROUND(I427*H427,2)</f>
        <v>0</v>
      </c>
      <c r="BL427" s="19" t="s">
        <v>373</v>
      </c>
      <c r="BM427" s="226" t="s">
        <v>492</v>
      </c>
    </row>
    <row r="428" s="14" customFormat="1">
      <c r="A428" s="14"/>
      <c r="B428" s="235"/>
      <c r="C428" s="14"/>
      <c r="D428" s="228" t="s">
        <v>200</v>
      </c>
      <c r="E428" s="236" t="s">
        <v>1</v>
      </c>
      <c r="F428" s="237" t="s">
        <v>493</v>
      </c>
      <c r="G428" s="14"/>
      <c r="H428" s="238">
        <v>14.300000000000001</v>
      </c>
      <c r="I428" s="239"/>
      <c r="J428" s="14"/>
      <c r="K428" s="14"/>
      <c r="L428" s="235"/>
      <c r="M428" s="240"/>
      <c r="N428" s="241"/>
      <c r="O428" s="241"/>
      <c r="P428" s="241"/>
      <c r="Q428" s="241"/>
      <c r="R428" s="241"/>
      <c r="S428" s="241"/>
      <c r="T428" s="24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36" t="s">
        <v>200</v>
      </c>
      <c r="AU428" s="236" t="s">
        <v>87</v>
      </c>
      <c r="AV428" s="14" t="s">
        <v>87</v>
      </c>
      <c r="AW428" s="14" t="s">
        <v>30</v>
      </c>
      <c r="AX428" s="14" t="s">
        <v>76</v>
      </c>
      <c r="AY428" s="236" t="s">
        <v>192</v>
      </c>
    </row>
    <row r="429" s="14" customFormat="1">
      <c r="A429" s="14"/>
      <c r="B429" s="235"/>
      <c r="C429" s="14"/>
      <c r="D429" s="228" t="s">
        <v>200</v>
      </c>
      <c r="E429" s="236" t="s">
        <v>1</v>
      </c>
      <c r="F429" s="237" t="s">
        <v>494</v>
      </c>
      <c r="G429" s="14"/>
      <c r="H429" s="238">
        <v>0.35999999999999999</v>
      </c>
      <c r="I429" s="239"/>
      <c r="J429" s="14"/>
      <c r="K429" s="14"/>
      <c r="L429" s="235"/>
      <c r="M429" s="240"/>
      <c r="N429" s="241"/>
      <c r="O429" s="241"/>
      <c r="P429" s="241"/>
      <c r="Q429" s="241"/>
      <c r="R429" s="241"/>
      <c r="S429" s="241"/>
      <c r="T429" s="24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36" t="s">
        <v>200</v>
      </c>
      <c r="AU429" s="236" t="s">
        <v>87</v>
      </c>
      <c r="AV429" s="14" t="s">
        <v>87</v>
      </c>
      <c r="AW429" s="14" t="s">
        <v>30</v>
      </c>
      <c r="AX429" s="14" t="s">
        <v>76</v>
      </c>
      <c r="AY429" s="236" t="s">
        <v>192</v>
      </c>
    </row>
    <row r="430" s="14" customFormat="1">
      <c r="A430" s="14"/>
      <c r="B430" s="235"/>
      <c r="C430" s="14"/>
      <c r="D430" s="228" t="s">
        <v>200</v>
      </c>
      <c r="E430" s="236" t="s">
        <v>1</v>
      </c>
      <c r="F430" s="237" t="s">
        <v>495</v>
      </c>
      <c r="G430" s="14"/>
      <c r="H430" s="238">
        <v>0.46000000000000002</v>
      </c>
      <c r="I430" s="239"/>
      <c r="J430" s="14"/>
      <c r="K430" s="14"/>
      <c r="L430" s="235"/>
      <c r="M430" s="240"/>
      <c r="N430" s="241"/>
      <c r="O430" s="241"/>
      <c r="P430" s="241"/>
      <c r="Q430" s="241"/>
      <c r="R430" s="241"/>
      <c r="S430" s="241"/>
      <c r="T430" s="242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36" t="s">
        <v>200</v>
      </c>
      <c r="AU430" s="236" t="s">
        <v>87</v>
      </c>
      <c r="AV430" s="14" t="s">
        <v>87</v>
      </c>
      <c r="AW430" s="14" t="s">
        <v>30</v>
      </c>
      <c r="AX430" s="14" t="s">
        <v>76</v>
      </c>
      <c r="AY430" s="236" t="s">
        <v>192</v>
      </c>
    </row>
    <row r="431" s="14" customFormat="1">
      <c r="A431" s="14"/>
      <c r="B431" s="235"/>
      <c r="C431" s="14"/>
      <c r="D431" s="228" t="s">
        <v>200</v>
      </c>
      <c r="E431" s="236" t="s">
        <v>1</v>
      </c>
      <c r="F431" s="237" t="s">
        <v>496</v>
      </c>
      <c r="G431" s="14"/>
      <c r="H431" s="238">
        <v>1.1200000000000001</v>
      </c>
      <c r="I431" s="239"/>
      <c r="J431" s="14"/>
      <c r="K431" s="14"/>
      <c r="L431" s="235"/>
      <c r="M431" s="240"/>
      <c r="N431" s="241"/>
      <c r="O431" s="241"/>
      <c r="P431" s="241"/>
      <c r="Q431" s="241"/>
      <c r="R431" s="241"/>
      <c r="S431" s="241"/>
      <c r="T431" s="242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36" t="s">
        <v>200</v>
      </c>
      <c r="AU431" s="236" t="s">
        <v>87</v>
      </c>
      <c r="AV431" s="14" t="s">
        <v>87</v>
      </c>
      <c r="AW431" s="14" t="s">
        <v>30</v>
      </c>
      <c r="AX431" s="14" t="s">
        <v>76</v>
      </c>
      <c r="AY431" s="236" t="s">
        <v>192</v>
      </c>
    </row>
    <row r="432" s="14" customFormat="1">
      <c r="A432" s="14"/>
      <c r="B432" s="235"/>
      <c r="C432" s="14"/>
      <c r="D432" s="228" t="s">
        <v>200</v>
      </c>
      <c r="E432" s="236" t="s">
        <v>1</v>
      </c>
      <c r="F432" s="237" t="s">
        <v>497</v>
      </c>
      <c r="G432" s="14"/>
      <c r="H432" s="238">
        <v>1.28</v>
      </c>
      <c r="I432" s="239"/>
      <c r="J432" s="14"/>
      <c r="K432" s="14"/>
      <c r="L432" s="235"/>
      <c r="M432" s="240"/>
      <c r="N432" s="241"/>
      <c r="O432" s="241"/>
      <c r="P432" s="241"/>
      <c r="Q432" s="241"/>
      <c r="R432" s="241"/>
      <c r="S432" s="241"/>
      <c r="T432" s="242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36" t="s">
        <v>200</v>
      </c>
      <c r="AU432" s="236" t="s">
        <v>87</v>
      </c>
      <c r="AV432" s="14" t="s">
        <v>87</v>
      </c>
      <c r="AW432" s="14" t="s">
        <v>30</v>
      </c>
      <c r="AX432" s="14" t="s">
        <v>76</v>
      </c>
      <c r="AY432" s="236" t="s">
        <v>192</v>
      </c>
    </row>
    <row r="433" s="14" customFormat="1">
      <c r="A433" s="14"/>
      <c r="B433" s="235"/>
      <c r="C433" s="14"/>
      <c r="D433" s="228" t="s">
        <v>200</v>
      </c>
      <c r="E433" s="236" t="s">
        <v>1</v>
      </c>
      <c r="F433" s="237" t="s">
        <v>498</v>
      </c>
      <c r="G433" s="14"/>
      <c r="H433" s="238">
        <v>1.335</v>
      </c>
      <c r="I433" s="239"/>
      <c r="J433" s="14"/>
      <c r="K433" s="14"/>
      <c r="L433" s="235"/>
      <c r="M433" s="240"/>
      <c r="N433" s="241"/>
      <c r="O433" s="241"/>
      <c r="P433" s="241"/>
      <c r="Q433" s="241"/>
      <c r="R433" s="241"/>
      <c r="S433" s="241"/>
      <c r="T433" s="242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36" t="s">
        <v>200</v>
      </c>
      <c r="AU433" s="236" t="s">
        <v>87</v>
      </c>
      <c r="AV433" s="14" t="s">
        <v>87</v>
      </c>
      <c r="AW433" s="14" t="s">
        <v>30</v>
      </c>
      <c r="AX433" s="14" t="s">
        <v>76</v>
      </c>
      <c r="AY433" s="236" t="s">
        <v>192</v>
      </c>
    </row>
    <row r="434" s="14" customFormat="1">
      <c r="A434" s="14"/>
      <c r="B434" s="235"/>
      <c r="C434" s="14"/>
      <c r="D434" s="228" t="s">
        <v>200</v>
      </c>
      <c r="E434" s="236" t="s">
        <v>1</v>
      </c>
      <c r="F434" s="237" t="s">
        <v>499</v>
      </c>
      <c r="G434" s="14"/>
      <c r="H434" s="238">
        <v>3.3399999999999999</v>
      </c>
      <c r="I434" s="239"/>
      <c r="J434" s="14"/>
      <c r="K434" s="14"/>
      <c r="L434" s="235"/>
      <c r="M434" s="240"/>
      <c r="N434" s="241"/>
      <c r="O434" s="241"/>
      <c r="P434" s="241"/>
      <c r="Q434" s="241"/>
      <c r="R434" s="241"/>
      <c r="S434" s="241"/>
      <c r="T434" s="24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36" t="s">
        <v>200</v>
      </c>
      <c r="AU434" s="236" t="s">
        <v>87</v>
      </c>
      <c r="AV434" s="14" t="s">
        <v>87</v>
      </c>
      <c r="AW434" s="14" t="s">
        <v>30</v>
      </c>
      <c r="AX434" s="14" t="s">
        <v>76</v>
      </c>
      <c r="AY434" s="236" t="s">
        <v>192</v>
      </c>
    </row>
    <row r="435" s="14" customFormat="1">
      <c r="A435" s="14"/>
      <c r="B435" s="235"/>
      <c r="C435" s="14"/>
      <c r="D435" s="228" t="s">
        <v>200</v>
      </c>
      <c r="E435" s="236" t="s">
        <v>1</v>
      </c>
      <c r="F435" s="237" t="s">
        <v>500</v>
      </c>
      <c r="G435" s="14"/>
      <c r="H435" s="238">
        <v>2.52</v>
      </c>
      <c r="I435" s="239"/>
      <c r="J435" s="14"/>
      <c r="K435" s="14"/>
      <c r="L435" s="235"/>
      <c r="M435" s="240"/>
      <c r="N435" s="241"/>
      <c r="O435" s="241"/>
      <c r="P435" s="241"/>
      <c r="Q435" s="241"/>
      <c r="R435" s="241"/>
      <c r="S435" s="241"/>
      <c r="T435" s="242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36" t="s">
        <v>200</v>
      </c>
      <c r="AU435" s="236" t="s">
        <v>87</v>
      </c>
      <c r="AV435" s="14" t="s">
        <v>87</v>
      </c>
      <c r="AW435" s="14" t="s">
        <v>30</v>
      </c>
      <c r="AX435" s="14" t="s">
        <v>76</v>
      </c>
      <c r="AY435" s="236" t="s">
        <v>192</v>
      </c>
    </row>
    <row r="436" s="14" customFormat="1">
      <c r="A436" s="14"/>
      <c r="B436" s="235"/>
      <c r="C436" s="14"/>
      <c r="D436" s="228" t="s">
        <v>200</v>
      </c>
      <c r="E436" s="236" t="s">
        <v>1</v>
      </c>
      <c r="F436" s="237" t="s">
        <v>501</v>
      </c>
      <c r="G436" s="14"/>
      <c r="H436" s="238">
        <v>2.3599999999999999</v>
      </c>
      <c r="I436" s="239"/>
      <c r="J436" s="14"/>
      <c r="K436" s="14"/>
      <c r="L436" s="235"/>
      <c r="M436" s="240"/>
      <c r="N436" s="241"/>
      <c r="O436" s="241"/>
      <c r="P436" s="241"/>
      <c r="Q436" s="241"/>
      <c r="R436" s="241"/>
      <c r="S436" s="241"/>
      <c r="T436" s="24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36" t="s">
        <v>200</v>
      </c>
      <c r="AU436" s="236" t="s">
        <v>87</v>
      </c>
      <c r="AV436" s="14" t="s">
        <v>87</v>
      </c>
      <c r="AW436" s="14" t="s">
        <v>30</v>
      </c>
      <c r="AX436" s="14" t="s">
        <v>76</v>
      </c>
      <c r="AY436" s="236" t="s">
        <v>192</v>
      </c>
    </row>
    <row r="437" s="14" customFormat="1">
      <c r="A437" s="14"/>
      <c r="B437" s="235"/>
      <c r="C437" s="14"/>
      <c r="D437" s="228" t="s">
        <v>200</v>
      </c>
      <c r="E437" s="236" t="s">
        <v>1</v>
      </c>
      <c r="F437" s="237" t="s">
        <v>502</v>
      </c>
      <c r="G437" s="14"/>
      <c r="H437" s="238">
        <v>2.6400000000000001</v>
      </c>
      <c r="I437" s="239"/>
      <c r="J437" s="14"/>
      <c r="K437" s="14"/>
      <c r="L437" s="235"/>
      <c r="M437" s="240"/>
      <c r="N437" s="241"/>
      <c r="O437" s="241"/>
      <c r="P437" s="241"/>
      <c r="Q437" s="241"/>
      <c r="R437" s="241"/>
      <c r="S437" s="241"/>
      <c r="T437" s="242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36" t="s">
        <v>200</v>
      </c>
      <c r="AU437" s="236" t="s">
        <v>87</v>
      </c>
      <c r="AV437" s="14" t="s">
        <v>87</v>
      </c>
      <c r="AW437" s="14" t="s">
        <v>30</v>
      </c>
      <c r="AX437" s="14" t="s">
        <v>76</v>
      </c>
      <c r="AY437" s="236" t="s">
        <v>192</v>
      </c>
    </row>
    <row r="438" s="14" customFormat="1">
      <c r="A438" s="14"/>
      <c r="B438" s="235"/>
      <c r="C438" s="14"/>
      <c r="D438" s="228" t="s">
        <v>200</v>
      </c>
      <c r="E438" s="236" t="s">
        <v>1</v>
      </c>
      <c r="F438" s="237" t="s">
        <v>503</v>
      </c>
      <c r="G438" s="14"/>
      <c r="H438" s="238">
        <v>2.3199999999999998</v>
      </c>
      <c r="I438" s="239"/>
      <c r="J438" s="14"/>
      <c r="K438" s="14"/>
      <c r="L438" s="235"/>
      <c r="M438" s="240"/>
      <c r="N438" s="241"/>
      <c r="O438" s="241"/>
      <c r="P438" s="241"/>
      <c r="Q438" s="241"/>
      <c r="R438" s="241"/>
      <c r="S438" s="241"/>
      <c r="T438" s="24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36" t="s">
        <v>200</v>
      </c>
      <c r="AU438" s="236" t="s">
        <v>87</v>
      </c>
      <c r="AV438" s="14" t="s">
        <v>87</v>
      </c>
      <c r="AW438" s="14" t="s">
        <v>30</v>
      </c>
      <c r="AX438" s="14" t="s">
        <v>76</v>
      </c>
      <c r="AY438" s="236" t="s">
        <v>192</v>
      </c>
    </row>
    <row r="439" s="14" customFormat="1">
      <c r="A439" s="14"/>
      <c r="B439" s="235"/>
      <c r="C439" s="14"/>
      <c r="D439" s="228" t="s">
        <v>200</v>
      </c>
      <c r="E439" s="236" t="s">
        <v>1</v>
      </c>
      <c r="F439" s="237" t="s">
        <v>504</v>
      </c>
      <c r="G439" s="14"/>
      <c r="H439" s="238">
        <v>2.4399999999999999</v>
      </c>
      <c r="I439" s="239"/>
      <c r="J439" s="14"/>
      <c r="K439" s="14"/>
      <c r="L439" s="235"/>
      <c r="M439" s="240"/>
      <c r="N439" s="241"/>
      <c r="O439" s="241"/>
      <c r="P439" s="241"/>
      <c r="Q439" s="241"/>
      <c r="R439" s="241"/>
      <c r="S439" s="241"/>
      <c r="T439" s="242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36" t="s">
        <v>200</v>
      </c>
      <c r="AU439" s="236" t="s">
        <v>87</v>
      </c>
      <c r="AV439" s="14" t="s">
        <v>87</v>
      </c>
      <c r="AW439" s="14" t="s">
        <v>30</v>
      </c>
      <c r="AX439" s="14" t="s">
        <v>76</v>
      </c>
      <c r="AY439" s="236" t="s">
        <v>192</v>
      </c>
    </row>
    <row r="440" s="14" customFormat="1">
      <c r="A440" s="14"/>
      <c r="B440" s="235"/>
      <c r="C440" s="14"/>
      <c r="D440" s="228" t="s">
        <v>200</v>
      </c>
      <c r="E440" s="236" t="s">
        <v>1</v>
      </c>
      <c r="F440" s="237" t="s">
        <v>505</v>
      </c>
      <c r="G440" s="14"/>
      <c r="H440" s="238">
        <v>4.7999999999999998</v>
      </c>
      <c r="I440" s="239"/>
      <c r="J440" s="14"/>
      <c r="K440" s="14"/>
      <c r="L440" s="235"/>
      <c r="M440" s="240"/>
      <c r="N440" s="241"/>
      <c r="O440" s="241"/>
      <c r="P440" s="241"/>
      <c r="Q440" s="241"/>
      <c r="R440" s="241"/>
      <c r="S440" s="241"/>
      <c r="T440" s="24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36" t="s">
        <v>200</v>
      </c>
      <c r="AU440" s="236" t="s">
        <v>87</v>
      </c>
      <c r="AV440" s="14" t="s">
        <v>87</v>
      </c>
      <c r="AW440" s="14" t="s">
        <v>30</v>
      </c>
      <c r="AX440" s="14" t="s">
        <v>76</v>
      </c>
      <c r="AY440" s="236" t="s">
        <v>192</v>
      </c>
    </row>
    <row r="441" s="14" customFormat="1">
      <c r="A441" s="14"/>
      <c r="B441" s="235"/>
      <c r="C441" s="14"/>
      <c r="D441" s="228" t="s">
        <v>200</v>
      </c>
      <c r="E441" s="236" t="s">
        <v>1</v>
      </c>
      <c r="F441" s="237" t="s">
        <v>506</v>
      </c>
      <c r="G441" s="14"/>
      <c r="H441" s="238">
        <v>2.5600000000000001</v>
      </c>
      <c r="I441" s="239"/>
      <c r="J441" s="14"/>
      <c r="K441" s="14"/>
      <c r="L441" s="235"/>
      <c r="M441" s="240"/>
      <c r="N441" s="241"/>
      <c r="O441" s="241"/>
      <c r="P441" s="241"/>
      <c r="Q441" s="241"/>
      <c r="R441" s="241"/>
      <c r="S441" s="241"/>
      <c r="T441" s="24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36" t="s">
        <v>200</v>
      </c>
      <c r="AU441" s="236" t="s">
        <v>87</v>
      </c>
      <c r="AV441" s="14" t="s">
        <v>87</v>
      </c>
      <c r="AW441" s="14" t="s">
        <v>30</v>
      </c>
      <c r="AX441" s="14" t="s">
        <v>76</v>
      </c>
      <c r="AY441" s="236" t="s">
        <v>192</v>
      </c>
    </row>
    <row r="442" s="14" customFormat="1">
      <c r="A442" s="14"/>
      <c r="B442" s="235"/>
      <c r="C442" s="14"/>
      <c r="D442" s="228" t="s">
        <v>200</v>
      </c>
      <c r="E442" s="236" t="s">
        <v>1</v>
      </c>
      <c r="F442" s="237" t="s">
        <v>507</v>
      </c>
      <c r="G442" s="14"/>
      <c r="H442" s="238">
        <v>2.48</v>
      </c>
      <c r="I442" s="239"/>
      <c r="J442" s="14"/>
      <c r="K442" s="14"/>
      <c r="L442" s="235"/>
      <c r="M442" s="240"/>
      <c r="N442" s="241"/>
      <c r="O442" s="241"/>
      <c r="P442" s="241"/>
      <c r="Q442" s="241"/>
      <c r="R442" s="241"/>
      <c r="S442" s="241"/>
      <c r="T442" s="24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36" t="s">
        <v>200</v>
      </c>
      <c r="AU442" s="236" t="s">
        <v>87</v>
      </c>
      <c r="AV442" s="14" t="s">
        <v>87</v>
      </c>
      <c r="AW442" s="14" t="s">
        <v>30</v>
      </c>
      <c r="AX442" s="14" t="s">
        <v>76</v>
      </c>
      <c r="AY442" s="236" t="s">
        <v>192</v>
      </c>
    </row>
    <row r="443" s="14" customFormat="1">
      <c r="A443" s="14"/>
      <c r="B443" s="235"/>
      <c r="C443" s="14"/>
      <c r="D443" s="228" t="s">
        <v>200</v>
      </c>
      <c r="E443" s="236" t="s">
        <v>1</v>
      </c>
      <c r="F443" s="237" t="s">
        <v>508</v>
      </c>
      <c r="G443" s="14"/>
      <c r="H443" s="238">
        <v>2.8999999999999999</v>
      </c>
      <c r="I443" s="239"/>
      <c r="J443" s="14"/>
      <c r="K443" s="14"/>
      <c r="L443" s="235"/>
      <c r="M443" s="240"/>
      <c r="N443" s="241"/>
      <c r="O443" s="241"/>
      <c r="P443" s="241"/>
      <c r="Q443" s="241"/>
      <c r="R443" s="241"/>
      <c r="S443" s="241"/>
      <c r="T443" s="242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36" t="s">
        <v>200</v>
      </c>
      <c r="AU443" s="236" t="s">
        <v>87</v>
      </c>
      <c r="AV443" s="14" t="s">
        <v>87</v>
      </c>
      <c r="AW443" s="14" t="s">
        <v>30</v>
      </c>
      <c r="AX443" s="14" t="s">
        <v>76</v>
      </c>
      <c r="AY443" s="236" t="s">
        <v>192</v>
      </c>
    </row>
    <row r="444" s="14" customFormat="1">
      <c r="A444" s="14"/>
      <c r="B444" s="235"/>
      <c r="C444" s="14"/>
      <c r="D444" s="228" t="s">
        <v>200</v>
      </c>
      <c r="E444" s="236" t="s">
        <v>1</v>
      </c>
      <c r="F444" s="237" t="s">
        <v>509</v>
      </c>
      <c r="G444" s="14"/>
      <c r="H444" s="238">
        <v>1.96</v>
      </c>
      <c r="I444" s="239"/>
      <c r="J444" s="14"/>
      <c r="K444" s="14"/>
      <c r="L444" s="235"/>
      <c r="M444" s="240"/>
      <c r="N444" s="241"/>
      <c r="O444" s="241"/>
      <c r="P444" s="241"/>
      <c r="Q444" s="241"/>
      <c r="R444" s="241"/>
      <c r="S444" s="241"/>
      <c r="T444" s="242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36" t="s">
        <v>200</v>
      </c>
      <c r="AU444" s="236" t="s">
        <v>87</v>
      </c>
      <c r="AV444" s="14" t="s">
        <v>87</v>
      </c>
      <c r="AW444" s="14" t="s">
        <v>30</v>
      </c>
      <c r="AX444" s="14" t="s">
        <v>76</v>
      </c>
      <c r="AY444" s="236" t="s">
        <v>192</v>
      </c>
    </row>
    <row r="445" s="14" customFormat="1">
      <c r="A445" s="14"/>
      <c r="B445" s="235"/>
      <c r="C445" s="14"/>
      <c r="D445" s="228" t="s">
        <v>200</v>
      </c>
      <c r="E445" s="236" t="s">
        <v>1</v>
      </c>
      <c r="F445" s="237" t="s">
        <v>510</v>
      </c>
      <c r="G445" s="14"/>
      <c r="H445" s="238">
        <v>1.5600000000000001</v>
      </c>
      <c r="I445" s="239"/>
      <c r="J445" s="14"/>
      <c r="K445" s="14"/>
      <c r="L445" s="235"/>
      <c r="M445" s="240"/>
      <c r="N445" s="241"/>
      <c r="O445" s="241"/>
      <c r="P445" s="241"/>
      <c r="Q445" s="241"/>
      <c r="R445" s="241"/>
      <c r="S445" s="241"/>
      <c r="T445" s="24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36" t="s">
        <v>200</v>
      </c>
      <c r="AU445" s="236" t="s">
        <v>87</v>
      </c>
      <c r="AV445" s="14" t="s">
        <v>87</v>
      </c>
      <c r="AW445" s="14" t="s">
        <v>30</v>
      </c>
      <c r="AX445" s="14" t="s">
        <v>76</v>
      </c>
      <c r="AY445" s="236" t="s">
        <v>192</v>
      </c>
    </row>
    <row r="446" s="14" customFormat="1">
      <c r="A446" s="14"/>
      <c r="B446" s="235"/>
      <c r="C446" s="14"/>
      <c r="D446" s="228" t="s">
        <v>200</v>
      </c>
      <c r="E446" s="236" t="s">
        <v>1</v>
      </c>
      <c r="F446" s="237" t="s">
        <v>511</v>
      </c>
      <c r="G446" s="14"/>
      <c r="H446" s="238">
        <v>0.44</v>
      </c>
      <c r="I446" s="239"/>
      <c r="J446" s="14"/>
      <c r="K446" s="14"/>
      <c r="L446" s="235"/>
      <c r="M446" s="240"/>
      <c r="N446" s="241"/>
      <c r="O446" s="241"/>
      <c r="P446" s="241"/>
      <c r="Q446" s="241"/>
      <c r="R446" s="241"/>
      <c r="S446" s="241"/>
      <c r="T446" s="24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36" t="s">
        <v>200</v>
      </c>
      <c r="AU446" s="236" t="s">
        <v>87</v>
      </c>
      <c r="AV446" s="14" t="s">
        <v>87</v>
      </c>
      <c r="AW446" s="14" t="s">
        <v>30</v>
      </c>
      <c r="AX446" s="14" t="s">
        <v>76</v>
      </c>
      <c r="AY446" s="236" t="s">
        <v>192</v>
      </c>
    </row>
    <row r="447" s="14" customFormat="1">
      <c r="A447" s="14"/>
      <c r="B447" s="235"/>
      <c r="C447" s="14"/>
      <c r="D447" s="228" t="s">
        <v>200</v>
      </c>
      <c r="E447" s="236" t="s">
        <v>1</v>
      </c>
      <c r="F447" s="237" t="s">
        <v>512</v>
      </c>
      <c r="G447" s="14"/>
      <c r="H447" s="238">
        <v>7.9800000000000004</v>
      </c>
      <c r="I447" s="239"/>
      <c r="J447" s="14"/>
      <c r="K447" s="14"/>
      <c r="L447" s="235"/>
      <c r="M447" s="240"/>
      <c r="N447" s="241"/>
      <c r="O447" s="241"/>
      <c r="P447" s="241"/>
      <c r="Q447" s="241"/>
      <c r="R447" s="241"/>
      <c r="S447" s="241"/>
      <c r="T447" s="242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36" t="s">
        <v>200</v>
      </c>
      <c r="AU447" s="236" t="s">
        <v>87</v>
      </c>
      <c r="AV447" s="14" t="s">
        <v>87</v>
      </c>
      <c r="AW447" s="14" t="s">
        <v>30</v>
      </c>
      <c r="AX447" s="14" t="s">
        <v>76</v>
      </c>
      <c r="AY447" s="236" t="s">
        <v>192</v>
      </c>
    </row>
    <row r="448" s="14" customFormat="1">
      <c r="A448" s="14"/>
      <c r="B448" s="235"/>
      <c r="C448" s="14"/>
      <c r="D448" s="228" t="s">
        <v>200</v>
      </c>
      <c r="E448" s="236" t="s">
        <v>1</v>
      </c>
      <c r="F448" s="237" t="s">
        <v>513</v>
      </c>
      <c r="G448" s="14"/>
      <c r="H448" s="238">
        <v>0.14000000000000001</v>
      </c>
      <c r="I448" s="239"/>
      <c r="J448" s="14"/>
      <c r="K448" s="14"/>
      <c r="L448" s="235"/>
      <c r="M448" s="240"/>
      <c r="N448" s="241"/>
      <c r="O448" s="241"/>
      <c r="P448" s="241"/>
      <c r="Q448" s="241"/>
      <c r="R448" s="241"/>
      <c r="S448" s="241"/>
      <c r="T448" s="24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36" t="s">
        <v>200</v>
      </c>
      <c r="AU448" s="236" t="s">
        <v>87</v>
      </c>
      <c r="AV448" s="14" t="s">
        <v>87</v>
      </c>
      <c r="AW448" s="14" t="s">
        <v>30</v>
      </c>
      <c r="AX448" s="14" t="s">
        <v>76</v>
      </c>
      <c r="AY448" s="236" t="s">
        <v>192</v>
      </c>
    </row>
    <row r="449" s="14" customFormat="1">
      <c r="A449" s="14"/>
      <c r="B449" s="235"/>
      <c r="C449" s="14"/>
      <c r="D449" s="228" t="s">
        <v>200</v>
      </c>
      <c r="E449" s="236" t="s">
        <v>1</v>
      </c>
      <c r="F449" s="237" t="s">
        <v>514</v>
      </c>
      <c r="G449" s="14"/>
      <c r="H449" s="238">
        <v>0.28999999999999998</v>
      </c>
      <c r="I449" s="239"/>
      <c r="J449" s="14"/>
      <c r="K449" s="14"/>
      <c r="L449" s="235"/>
      <c r="M449" s="240"/>
      <c r="N449" s="241"/>
      <c r="O449" s="241"/>
      <c r="P449" s="241"/>
      <c r="Q449" s="241"/>
      <c r="R449" s="241"/>
      <c r="S449" s="241"/>
      <c r="T449" s="24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36" t="s">
        <v>200</v>
      </c>
      <c r="AU449" s="236" t="s">
        <v>87</v>
      </c>
      <c r="AV449" s="14" t="s">
        <v>87</v>
      </c>
      <c r="AW449" s="14" t="s">
        <v>30</v>
      </c>
      <c r="AX449" s="14" t="s">
        <v>76</v>
      </c>
      <c r="AY449" s="236" t="s">
        <v>192</v>
      </c>
    </row>
    <row r="450" s="14" customFormat="1">
      <c r="A450" s="14"/>
      <c r="B450" s="235"/>
      <c r="C450" s="14"/>
      <c r="D450" s="228" t="s">
        <v>200</v>
      </c>
      <c r="E450" s="236" t="s">
        <v>1</v>
      </c>
      <c r="F450" s="237" t="s">
        <v>515</v>
      </c>
      <c r="G450" s="14"/>
      <c r="H450" s="238">
        <v>0.35999999999999999</v>
      </c>
      <c r="I450" s="239"/>
      <c r="J450" s="14"/>
      <c r="K450" s="14"/>
      <c r="L450" s="235"/>
      <c r="M450" s="240"/>
      <c r="N450" s="241"/>
      <c r="O450" s="241"/>
      <c r="P450" s="241"/>
      <c r="Q450" s="241"/>
      <c r="R450" s="241"/>
      <c r="S450" s="241"/>
      <c r="T450" s="242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36" t="s">
        <v>200</v>
      </c>
      <c r="AU450" s="236" t="s">
        <v>87</v>
      </c>
      <c r="AV450" s="14" t="s">
        <v>87</v>
      </c>
      <c r="AW450" s="14" t="s">
        <v>30</v>
      </c>
      <c r="AX450" s="14" t="s">
        <v>76</v>
      </c>
      <c r="AY450" s="236" t="s">
        <v>192</v>
      </c>
    </row>
    <row r="451" s="14" customFormat="1">
      <c r="A451" s="14"/>
      <c r="B451" s="235"/>
      <c r="C451" s="14"/>
      <c r="D451" s="228" t="s">
        <v>200</v>
      </c>
      <c r="E451" s="236" t="s">
        <v>1</v>
      </c>
      <c r="F451" s="237" t="s">
        <v>516</v>
      </c>
      <c r="G451" s="14"/>
      <c r="H451" s="238">
        <v>0.45500000000000002</v>
      </c>
      <c r="I451" s="239"/>
      <c r="J451" s="14"/>
      <c r="K451" s="14"/>
      <c r="L451" s="235"/>
      <c r="M451" s="240"/>
      <c r="N451" s="241"/>
      <c r="O451" s="241"/>
      <c r="P451" s="241"/>
      <c r="Q451" s="241"/>
      <c r="R451" s="241"/>
      <c r="S451" s="241"/>
      <c r="T451" s="24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36" t="s">
        <v>200</v>
      </c>
      <c r="AU451" s="236" t="s">
        <v>87</v>
      </c>
      <c r="AV451" s="14" t="s">
        <v>87</v>
      </c>
      <c r="AW451" s="14" t="s">
        <v>30</v>
      </c>
      <c r="AX451" s="14" t="s">
        <v>76</v>
      </c>
      <c r="AY451" s="236" t="s">
        <v>192</v>
      </c>
    </row>
    <row r="452" s="14" customFormat="1">
      <c r="A452" s="14"/>
      <c r="B452" s="235"/>
      <c r="C452" s="14"/>
      <c r="D452" s="228" t="s">
        <v>200</v>
      </c>
      <c r="E452" s="236" t="s">
        <v>1</v>
      </c>
      <c r="F452" s="237" t="s">
        <v>517</v>
      </c>
      <c r="G452" s="14"/>
      <c r="H452" s="238">
        <v>0.495</v>
      </c>
      <c r="I452" s="239"/>
      <c r="J452" s="14"/>
      <c r="K452" s="14"/>
      <c r="L452" s="235"/>
      <c r="M452" s="240"/>
      <c r="N452" s="241"/>
      <c r="O452" s="241"/>
      <c r="P452" s="241"/>
      <c r="Q452" s="241"/>
      <c r="R452" s="241"/>
      <c r="S452" s="241"/>
      <c r="T452" s="24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36" t="s">
        <v>200</v>
      </c>
      <c r="AU452" s="236" t="s">
        <v>87</v>
      </c>
      <c r="AV452" s="14" t="s">
        <v>87</v>
      </c>
      <c r="AW452" s="14" t="s">
        <v>30</v>
      </c>
      <c r="AX452" s="14" t="s">
        <v>76</v>
      </c>
      <c r="AY452" s="236" t="s">
        <v>192</v>
      </c>
    </row>
    <row r="453" s="14" customFormat="1">
      <c r="A453" s="14"/>
      <c r="B453" s="235"/>
      <c r="C453" s="14"/>
      <c r="D453" s="228" t="s">
        <v>200</v>
      </c>
      <c r="E453" s="236" t="s">
        <v>1</v>
      </c>
      <c r="F453" s="237" t="s">
        <v>518</v>
      </c>
      <c r="G453" s="14"/>
      <c r="H453" s="238">
        <v>0.17000000000000001</v>
      </c>
      <c r="I453" s="239"/>
      <c r="J453" s="14"/>
      <c r="K453" s="14"/>
      <c r="L453" s="235"/>
      <c r="M453" s="240"/>
      <c r="N453" s="241"/>
      <c r="O453" s="241"/>
      <c r="P453" s="241"/>
      <c r="Q453" s="241"/>
      <c r="R453" s="241"/>
      <c r="S453" s="241"/>
      <c r="T453" s="24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36" t="s">
        <v>200</v>
      </c>
      <c r="AU453" s="236" t="s">
        <v>87</v>
      </c>
      <c r="AV453" s="14" t="s">
        <v>87</v>
      </c>
      <c r="AW453" s="14" t="s">
        <v>30</v>
      </c>
      <c r="AX453" s="14" t="s">
        <v>76</v>
      </c>
      <c r="AY453" s="236" t="s">
        <v>192</v>
      </c>
    </row>
    <row r="454" s="14" customFormat="1">
      <c r="A454" s="14"/>
      <c r="B454" s="235"/>
      <c r="C454" s="14"/>
      <c r="D454" s="228" t="s">
        <v>200</v>
      </c>
      <c r="E454" s="236" t="s">
        <v>1</v>
      </c>
      <c r="F454" s="237" t="s">
        <v>519</v>
      </c>
      <c r="G454" s="14"/>
      <c r="H454" s="238">
        <v>0.68500000000000005</v>
      </c>
      <c r="I454" s="239"/>
      <c r="J454" s="14"/>
      <c r="K454" s="14"/>
      <c r="L454" s="235"/>
      <c r="M454" s="240"/>
      <c r="N454" s="241"/>
      <c r="O454" s="241"/>
      <c r="P454" s="241"/>
      <c r="Q454" s="241"/>
      <c r="R454" s="241"/>
      <c r="S454" s="241"/>
      <c r="T454" s="242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36" t="s">
        <v>200</v>
      </c>
      <c r="AU454" s="236" t="s">
        <v>87</v>
      </c>
      <c r="AV454" s="14" t="s">
        <v>87</v>
      </c>
      <c r="AW454" s="14" t="s">
        <v>30</v>
      </c>
      <c r="AX454" s="14" t="s">
        <v>76</v>
      </c>
      <c r="AY454" s="236" t="s">
        <v>192</v>
      </c>
    </row>
    <row r="455" s="16" customFormat="1">
      <c r="A455" s="16"/>
      <c r="B455" s="251"/>
      <c r="C455" s="16"/>
      <c r="D455" s="228" t="s">
        <v>200</v>
      </c>
      <c r="E455" s="252" t="s">
        <v>132</v>
      </c>
      <c r="F455" s="253" t="s">
        <v>224</v>
      </c>
      <c r="G455" s="16"/>
      <c r="H455" s="254">
        <v>61.75</v>
      </c>
      <c r="I455" s="255"/>
      <c r="J455" s="16"/>
      <c r="K455" s="16"/>
      <c r="L455" s="251"/>
      <c r="M455" s="256"/>
      <c r="N455" s="257"/>
      <c r="O455" s="257"/>
      <c r="P455" s="257"/>
      <c r="Q455" s="257"/>
      <c r="R455" s="257"/>
      <c r="S455" s="257"/>
      <c r="T455" s="258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T455" s="252" t="s">
        <v>200</v>
      </c>
      <c r="AU455" s="252" t="s">
        <v>87</v>
      </c>
      <c r="AV455" s="16" t="s">
        <v>198</v>
      </c>
      <c r="AW455" s="16" t="s">
        <v>30</v>
      </c>
      <c r="AX455" s="16" t="s">
        <v>83</v>
      </c>
      <c r="AY455" s="252" t="s">
        <v>192</v>
      </c>
    </row>
    <row r="456" s="2" customFormat="1" ht="33" customHeight="1">
      <c r="A456" s="40"/>
      <c r="B456" s="183"/>
      <c r="C456" s="214" t="s">
        <v>520</v>
      </c>
      <c r="D456" s="214" t="s">
        <v>195</v>
      </c>
      <c r="E456" s="215" t="s">
        <v>521</v>
      </c>
      <c r="F456" s="216" t="s">
        <v>522</v>
      </c>
      <c r="G456" s="217" t="s">
        <v>392</v>
      </c>
      <c r="H456" s="218">
        <v>211.46199999999999</v>
      </c>
      <c r="I456" s="219"/>
      <c r="J456" s="220">
        <f>ROUND(I456*H456,2)</f>
        <v>0</v>
      </c>
      <c r="K456" s="221"/>
      <c r="L456" s="41"/>
      <c r="M456" s="222" t="s">
        <v>1</v>
      </c>
      <c r="N456" s="223" t="s">
        <v>42</v>
      </c>
      <c r="O456" s="84"/>
      <c r="P456" s="224">
        <f>O456*H456</f>
        <v>0</v>
      </c>
      <c r="Q456" s="224">
        <v>0.0024299999999999999</v>
      </c>
      <c r="R456" s="224">
        <f>Q456*H456</f>
        <v>0.51385265999999996</v>
      </c>
      <c r="S456" s="224">
        <v>0</v>
      </c>
      <c r="T456" s="225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26" t="s">
        <v>373</v>
      </c>
      <c r="AT456" s="226" t="s">
        <v>195</v>
      </c>
      <c r="AU456" s="226" t="s">
        <v>87</v>
      </c>
      <c r="AY456" s="19" t="s">
        <v>192</v>
      </c>
      <c r="BE456" s="140">
        <f>IF(N456="základná",J456,0)</f>
        <v>0</v>
      </c>
      <c r="BF456" s="140">
        <f>IF(N456="znížená",J456,0)</f>
        <v>0</v>
      </c>
      <c r="BG456" s="140">
        <f>IF(N456="zákl. prenesená",J456,0)</f>
        <v>0</v>
      </c>
      <c r="BH456" s="140">
        <f>IF(N456="zníž. prenesená",J456,0)</f>
        <v>0</v>
      </c>
      <c r="BI456" s="140">
        <f>IF(N456="nulová",J456,0)</f>
        <v>0</v>
      </c>
      <c r="BJ456" s="19" t="s">
        <v>87</v>
      </c>
      <c r="BK456" s="140">
        <f>ROUND(I456*H456,2)</f>
        <v>0</v>
      </c>
      <c r="BL456" s="19" t="s">
        <v>373</v>
      </c>
      <c r="BM456" s="226" t="s">
        <v>523</v>
      </c>
    </row>
    <row r="457" s="14" customFormat="1">
      <c r="A457" s="14"/>
      <c r="B457" s="235"/>
      <c r="C457" s="14"/>
      <c r="D457" s="228" t="s">
        <v>200</v>
      </c>
      <c r="E457" s="236" t="s">
        <v>1</v>
      </c>
      <c r="F457" s="237" t="s">
        <v>524</v>
      </c>
      <c r="G457" s="14"/>
      <c r="H457" s="238">
        <v>9.2400000000000002</v>
      </c>
      <c r="I457" s="239"/>
      <c r="J457" s="14"/>
      <c r="K457" s="14"/>
      <c r="L457" s="235"/>
      <c r="M457" s="240"/>
      <c r="N457" s="241"/>
      <c r="O457" s="241"/>
      <c r="P457" s="241"/>
      <c r="Q457" s="241"/>
      <c r="R457" s="241"/>
      <c r="S457" s="241"/>
      <c r="T457" s="24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36" t="s">
        <v>200</v>
      </c>
      <c r="AU457" s="236" t="s">
        <v>87</v>
      </c>
      <c r="AV457" s="14" t="s">
        <v>87</v>
      </c>
      <c r="AW457" s="14" t="s">
        <v>30</v>
      </c>
      <c r="AX457" s="14" t="s">
        <v>76</v>
      </c>
      <c r="AY457" s="236" t="s">
        <v>192</v>
      </c>
    </row>
    <row r="458" s="14" customFormat="1">
      <c r="A458" s="14"/>
      <c r="B458" s="235"/>
      <c r="C458" s="14"/>
      <c r="D458" s="228" t="s">
        <v>200</v>
      </c>
      <c r="E458" s="236" t="s">
        <v>1</v>
      </c>
      <c r="F458" s="237" t="s">
        <v>525</v>
      </c>
      <c r="G458" s="14"/>
      <c r="H458" s="238">
        <v>89.299999999999997</v>
      </c>
      <c r="I458" s="239"/>
      <c r="J458" s="14"/>
      <c r="K458" s="14"/>
      <c r="L458" s="235"/>
      <c r="M458" s="240"/>
      <c r="N458" s="241"/>
      <c r="O458" s="241"/>
      <c r="P458" s="241"/>
      <c r="Q458" s="241"/>
      <c r="R458" s="241"/>
      <c r="S458" s="241"/>
      <c r="T458" s="242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36" t="s">
        <v>200</v>
      </c>
      <c r="AU458" s="236" t="s">
        <v>87</v>
      </c>
      <c r="AV458" s="14" t="s">
        <v>87</v>
      </c>
      <c r="AW458" s="14" t="s">
        <v>30</v>
      </c>
      <c r="AX458" s="14" t="s">
        <v>76</v>
      </c>
      <c r="AY458" s="236" t="s">
        <v>192</v>
      </c>
    </row>
    <row r="459" s="14" customFormat="1">
      <c r="A459" s="14"/>
      <c r="B459" s="235"/>
      <c r="C459" s="14"/>
      <c r="D459" s="228" t="s">
        <v>200</v>
      </c>
      <c r="E459" s="236" t="s">
        <v>1</v>
      </c>
      <c r="F459" s="237" t="s">
        <v>526</v>
      </c>
      <c r="G459" s="14"/>
      <c r="H459" s="238">
        <v>9.4120000000000008</v>
      </c>
      <c r="I459" s="239"/>
      <c r="J459" s="14"/>
      <c r="K459" s="14"/>
      <c r="L459" s="235"/>
      <c r="M459" s="240"/>
      <c r="N459" s="241"/>
      <c r="O459" s="241"/>
      <c r="P459" s="241"/>
      <c r="Q459" s="241"/>
      <c r="R459" s="241"/>
      <c r="S459" s="241"/>
      <c r="T459" s="24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36" t="s">
        <v>200</v>
      </c>
      <c r="AU459" s="236" t="s">
        <v>87</v>
      </c>
      <c r="AV459" s="14" t="s">
        <v>87</v>
      </c>
      <c r="AW459" s="14" t="s">
        <v>30</v>
      </c>
      <c r="AX459" s="14" t="s">
        <v>76</v>
      </c>
      <c r="AY459" s="236" t="s">
        <v>192</v>
      </c>
    </row>
    <row r="460" s="14" customFormat="1">
      <c r="A460" s="14"/>
      <c r="B460" s="235"/>
      <c r="C460" s="14"/>
      <c r="D460" s="228" t="s">
        <v>200</v>
      </c>
      <c r="E460" s="236" t="s">
        <v>1</v>
      </c>
      <c r="F460" s="237" t="s">
        <v>527</v>
      </c>
      <c r="G460" s="14"/>
      <c r="H460" s="238">
        <v>85.680000000000007</v>
      </c>
      <c r="I460" s="239"/>
      <c r="J460" s="14"/>
      <c r="K460" s="14"/>
      <c r="L460" s="235"/>
      <c r="M460" s="240"/>
      <c r="N460" s="241"/>
      <c r="O460" s="241"/>
      <c r="P460" s="241"/>
      <c r="Q460" s="241"/>
      <c r="R460" s="241"/>
      <c r="S460" s="241"/>
      <c r="T460" s="24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36" t="s">
        <v>200</v>
      </c>
      <c r="AU460" s="236" t="s">
        <v>87</v>
      </c>
      <c r="AV460" s="14" t="s">
        <v>87</v>
      </c>
      <c r="AW460" s="14" t="s">
        <v>30</v>
      </c>
      <c r="AX460" s="14" t="s">
        <v>76</v>
      </c>
      <c r="AY460" s="236" t="s">
        <v>192</v>
      </c>
    </row>
    <row r="461" s="14" customFormat="1">
      <c r="A461" s="14"/>
      <c r="B461" s="235"/>
      <c r="C461" s="14"/>
      <c r="D461" s="228" t="s">
        <v>200</v>
      </c>
      <c r="E461" s="236" t="s">
        <v>1</v>
      </c>
      <c r="F461" s="237" t="s">
        <v>528</v>
      </c>
      <c r="G461" s="14"/>
      <c r="H461" s="238">
        <v>11.279999999999999</v>
      </c>
      <c r="I461" s="239"/>
      <c r="J461" s="14"/>
      <c r="K461" s="14"/>
      <c r="L461" s="235"/>
      <c r="M461" s="240"/>
      <c r="N461" s="241"/>
      <c r="O461" s="241"/>
      <c r="P461" s="241"/>
      <c r="Q461" s="241"/>
      <c r="R461" s="241"/>
      <c r="S461" s="241"/>
      <c r="T461" s="242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36" t="s">
        <v>200</v>
      </c>
      <c r="AU461" s="236" t="s">
        <v>87</v>
      </c>
      <c r="AV461" s="14" t="s">
        <v>87</v>
      </c>
      <c r="AW461" s="14" t="s">
        <v>30</v>
      </c>
      <c r="AX461" s="14" t="s">
        <v>76</v>
      </c>
      <c r="AY461" s="236" t="s">
        <v>192</v>
      </c>
    </row>
    <row r="462" s="14" customFormat="1">
      <c r="A462" s="14"/>
      <c r="B462" s="235"/>
      <c r="C462" s="14"/>
      <c r="D462" s="228" t="s">
        <v>200</v>
      </c>
      <c r="E462" s="236" t="s">
        <v>1</v>
      </c>
      <c r="F462" s="237" t="s">
        <v>529</v>
      </c>
      <c r="G462" s="14"/>
      <c r="H462" s="238">
        <v>3.6000000000000001</v>
      </c>
      <c r="I462" s="239"/>
      <c r="J462" s="14"/>
      <c r="K462" s="14"/>
      <c r="L462" s="235"/>
      <c r="M462" s="240"/>
      <c r="N462" s="241"/>
      <c r="O462" s="241"/>
      <c r="P462" s="241"/>
      <c r="Q462" s="241"/>
      <c r="R462" s="241"/>
      <c r="S462" s="241"/>
      <c r="T462" s="242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36" t="s">
        <v>200</v>
      </c>
      <c r="AU462" s="236" t="s">
        <v>87</v>
      </c>
      <c r="AV462" s="14" t="s">
        <v>87</v>
      </c>
      <c r="AW462" s="14" t="s">
        <v>30</v>
      </c>
      <c r="AX462" s="14" t="s">
        <v>76</v>
      </c>
      <c r="AY462" s="236" t="s">
        <v>192</v>
      </c>
    </row>
    <row r="463" s="14" customFormat="1">
      <c r="A463" s="14"/>
      <c r="B463" s="235"/>
      <c r="C463" s="14"/>
      <c r="D463" s="228" t="s">
        <v>200</v>
      </c>
      <c r="E463" s="236" t="s">
        <v>1</v>
      </c>
      <c r="F463" s="237" t="s">
        <v>530</v>
      </c>
      <c r="G463" s="14"/>
      <c r="H463" s="238">
        <v>2.9500000000000002</v>
      </c>
      <c r="I463" s="239"/>
      <c r="J463" s="14"/>
      <c r="K463" s="14"/>
      <c r="L463" s="235"/>
      <c r="M463" s="240"/>
      <c r="N463" s="241"/>
      <c r="O463" s="241"/>
      <c r="P463" s="241"/>
      <c r="Q463" s="241"/>
      <c r="R463" s="241"/>
      <c r="S463" s="241"/>
      <c r="T463" s="24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36" t="s">
        <v>200</v>
      </c>
      <c r="AU463" s="236" t="s">
        <v>87</v>
      </c>
      <c r="AV463" s="14" t="s">
        <v>87</v>
      </c>
      <c r="AW463" s="14" t="s">
        <v>30</v>
      </c>
      <c r="AX463" s="14" t="s">
        <v>76</v>
      </c>
      <c r="AY463" s="236" t="s">
        <v>192</v>
      </c>
    </row>
    <row r="464" s="16" customFormat="1">
      <c r="A464" s="16"/>
      <c r="B464" s="251"/>
      <c r="C464" s="16"/>
      <c r="D464" s="228" t="s">
        <v>200</v>
      </c>
      <c r="E464" s="252" t="s">
        <v>130</v>
      </c>
      <c r="F464" s="253" t="s">
        <v>224</v>
      </c>
      <c r="G464" s="16"/>
      <c r="H464" s="254">
        <v>211.46199999999999</v>
      </c>
      <c r="I464" s="255"/>
      <c r="J464" s="16"/>
      <c r="K464" s="16"/>
      <c r="L464" s="251"/>
      <c r="M464" s="256"/>
      <c r="N464" s="257"/>
      <c r="O464" s="257"/>
      <c r="P464" s="257"/>
      <c r="Q464" s="257"/>
      <c r="R464" s="257"/>
      <c r="S464" s="257"/>
      <c r="T464" s="258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T464" s="252" t="s">
        <v>200</v>
      </c>
      <c r="AU464" s="252" t="s">
        <v>87</v>
      </c>
      <c r="AV464" s="16" t="s">
        <v>198</v>
      </c>
      <c r="AW464" s="16" t="s">
        <v>30</v>
      </c>
      <c r="AX464" s="16" t="s">
        <v>83</v>
      </c>
      <c r="AY464" s="252" t="s">
        <v>192</v>
      </c>
    </row>
    <row r="465" s="2" customFormat="1" ht="24.15" customHeight="1">
      <c r="A465" s="40"/>
      <c r="B465" s="183"/>
      <c r="C465" s="214" t="s">
        <v>531</v>
      </c>
      <c r="D465" s="214" t="s">
        <v>195</v>
      </c>
      <c r="E465" s="215" t="s">
        <v>532</v>
      </c>
      <c r="F465" s="216" t="s">
        <v>533</v>
      </c>
      <c r="G465" s="217" t="s">
        <v>392</v>
      </c>
      <c r="H465" s="218">
        <v>291.25200000000001</v>
      </c>
      <c r="I465" s="219"/>
      <c r="J465" s="220">
        <f>ROUND(I465*H465,2)</f>
        <v>0</v>
      </c>
      <c r="K465" s="221"/>
      <c r="L465" s="41"/>
      <c r="M465" s="222" t="s">
        <v>1</v>
      </c>
      <c r="N465" s="223" t="s">
        <v>42</v>
      </c>
      <c r="O465" s="84"/>
      <c r="P465" s="224">
        <f>O465*H465</f>
        <v>0</v>
      </c>
      <c r="Q465" s="224">
        <v>0</v>
      </c>
      <c r="R465" s="224">
        <f>Q465*H465</f>
        <v>0</v>
      </c>
      <c r="S465" s="224">
        <v>0.0028700000000000002</v>
      </c>
      <c r="T465" s="225">
        <f>S465*H465</f>
        <v>0.83589324000000009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26" t="s">
        <v>373</v>
      </c>
      <c r="AT465" s="226" t="s">
        <v>195</v>
      </c>
      <c r="AU465" s="226" t="s">
        <v>87</v>
      </c>
      <c r="AY465" s="19" t="s">
        <v>192</v>
      </c>
      <c r="BE465" s="140">
        <f>IF(N465="základná",J465,0)</f>
        <v>0</v>
      </c>
      <c r="BF465" s="140">
        <f>IF(N465="znížená",J465,0)</f>
        <v>0</v>
      </c>
      <c r="BG465" s="140">
        <f>IF(N465="zákl. prenesená",J465,0)</f>
        <v>0</v>
      </c>
      <c r="BH465" s="140">
        <f>IF(N465="zníž. prenesená",J465,0)</f>
        <v>0</v>
      </c>
      <c r="BI465" s="140">
        <f>IF(N465="nulová",J465,0)</f>
        <v>0</v>
      </c>
      <c r="BJ465" s="19" t="s">
        <v>87</v>
      </c>
      <c r="BK465" s="140">
        <f>ROUND(I465*H465,2)</f>
        <v>0</v>
      </c>
      <c r="BL465" s="19" t="s">
        <v>373</v>
      </c>
      <c r="BM465" s="226" t="s">
        <v>534</v>
      </c>
    </row>
    <row r="466" s="14" customFormat="1">
      <c r="A466" s="14"/>
      <c r="B466" s="235"/>
      <c r="C466" s="14"/>
      <c r="D466" s="228" t="s">
        <v>200</v>
      </c>
      <c r="E466" s="236" t="s">
        <v>1</v>
      </c>
      <c r="F466" s="237" t="s">
        <v>400</v>
      </c>
      <c r="G466" s="14"/>
      <c r="H466" s="238">
        <v>291.25200000000001</v>
      </c>
      <c r="I466" s="239"/>
      <c r="J466" s="14"/>
      <c r="K466" s="14"/>
      <c r="L466" s="235"/>
      <c r="M466" s="240"/>
      <c r="N466" s="241"/>
      <c r="O466" s="241"/>
      <c r="P466" s="241"/>
      <c r="Q466" s="241"/>
      <c r="R466" s="241"/>
      <c r="S466" s="241"/>
      <c r="T466" s="242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36" t="s">
        <v>200</v>
      </c>
      <c r="AU466" s="236" t="s">
        <v>87</v>
      </c>
      <c r="AV466" s="14" t="s">
        <v>87</v>
      </c>
      <c r="AW466" s="14" t="s">
        <v>30</v>
      </c>
      <c r="AX466" s="14" t="s">
        <v>76</v>
      </c>
      <c r="AY466" s="236" t="s">
        <v>192</v>
      </c>
    </row>
    <row r="467" s="16" customFormat="1">
      <c r="A467" s="16"/>
      <c r="B467" s="251"/>
      <c r="C467" s="16"/>
      <c r="D467" s="228" t="s">
        <v>200</v>
      </c>
      <c r="E467" s="252" t="s">
        <v>1</v>
      </c>
      <c r="F467" s="253" t="s">
        <v>224</v>
      </c>
      <c r="G467" s="16"/>
      <c r="H467" s="254">
        <v>291.25200000000001</v>
      </c>
      <c r="I467" s="255"/>
      <c r="J467" s="16"/>
      <c r="K467" s="16"/>
      <c r="L467" s="251"/>
      <c r="M467" s="256"/>
      <c r="N467" s="257"/>
      <c r="O467" s="257"/>
      <c r="P467" s="257"/>
      <c r="Q467" s="257"/>
      <c r="R467" s="257"/>
      <c r="S467" s="257"/>
      <c r="T467" s="258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T467" s="252" t="s">
        <v>200</v>
      </c>
      <c r="AU467" s="252" t="s">
        <v>87</v>
      </c>
      <c r="AV467" s="16" t="s">
        <v>198</v>
      </c>
      <c r="AW467" s="16" t="s">
        <v>30</v>
      </c>
      <c r="AX467" s="16" t="s">
        <v>83</v>
      </c>
      <c r="AY467" s="252" t="s">
        <v>192</v>
      </c>
    </row>
    <row r="468" s="2" customFormat="1" ht="33" customHeight="1">
      <c r="A468" s="40"/>
      <c r="B468" s="183"/>
      <c r="C468" s="214" t="s">
        <v>535</v>
      </c>
      <c r="D468" s="214" t="s">
        <v>195</v>
      </c>
      <c r="E468" s="215" t="s">
        <v>536</v>
      </c>
      <c r="F468" s="216" t="s">
        <v>537</v>
      </c>
      <c r="G468" s="217" t="s">
        <v>392</v>
      </c>
      <c r="H468" s="218">
        <v>2.2000000000000002</v>
      </c>
      <c r="I468" s="219"/>
      <c r="J468" s="220">
        <f>ROUND(I468*H468,2)</f>
        <v>0</v>
      </c>
      <c r="K468" s="221"/>
      <c r="L468" s="41"/>
      <c r="M468" s="222" t="s">
        <v>1</v>
      </c>
      <c r="N468" s="223" t="s">
        <v>42</v>
      </c>
      <c r="O468" s="84"/>
      <c r="P468" s="224">
        <f>O468*H468</f>
        <v>0</v>
      </c>
      <c r="Q468" s="224">
        <v>0.0035500000000000002</v>
      </c>
      <c r="R468" s="224">
        <f>Q468*H468</f>
        <v>0.007810000000000001</v>
      </c>
      <c r="S468" s="224">
        <v>0</v>
      </c>
      <c r="T468" s="225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26" t="s">
        <v>373</v>
      </c>
      <c r="AT468" s="226" t="s">
        <v>195</v>
      </c>
      <c r="AU468" s="226" t="s">
        <v>87</v>
      </c>
      <c r="AY468" s="19" t="s">
        <v>192</v>
      </c>
      <c r="BE468" s="140">
        <f>IF(N468="základná",J468,0)</f>
        <v>0</v>
      </c>
      <c r="BF468" s="140">
        <f>IF(N468="znížená",J468,0)</f>
        <v>0</v>
      </c>
      <c r="BG468" s="140">
        <f>IF(N468="zákl. prenesená",J468,0)</f>
        <v>0</v>
      </c>
      <c r="BH468" s="140">
        <f>IF(N468="zníž. prenesená",J468,0)</f>
        <v>0</v>
      </c>
      <c r="BI468" s="140">
        <f>IF(N468="nulová",J468,0)</f>
        <v>0</v>
      </c>
      <c r="BJ468" s="19" t="s">
        <v>87</v>
      </c>
      <c r="BK468" s="140">
        <f>ROUND(I468*H468,2)</f>
        <v>0</v>
      </c>
      <c r="BL468" s="19" t="s">
        <v>373</v>
      </c>
      <c r="BM468" s="226" t="s">
        <v>538</v>
      </c>
    </row>
    <row r="469" s="14" customFormat="1">
      <c r="A469" s="14"/>
      <c r="B469" s="235"/>
      <c r="C469" s="14"/>
      <c r="D469" s="228" t="s">
        <v>200</v>
      </c>
      <c r="E469" s="236" t="s">
        <v>1</v>
      </c>
      <c r="F469" s="237" t="s">
        <v>139</v>
      </c>
      <c r="G469" s="14"/>
      <c r="H469" s="238">
        <v>2.2000000000000002</v>
      </c>
      <c r="I469" s="239"/>
      <c r="J469" s="14"/>
      <c r="K469" s="14"/>
      <c r="L469" s="235"/>
      <c r="M469" s="240"/>
      <c r="N469" s="241"/>
      <c r="O469" s="241"/>
      <c r="P469" s="241"/>
      <c r="Q469" s="241"/>
      <c r="R469" s="241"/>
      <c r="S469" s="241"/>
      <c r="T469" s="24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36" t="s">
        <v>200</v>
      </c>
      <c r="AU469" s="236" t="s">
        <v>87</v>
      </c>
      <c r="AV469" s="14" t="s">
        <v>87</v>
      </c>
      <c r="AW469" s="14" t="s">
        <v>30</v>
      </c>
      <c r="AX469" s="14" t="s">
        <v>76</v>
      </c>
      <c r="AY469" s="236" t="s">
        <v>192</v>
      </c>
    </row>
    <row r="470" s="16" customFormat="1">
      <c r="A470" s="16"/>
      <c r="B470" s="251"/>
      <c r="C470" s="16"/>
      <c r="D470" s="228" t="s">
        <v>200</v>
      </c>
      <c r="E470" s="252" t="s">
        <v>136</v>
      </c>
      <c r="F470" s="253" t="s">
        <v>224</v>
      </c>
      <c r="G470" s="16"/>
      <c r="H470" s="254">
        <v>2.2000000000000002</v>
      </c>
      <c r="I470" s="255"/>
      <c r="J470" s="16"/>
      <c r="K470" s="16"/>
      <c r="L470" s="251"/>
      <c r="M470" s="256"/>
      <c r="N470" s="257"/>
      <c r="O470" s="257"/>
      <c r="P470" s="257"/>
      <c r="Q470" s="257"/>
      <c r="R470" s="257"/>
      <c r="S470" s="257"/>
      <c r="T470" s="258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T470" s="252" t="s">
        <v>200</v>
      </c>
      <c r="AU470" s="252" t="s">
        <v>87</v>
      </c>
      <c r="AV470" s="16" t="s">
        <v>198</v>
      </c>
      <c r="AW470" s="16" t="s">
        <v>30</v>
      </c>
      <c r="AX470" s="16" t="s">
        <v>83</v>
      </c>
      <c r="AY470" s="252" t="s">
        <v>192</v>
      </c>
    </row>
    <row r="471" s="2" customFormat="1" ht="24.15" customHeight="1">
      <c r="A471" s="40"/>
      <c r="B471" s="183"/>
      <c r="C471" s="214" t="s">
        <v>539</v>
      </c>
      <c r="D471" s="214" t="s">
        <v>195</v>
      </c>
      <c r="E471" s="215" t="s">
        <v>540</v>
      </c>
      <c r="F471" s="216" t="s">
        <v>541</v>
      </c>
      <c r="G471" s="217" t="s">
        <v>392</v>
      </c>
      <c r="H471" s="218">
        <v>2.6800000000000002</v>
      </c>
      <c r="I471" s="219"/>
      <c r="J471" s="220">
        <f>ROUND(I471*H471,2)</f>
        <v>0</v>
      </c>
      <c r="K471" s="221"/>
      <c r="L471" s="41"/>
      <c r="M471" s="222" t="s">
        <v>1</v>
      </c>
      <c r="N471" s="223" t="s">
        <v>42</v>
      </c>
      <c r="O471" s="84"/>
      <c r="P471" s="224">
        <f>O471*H471</f>
        <v>0</v>
      </c>
      <c r="Q471" s="224">
        <v>0.0035500000000000002</v>
      </c>
      <c r="R471" s="224">
        <f>Q471*H471</f>
        <v>0.0095140000000000016</v>
      </c>
      <c r="S471" s="224">
        <v>0</v>
      </c>
      <c r="T471" s="225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6" t="s">
        <v>373</v>
      </c>
      <c r="AT471" s="226" t="s">
        <v>195</v>
      </c>
      <c r="AU471" s="226" t="s">
        <v>87</v>
      </c>
      <c r="AY471" s="19" t="s">
        <v>192</v>
      </c>
      <c r="BE471" s="140">
        <f>IF(N471="základná",J471,0)</f>
        <v>0</v>
      </c>
      <c r="BF471" s="140">
        <f>IF(N471="znížená",J471,0)</f>
        <v>0</v>
      </c>
      <c r="BG471" s="140">
        <f>IF(N471="zákl. prenesená",J471,0)</f>
        <v>0</v>
      </c>
      <c r="BH471" s="140">
        <f>IF(N471="zníž. prenesená",J471,0)</f>
        <v>0</v>
      </c>
      <c r="BI471" s="140">
        <f>IF(N471="nulová",J471,0)</f>
        <v>0</v>
      </c>
      <c r="BJ471" s="19" t="s">
        <v>87</v>
      </c>
      <c r="BK471" s="140">
        <f>ROUND(I471*H471,2)</f>
        <v>0</v>
      </c>
      <c r="BL471" s="19" t="s">
        <v>373</v>
      </c>
      <c r="BM471" s="226" t="s">
        <v>542</v>
      </c>
    </row>
    <row r="472" s="14" customFormat="1">
      <c r="A472" s="14"/>
      <c r="B472" s="235"/>
      <c r="C472" s="14"/>
      <c r="D472" s="228" t="s">
        <v>200</v>
      </c>
      <c r="E472" s="236" t="s">
        <v>1</v>
      </c>
      <c r="F472" s="237" t="s">
        <v>142</v>
      </c>
      <c r="G472" s="14"/>
      <c r="H472" s="238">
        <v>2.6800000000000002</v>
      </c>
      <c r="I472" s="239"/>
      <c r="J472" s="14"/>
      <c r="K472" s="14"/>
      <c r="L472" s="235"/>
      <c r="M472" s="240"/>
      <c r="N472" s="241"/>
      <c r="O472" s="241"/>
      <c r="P472" s="241"/>
      <c r="Q472" s="241"/>
      <c r="R472" s="241"/>
      <c r="S472" s="241"/>
      <c r="T472" s="24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36" t="s">
        <v>200</v>
      </c>
      <c r="AU472" s="236" t="s">
        <v>87</v>
      </c>
      <c r="AV472" s="14" t="s">
        <v>87</v>
      </c>
      <c r="AW472" s="14" t="s">
        <v>30</v>
      </c>
      <c r="AX472" s="14" t="s">
        <v>76</v>
      </c>
      <c r="AY472" s="236" t="s">
        <v>192</v>
      </c>
    </row>
    <row r="473" s="16" customFormat="1">
      <c r="A473" s="16"/>
      <c r="B473" s="251"/>
      <c r="C473" s="16"/>
      <c r="D473" s="228" t="s">
        <v>200</v>
      </c>
      <c r="E473" s="252" t="s">
        <v>140</v>
      </c>
      <c r="F473" s="253" t="s">
        <v>224</v>
      </c>
      <c r="G473" s="16"/>
      <c r="H473" s="254">
        <v>2.6800000000000002</v>
      </c>
      <c r="I473" s="255"/>
      <c r="J473" s="16"/>
      <c r="K473" s="16"/>
      <c r="L473" s="251"/>
      <c r="M473" s="256"/>
      <c r="N473" s="257"/>
      <c r="O473" s="257"/>
      <c r="P473" s="257"/>
      <c r="Q473" s="257"/>
      <c r="R473" s="257"/>
      <c r="S473" s="257"/>
      <c r="T473" s="258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T473" s="252" t="s">
        <v>200</v>
      </c>
      <c r="AU473" s="252" t="s">
        <v>87</v>
      </c>
      <c r="AV473" s="16" t="s">
        <v>198</v>
      </c>
      <c r="AW473" s="16" t="s">
        <v>30</v>
      </c>
      <c r="AX473" s="16" t="s">
        <v>83</v>
      </c>
      <c r="AY473" s="252" t="s">
        <v>192</v>
      </c>
    </row>
    <row r="474" s="2" customFormat="1" ht="24.15" customHeight="1">
      <c r="A474" s="40"/>
      <c r="B474" s="183"/>
      <c r="C474" s="214" t="s">
        <v>543</v>
      </c>
      <c r="D474" s="214" t="s">
        <v>195</v>
      </c>
      <c r="E474" s="215" t="s">
        <v>544</v>
      </c>
      <c r="F474" s="216" t="s">
        <v>545</v>
      </c>
      <c r="G474" s="217" t="s">
        <v>392</v>
      </c>
      <c r="H474" s="218">
        <v>16</v>
      </c>
      <c r="I474" s="219"/>
      <c r="J474" s="220">
        <f>ROUND(I474*H474,2)</f>
        <v>0</v>
      </c>
      <c r="K474" s="221"/>
      <c r="L474" s="41"/>
      <c r="M474" s="222" t="s">
        <v>1</v>
      </c>
      <c r="N474" s="223" t="s">
        <v>42</v>
      </c>
      <c r="O474" s="84"/>
      <c r="P474" s="224">
        <f>O474*H474</f>
        <v>0</v>
      </c>
      <c r="Q474" s="224">
        <v>0</v>
      </c>
      <c r="R474" s="224">
        <f>Q474*H474</f>
        <v>0</v>
      </c>
      <c r="S474" s="224">
        <v>0.0041799999999999997</v>
      </c>
      <c r="T474" s="225">
        <f>S474*H474</f>
        <v>0.066879999999999995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26" t="s">
        <v>373</v>
      </c>
      <c r="AT474" s="226" t="s">
        <v>195</v>
      </c>
      <c r="AU474" s="226" t="s">
        <v>87</v>
      </c>
      <c r="AY474" s="19" t="s">
        <v>192</v>
      </c>
      <c r="BE474" s="140">
        <f>IF(N474="základná",J474,0)</f>
        <v>0</v>
      </c>
      <c r="BF474" s="140">
        <f>IF(N474="znížená",J474,0)</f>
        <v>0</v>
      </c>
      <c r="BG474" s="140">
        <f>IF(N474="zákl. prenesená",J474,0)</f>
        <v>0</v>
      </c>
      <c r="BH474" s="140">
        <f>IF(N474="zníž. prenesená",J474,0)</f>
        <v>0</v>
      </c>
      <c r="BI474" s="140">
        <f>IF(N474="nulová",J474,0)</f>
        <v>0</v>
      </c>
      <c r="BJ474" s="19" t="s">
        <v>87</v>
      </c>
      <c r="BK474" s="140">
        <f>ROUND(I474*H474,2)</f>
        <v>0</v>
      </c>
      <c r="BL474" s="19" t="s">
        <v>373</v>
      </c>
      <c r="BM474" s="226" t="s">
        <v>546</v>
      </c>
    </row>
    <row r="475" s="2" customFormat="1" ht="24.15" customHeight="1">
      <c r="A475" s="40"/>
      <c r="B475" s="183"/>
      <c r="C475" s="214" t="s">
        <v>144</v>
      </c>
      <c r="D475" s="214" t="s">
        <v>195</v>
      </c>
      <c r="E475" s="215" t="s">
        <v>547</v>
      </c>
      <c r="F475" s="216" t="s">
        <v>548</v>
      </c>
      <c r="G475" s="217" t="s">
        <v>392</v>
      </c>
      <c r="H475" s="218">
        <v>45</v>
      </c>
      <c r="I475" s="219"/>
      <c r="J475" s="220">
        <f>ROUND(I475*H475,2)</f>
        <v>0</v>
      </c>
      <c r="K475" s="221"/>
      <c r="L475" s="41"/>
      <c r="M475" s="222" t="s">
        <v>1</v>
      </c>
      <c r="N475" s="223" t="s">
        <v>42</v>
      </c>
      <c r="O475" s="84"/>
      <c r="P475" s="224">
        <f>O475*H475</f>
        <v>0</v>
      </c>
      <c r="Q475" s="224">
        <v>0</v>
      </c>
      <c r="R475" s="224">
        <f>Q475*H475</f>
        <v>0</v>
      </c>
      <c r="S475" s="224">
        <v>0.0028500000000000001</v>
      </c>
      <c r="T475" s="225">
        <f>S475*H475</f>
        <v>0.12825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6" t="s">
        <v>373</v>
      </c>
      <c r="AT475" s="226" t="s">
        <v>195</v>
      </c>
      <c r="AU475" s="226" t="s">
        <v>87</v>
      </c>
      <c r="AY475" s="19" t="s">
        <v>192</v>
      </c>
      <c r="BE475" s="140">
        <f>IF(N475="základná",J475,0)</f>
        <v>0</v>
      </c>
      <c r="BF475" s="140">
        <f>IF(N475="znížená",J475,0)</f>
        <v>0</v>
      </c>
      <c r="BG475" s="140">
        <f>IF(N475="zákl. prenesená",J475,0)</f>
        <v>0</v>
      </c>
      <c r="BH475" s="140">
        <f>IF(N475="zníž. prenesená",J475,0)</f>
        <v>0</v>
      </c>
      <c r="BI475" s="140">
        <f>IF(N475="nulová",J475,0)</f>
        <v>0</v>
      </c>
      <c r="BJ475" s="19" t="s">
        <v>87</v>
      </c>
      <c r="BK475" s="140">
        <f>ROUND(I475*H475,2)</f>
        <v>0</v>
      </c>
      <c r="BL475" s="19" t="s">
        <v>373</v>
      </c>
      <c r="BM475" s="226" t="s">
        <v>549</v>
      </c>
    </row>
    <row r="476" s="14" customFormat="1">
      <c r="A476" s="14"/>
      <c r="B476" s="235"/>
      <c r="C476" s="14"/>
      <c r="D476" s="228" t="s">
        <v>200</v>
      </c>
      <c r="E476" s="236" t="s">
        <v>1</v>
      </c>
      <c r="F476" s="237" t="s">
        <v>143</v>
      </c>
      <c r="G476" s="14"/>
      <c r="H476" s="238">
        <v>45</v>
      </c>
      <c r="I476" s="239"/>
      <c r="J476" s="14"/>
      <c r="K476" s="14"/>
      <c r="L476" s="235"/>
      <c r="M476" s="240"/>
      <c r="N476" s="241"/>
      <c r="O476" s="241"/>
      <c r="P476" s="241"/>
      <c r="Q476" s="241"/>
      <c r="R476" s="241"/>
      <c r="S476" s="241"/>
      <c r="T476" s="242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36" t="s">
        <v>200</v>
      </c>
      <c r="AU476" s="236" t="s">
        <v>87</v>
      </c>
      <c r="AV476" s="14" t="s">
        <v>87</v>
      </c>
      <c r="AW476" s="14" t="s">
        <v>30</v>
      </c>
      <c r="AX476" s="14" t="s">
        <v>83</v>
      </c>
      <c r="AY476" s="236" t="s">
        <v>192</v>
      </c>
    </row>
    <row r="477" s="2" customFormat="1" ht="24.15" customHeight="1">
      <c r="A477" s="40"/>
      <c r="B477" s="183"/>
      <c r="C477" s="214" t="s">
        <v>550</v>
      </c>
      <c r="D477" s="214" t="s">
        <v>195</v>
      </c>
      <c r="E477" s="215" t="s">
        <v>551</v>
      </c>
      <c r="F477" s="216" t="s">
        <v>552</v>
      </c>
      <c r="G477" s="217" t="s">
        <v>392</v>
      </c>
      <c r="H477" s="218">
        <v>16</v>
      </c>
      <c r="I477" s="219"/>
      <c r="J477" s="220">
        <f>ROUND(I477*H477,2)</f>
        <v>0</v>
      </c>
      <c r="K477" s="221"/>
      <c r="L477" s="41"/>
      <c r="M477" s="222" t="s">
        <v>1</v>
      </c>
      <c r="N477" s="223" t="s">
        <v>42</v>
      </c>
      <c r="O477" s="84"/>
      <c r="P477" s="224">
        <f>O477*H477</f>
        <v>0</v>
      </c>
      <c r="Q477" s="224">
        <v>9.0000000000000006E-05</v>
      </c>
      <c r="R477" s="224">
        <f>Q477*H477</f>
        <v>0.0014400000000000001</v>
      </c>
      <c r="S477" s="224">
        <v>0</v>
      </c>
      <c r="T477" s="225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6" t="s">
        <v>373</v>
      </c>
      <c r="AT477" s="226" t="s">
        <v>195</v>
      </c>
      <c r="AU477" s="226" t="s">
        <v>87</v>
      </c>
      <c r="AY477" s="19" t="s">
        <v>192</v>
      </c>
      <c r="BE477" s="140">
        <f>IF(N477="základná",J477,0)</f>
        <v>0</v>
      </c>
      <c r="BF477" s="140">
        <f>IF(N477="znížená",J477,0)</f>
        <v>0</v>
      </c>
      <c r="BG477" s="140">
        <f>IF(N477="zákl. prenesená",J477,0)</f>
        <v>0</v>
      </c>
      <c r="BH477" s="140">
        <f>IF(N477="zníž. prenesená",J477,0)</f>
        <v>0</v>
      </c>
      <c r="BI477" s="140">
        <f>IF(N477="nulová",J477,0)</f>
        <v>0</v>
      </c>
      <c r="BJ477" s="19" t="s">
        <v>87</v>
      </c>
      <c r="BK477" s="140">
        <f>ROUND(I477*H477,2)</f>
        <v>0</v>
      </c>
      <c r="BL477" s="19" t="s">
        <v>373</v>
      </c>
      <c r="BM477" s="226" t="s">
        <v>553</v>
      </c>
    </row>
    <row r="478" s="14" customFormat="1">
      <c r="A478" s="14"/>
      <c r="B478" s="235"/>
      <c r="C478" s="14"/>
      <c r="D478" s="228" t="s">
        <v>200</v>
      </c>
      <c r="E478" s="236" t="s">
        <v>1</v>
      </c>
      <c r="F478" s="237" t="s">
        <v>373</v>
      </c>
      <c r="G478" s="14"/>
      <c r="H478" s="238">
        <v>16</v>
      </c>
      <c r="I478" s="239"/>
      <c r="J478" s="14"/>
      <c r="K478" s="14"/>
      <c r="L478" s="235"/>
      <c r="M478" s="240"/>
      <c r="N478" s="241"/>
      <c r="O478" s="241"/>
      <c r="P478" s="241"/>
      <c r="Q478" s="241"/>
      <c r="R478" s="241"/>
      <c r="S478" s="241"/>
      <c r="T478" s="242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36" t="s">
        <v>200</v>
      </c>
      <c r="AU478" s="236" t="s">
        <v>87</v>
      </c>
      <c r="AV478" s="14" t="s">
        <v>87</v>
      </c>
      <c r="AW478" s="14" t="s">
        <v>30</v>
      </c>
      <c r="AX478" s="14" t="s">
        <v>83</v>
      </c>
      <c r="AY478" s="236" t="s">
        <v>192</v>
      </c>
    </row>
    <row r="479" s="2" customFormat="1" ht="24.15" customHeight="1">
      <c r="A479" s="40"/>
      <c r="B479" s="183"/>
      <c r="C479" s="214" t="s">
        <v>554</v>
      </c>
      <c r="D479" s="214" t="s">
        <v>195</v>
      </c>
      <c r="E479" s="215" t="s">
        <v>555</v>
      </c>
      <c r="F479" s="216" t="s">
        <v>556</v>
      </c>
      <c r="G479" s="217" t="s">
        <v>557</v>
      </c>
      <c r="H479" s="218"/>
      <c r="I479" s="219"/>
      <c r="J479" s="220">
        <f>ROUND(I479*H479,2)</f>
        <v>0</v>
      </c>
      <c r="K479" s="221"/>
      <c r="L479" s="41"/>
      <c r="M479" s="222" t="s">
        <v>1</v>
      </c>
      <c r="N479" s="223" t="s">
        <v>42</v>
      </c>
      <c r="O479" s="84"/>
      <c r="P479" s="224">
        <f>O479*H479</f>
        <v>0</v>
      </c>
      <c r="Q479" s="224">
        <v>0</v>
      </c>
      <c r="R479" s="224">
        <f>Q479*H479</f>
        <v>0</v>
      </c>
      <c r="S479" s="224">
        <v>0</v>
      </c>
      <c r="T479" s="225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6" t="s">
        <v>373</v>
      </c>
      <c r="AT479" s="226" t="s">
        <v>195</v>
      </c>
      <c r="AU479" s="226" t="s">
        <v>87</v>
      </c>
      <c r="AY479" s="19" t="s">
        <v>192</v>
      </c>
      <c r="BE479" s="140">
        <f>IF(N479="základná",J479,0)</f>
        <v>0</v>
      </c>
      <c r="BF479" s="140">
        <f>IF(N479="znížená",J479,0)</f>
        <v>0</v>
      </c>
      <c r="BG479" s="140">
        <f>IF(N479="zákl. prenesená",J479,0)</f>
        <v>0</v>
      </c>
      <c r="BH479" s="140">
        <f>IF(N479="zníž. prenesená",J479,0)</f>
        <v>0</v>
      </c>
      <c r="BI479" s="140">
        <f>IF(N479="nulová",J479,0)</f>
        <v>0</v>
      </c>
      <c r="BJ479" s="19" t="s">
        <v>87</v>
      </c>
      <c r="BK479" s="140">
        <f>ROUND(I479*H479,2)</f>
        <v>0</v>
      </c>
      <c r="BL479" s="19" t="s">
        <v>373</v>
      </c>
      <c r="BM479" s="226" t="s">
        <v>558</v>
      </c>
    </row>
    <row r="480" s="12" customFormat="1" ht="22.8" customHeight="1">
      <c r="A480" s="12"/>
      <c r="B480" s="202"/>
      <c r="C480" s="12"/>
      <c r="D480" s="203" t="s">
        <v>75</v>
      </c>
      <c r="E480" s="212" t="s">
        <v>559</v>
      </c>
      <c r="F480" s="212" t="s">
        <v>560</v>
      </c>
      <c r="G480" s="12"/>
      <c r="H480" s="12"/>
      <c r="I480" s="205"/>
      <c r="J480" s="213">
        <f>BK480</f>
        <v>0</v>
      </c>
      <c r="K480" s="12"/>
      <c r="L480" s="202"/>
      <c r="M480" s="206"/>
      <c r="N480" s="207"/>
      <c r="O480" s="207"/>
      <c r="P480" s="208">
        <f>SUM(P481:P498)</f>
        <v>0</v>
      </c>
      <c r="Q480" s="207"/>
      <c r="R480" s="208">
        <f>SUM(R481:R498)</f>
        <v>0.0083400000000000002</v>
      </c>
      <c r="S480" s="207"/>
      <c r="T480" s="209">
        <f>SUM(T481:T498)</f>
        <v>0.014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03" t="s">
        <v>87</v>
      </c>
      <c r="AT480" s="210" t="s">
        <v>75</v>
      </c>
      <c r="AU480" s="210" t="s">
        <v>83</v>
      </c>
      <c r="AY480" s="203" t="s">
        <v>192</v>
      </c>
      <c r="BK480" s="211">
        <f>SUM(BK481:BK498)</f>
        <v>0</v>
      </c>
    </row>
    <row r="481" s="2" customFormat="1" ht="24.15" customHeight="1">
      <c r="A481" s="40"/>
      <c r="B481" s="183"/>
      <c r="C481" s="214" t="s">
        <v>561</v>
      </c>
      <c r="D481" s="214" t="s">
        <v>195</v>
      </c>
      <c r="E481" s="215" t="s">
        <v>562</v>
      </c>
      <c r="F481" s="216" t="s">
        <v>563</v>
      </c>
      <c r="G481" s="217" t="s">
        <v>564</v>
      </c>
      <c r="H481" s="218">
        <v>1</v>
      </c>
      <c r="I481" s="219"/>
      <c r="J481" s="220">
        <f>ROUND(I481*H481,2)</f>
        <v>0</v>
      </c>
      <c r="K481" s="221"/>
      <c r="L481" s="41"/>
      <c r="M481" s="222" t="s">
        <v>1</v>
      </c>
      <c r="N481" s="223" t="s">
        <v>42</v>
      </c>
      <c r="O481" s="84"/>
      <c r="P481" s="224">
        <f>O481*H481</f>
        <v>0</v>
      </c>
      <c r="Q481" s="224">
        <v>0.00025999999999999998</v>
      </c>
      <c r="R481" s="224">
        <f>Q481*H481</f>
        <v>0.00025999999999999998</v>
      </c>
      <c r="S481" s="224">
        <v>0</v>
      </c>
      <c r="T481" s="225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26" t="s">
        <v>198</v>
      </c>
      <c r="AT481" s="226" t="s">
        <v>195</v>
      </c>
      <c r="AU481" s="226" t="s">
        <v>87</v>
      </c>
      <c r="AY481" s="19" t="s">
        <v>192</v>
      </c>
      <c r="BE481" s="140">
        <f>IF(N481="základná",J481,0)</f>
        <v>0</v>
      </c>
      <c r="BF481" s="140">
        <f>IF(N481="znížená",J481,0)</f>
        <v>0</v>
      </c>
      <c r="BG481" s="140">
        <f>IF(N481="zákl. prenesená",J481,0)</f>
        <v>0</v>
      </c>
      <c r="BH481" s="140">
        <f>IF(N481="zníž. prenesená",J481,0)</f>
        <v>0</v>
      </c>
      <c r="BI481" s="140">
        <f>IF(N481="nulová",J481,0)</f>
        <v>0</v>
      </c>
      <c r="BJ481" s="19" t="s">
        <v>87</v>
      </c>
      <c r="BK481" s="140">
        <f>ROUND(I481*H481,2)</f>
        <v>0</v>
      </c>
      <c r="BL481" s="19" t="s">
        <v>198</v>
      </c>
      <c r="BM481" s="226" t="s">
        <v>565</v>
      </c>
    </row>
    <row r="482" s="14" customFormat="1">
      <c r="A482" s="14"/>
      <c r="B482" s="235"/>
      <c r="C482" s="14"/>
      <c r="D482" s="228" t="s">
        <v>200</v>
      </c>
      <c r="E482" s="236" t="s">
        <v>1</v>
      </c>
      <c r="F482" s="237" t="s">
        <v>566</v>
      </c>
      <c r="G482" s="14"/>
      <c r="H482" s="238">
        <v>1</v>
      </c>
      <c r="I482" s="239"/>
      <c r="J482" s="14"/>
      <c r="K482" s="14"/>
      <c r="L482" s="235"/>
      <c r="M482" s="240"/>
      <c r="N482" s="241"/>
      <c r="O482" s="241"/>
      <c r="P482" s="241"/>
      <c r="Q482" s="241"/>
      <c r="R482" s="241"/>
      <c r="S482" s="241"/>
      <c r="T482" s="242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36" t="s">
        <v>200</v>
      </c>
      <c r="AU482" s="236" t="s">
        <v>87</v>
      </c>
      <c r="AV482" s="14" t="s">
        <v>87</v>
      </c>
      <c r="AW482" s="14" t="s">
        <v>30</v>
      </c>
      <c r="AX482" s="14" t="s">
        <v>76</v>
      </c>
      <c r="AY482" s="236" t="s">
        <v>192</v>
      </c>
    </row>
    <row r="483" s="16" customFormat="1">
      <c r="A483" s="16"/>
      <c r="B483" s="251"/>
      <c r="C483" s="16"/>
      <c r="D483" s="228" t="s">
        <v>200</v>
      </c>
      <c r="E483" s="252" t="s">
        <v>1</v>
      </c>
      <c r="F483" s="253" t="s">
        <v>224</v>
      </c>
      <c r="G483" s="16"/>
      <c r="H483" s="254">
        <v>1</v>
      </c>
      <c r="I483" s="255"/>
      <c r="J483" s="16"/>
      <c r="K483" s="16"/>
      <c r="L483" s="251"/>
      <c r="M483" s="256"/>
      <c r="N483" s="257"/>
      <c r="O483" s="257"/>
      <c r="P483" s="257"/>
      <c r="Q483" s="257"/>
      <c r="R483" s="257"/>
      <c r="S483" s="257"/>
      <c r="T483" s="258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T483" s="252" t="s">
        <v>200</v>
      </c>
      <c r="AU483" s="252" t="s">
        <v>87</v>
      </c>
      <c r="AV483" s="16" t="s">
        <v>198</v>
      </c>
      <c r="AW483" s="16" t="s">
        <v>30</v>
      </c>
      <c r="AX483" s="16" t="s">
        <v>83</v>
      </c>
      <c r="AY483" s="252" t="s">
        <v>192</v>
      </c>
    </row>
    <row r="484" s="2" customFormat="1" ht="33" customHeight="1">
      <c r="A484" s="40"/>
      <c r="B484" s="183"/>
      <c r="C484" s="214" t="s">
        <v>567</v>
      </c>
      <c r="D484" s="214" t="s">
        <v>195</v>
      </c>
      <c r="E484" s="215" t="s">
        <v>568</v>
      </c>
      <c r="F484" s="216" t="s">
        <v>569</v>
      </c>
      <c r="G484" s="217" t="s">
        <v>392</v>
      </c>
      <c r="H484" s="218">
        <v>14</v>
      </c>
      <c r="I484" s="219"/>
      <c r="J484" s="220">
        <f>ROUND(I484*H484,2)</f>
        <v>0</v>
      </c>
      <c r="K484" s="221"/>
      <c r="L484" s="41"/>
      <c r="M484" s="222" t="s">
        <v>1</v>
      </c>
      <c r="N484" s="223" t="s">
        <v>42</v>
      </c>
      <c r="O484" s="84"/>
      <c r="P484" s="224">
        <f>O484*H484</f>
        <v>0</v>
      </c>
      <c r="Q484" s="224">
        <v>5.0000000000000002E-05</v>
      </c>
      <c r="R484" s="224">
        <f>Q484*H484</f>
        <v>0.00069999999999999999</v>
      </c>
      <c r="S484" s="224">
        <v>0</v>
      </c>
      <c r="T484" s="225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6" t="s">
        <v>373</v>
      </c>
      <c r="AT484" s="226" t="s">
        <v>195</v>
      </c>
      <c r="AU484" s="226" t="s">
        <v>87</v>
      </c>
      <c r="AY484" s="19" t="s">
        <v>192</v>
      </c>
      <c r="BE484" s="140">
        <f>IF(N484="základná",J484,0)</f>
        <v>0</v>
      </c>
      <c r="BF484" s="140">
        <f>IF(N484="znížená",J484,0)</f>
        <v>0</v>
      </c>
      <c r="BG484" s="140">
        <f>IF(N484="zákl. prenesená",J484,0)</f>
        <v>0</v>
      </c>
      <c r="BH484" s="140">
        <f>IF(N484="zníž. prenesená",J484,0)</f>
        <v>0</v>
      </c>
      <c r="BI484" s="140">
        <f>IF(N484="nulová",J484,0)</f>
        <v>0</v>
      </c>
      <c r="BJ484" s="19" t="s">
        <v>87</v>
      </c>
      <c r="BK484" s="140">
        <f>ROUND(I484*H484,2)</f>
        <v>0</v>
      </c>
      <c r="BL484" s="19" t="s">
        <v>373</v>
      </c>
      <c r="BM484" s="226" t="s">
        <v>570</v>
      </c>
    </row>
    <row r="485" s="13" customFormat="1">
      <c r="A485" s="13"/>
      <c r="B485" s="227"/>
      <c r="C485" s="13"/>
      <c r="D485" s="228" t="s">
        <v>200</v>
      </c>
      <c r="E485" s="229" t="s">
        <v>1</v>
      </c>
      <c r="F485" s="230" t="s">
        <v>571</v>
      </c>
      <c r="G485" s="13"/>
      <c r="H485" s="229" t="s">
        <v>1</v>
      </c>
      <c r="I485" s="231"/>
      <c r="J485" s="13"/>
      <c r="K485" s="13"/>
      <c r="L485" s="227"/>
      <c r="M485" s="232"/>
      <c r="N485" s="233"/>
      <c r="O485" s="233"/>
      <c r="P485" s="233"/>
      <c r="Q485" s="233"/>
      <c r="R485" s="233"/>
      <c r="S485" s="233"/>
      <c r="T485" s="23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29" t="s">
        <v>200</v>
      </c>
      <c r="AU485" s="229" t="s">
        <v>87</v>
      </c>
      <c r="AV485" s="13" t="s">
        <v>83</v>
      </c>
      <c r="AW485" s="13" t="s">
        <v>30</v>
      </c>
      <c r="AX485" s="13" t="s">
        <v>76</v>
      </c>
      <c r="AY485" s="229" t="s">
        <v>192</v>
      </c>
    </row>
    <row r="486" s="14" customFormat="1">
      <c r="A486" s="14"/>
      <c r="B486" s="235"/>
      <c r="C486" s="14"/>
      <c r="D486" s="228" t="s">
        <v>200</v>
      </c>
      <c r="E486" s="236" t="s">
        <v>1</v>
      </c>
      <c r="F486" s="237" t="s">
        <v>572</v>
      </c>
      <c r="G486" s="14"/>
      <c r="H486" s="238">
        <v>14</v>
      </c>
      <c r="I486" s="239"/>
      <c r="J486" s="14"/>
      <c r="K486" s="14"/>
      <c r="L486" s="235"/>
      <c r="M486" s="240"/>
      <c r="N486" s="241"/>
      <c r="O486" s="241"/>
      <c r="P486" s="241"/>
      <c r="Q486" s="241"/>
      <c r="R486" s="241"/>
      <c r="S486" s="241"/>
      <c r="T486" s="242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36" t="s">
        <v>200</v>
      </c>
      <c r="AU486" s="236" t="s">
        <v>87</v>
      </c>
      <c r="AV486" s="14" t="s">
        <v>87</v>
      </c>
      <c r="AW486" s="14" t="s">
        <v>30</v>
      </c>
      <c r="AX486" s="14" t="s">
        <v>76</v>
      </c>
      <c r="AY486" s="236" t="s">
        <v>192</v>
      </c>
    </row>
    <row r="487" s="16" customFormat="1">
      <c r="A487" s="16"/>
      <c r="B487" s="251"/>
      <c r="C487" s="16"/>
      <c r="D487" s="228" t="s">
        <v>200</v>
      </c>
      <c r="E487" s="252" t="s">
        <v>1</v>
      </c>
      <c r="F487" s="253" t="s">
        <v>224</v>
      </c>
      <c r="G487" s="16"/>
      <c r="H487" s="254">
        <v>14</v>
      </c>
      <c r="I487" s="255"/>
      <c r="J487" s="16"/>
      <c r="K487" s="16"/>
      <c r="L487" s="251"/>
      <c r="M487" s="256"/>
      <c r="N487" s="257"/>
      <c r="O487" s="257"/>
      <c r="P487" s="257"/>
      <c r="Q487" s="257"/>
      <c r="R487" s="257"/>
      <c r="S487" s="257"/>
      <c r="T487" s="258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T487" s="252" t="s">
        <v>200</v>
      </c>
      <c r="AU487" s="252" t="s">
        <v>87</v>
      </c>
      <c r="AV487" s="16" t="s">
        <v>198</v>
      </c>
      <c r="AW487" s="16" t="s">
        <v>30</v>
      </c>
      <c r="AX487" s="16" t="s">
        <v>83</v>
      </c>
      <c r="AY487" s="252" t="s">
        <v>192</v>
      </c>
    </row>
    <row r="488" s="2" customFormat="1" ht="16.5" customHeight="1">
      <c r="A488" s="40"/>
      <c r="B488" s="183"/>
      <c r="C488" s="214" t="s">
        <v>573</v>
      </c>
      <c r="D488" s="214" t="s">
        <v>195</v>
      </c>
      <c r="E488" s="215" t="s">
        <v>574</v>
      </c>
      <c r="F488" s="216" t="s">
        <v>575</v>
      </c>
      <c r="G488" s="217" t="s">
        <v>392</v>
      </c>
      <c r="H488" s="218">
        <v>0.59999999999999998</v>
      </c>
      <c r="I488" s="219"/>
      <c r="J488" s="220">
        <f>ROUND(I488*H488,2)</f>
        <v>0</v>
      </c>
      <c r="K488" s="221"/>
      <c r="L488" s="41"/>
      <c r="M488" s="222" t="s">
        <v>1</v>
      </c>
      <c r="N488" s="223" t="s">
        <v>42</v>
      </c>
      <c r="O488" s="84"/>
      <c r="P488" s="224">
        <f>O488*H488</f>
        <v>0</v>
      </c>
      <c r="Q488" s="224">
        <v>0</v>
      </c>
      <c r="R488" s="224">
        <f>Q488*H488</f>
        <v>0</v>
      </c>
      <c r="S488" s="224">
        <v>0</v>
      </c>
      <c r="T488" s="225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26" t="s">
        <v>373</v>
      </c>
      <c r="AT488" s="226" t="s">
        <v>195</v>
      </c>
      <c r="AU488" s="226" t="s">
        <v>87</v>
      </c>
      <c r="AY488" s="19" t="s">
        <v>192</v>
      </c>
      <c r="BE488" s="140">
        <f>IF(N488="základná",J488,0)</f>
        <v>0</v>
      </c>
      <c r="BF488" s="140">
        <f>IF(N488="znížená",J488,0)</f>
        <v>0</v>
      </c>
      <c r="BG488" s="140">
        <f>IF(N488="zákl. prenesená",J488,0)</f>
        <v>0</v>
      </c>
      <c r="BH488" s="140">
        <f>IF(N488="zníž. prenesená",J488,0)</f>
        <v>0</v>
      </c>
      <c r="BI488" s="140">
        <f>IF(N488="nulová",J488,0)</f>
        <v>0</v>
      </c>
      <c r="BJ488" s="19" t="s">
        <v>87</v>
      </c>
      <c r="BK488" s="140">
        <f>ROUND(I488*H488,2)</f>
        <v>0</v>
      </c>
      <c r="BL488" s="19" t="s">
        <v>373</v>
      </c>
      <c r="BM488" s="226" t="s">
        <v>576</v>
      </c>
    </row>
    <row r="489" s="2" customFormat="1" ht="24.15" customHeight="1">
      <c r="A489" s="40"/>
      <c r="B489" s="183"/>
      <c r="C489" s="259" t="s">
        <v>577</v>
      </c>
      <c r="D489" s="259" t="s">
        <v>138</v>
      </c>
      <c r="E489" s="260" t="s">
        <v>578</v>
      </c>
      <c r="F489" s="261" t="s">
        <v>579</v>
      </c>
      <c r="G489" s="262" t="s">
        <v>471</v>
      </c>
      <c r="H489" s="263">
        <v>1</v>
      </c>
      <c r="I489" s="264"/>
      <c r="J489" s="265">
        <f>ROUND(I489*H489,2)</f>
        <v>0</v>
      </c>
      <c r="K489" s="266"/>
      <c r="L489" s="267"/>
      <c r="M489" s="268" t="s">
        <v>1</v>
      </c>
      <c r="N489" s="269" t="s">
        <v>42</v>
      </c>
      <c r="O489" s="84"/>
      <c r="P489" s="224">
        <f>O489*H489</f>
        <v>0</v>
      </c>
      <c r="Q489" s="224">
        <v>0.0055999999999999999</v>
      </c>
      <c r="R489" s="224">
        <f>Q489*H489</f>
        <v>0.0055999999999999999</v>
      </c>
      <c r="S489" s="224">
        <v>0</v>
      </c>
      <c r="T489" s="225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6" t="s">
        <v>450</v>
      </c>
      <c r="AT489" s="226" t="s">
        <v>138</v>
      </c>
      <c r="AU489" s="226" t="s">
        <v>87</v>
      </c>
      <c r="AY489" s="19" t="s">
        <v>192</v>
      </c>
      <c r="BE489" s="140">
        <f>IF(N489="základná",J489,0)</f>
        <v>0</v>
      </c>
      <c r="BF489" s="140">
        <f>IF(N489="znížená",J489,0)</f>
        <v>0</v>
      </c>
      <c r="BG489" s="140">
        <f>IF(N489="zákl. prenesená",J489,0)</f>
        <v>0</v>
      </c>
      <c r="BH489" s="140">
        <f>IF(N489="zníž. prenesená",J489,0)</f>
        <v>0</v>
      </c>
      <c r="BI489" s="140">
        <f>IF(N489="nulová",J489,0)</f>
        <v>0</v>
      </c>
      <c r="BJ489" s="19" t="s">
        <v>87</v>
      </c>
      <c r="BK489" s="140">
        <f>ROUND(I489*H489,2)</f>
        <v>0</v>
      </c>
      <c r="BL489" s="19" t="s">
        <v>373</v>
      </c>
      <c r="BM489" s="226" t="s">
        <v>580</v>
      </c>
    </row>
    <row r="490" s="2" customFormat="1" ht="16.5" customHeight="1">
      <c r="A490" s="40"/>
      <c r="B490" s="183"/>
      <c r="C490" s="214" t="s">
        <v>581</v>
      </c>
      <c r="D490" s="214" t="s">
        <v>195</v>
      </c>
      <c r="E490" s="215" t="s">
        <v>582</v>
      </c>
      <c r="F490" s="216" t="s">
        <v>583</v>
      </c>
      <c r="G490" s="217" t="s">
        <v>392</v>
      </c>
      <c r="H490" s="218">
        <v>12</v>
      </c>
      <c r="I490" s="219"/>
      <c r="J490" s="220">
        <f>ROUND(I490*H490,2)</f>
        <v>0</v>
      </c>
      <c r="K490" s="221"/>
      <c r="L490" s="41"/>
      <c r="M490" s="222" t="s">
        <v>1</v>
      </c>
      <c r="N490" s="223" t="s">
        <v>42</v>
      </c>
      <c r="O490" s="84"/>
      <c r="P490" s="224">
        <f>O490*H490</f>
        <v>0</v>
      </c>
      <c r="Q490" s="224">
        <v>9.0000000000000006E-05</v>
      </c>
      <c r="R490" s="224">
        <f>Q490*H490</f>
        <v>0.00108</v>
      </c>
      <c r="S490" s="224">
        <v>0</v>
      </c>
      <c r="T490" s="225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26" t="s">
        <v>373</v>
      </c>
      <c r="AT490" s="226" t="s">
        <v>195</v>
      </c>
      <c r="AU490" s="226" t="s">
        <v>87</v>
      </c>
      <c r="AY490" s="19" t="s">
        <v>192</v>
      </c>
      <c r="BE490" s="140">
        <f>IF(N490="základná",J490,0)</f>
        <v>0</v>
      </c>
      <c r="BF490" s="140">
        <f>IF(N490="znížená",J490,0)</f>
        <v>0</v>
      </c>
      <c r="BG490" s="140">
        <f>IF(N490="zákl. prenesená",J490,0)</f>
        <v>0</v>
      </c>
      <c r="BH490" s="140">
        <f>IF(N490="zníž. prenesená",J490,0)</f>
        <v>0</v>
      </c>
      <c r="BI490" s="140">
        <f>IF(N490="nulová",J490,0)</f>
        <v>0</v>
      </c>
      <c r="BJ490" s="19" t="s">
        <v>87</v>
      </c>
      <c r="BK490" s="140">
        <f>ROUND(I490*H490,2)</f>
        <v>0</v>
      </c>
      <c r="BL490" s="19" t="s">
        <v>373</v>
      </c>
      <c r="BM490" s="226" t="s">
        <v>584</v>
      </c>
    </row>
    <row r="491" s="13" customFormat="1">
      <c r="A491" s="13"/>
      <c r="B491" s="227"/>
      <c r="C491" s="13"/>
      <c r="D491" s="228" t="s">
        <v>200</v>
      </c>
      <c r="E491" s="229" t="s">
        <v>1</v>
      </c>
      <c r="F491" s="230" t="s">
        <v>571</v>
      </c>
      <c r="G491" s="13"/>
      <c r="H491" s="229" t="s">
        <v>1</v>
      </c>
      <c r="I491" s="231"/>
      <c r="J491" s="13"/>
      <c r="K491" s="13"/>
      <c r="L491" s="227"/>
      <c r="M491" s="232"/>
      <c r="N491" s="233"/>
      <c r="O491" s="233"/>
      <c r="P491" s="233"/>
      <c r="Q491" s="233"/>
      <c r="R491" s="233"/>
      <c r="S491" s="233"/>
      <c r="T491" s="23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29" t="s">
        <v>200</v>
      </c>
      <c r="AU491" s="229" t="s">
        <v>87</v>
      </c>
      <c r="AV491" s="13" t="s">
        <v>83</v>
      </c>
      <c r="AW491" s="13" t="s">
        <v>30</v>
      </c>
      <c r="AX491" s="13" t="s">
        <v>76</v>
      </c>
      <c r="AY491" s="229" t="s">
        <v>192</v>
      </c>
    </row>
    <row r="492" s="14" customFormat="1">
      <c r="A492" s="14"/>
      <c r="B492" s="235"/>
      <c r="C492" s="14"/>
      <c r="D492" s="228" t="s">
        <v>200</v>
      </c>
      <c r="E492" s="236" t="s">
        <v>1</v>
      </c>
      <c r="F492" s="237" t="s">
        <v>585</v>
      </c>
      <c r="G492" s="14"/>
      <c r="H492" s="238">
        <v>12</v>
      </c>
      <c r="I492" s="239"/>
      <c r="J492" s="14"/>
      <c r="K492" s="14"/>
      <c r="L492" s="235"/>
      <c r="M492" s="240"/>
      <c r="N492" s="241"/>
      <c r="O492" s="241"/>
      <c r="P492" s="241"/>
      <c r="Q492" s="241"/>
      <c r="R492" s="241"/>
      <c r="S492" s="241"/>
      <c r="T492" s="24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36" t="s">
        <v>200</v>
      </c>
      <c r="AU492" s="236" t="s">
        <v>87</v>
      </c>
      <c r="AV492" s="14" t="s">
        <v>87</v>
      </c>
      <c r="AW492" s="14" t="s">
        <v>30</v>
      </c>
      <c r="AX492" s="14" t="s">
        <v>76</v>
      </c>
      <c r="AY492" s="236" t="s">
        <v>192</v>
      </c>
    </row>
    <row r="493" s="16" customFormat="1">
      <c r="A493" s="16"/>
      <c r="B493" s="251"/>
      <c r="C493" s="16"/>
      <c r="D493" s="228" t="s">
        <v>200</v>
      </c>
      <c r="E493" s="252" t="s">
        <v>1</v>
      </c>
      <c r="F493" s="253" t="s">
        <v>224</v>
      </c>
      <c r="G493" s="16"/>
      <c r="H493" s="254">
        <v>12</v>
      </c>
      <c r="I493" s="255"/>
      <c r="J493" s="16"/>
      <c r="K493" s="16"/>
      <c r="L493" s="251"/>
      <c r="M493" s="256"/>
      <c r="N493" s="257"/>
      <c r="O493" s="257"/>
      <c r="P493" s="257"/>
      <c r="Q493" s="257"/>
      <c r="R493" s="257"/>
      <c r="S493" s="257"/>
      <c r="T493" s="258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T493" s="252" t="s">
        <v>200</v>
      </c>
      <c r="AU493" s="252" t="s">
        <v>87</v>
      </c>
      <c r="AV493" s="16" t="s">
        <v>198</v>
      </c>
      <c r="AW493" s="16" t="s">
        <v>30</v>
      </c>
      <c r="AX493" s="16" t="s">
        <v>83</v>
      </c>
      <c r="AY493" s="252" t="s">
        <v>192</v>
      </c>
    </row>
    <row r="494" s="2" customFormat="1" ht="33" customHeight="1">
      <c r="A494" s="40"/>
      <c r="B494" s="183"/>
      <c r="C494" s="214" t="s">
        <v>586</v>
      </c>
      <c r="D494" s="214" t="s">
        <v>195</v>
      </c>
      <c r="E494" s="215" t="s">
        <v>587</v>
      </c>
      <c r="F494" s="216" t="s">
        <v>588</v>
      </c>
      <c r="G494" s="217" t="s">
        <v>589</v>
      </c>
      <c r="H494" s="218">
        <v>14</v>
      </c>
      <c r="I494" s="219"/>
      <c r="J494" s="220">
        <f>ROUND(I494*H494,2)</f>
        <v>0</v>
      </c>
      <c r="K494" s="221"/>
      <c r="L494" s="41"/>
      <c r="M494" s="222" t="s">
        <v>1</v>
      </c>
      <c r="N494" s="223" t="s">
        <v>42</v>
      </c>
      <c r="O494" s="84"/>
      <c r="P494" s="224">
        <f>O494*H494</f>
        <v>0</v>
      </c>
      <c r="Q494" s="224">
        <v>5.0000000000000002E-05</v>
      </c>
      <c r="R494" s="224">
        <f>Q494*H494</f>
        <v>0.00069999999999999999</v>
      </c>
      <c r="S494" s="224">
        <v>0.001</v>
      </c>
      <c r="T494" s="225">
        <f>S494*H494</f>
        <v>0.014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26" t="s">
        <v>373</v>
      </c>
      <c r="AT494" s="226" t="s">
        <v>195</v>
      </c>
      <c r="AU494" s="226" t="s">
        <v>87</v>
      </c>
      <c r="AY494" s="19" t="s">
        <v>192</v>
      </c>
      <c r="BE494" s="140">
        <f>IF(N494="základná",J494,0)</f>
        <v>0</v>
      </c>
      <c r="BF494" s="140">
        <f>IF(N494="znížená",J494,0)</f>
        <v>0</v>
      </c>
      <c r="BG494" s="140">
        <f>IF(N494="zákl. prenesená",J494,0)</f>
        <v>0</v>
      </c>
      <c r="BH494" s="140">
        <f>IF(N494="zníž. prenesená",J494,0)</f>
        <v>0</v>
      </c>
      <c r="BI494" s="140">
        <f>IF(N494="nulová",J494,0)</f>
        <v>0</v>
      </c>
      <c r="BJ494" s="19" t="s">
        <v>87</v>
      </c>
      <c r="BK494" s="140">
        <f>ROUND(I494*H494,2)</f>
        <v>0</v>
      </c>
      <c r="BL494" s="19" t="s">
        <v>373</v>
      </c>
      <c r="BM494" s="226" t="s">
        <v>590</v>
      </c>
    </row>
    <row r="495" s="13" customFormat="1">
      <c r="A495" s="13"/>
      <c r="B495" s="227"/>
      <c r="C495" s="13"/>
      <c r="D495" s="228" t="s">
        <v>200</v>
      </c>
      <c r="E495" s="229" t="s">
        <v>1</v>
      </c>
      <c r="F495" s="230" t="s">
        <v>571</v>
      </c>
      <c r="G495" s="13"/>
      <c r="H495" s="229" t="s">
        <v>1</v>
      </c>
      <c r="I495" s="231"/>
      <c r="J495" s="13"/>
      <c r="K495" s="13"/>
      <c r="L495" s="227"/>
      <c r="M495" s="232"/>
      <c r="N495" s="233"/>
      <c r="O495" s="233"/>
      <c r="P495" s="233"/>
      <c r="Q495" s="233"/>
      <c r="R495" s="233"/>
      <c r="S495" s="233"/>
      <c r="T495" s="23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29" t="s">
        <v>200</v>
      </c>
      <c r="AU495" s="229" t="s">
        <v>87</v>
      </c>
      <c r="AV495" s="13" t="s">
        <v>83</v>
      </c>
      <c r="AW495" s="13" t="s">
        <v>30</v>
      </c>
      <c r="AX495" s="13" t="s">
        <v>76</v>
      </c>
      <c r="AY495" s="229" t="s">
        <v>192</v>
      </c>
    </row>
    <row r="496" s="14" customFormat="1">
      <c r="A496" s="14"/>
      <c r="B496" s="235"/>
      <c r="C496" s="14"/>
      <c r="D496" s="228" t="s">
        <v>200</v>
      </c>
      <c r="E496" s="236" t="s">
        <v>1</v>
      </c>
      <c r="F496" s="237" t="s">
        <v>572</v>
      </c>
      <c r="G496" s="14"/>
      <c r="H496" s="238">
        <v>14</v>
      </c>
      <c r="I496" s="239"/>
      <c r="J496" s="14"/>
      <c r="K496" s="14"/>
      <c r="L496" s="235"/>
      <c r="M496" s="240"/>
      <c r="N496" s="241"/>
      <c r="O496" s="241"/>
      <c r="P496" s="241"/>
      <c r="Q496" s="241"/>
      <c r="R496" s="241"/>
      <c r="S496" s="241"/>
      <c r="T496" s="24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36" t="s">
        <v>200</v>
      </c>
      <c r="AU496" s="236" t="s">
        <v>87</v>
      </c>
      <c r="AV496" s="14" t="s">
        <v>87</v>
      </c>
      <c r="AW496" s="14" t="s">
        <v>30</v>
      </c>
      <c r="AX496" s="14" t="s">
        <v>76</v>
      </c>
      <c r="AY496" s="236" t="s">
        <v>192</v>
      </c>
    </row>
    <row r="497" s="16" customFormat="1">
      <c r="A497" s="16"/>
      <c r="B497" s="251"/>
      <c r="C497" s="16"/>
      <c r="D497" s="228" t="s">
        <v>200</v>
      </c>
      <c r="E497" s="252" t="s">
        <v>1</v>
      </c>
      <c r="F497" s="253" t="s">
        <v>224</v>
      </c>
      <c r="G497" s="16"/>
      <c r="H497" s="254">
        <v>14</v>
      </c>
      <c r="I497" s="255"/>
      <c r="J497" s="16"/>
      <c r="K497" s="16"/>
      <c r="L497" s="251"/>
      <c r="M497" s="256"/>
      <c r="N497" s="257"/>
      <c r="O497" s="257"/>
      <c r="P497" s="257"/>
      <c r="Q497" s="257"/>
      <c r="R497" s="257"/>
      <c r="S497" s="257"/>
      <c r="T497" s="258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T497" s="252" t="s">
        <v>200</v>
      </c>
      <c r="AU497" s="252" t="s">
        <v>87</v>
      </c>
      <c r="AV497" s="16" t="s">
        <v>198</v>
      </c>
      <c r="AW497" s="16" t="s">
        <v>30</v>
      </c>
      <c r="AX497" s="16" t="s">
        <v>83</v>
      </c>
      <c r="AY497" s="252" t="s">
        <v>192</v>
      </c>
    </row>
    <row r="498" s="2" customFormat="1" ht="24.15" customHeight="1">
      <c r="A498" s="40"/>
      <c r="B498" s="183"/>
      <c r="C498" s="214" t="s">
        <v>591</v>
      </c>
      <c r="D498" s="214" t="s">
        <v>195</v>
      </c>
      <c r="E498" s="215" t="s">
        <v>592</v>
      </c>
      <c r="F498" s="216" t="s">
        <v>593</v>
      </c>
      <c r="G498" s="217" t="s">
        <v>557</v>
      </c>
      <c r="H498" s="218"/>
      <c r="I498" s="219"/>
      <c r="J498" s="220">
        <f>ROUND(I498*H498,2)</f>
        <v>0</v>
      </c>
      <c r="K498" s="221"/>
      <c r="L498" s="41"/>
      <c r="M498" s="222" t="s">
        <v>1</v>
      </c>
      <c r="N498" s="223" t="s">
        <v>42</v>
      </c>
      <c r="O498" s="84"/>
      <c r="P498" s="224">
        <f>O498*H498</f>
        <v>0</v>
      </c>
      <c r="Q498" s="224">
        <v>0</v>
      </c>
      <c r="R498" s="224">
        <f>Q498*H498</f>
        <v>0</v>
      </c>
      <c r="S498" s="224">
        <v>0</v>
      </c>
      <c r="T498" s="225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26" t="s">
        <v>373</v>
      </c>
      <c r="AT498" s="226" t="s">
        <v>195</v>
      </c>
      <c r="AU498" s="226" t="s">
        <v>87</v>
      </c>
      <c r="AY498" s="19" t="s">
        <v>192</v>
      </c>
      <c r="BE498" s="140">
        <f>IF(N498="základná",J498,0)</f>
        <v>0</v>
      </c>
      <c r="BF498" s="140">
        <f>IF(N498="znížená",J498,0)</f>
        <v>0</v>
      </c>
      <c r="BG498" s="140">
        <f>IF(N498="zákl. prenesená",J498,0)</f>
        <v>0</v>
      </c>
      <c r="BH498" s="140">
        <f>IF(N498="zníž. prenesená",J498,0)</f>
        <v>0</v>
      </c>
      <c r="BI498" s="140">
        <f>IF(N498="nulová",J498,0)</f>
        <v>0</v>
      </c>
      <c r="BJ498" s="19" t="s">
        <v>87</v>
      </c>
      <c r="BK498" s="140">
        <f>ROUND(I498*H498,2)</f>
        <v>0</v>
      </c>
      <c r="BL498" s="19" t="s">
        <v>373</v>
      </c>
      <c r="BM498" s="226" t="s">
        <v>594</v>
      </c>
    </row>
    <row r="499" s="12" customFormat="1" ht="22.8" customHeight="1">
      <c r="A499" s="12"/>
      <c r="B499" s="202"/>
      <c r="C499" s="12"/>
      <c r="D499" s="203" t="s">
        <v>75</v>
      </c>
      <c r="E499" s="212" t="s">
        <v>595</v>
      </c>
      <c r="F499" s="212" t="s">
        <v>596</v>
      </c>
      <c r="G499" s="12"/>
      <c r="H499" s="12"/>
      <c r="I499" s="205"/>
      <c r="J499" s="213">
        <f>BK499</f>
        <v>0</v>
      </c>
      <c r="K499" s="12"/>
      <c r="L499" s="202"/>
      <c r="M499" s="206"/>
      <c r="N499" s="207"/>
      <c r="O499" s="207"/>
      <c r="P499" s="208">
        <f>SUM(P500:P520)</f>
        <v>0</v>
      </c>
      <c r="Q499" s="207"/>
      <c r="R499" s="208">
        <f>SUM(R500:R520)</f>
        <v>0.0025999999999999999</v>
      </c>
      <c r="S499" s="207"/>
      <c r="T499" s="209">
        <f>SUM(T500:T520)</f>
        <v>0.13189999999999999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203" t="s">
        <v>87</v>
      </c>
      <c r="AT499" s="210" t="s">
        <v>75</v>
      </c>
      <c r="AU499" s="210" t="s">
        <v>83</v>
      </c>
      <c r="AY499" s="203" t="s">
        <v>192</v>
      </c>
      <c r="BK499" s="211">
        <f>SUM(BK500:BK520)</f>
        <v>0</v>
      </c>
    </row>
    <row r="500" s="2" customFormat="1" ht="24.15" customHeight="1">
      <c r="A500" s="40"/>
      <c r="B500" s="183"/>
      <c r="C500" s="214" t="s">
        <v>597</v>
      </c>
      <c r="D500" s="214" t="s">
        <v>195</v>
      </c>
      <c r="E500" s="215" t="s">
        <v>598</v>
      </c>
      <c r="F500" s="216" t="s">
        <v>599</v>
      </c>
      <c r="G500" s="217" t="s">
        <v>471</v>
      </c>
      <c r="H500" s="218">
        <v>1</v>
      </c>
      <c r="I500" s="219"/>
      <c r="J500" s="220">
        <f>ROUND(I500*H500,2)</f>
        <v>0</v>
      </c>
      <c r="K500" s="221"/>
      <c r="L500" s="41"/>
      <c r="M500" s="222" t="s">
        <v>1</v>
      </c>
      <c r="N500" s="223" t="s">
        <v>42</v>
      </c>
      <c r="O500" s="84"/>
      <c r="P500" s="224">
        <f>O500*H500</f>
        <v>0</v>
      </c>
      <c r="Q500" s="224">
        <v>0</v>
      </c>
      <c r="R500" s="224">
        <f>Q500*H500</f>
        <v>0</v>
      </c>
      <c r="S500" s="224">
        <v>0</v>
      </c>
      <c r="T500" s="225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26" t="s">
        <v>373</v>
      </c>
      <c r="AT500" s="226" t="s">
        <v>195</v>
      </c>
      <c r="AU500" s="226" t="s">
        <v>87</v>
      </c>
      <c r="AY500" s="19" t="s">
        <v>192</v>
      </c>
      <c r="BE500" s="140">
        <f>IF(N500="základná",J500,0)</f>
        <v>0</v>
      </c>
      <c r="BF500" s="140">
        <f>IF(N500="znížená",J500,0)</f>
        <v>0</v>
      </c>
      <c r="BG500" s="140">
        <f>IF(N500="zákl. prenesená",J500,0)</f>
        <v>0</v>
      </c>
      <c r="BH500" s="140">
        <f>IF(N500="zníž. prenesená",J500,0)</f>
        <v>0</v>
      </c>
      <c r="BI500" s="140">
        <f>IF(N500="nulová",J500,0)</f>
        <v>0</v>
      </c>
      <c r="BJ500" s="19" t="s">
        <v>87</v>
      </c>
      <c r="BK500" s="140">
        <f>ROUND(I500*H500,2)</f>
        <v>0</v>
      </c>
      <c r="BL500" s="19" t="s">
        <v>373</v>
      </c>
      <c r="BM500" s="226" t="s">
        <v>600</v>
      </c>
    </row>
    <row r="501" s="14" customFormat="1">
      <c r="A501" s="14"/>
      <c r="B501" s="235"/>
      <c r="C501" s="14"/>
      <c r="D501" s="228" t="s">
        <v>200</v>
      </c>
      <c r="E501" s="236" t="s">
        <v>1</v>
      </c>
      <c r="F501" s="237" t="s">
        <v>601</v>
      </c>
      <c r="G501" s="14"/>
      <c r="H501" s="238">
        <v>1</v>
      </c>
      <c r="I501" s="239"/>
      <c r="J501" s="14"/>
      <c r="K501" s="14"/>
      <c r="L501" s="235"/>
      <c r="M501" s="240"/>
      <c r="N501" s="241"/>
      <c r="O501" s="241"/>
      <c r="P501" s="241"/>
      <c r="Q501" s="241"/>
      <c r="R501" s="241"/>
      <c r="S501" s="241"/>
      <c r="T501" s="24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36" t="s">
        <v>200</v>
      </c>
      <c r="AU501" s="236" t="s">
        <v>87</v>
      </c>
      <c r="AV501" s="14" t="s">
        <v>87</v>
      </c>
      <c r="AW501" s="14" t="s">
        <v>30</v>
      </c>
      <c r="AX501" s="14" t="s">
        <v>76</v>
      </c>
      <c r="AY501" s="236" t="s">
        <v>192</v>
      </c>
    </row>
    <row r="502" s="16" customFormat="1">
      <c r="A502" s="16"/>
      <c r="B502" s="251"/>
      <c r="C502" s="16"/>
      <c r="D502" s="228" t="s">
        <v>200</v>
      </c>
      <c r="E502" s="252" t="s">
        <v>1</v>
      </c>
      <c r="F502" s="253" t="s">
        <v>224</v>
      </c>
      <c r="G502" s="16"/>
      <c r="H502" s="254">
        <v>1</v>
      </c>
      <c r="I502" s="255"/>
      <c r="J502" s="16"/>
      <c r="K502" s="16"/>
      <c r="L502" s="251"/>
      <c r="M502" s="256"/>
      <c r="N502" s="257"/>
      <c r="O502" s="257"/>
      <c r="P502" s="257"/>
      <c r="Q502" s="257"/>
      <c r="R502" s="257"/>
      <c r="S502" s="257"/>
      <c r="T502" s="258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T502" s="252" t="s">
        <v>200</v>
      </c>
      <c r="AU502" s="252" t="s">
        <v>87</v>
      </c>
      <c r="AV502" s="16" t="s">
        <v>198</v>
      </c>
      <c r="AW502" s="16" t="s">
        <v>30</v>
      </c>
      <c r="AX502" s="16" t="s">
        <v>83</v>
      </c>
      <c r="AY502" s="252" t="s">
        <v>192</v>
      </c>
    </row>
    <row r="503" s="2" customFormat="1" ht="24.15" customHeight="1">
      <c r="A503" s="40"/>
      <c r="B503" s="183"/>
      <c r="C503" s="259" t="s">
        <v>602</v>
      </c>
      <c r="D503" s="259" t="s">
        <v>138</v>
      </c>
      <c r="E503" s="260" t="s">
        <v>603</v>
      </c>
      <c r="F503" s="261" t="s">
        <v>604</v>
      </c>
      <c r="G503" s="262" t="s">
        <v>471</v>
      </c>
      <c r="H503" s="263">
        <v>1</v>
      </c>
      <c r="I503" s="264"/>
      <c r="J503" s="265">
        <f>ROUND(I503*H503,2)</f>
        <v>0</v>
      </c>
      <c r="K503" s="266"/>
      <c r="L503" s="267"/>
      <c r="M503" s="268" t="s">
        <v>1</v>
      </c>
      <c r="N503" s="269" t="s">
        <v>42</v>
      </c>
      <c r="O503" s="84"/>
      <c r="P503" s="224">
        <f>O503*H503</f>
        <v>0</v>
      </c>
      <c r="Q503" s="224">
        <v>0.00089999999999999998</v>
      </c>
      <c r="R503" s="224">
        <f>Q503*H503</f>
        <v>0.00089999999999999998</v>
      </c>
      <c r="S503" s="224">
        <v>0</v>
      </c>
      <c r="T503" s="225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26" t="s">
        <v>450</v>
      </c>
      <c r="AT503" s="226" t="s">
        <v>138</v>
      </c>
      <c r="AU503" s="226" t="s">
        <v>87</v>
      </c>
      <c r="AY503" s="19" t="s">
        <v>192</v>
      </c>
      <c r="BE503" s="140">
        <f>IF(N503="základná",J503,0)</f>
        <v>0</v>
      </c>
      <c r="BF503" s="140">
        <f>IF(N503="znížená",J503,0)</f>
        <v>0</v>
      </c>
      <c r="BG503" s="140">
        <f>IF(N503="zákl. prenesená",J503,0)</f>
        <v>0</v>
      </c>
      <c r="BH503" s="140">
        <f>IF(N503="zníž. prenesená",J503,0)</f>
        <v>0</v>
      </c>
      <c r="BI503" s="140">
        <f>IF(N503="nulová",J503,0)</f>
        <v>0</v>
      </c>
      <c r="BJ503" s="19" t="s">
        <v>87</v>
      </c>
      <c r="BK503" s="140">
        <f>ROUND(I503*H503,2)</f>
        <v>0</v>
      </c>
      <c r="BL503" s="19" t="s">
        <v>373</v>
      </c>
      <c r="BM503" s="226" t="s">
        <v>605</v>
      </c>
    </row>
    <row r="504" s="2" customFormat="1" ht="24.15" customHeight="1">
      <c r="A504" s="40"/>
      <c r="B504" s="183"/>
      <c r="C504" s="214" t="s">
        <v>606</v>
      </c>
      <c r="D504" s="214" t="s">
        <v>195</v>
      </c>
      <c r="E504" s="215" t="s">
        <v>607</v>
      </c>
      <c r="F504" s="216" t="s">
        <v>608</v>
      </c>
      <c r="G504" s="217" t="s">
        <v>471</v>
      </c>
      <c r="H504" s="218">
        <v>2</v>
      </c>
      <c r="I504" s="219"/>
      <c r="J504" s="220">
        <f>ROUND(I504*H504,2)</f>
        <v>0</v>
      </c>
      <c r="K504" s="221"/>
      <c r="L504" s="41"/>
      <c r="M504" s="222" t="s">
        <v>1</v>
      </c>
      <c r="N504" s="223" t="s">
        <v>42</v>
      </c>
      <c r="O504" s="84"/>
      <c r="P504" s="224">
        <f>O504*H504</f>
        <v>0</v>
      </c>
      <c r="Q504" s="224">
        <v>0</v>
      </c>
      <c r="R504" s="224">
        <f>Q504*H504</f>
        <v>0</v>
      </c>
      <c r="S504" s="224">
        <v>0</v>
      </c>
      <c r="T504" s="225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26" t="s">
        <v>373</v>
      </c>
      <c r="AT504" s="226" t="s">
        <v>195</v>
      </c>
      <c r="AU504" s="226" t="s">
        <v>87</v>
      </c>
      <c r="AY504" s="19" t="s">
        <v>192</v>
      </c>
      <c r="BE504" s="140">
        <f>IF(N504="základná",J504,0)</f>
        <v>0</v>
      </c>
      <c r="BF504" s="140">
        <f>IF(N504="znížená",J504,0)</f>
        <v>0</v>
      </c>
      <c r="BG504" s="140">
        <f>IF(N504="zákl. prenesená",J504,0)</f>
        <v>0</v>
      </c>
      <c r="BH504" s="140">
        <f>IF(N504="zníž. prenesená",J504,0)</f>
        <v>0</v>
      </c>
      <c r="BI504" s="140">
        <f>IF(N504="nulová",J504,0)</f>
        <v>0</v>
      </c>
      <c r="BJ504" s="19" t="s">
        <v>87</v>
      </c>
      <c r="BK504" s="140">
        <f>ROUND(I504*H504,2)</f>
        <v>0</v>
      </c>
      <c r="BL504" s="19" t="s">
        <v>373</v>
      </c>
      <c r="BM504" s="226" t="s">
        <v>609</v>
      </c>
    </row>
    <row r="505" s="14" customFormat="1">
      <c r="A505" s="14"/>
      <c r="B505" s="235"/>
      <c r="C505" s="14"/>
      <c r="D505" s="228" t="s">
        <v>200</v>
      </c>
      <c r="E505" s="236" t="s">
        <v>1</v>
      </c>
      <c r="F505" s="237" t="s">
        <v>610</v>
      </c>
      <c r="G505" s="14"/>
      <c r="H505" s="238">
        <v>2</v>
      </c>
      <c r="I505" s="239"/>
      <c r="J505" s="14"/>
      <c r="K505" s="14"/>
      <c r="L505" s="235"/>
      <c r="M505" s="240"/>
      <c r="N505" s="241"/>
      <c r="O505" s="241"/>
      <c r="P505" s="241"/>
      <c r="Q505" s="241"/>
      <c r="R505" s="241"/>
      <c r="S505" s="241"/>
      <c r="T505" s="242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36" t="s">
        <v>200</v>
      </c>
      <c r="AU505" s="236" t="s">
        <v>87</v>
      </c>
      <c r="AV505" s="14" t="s">
        <v>87</v>
      </c>
      <c r="AW505" s="14" t="s">
        <v>30</v>
      </c>
      <c r="AX505" s="14" t="s">
        <v>76</v>
      </c>
      <c r="AY505" s="236" t="s">
        <v>192</v>
      </c>
    </row>
    <row r="506" s="16" customFormat="1">
      <c r="A506" s="16"/>
      <c r="B506" s="251"/>
      <c r="C506" s="16"/>
      <c r="D506" s="228" t="s">
        <v>200</v>
      </c>
      <c r="E506" s="252" t="s">
        <v>1</v>
      </c>
      <c r="F506" s="253" t="s">
        <v>224</v>
      </c>
      <c r="G506" s="16"/>
      <c r="H506" s="254">
        <v>2</v>
      </c>
      <c r="I506" s="255"/>
      <c r="J506" s="16"/>
      <c r="K506" s="16"/>
      <c r="L506" s="251"/>
      <c r="M506" s="256"/>
      <c r="N506" s="257"/>
      <c r="O506" s="257"/>
      <c r="P506" s="257"/>
      <c r="Q506" s="257"/>
      <c r="R506" s="257"/>
      <c r="S506" s="257"/>
      <c r="T506" s="258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T506" s="252" t="s">
        <v>200</v>
      </c>
      <c r="AU506" s="252" t="s">
        <v>87</v>
      </c>
      <c r="AV506" s="16" t="s">
        <v>198</v>
      </c>
      <c r="AW506" s="16" t="s">
        <v>30</v>
      </c>
      <c r="AX506" s="16" t="s">
        <v>83</v>
      </c>
      <c r="AY506" s="252" t="s">
        <v>192</v>
      </c>
    </row>
    <row r="507" s="2" customFormat="1" ht="16.5" customHeight="1">
      <c r="A507" s="40"/>
      <c r="B507" s="183"/>
      <c r="C507" s="259" t="s">
        <v>611</v>
      </c>
      <c r="D507" s="259" t="s">
        <v>138</v>
      </c>
      <c r="E507" s="260" t="s">
        <v>612</v>
      </c>
      <c r="F507" s="261" t="s">
        <v>613</v>
      </c>
      <c r="G507" s="262" t="s">
        <v>471</v>
      </c>
      <c r="H507" s="263">
        <v>2</v>
      </c>
      <c r="I507" s="264"/>
      <c r="J507" s="265">
        <f>ROUND(I507*H507,2)</f>
        <v>0</v>
      </c>
      <c r="K507" s="266"/>
      <c r="L507" s="267"/>
      <c r="M507" s="268" t="s">
        <v>1</v>
      </c>
      <c r="N507" s="269" t="s">
        <v>42</v>
      </c>
      <c r="O507" s="84"/>
      <c r="P507" s="224">
        <f>O507*H507</f>
        <v>0</v>
      </c>
      <c r="Q507" s="224">
        <v>0.00084999999999999995</v>
      </c>
      <c r="R507" s="224">
        <f>Q507*H507</f>
        <v>0.0016999999999999999</v>
      </c>
      <c r="S507" s="224">
        <v>0</v>
      </c>
      <c r="T507" s="225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6" t="s">
        <v>450</v>
      </c>
      <c r="AT507" s="226" t="s">
        <v>138</v>
      </c>
      <c r="AU507" s="226" t="s">
        <v>87</v>
      </c>
      <c r="AY507" s="19" t="s">
        <v>192</v>
      </c>
      <c r="BE507" s="140">
        <f>IF(N507="základná",J507,0)</f>
        <v>0</v>
      </c>
      <c r="BF507" s="140">
        <f>IF(N507="znížená",J507,0)</f>
        <v>0</v>
      </c>
      <c r="BG507" s="140">
        <f>IF(N507="zákl. prenesená",J507,0)</f>
        <v>0</v>
      </c>
      <c r="BH507" s="140">
        <f>IF(N507="zníž. prenesená",J507,0)</f>
        <v>0</v>
      </c>
      <c r="BI507" s="140">
        <f>IF(N507="nulová",J507,0)</f>
        <v>0</v>
      </c>
      <c r="BJ507" s="19" t="s">
        <v>87</v>
      </c>
      <c r="BK507" s="140">
        <f>ROUND(I507*H507,2)</f>
        <v>0</v>
      </c>
      <c r="BL507" s="19" t="s">
        <v>373</v>
      </c>
      <c r="BM507" s="226" t="s">
        <v>614</v>
      </c>
    </row>
    <row r="508" s="2" customFormat="1" ht="24.15" customHeight="1">
      <c r="A508" s="40"/>
      <c r="B508" s="183"/>
      <c r="C508" s="214" t="s">
        <v>615</v>
      </c>
      <c r="D508" s="214" t="s">
        <v>195</v>
      </c>
      <c r="E508" s="215" t="s">
        <v>616</v>
      </c>
      <c r="F508" s="216" t="s">
        <v>617</v>
      </c>
      <c r="G508" s="217" t="s">
        <v>471</v>
      </c>
      <c r="H508" s="218">
        <v>5</v>
      </c>
      <c r="I508" s="219"/>
      <c r="J508" s="220">
        <f>ROUND(I508*H508,2)</f>
        <v>0</v>
      </c>
      <c r="K508" s="221"/>
      <c r="L508" s="41"/>
      <c r="M508" s="222" t="s">
        <v>1</v>
      </c>
      <c r="N508" s="223" t="s">
        <v>42</v>
      </c>
      <c r="O508" s="84"/>
      <c r="P508" s="224">
        <f>O508*H508</f>
        <v>0</v>
      </c>
      <c r="Q508" s="224">
        <v>0</v>
      </c>
      <c r="R508" s="224">
        <f>Q508*H508</f>
        <v>0</v>
      </c>
      <c r="S508" s="224">
        <v>0</v>
      </c>
      <c r="T508" s="225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26" t="s">
        <v>373</v>
      </c>
      <c r="AT508" s="226" t="s">
        <v>195</v>
      </c>
      <c r="AU508" s="226" t="s">
        <v>87</v>
      </c>
      <c r="AY508" s="19" t="s">
        <v>192</v>
      </c>
      <c r="BE508" s="140">
        <f>IF(N508="základná",J508,0)</f>
        <v>0</v>
      </c>
      <c r="BF508" s="140">
        <f>IF(N508="znížená",J508,0)</f>
        <v>0</v>
      </c>
      <c r="BG508" s="140">
        <f>IF(N508="zákl. prenesená",J508,0)</f>
        <v>0</v>
      </c>
      <c r="BH508" s="140">
        <f>IF(N508="zníž. prenesená",J508,0)</f>
        <v>0</v>
      </c>
      <c r="BI508" s="140">
        <f>IF(N508="nulová",J508,0)</f>
        <v>0</v>
      </c>
      <c r="BJ508" s="19" t="s">
        <v>87</v>
      </c>
      <c r="BK508" s="140">
        <f>ROUND(I508*H508,2)</f>
        <v>0</v>
      </c>
      <c r="BL508" s="19" t="s">
        <v>373</v>
      </c>
      <c r="BM508" s="226" t="s">
        <v>618</v>
      </c>
    </row>
    <row r="509" s="14" customFormat="1">
      <c r="A509" s="14"/>
      <c r="B509" s="235"/>
      <c r="C509" s="14"/>
      <c r="D509" s="228" t="s">
        <v>200</v>
      </c>
      <c r="E509" s="236" t="s">
        <v>1</v>
      </c>
      <c r="F509" s="237" t="s">
        <v>619</v>
      </c>
      <c r="G509" s="14"/>
      <c r="H509" s="238">
        <v>5</v>
      </c>
      <c r="I509" s="239"/>
      <c r="J509" s="14"/>
      <c r="K509" s="14"/>
      <c r="L509" s="235"/>
      <c r="M509" s="240"/>
      <c r="N509" s="241"/>
      <c r="O509" s="241"/>
      <c r="P509" s="241"/>
      <c r="Q509" s="241"/>
      <c r="R509" s="241"/>
      <c r="S509" s="241"/>
      <c r="T509" s="24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36" t="s">
        <v>200</v>
      </c>
      <c r="AU509" s="236" t="s">
        <v>87</v>
      </c>
      <c r="AV509" s="14" t="s">
        <v>87</v>
      </c>
      <c r="AW509" s="14" t="s">
        <v>30</v>
      </c>
      <c r="AX509" s="14" t="s">
        <v>76</v>
      </c>
      <c r="AY509" s="236" t="s">
        <v>192</v>
      </c>
    </row>
    <row r="510" s="16" customFormat="1">
      <c r="A510" s="16"/>
      <c r="B510" s="251"/>
      <c r="C510" s="16"/>
      <c r="D510" s="228" t="s">
        <v>200</v>
      </c>
      <c r="E510" s="252" t="s">
        <v>1</v>
      </c>
      <c r="F510" s="253" t="s">
        <v>224</v>
      </c>
      <c r="G510" s="16"/>
      <c r="H510" s="254">
        <v>5</v>
      </c>
      <c r="I510" s="255"/>
      <c r="J510" s="16"/>
      <c r="K510" s="16"/>
      <c r="L510" s="251"/>
      <c r="M510" s="256"/>
      <c r="N510" s="257"/>
      <c r="O510" s="257"/>
      <c r="P510" s="257"/>
      <c r="Q510" s="257"/>
      <c r="R510" s="257"/>
      <c r="S510" s="257"/>
      <c r="T510" s="258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T510" s="252" t="s">
        <v>200</v>
      </c>
      <c r="AU510" s="252" t="s">
        <v>87</v>
      </c>
      <c r="AV510" s="16" t="s">
        <v>198</v>
      </c>
      <c r="AW510" s="16" t="s">
        <v>30</v>
      </c>
      <c r="AX510" s="16" t="s">
        <v>83</v>
      </c>
      <c r="AY510" s="252" t="s">
        <v>192</v>
      </c>
    </row>
    <row r="511" s="2" customFormat="1" ht="24.15" customHeight="1">
      <c r="A511" s="40"/>
      <c r="B511" s="183"/>
      <c r="C511" s="214" t="s">
        <v>620</v>
      </c>
      <c r="D511" s="214" t="s">
        <v>195</v>
      </c>
      <c r="E511" s="215" t="s">
        <v>621</v>
      </c>
      <c r="F511" s="216" t="s">
        <v>622</v>
      </c>
      <c r="G511" s="217" t="s">
        <v>471</v>
      </c>
      <c r="H511" s="218">
        <v>1</v>
      </c>
      <c r="I511" s="219"/>
      <c r="J511" s="220">
        <f>ROUND(I511*H511,2)</f>
        <v>0</v>
      </c>
      <c r="K511" s="221"/>
      <c r="L511" s="41"/>
      <c r="M511" s="222" t="s">
        <v>1</v>
      </c>
      <c r="N511" s="223" t="s">
        <v>42</v>
      </c>
      <c r="O511" s="84"/>
      <c r="P511" s="224">
        <f>O511*H511</f>
        <v>0</v>
      </c>
      <c r="Q511" s="224">
        <v>0</v>
      </c>
      <c r="R511" s="224">
        <f>Q511*H511</f>
        <v>0</v>
      </c>
      <c r="S511" s="224">
        <v>0.0047999999999999996</v>
      </c>
      <c r="T511" s="225">
        <f>S511*H511</f>
        <v>0.0047999999999999996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26" t="s">
        <v>373</v>
      </c>
      <c r="AT511" s="226" t="s">
        <v>195</v>
      </c>
      <c r="AU511" s="226" t="s">
        <v>87</v>
      </c>
      <c r="AY511" s="19" t="s">
        <v>192</v>
      </c>
      <c r="BE511" s="140">
        <f>IF(N511="základná",J511,0)</f>
        <v>0</v>
      </c>
      <c r="BF511" s="140">
        <f>IF(N511="znížená",J511,0)</f>
        <v>0</v>
      </c>
      <c r="BG511" s="140">
        <f>IF(N511="zákl. prenesená",J511,0)</f>
        <v>0</v>
      </c>
      <c r="BH511" s="140">
        <f>IF(N511="zníž. prenesená",J511,0)</f>
        <v>0</v>
      </c>
      <c r="BI511" s="140">
        <f>IF(N511="nulová",J511,0)</f>
        <v>0</v>
      </c>
      <c r="BJ511" s="19" t="s">
        <v>87</v>
      </c>
      <c r="BK511" s="140">
        <f>ROUND(I511*H511,2)</f>
        <v>0</v>
      </c>
      <c r="BL511" s="19" t="s">
        <v>373</v>
      </c>
      <c r="BM511" s="226" t="s">
        <v>623</v>
      </c>
    </row>
    <row r="512" s="14" customFormat="1">
      <c r="A512" s="14"/>
      <c r="B512" s="235"/>
      <c r="C512" s="14"/>
      <c r="D512" s="228" t="s">
        <v>200</v>
      </c>
      <c r="E512" s="236" t="s">
        <v>1</v>
      </c>
      <c r="F512" s="237" t="s">
        <v>601</v>
      </c>
      <c r="G512" s="14"/>
      <c r="H512" s="238">
        <v>1</v>
      </c>
      <c r="I512" s="239"/>
      <c r="J512" s="14"/>
      <c r="K512" s="14"/>
      <c r="L512" s="235"/>
      <c r="M512" s="240"/>
      <c r="N512" s="241"/>
      <c r="O512" s="241"/>
      <c r="P512" s="241"/>
      <c r="Q512" s="241"/>
      <c r="R512" s="241"/>
      <c r="S512" s="241"/>
      <c r="T512" s="24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36" t="s">
        <v>200</v>
      </c>
      <c r="AU512" s="236" t="s">
        <v>87</v>
      </c>
      <c r="AV512" s="14" t="s">
        <v>87</v>
      </c>
      <c r="AW512" s="14" t="s">
        <v>30</v>
      </c>
      <c r="AX512" s="14" t="s">
        <v>76</v>
      </c>
      <c r="AY512" s="236" t="s">
        <v>192</v>
      </c>
    </row>
    <row r="513" s="16" customFormat="1">
      <c r="A513" s="16"/>
      <c r="B513" s="251"/>
      <c r="C513" s="16"/>
      <c r="D513" s="228" t="s">
        <v>200</v>
      </c>
      <c r="E513" s="252" t="s">
        <v>1</v>
      </c>
      <c r="F513" s="253" t="s">
        <v>224</v>
      </c>
      <c r="G513" s="16"/>
      <c r="H513" s="254">
        <v>1</v>
      </c>
      <c r="I513" s="255"/>
      <c r="J513" s="16"/>
      <c r="K513" s="16"/>
      <c r="L513" s="251"/>
      <c r="M513" s="256"/>
      <c r="N513" s="257"/>
      <c r="O513" s="257"/>
      <c r="P513" s="257"/>
      <c r="Q513" s="257"/>
      <c r="R513" s="257"/>
      <c r="S513" s="257"/>
      <c r="T513" s="258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T513" s="252" t="s">
        <v>200</v>
      </c>
      <c r="AU513" s="252" t="s">
        <v>87</v>
      </c>
      <c r="AV513" s="16" t="s">
        <v>198</v>
      </c>
      <c r="AW513" s="16" t="s">
        <v>30</v>
      </c>
      <c r="AX513" s="16" t="s">
        <v>83</v>
      </c>
      <c r="AY513" s="252" t="s">
        <v>192</v>
      </c>
    </row>
    <row r="514" s="2" customFormat="1" ht="24.15" customHeight="1">
      <c r="A514" s="40"/>
      <c r="B514" s="183"/>
      <c r="C514" s="214" t="s">
        <v>624</v>
      </c>
      <c r="D514" s="214" t="s">
        <v>195</v>
      </c>
      <c r="E514" s="215" t="s">
        <v>625</v>
      </c>
      <c r="F514" s="216" t="s">
        <v>626</v>
      </c>
      <c r="G514" s="217" t="s">
        <v>471</v>
      </c>
      <c r="H514" s="218">
        <v>2</v>
      </c>
      <c r="I514" s="219"/>
      <c r="J514" s="220">
        <f>ROUND(I514*H514,2)</f>
        <v>0</v>
      </c>
      <c r="K514" s="221"/>
      <c r="L514" s="41"/>
      <c r="M514" s="222" t="s">
        <v>1</v>
      </c>
      <c r="N514" s="223" t="s">
        <v>42</v>
      </c>
      <c r="O514" s="84"/>
      <c r="P514" s="224">
        <f>O514*H514</f>
        <v>0</v>
      </c>
      <c r="Q514" s="224">
        <v>0</v>
      </c>
      <c r="R514" s="224">
        <f>Q514*H514</f>
        <v>0</v>
      </c>
      <c r="S514" s="224">
        <v>0.0010499999999999999</v>
      </c>
      <c r="T514" s="225">
        <f>S514*H514</f>
        <v>0.0020999999999999999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26" t="s">
        <v>373</v>
      </c>
      <c r="AT514" s="226" t="s">
        <v>195</v>
      </c>
      <c r="AU514" s="226" t="s">
        <v>87</v>
      </c>
      <c r="AY514" s="19" t="s">
        <v>192</v>
      </c>
      <c r="BE514" s="140">
        <f>IF(N514="základná",J514,0)</f>
        <v>0</v>
      </c>
      <c r="BF514" s="140">
        <f>IF(N514="znížená",J514,0)</f>
        <v>0</v>
      </c>
      <c r="BG514" s="140">
        <f>IF(N514="zákl. prenesená",J514,0)</f>
        <v>0</v>
      </c>
      <c r="BH514" s="140">
        <f>IF(N514="zníž. prenesená",J514,0)</f>
        <v>0</v>
      </c>
      <c r="BI514" s="140">
        <f>IF(N514="nulová",J514,0)</f>
        <v>0</v>
      </c>
      <c r="BJ514" s="19" t="s">
        <v>87</v>
      </c>
      <c r="BK514" s="140">
        <f>ROUND(I514*H514,2)</f>
        <v>0</v>
      </c>
      <c r="BL514" s="19" t="s">
        <v>373</v>
      </c>
      <c r="BM514" s="226" t="s">
        <v>627</v>
      </c>
    </row>
    <row r="515" s="14" customFormat="1">
      <c r="A515" s="14"/>
      <c r="B515" s="235"/>
      <c r="C515" s="14"/>
      <c r="D515" s="228" t="s">
        <v>200</v>
      </c>
      <c r="E515" s="236" t="s">
        <v>1</v>
      </c>
      <c r="F515" s="237" t="s">
        <v>610</v>
      </c>
      <c r="G515" s="14"/>
      <c r="H515" s="238">
        <v>2</v>
      </c>
      <c r="I515" s="239"/>
      <c r="J515" s="14"/>
      <c r="K515" s="14"/>
      <c r="L515" s="235"/>
      <c r="M515" s="240"/>
      <c r="N515" s="241"/>
      <c r="O515" s="241"/>
      <c r="P515" s="241"/>
      <c r="Q515" s="241"/>
      <c r="R515" s="241"/>
      <c r="S515" s="241"/>
      <c r="T515" s="242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36" t="s">
        <v>200</v>
      </c>
      <c r="AU515" s="236" t="s">
        <v>87</v>
      </c>
      <c r="AV515" s="14" t="s">
        <v>87</v>
      </c>
      <c r="AW515" s="14" t="s">
        <v>30</v>
      </c>
      <c r="AX515" s="14" t="s">
        <v>76</v>
      </c>
      <c r="AY515" s="236" t="s">
        <v>192</v>
      </c>
    </row>
    <row r="516" s="16" customFormat="1">
      <c r="A516" s="16"/>
      <c r="B516" s="251"/>
      <c r="C516" s="16"/>
      <c r="D516" s="228" t="s">
        <v>200</v>
      </c>
      <c r="E516" s="252" t="s">
        <v>1</v>
      </c>
      <c r="F516" s="253" t="s">
        <v>224</v>
      </c>
      <c r="G516" s="16"/>
      <c r="H516" s="254">
        <v>2</v>
      </c>
      <c r="I516" s="255"/>
      <c r="J516" s="16"/>
      <c r="K516" s="16"/>
      <c r="L516" s="251"/>
      <c r="M516" s="256"/>
      <c r="N516" s="257"/>
      <c r="O516" s="257"/>
      <c r="P516" s="257"/>
      <c r="Q516" s="257"/>
      <c r="R516" s="257"/>
      <c r="S516" s="257"/>
      <c r="T516" s="258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T516" s="252" t="s">
        <v>200</v>
      </c>
      <c r="AU516" s="252" t="s">
        <v>87</v>
      </c>
      <c r="AV516" s="16" t="s">
        <v>198</v>
      </c>
      <c r="AW516" s="16" t="s">
        <v>30</v>
      </c>
      <c r="AX516" s="16" t="s">
        <v>83</v>
      </c>
      <c r="AY516" s="252" t="s">
        <v>192</v>
      </c>
    </row>
    <row r="517" s="2" customFormat="1" ht="37.8" customHeight="1">
      <c r="A517" s="40"/>
      <c r="B517" s="183"/>
      <c r="C517" s="214" t="s">
        <v>628</v>
      </c>
      <c r="D517" s="214" t="s">
        <v>195</v>
      </c>
      <c r="E517" s="215" t="s">
        <v>629</v>
      </c>
      <c r="F517" s="216" t="s">
        <v>630</v>
      </c>
      <c r="G517" s="217" t="s">
        <v>471</v>
      </c>
      <c r="H517" s="218">
        <v>5</v>
      </c>
      <c r="I517" s="219"/>
      <c r="J517" s="220">
        <f>ROUND(I517*H517,2)</f>
        <v>0</v>
      </c>
      <c r="K517" s="221"/>
      <c r="L517" s="41"/>
      <c r="M517" s="222" t="s">
        <v>1</v>
      </c>
      <c r="N517" s="223" t="s">
        <v>42</v>
      </c>
      <c r="O517" s="84"/>
      <c r="P517" s="224">
        <f>O517*H517</f>
        <v>0</v>
      </c>
      <c r="Q517" s="224">
        <v>0</v>
      </c>
      <c r="R517" s="224">
        <f>Q517*H517</f>
        <v>0</v>
      </c>
      <c r="S517" s="224">
        <v>0.025000000000000001</v>
      </c>
      <c r="T517" s="225">
        <f>S517*H517</f>
        <v>0.125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26" t="s">
        <v>373</v>
      </c>
      <c r="AT517" s="226" t="s">
        <v>195</v>
      </c>
      <c r="AU517" s="226" t="s">
        <v>87</v>
      </c>
      <c r="AY517" s="19" t="s">
        <v>192</v>
      </c>
      <c r="BE517" s="140">
        <f>IF(N517="základná",J517,0)</f>
        <v>0</v>
      </c>
      <c r="BF517" s="140">
        <f>IF(N517="znížená",J517,0)</f>
        <v>0</v>
      </c>
      <c r="BG517" s="140">
        <f>IF(N517="zákl. prenesená",J517,0)</f>
        <v>0</v>
      </c>
      <c r="BH517" s="140">
        <f>IF(N517="zníž. prenesená",J517,0)</f>
        <v>0</v>
      </c>
      <c r="BI517" s="140">
        <f>IF(N517="nulová",J517,0)</f>
        <v>0</v>
      </c>
      <c r="BJ517" s="19" t="s">
        <v>87</v>
      </c>
      <c r="BK517" s="140">
        <f>ROUND(I517*H517,2)</f>
        <v>0</v>
      </c>
      <c r="BL517" s="19" t="s">
        <v>373</v>
      </c>
      <c r="BM517" s="226" t="s">
        <v>631</v>
      </c>
    </row>
    <row r="518" s="14" customFormat="1">
      <c r="A518" s="14"/>
      <c r="B518" s="235"/>
      <c r="C518" s="14"/>
      <c r="D518" s="228" t="s">
        <v>200</v>
      </c>
      <c r="E518" s="236" t="s">
        <v>1</v>
      </c>
      <c r="F518" s="237" t="s">
        <v>619</v>
      </c>
      <c r="G518" s="14"/>
      <c r="H518" s="238">
        <v>5</v>
      </c>
      <c r="I518" s="239"/>
      <c r="J518" s="14"/>
      <c r="K518" s="14"/>
      <c r="L518" s="235"/>
      <c r="M518" s="240"/>
      <c r="N518" s="241"/>
      <c r="O518" s="241"/>
      <c r="P518" s="241"/>
      <c r="Q518" s="241"/>
      <c r="R518" s="241"/>
      <c r="S518" s="241"/>
      <c r="T518" s="24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36" t="s">
        <v>200</v>
      </c>
      <c r="AU518" s="236" t="s">
        <v>87</v>
      </c>
      <c r="AV518" s="14" t="s">
        <v>87</v>
      </c>
      <c r="AW518" s="14" t="s">
        <v>30</v>
      </c>
      <c r="AX518" s="14" t="s">
        <v>76</v>
      </c>
      <c r="AY518" s="236" t="s">
        <v>192</v>
      </c>
    </row>
    <row r="519" s="16" customFormat="1">
      <c r="A519" s="16"/>
      <c r="B519" s="251"/>
      <c r="C519" s="16"/>
      <c r="D519" s="228" t="s">
        <v>200</v>
      </c>
      <c r="E519" s="252" t="s">
        <v>632</v>
      </c>
      <c r="F519" s="253" t="s">
        <v>224</v>
      </c>
      <c r="G519" s="16"/>
      <c r="H519" s="254">
        <v>5</v>
      </c>
      <c r="I519" s="255"/>
      <c r="J519" s="16"/>
      <c r="K519" s="16"/>
      <c r="L519" s="251"/>
      <c r="M519" s="256"/>
      <c r="N519" s="257"/>
      <c r="O519" s="257"/>
      <c r="P519" s="257"/>
      <c r="Q519" s="257"/>
      <c r="R519" s="257"/>
      <c r="S519" s="257"/>
      <c r="T519" s="258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T519" s="252" t="s">
        <v>200</v>
      </c>
      <c r="AU519" s="252" t="s">
        <v>87</v>
      </c>
      <c r="AV519" s="16" t="s">
        <v>198</v>
      </c>
      <c r="AW519" s="16" t="s">
        <v>30</v>
      </c>
      <c r="AX519" s="16" t="s">
        <v>83</v>
      </c>
      <c r="AY519" s="252" t="s">
        <v>192</v>
      </c>
    </row>
    <row r="520" s="2" customFormat="1" ht="33" customHeight="1">
      <c r="A520" s="40"/>
      <c r="B520" s="183"/>
      <c r="C520" s="214" t="s">
        <v>633</v>
      </c>
      <c r="D520" s="214" t="s">
        <v>195</v>
      </c>
      <c r="E520" s="215" t="s">
        <v>634</v>
      </c>
      <c r="F520" s="216" t="s">
        <v>635</v>
      </c>
      <c r="G520" s="217" t="s">
        <v>557</v>
      </c>
      <c r="H520" s="218"/>
      <c r="I520" s="219"/>
      <c r="J520" s="220">
        <f>ROUND(I520*H520,2)</f>
        <v>0</v>
      </c>
      <c r="K520" s="221"/>
      <c r="L520" s="41"/>
      <c r="M520" s="222" t="s">
        <v>1</v>
      </c>
      <c r="N520" s="223" t="s">
        <v>42</v>
      </c>
      <c r="O520" s="84"/>
      <c r="P520" s="224">
        <f>O520*H520</f>
        <v>0</v>
      </c>
      <c r="Q520" s="224">
        <v>0</v>
      </c>
      <c r="R520" s="224">
        <f>Q520*H520</f>
        <v>0</v>
      </c>
      <c r="S520" s="224">
        <v>0</v>
      </c>
      <c r="T520" s="225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26" t="s">
        <v>373</v>
      </c>
      <c r="AT520" s="226" t="s">
        <v>195</v>
      </c>
      <c r="AU520" s="226" t="s">
        <v>87</v>
      </c>
      <c r="AY520" s="19" t="s">
        <v>192</v>
      </c>
      <c r="BE520" s="140">
        <f>IF(N520="základná",J520,0)</f>
        <v>0</v>
      </c>
      <c r="BF520" s="140">
        <f>IF(N520="znížená",J520,0)</f>
        <v>0</v>
      </c>
      <c r="BG520" s="140">
        <f>IF(N520="zákl. prenesená",J520,0)</f>
        <v>0</v>
      </c>
      <c r="BH520" s="140">
        <f>IF(N520="zníž. prenesená",J520,0)</f>
        <v>0</v>
      </c>
      <c r="BI520" s="140">
        <f>IF(N520="nulová",J520,0)</f>
        <v>0</v>
      </c>
      <c r="BJ520" s="19" t="s">
        <v>87</v>
      </c>
      <c r="BK520" s="140">
        <f>ROUND(I520*H520,2)</f>
        <v>0</v>
      </c>
      <c r="BL520" s="19" t="s">
        <v>373</v>
      </c>
      <c r="BM520" s="226" t="s">
        <v>636</v>
      </c>
    </row>
    <row r="521" s="12" customFormat="1" ht="22.8" customHeight="1">
      <c r="A521" s="12"/>
      <c r="B521" s="202"/>
      <c r="C521" s="12"/>
      <c r="D521" s="203" t="s">
        <v>75</v>
      </c>
      <c r="E521" s="212" t="s">
        <v>637</v>
      </c>
      <c r="F521" s="212" t="s">
        <v>638</v>
      </c>
      <c r="G521" s="12"/>
      <c r="H521" s="12"/>
      <c r="I521" s="205"/>
      <c r="J521" s="213">
        <f>BK521</f>
        <v>0</v>
      </c>
      <c r="K521" s="12"/>
      <c r="L521" s="202"/>
      <c r="M521" s="206"/>
      <c r="N521" s="207"/>
      <c r="O521" s="207"/>
      <c r="P521" s="208">
        <f>SUM(P522:P531)</f>
        <v>0</v>
      </c>
      <c r="Q521" s="207"/>
      <c r="R521" s="208">
        <f>SUM(R522:R531)</f>
        <v>0.01259064</v>
      </c>
      <c r="S521" s="207"/>
      <c r="T521" s="209">
        <f>SUM(T522:T531)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03" t="s">
        <v>87</v>
      </c>
      <c r="AT521" s="210" t="s">
        <v>75</v>
      </c>
      <c r="AU521" s="210" t="s">
        <v>83</v>
      </c>
      <c r="AY521" s="203" t="s">
        <v>192</v>
      </c>
      <c r="BK521" s="211">
        <f>SUM(BK522:BK531)</f>
        <v>0</v>
      </c>
    </row>
    <row r="522" s="2" customFormat="1" ht="33" customHeight="1">
      <c r="A522" s="40"/>
      <c r="B522" s="183"/>
      <c r="C522" s="214" t="s">
        <v>639</v>
      </c>
      <c r="D522" s="214" t="s">
        <v>195</v>
      </c>
      <c r="E522" s="215" t="s">
        <v>640</v>
      </c>
      <c r="F522" s="216" t="s">
        <v>641</v>
      </c>
      <c r="G522" s="217" t="s">
        <v>122</v>
      </c>
      <c r="H522" s="218">
        <v>52.460999999999999</v>
      </c>
      <c r="I522" s="219"/>
      <c r="J522" s="220">
        <f>ROUND(I522*H522,2)</f>
        <v>0</v>
      </c>
      <c r="K522" s="221"/>
      <c r="L522" s="41"/>
      <c r="M522" s="222" t="s">
        <v>1</v>
      </c>
      <c r="N522" s="223" t="s">
        <v>42</v>
      </c>
      <c r="O522" s="84"/>
      <c r="P522" s="224">
        <f>O522*H522</f>
        <v>0</v>
      </c>
      <c r="Q522" s="224">
        <v>0</v>
      </c>
      <c r="R522" s="224">
        <f>Q522*H522</f>
        <v>0</v>
      </c>
      <c r="S522" s="224">
        <v>0</v>
      </c>
      <c r="T522" s="225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26" t="s">
        <v>373</v>
      </c>
      <c r="AT522" s="226" t="s">
        <v>195</v>
      </c>
      <c r="AU522" s="226" t="s">
        <v>87</v>
      </c>
      <c r="AY522" s="19" t="s">
        <v>192</v>
      </c>
      <c r="BE522" s="140">
        <f>IF(N522="základná",J522,0)</f>
        <v>0</v>
      </c>
      <c r="BF522" s="140">
        <f>IF(N522="znížená",J522,0)</f>
        <v>0</v>
      </c>
      <c r="BG522" s="140">
        <f>IF(N522="zákl. prenesená",J522,0)</f>
        <v>0</v>
      </c>
      <c r="BH522" s="140">
        <f>IF(N522="zníž. prenesená",J522,0)</f>
        <v>0</v>
      </c>
      <c r="BI522" s="140">
        <f>IF(N522="nulová",J522,0)</f>
        <v>0</v>
      </c>
      <c r="BJ522" s="19" t="s">
        <v>87</v>
      </c>
      <c r="BK522" s="140">
        <f>ROUND(I522*H522,2)</f>
        <v>0</v>
      </c>
      <c r="BL522" s="19" t="s">
        <v>373</v>
      </c>
      <c r="BM522" s="226" t="s">
        <v>642</v>
      </c>
    </row>
    <row r="523" s="14" customFormat="1">
      <c r="A523" s="14"/>
      <c r="B523" s="235"/>
      <c r="C523" s="14"/>
      <c r="D523" s="228" t="s">
        <v>200</v>
      </c>
      <c r="E523" s="236" t="s">
        <v>1</v>
      </c>
      <c r="F523" s="237" t="s">
        <v>147</v>
      </c>
      <c r="G523" s="14"/>
      <c r="H523" s="238">
        <v>52.460999999999999</v>
      </c>
      <c r="I523" s="239"/>
      <c r="J523" s="14"/>
      <c r="K523" s="14"/>
      <c r="L523" s="235"/>
      <c r="M523" s="240"/>
      <c r="N523" s="241"/>
      <c r="O523" s="241"/>
      <c r="P523" s="241"/>
      <c r="Q523" s="241"/>
      <c r="R523" s="241"/>
      <c r="S523" s="241"/>
      <c r="T523" s="242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36" t="s">
        <v>200</v>
      </c>
      <c r="AU523" s="236" t="s">
        <v>87</v>
      </c>
      <c r="AV523" s="14" t="s">
        <v>87</v>
      </c>
      <c r="AW523" s="14" t="s">
        <v>30</v>
      </c>
      <c r="AX523" s="14" t="s">
        <v>83</v>
      </c>
      <c r="AY523" s="236" t="s">
        <v>192</v>
      </c>
    </row>
    <row r="524" s="2" customFormat="1" ht="24.15" customHeight="1">
      <c r="A524" s="40"/>
      <c r="B524" s="183"/>
      <c r="C524" s="214" t="s">
        <v>643</v>
      </c>
      <c r="D524" s="214" t="s">
        <v>195</v>
      </c>
      <c r="E524" s="215" t="s">
        <v>644</v>
      </c>
      <c r="F524" s="216" t="s">
        <v>645</v>
      </c>
      <c r="G524" s="217" t="s">
        <v>122</v>
      </c>
      <c r="H524" s="218">
        <v>52.460999999999999</v>
      </c>
      <c r="I524" s="219"/>
      <c r="J524" s="220">
        <f>ROUND(I524*H524,2)</f>
        <v>0</v>
      </c>
      <c r="K524" s="221"/>
      <c r="L524" s="41"/>
      <c r="M524" s="222" t="s">
        <v>1</v>
      </c>
      <c r="N524" s="223" t="s">
        <v>42</v>
      </c>
      <c r="O524" s="84"/>
      <c r="P524" s="224">
        <f>O524*H524</f>
        <v>0</v>
      </c>
      <c r="Q524" s="224">
        <v>0.00016000000000000001</v>
      </c>
      <c r="R524" s="224">
        <f>Q524*H524</f>
        <v>0.0083937600000000001</v>
      </c>
      <c r="S524" s="224">
        <v>0</v>
      </c>
      <c r="T524" s="225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26" t="s">
        <v>373</v>
      </c>
      <c r="AT524" s="226" t="s">
        <v>195</v>
      </c>
      <c r="AU524" s="226" t="s">
        <v>87</v>
      </c>
      <c r="AY524" s="19" t="s">
        <v>192</v>
      </c>
      <c r="BE524" s="140">
        <f>IF(N524="základná",J524,0)</f>
        <v>0</v>
      </c>
      <c r="BF524" s="140">
        <f>IF(N524="znížená",J524,0)</f>
        <v>0</v>
      </c>
      <c r="BG524" s="140">
        <f>IF(N524="zákl. prenesená",J524,0)</f>
        <v>0</v>
      </c>
      <c r="BH524" s="140">
        <f>IF(N524="zníž. prenesená",J524,0)</f>
        <v>0</v>
      </c>
      <c r="BI524" s="140">
        <f>IF(N524="nulová",J524,0)</f>
        <v>0</v>
      </c>
      <c r="BJ524" s="19" t="s">
        <v>87</v>
      </c>
      <c r="BK524" s="140">
        <f>ROUND(I524*H524,2)</f>
        <v>0</v>
      </c>
      <c r="BL524" s="19" t="s">
        <v>373</v>
      </c>
      <c r="BM524" s="226" t="s">
        <v>646</v>
      </c>
    </row>
    <row r="525" s="14" customFormat="1">
      <c r="A525" s="14"/>
      <c r="B525" s="235"/>
      <c r="C525" s="14"/>
      <c r="D525" s="228" t="s">
        <v>200</v>
      </c>
      <c r="E525" s="236" t="s">
        <v>1</v>
      </c>
      <c r="F525" s="237" t="s">
        <v>147</v>
      </c>
      <c r="G525" s="14"/>
      <c r="H525" s="238">
        <v>52.460999999999999</v>
      </c>
      <c r="I525" s="239"/>
      <c r="J525" s="14"/>
      <c r="K525" s="14"/>
      <c r="L525" s="235"/>
      <c r="M525" s="240"/>
      <c r="N525" s="241"/>
      <c r="O525" s="241"/>
      <c r="P525" s="241"/>
      <c r="Q525" s="241"/>
      <c r="R525" s="241"/>
      <c r="S525" s="241"/>
      <c r="T525" s="242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36" t="s">
        <v>200</v>
      </c>
      <c r="AU525" s="236" t="s">
        <v>87</v>
      </c>
      <c r="AV525" s="14" t="s">
        <v>87</v>
      </c>
      <c r="AW525" s="14" t="s">
        <v>30</v>
      </c>
      <c r="AX525" s="14" t="s">
        <v>83</v>
      </c>
      <c r="AY525" s="236" t="s">
        <v>192</v>
      </c>
    </row>
    <row r="526" s="2" customFormat="1" ht="24.15" customHeight="1">
      <c r="A526" s="40"/>
      <c r="B526" s="183"/>
      <c r="C526" s="214" t="s">
        <v>647</v>
      </c>
      <c r="D526" s="214" t="s">
        <v>195</v>
      </c>
      <c r="E526" s="215" t="s">
        <v>648</v>
      </c>
      <c r="F526" s="216" t="s">
        <v>649</v>
      </c>
      <c r="G526" s="217" t="s">
        <v>122</v>
      </c>
      <c r="H526" s="218">
        <v>52.460999999999999</v>
      </c>
      <c r="I526" s="219"/>
      <c r="J526" s="220">
        <f>ROUND(I526*H526,2)</f>
        <v>0</v>
      </c>
      <c r="K526" s="221"/>
      <c r="L526" s="41"/>
      <c r="M526" s="222" t="s">
        <v>1</v>
      </c>
      <c r="N526" s="223" t="s">
        <v>42</v>
      </c>
      <c r="O526" s="84"/>
      <c r="P526" s="224">
        <f>O526*H526</f>
        <v>0</v>
      </c>
      <c r="Q526" s="224">
        <v>8.0000000000000007E-05</v>
      </c>
      <c r="R526" s="224">
        <f>Q526*H526</f>
        <v>0.0041968800000000001</v>
      </c>
      <c r="S526" s="224">
        <v>0</v>
      </c>
      <c r="T526" s="225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26" t="s">
        <v>373</v>
      </c>
      <c r="AT526" s="226" t="s">
        <v>195</v>
      </c>
      <c r="AU526" s="226" t="s">
        <v>87</v>
      </c>
      <c r="AY526" s="19" t="s">
        <v>192</v>
      </c>
      <c r="BE526" s="140">
        <f>IF(N526="základná",J526,0)</f>
        <v>0</v>
      </c>
      <c r="BF526" s="140">
        <f>IF(N526="znížená",J526,0)</f>
        <v>0</v>
      </c>
      <c r="BG526" s="140">
        <f>IF(N526="zákl. prenesená",J526,0)</f>
        <v>0</v>
      </c>
      <c r="BH526" s="140">
        <f>IF(N526="zníž. prenesená",J526,0)</f>
        <v>0</v>
      </c>
      <c r="BI526" s="140">
        <f>IF(N526="nulová",J526,0)</f>
        <v>0</v>
      </c>
      <c r="BJ526" s="19" t="s">
        <v>87</v>
      </c>
      <c r="BK526" s="140">
        <f>ROUND(I526*H526,2)</f>
        <v>0</v>
      </c>
      <c r="BL526" s="19" t="s">
        <v>373</v>
      </c>
      <c r="BM526" s="226" t="s">
        <v>650</v>
      </c>
    </row>
    <row r="527" s="13" customFormat="1">
      <c r="A527" s="13"/>
      <c r="B527" s="227"/>
      <c r="C527" s="13"/>
      <c r="D527" s="228" t="s">
        <v>200</v>
      </c>
      <c r="E527" s="229" t="s">
        <v>1</v>
      </c>
      <c r="F527" s="230" t="s">
        <v>651</v>
      </c>
      <c r="G527" s="13"/>
      <c r="H527" s="229" t="s">
        <v>1</v>
      </c>
      <c r="I527" s="231"/>
      <c r="J527" s="13"/>
      <c r="K527" s="13"/>
      <c r="L527" s="227"/>
      <c r="M527" s="232"/>
      <c r="N527" s="233"/>
      <c r="O527" s="233"/>
      <c r="P527" s="233"/>
      <c r="Q527" s="233"/>
      <c r="R527" s="233"/>
      <c r="S527" s="233"/>
      <c r="T527" s="23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29" t="s">
        <v>200</v>
      </c>
      <c r="AU527" s="229" t="s">
        <v>87</v>
      </c>
      <c r="AV527" s="13" t="s">
        <v>83</v>
      </c>
      <c r="AW527" s="13" t="s">
        <v>30</v>
      </c>
      <c r="AX527" s="13" t="s">
        <v>76</v>
      </c>
      <c r="AY527" s="229" t="s">
        <v>192</v>
      </c>
    </row>
    <row r="528" s="14" customFormat="1">
      <c r="A528" s="14"/>
      <c r="B528" s="235"/>
      <c r="C528" s="14"/>
      <c r="D528" s="228" t="s">
        <v>200</v>
      </c>
      <c r="E528" s="236" t="s">
        <v>1</v>
      </c>
      <c r="F528" s="237" t="s">
        <v>652</v>
      </c>
      <c r="G528" s="14"/>
      <c r="H528" s="238">
        <v>37.761000000000003</v>
      </c>
      <c r="I528" s="239"/>
      <c r="J528" s="14"/>
      <c r="K528" s="14"/>
      <c r="L528" s="235"/>
      <c r="M528" s="240"/>
      <c r="N528" s="241"/>
      <c r="O528" s="241"/>
      <c r="P528" s="241"/>
      <c r="Q528" s="241"/>
      <c r="R528" s="241"/>
      <c r="S528" s="241"/>
      <c r="T528" s="242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36" t="s">
        <v>200</v>
      </c>
      <c r="AU528" s="236" t="s">
        <v>87</v>
      </c>
      <c r="AV528" s="14" t="s">
        <v>87</v>
      </c>
      <c r="AW528" s="14" t="s">
        <v>30</v>
      </c>
      <c r="AX528" s="14" t="s">
        <v>76</v>
      </c>
      <c r="AY528" s="236" t="s">
        <v>192</v>
      </c>
    </row>
    <row r="529" s="13" customFormat="1">
      <c r="A529" s="13"/>
      <c r="B529" s="227"/>
      <c r="C529" s="13"/>
      <c r="D529" s="228" t="s">
        <v>200</v>
      </c>
      <c r="E529" s="229" t="s">
        <v>1</v>
      </c>
      <c r="F529" s="230" t="s">
        <v>571</v>
      </c>
      <c r="G529" s="13"/>
      <c r="H529" s="229" t="s">
        <v>1</v>
      </c>
      <c r="I529" s="231"/>
      <c r="J529" s="13"/>
      <c r="K529" s="13"/>
      <c r="L529" s="227"/>
      <c r="M529" s="232"/>
      <c r="N529" s="233"/>
      <c r="O529" s="233"/>
      <c r="P529" s="233"/>
      <c r="Q529" s="233"/>
      <c r="R529" s="233"/>
      <c r="S529" s="233"/>
      <c r="T529" s="23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29" t="s">
        <v>200</v>
      </c>
      <c r="AU529" s="229" t="s">
        <v>87</v>
      </c>
      <c r="AV529" s="13" t="s">
        <v>83</v>
      </c>
      <c r="AW529" s="13" t="s">
        <v>30</v>
      </c>
      <c r="AX529" s="13" t="s">
        <v>76</v>
      </c>
      <c r="AY529" s="229" t="s">
        <v>192</v>
      </c>
    </row>
    <row r="530" s="14" customFormat="1">
      <c r="A530" s="14"/>
      <c r="B530" s="235"/>
      <c r="C530" s="14"/>
      <c r="D530" s="228" t="s">
        <v>200</v>
      </c>
      <c r="E530" s="236" t="s">
        <v>1</v>
      </c>
      <c r="F530" s="237" t="s">
        <v>653</v>
      </c>
      <c r="G530" s="14"/>
      <c r="H530" s="238">
        <v>14.699999999999999</v>
      </c>
      <c r="I530" s="239"/>
      <c r="J530" s="14"/>
      <c r="K530" s="14"/>
      <c r="L530" s="235"/>
      <c r="M530" s="240"/>
      <c r="N530" s="241"/>
      <c r="O530" s="241"/>
      <c r="P530" s="241"/>
      <c r="Q530" s="241"/>
      <c r="R530" s="241"/>
      <c r="S530" s="241"/>
      <c r="T530" s="242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36" t="s">
        <v>200</v>
      </c>
      <c r="AU530" s="236" t="s">
        <v>87</v>
      </c>
      <c r="AV530" s="14" t="s">
        <v>87</v>
      </c>
      <c r="AW530" s="14" t="s">
        <v>30</v>
      </c>
      <c r="AX530" s="14" t="s">
        <v>76</v>
      </c>
      <c r="AY530" s="236" t="s">
        <v>192</v>
      </c>
    </row>
    <row r="531" s="16" customFormat="1">
      <c r="A531" s="16"/>
      <c r="B531" s="251"/>
      <c r="C531" s="16"/>
      <c r="D531" s="228" t="s">
        <v>200</v>
      </c>
      <c r="E531" s="252" t="s">
        <v>147</v>
      </c>
      <c r="F531" s="253" t="s">
        <v>224</v>
      </c>
      <c r="G531" s="16"/>
      <c r="H531" s="254">
        <v>52.460999999999999</v>
      </c>
      <c r="I531" s="255"/>
      <c r="J531" s="16"/>
      <c r="K531" s="16"/>
      <c r="L531" s="251"/>
      <c r="M531" s="256"/>
      <c r="N531" s="257"/>
      <c r="O531" s="257"/>
      <c r="P531" s="257"/>
      <c r="Q531" s="257"/>
      <c r="R531" s="257"/>
      <c r="S531" s="257"/>
      <c r="T531" s="258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T531" s="252" t="s">
        <v>200</v>
      </c>
      <c r="AU531" s="252" t="s">
        <v>87</v>
      </c>
      <c r="AV531" s="16" t="s">
        <v>198</v>
      </c>
      <c r="AW531" s="16" t="s">
        <v>30</v>
      </c>
      <c r="AX531" s="16" t="s">
        <v>83</v>
      </c>
      <c r="AY531" s="252" t="s">
        <v>192</v>
      </c>
    </row>
    <row r="532" s="12" customFormat="1" ht="25.92" customHeight="1">
      <c r="A532" s="12"/>
      <c r="B532" s="202"/>
      <c r="C532" s="12"/>
      <c r="D532" s="203" t="s">
        <v>75</v>
      </c>
      <c r="E532" s="204" t="s">
        <v>138</v>
      </c>
      <c r="F532" s="204" t="s">
        <v>654</v>
      </c>
      <c r="G532" s="12"/>
      <c r="H532" s="12"/>
      <c r="I532" s="205"/>
      <c r="J532" s="180">
        <f>BK532</f>
        <v>0</v>
      </c>
      <c r="K532" s="12"/>
      <c r="L532" s="202"/>
      <c r="M532" s="206"/>
      <c r="N532" s="207"/>
      <c r="O532" s="207"/>
      <c r="P532" s="208">
        <f>P533+P544</f>
        <v>0</v>
      </c>
      <c r="Q532" s="207"/>
      <c r="R532" s="208">
        <f>R533+R544</f>
        <v>0</v>
      </c>
      <c r="S532" s="207"/>
      <c r="T532" s="209">
        <f>T533+T544</f>
        <v>0</v>
      </c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R532" s="203" t="s">
        <v>204</v>
      </c>
      <c r="AT532" s="210" t="s">
        <v>75</v>
      </c>
      <c r="AU532" s="210" t="s">
        <v>76</v>
      </c>
      <c r="AY532" s="203" t="s">
        <v>192</v>
      </c>
      <c r="BK532" s="211">
        <f>BK533+BK544</f>
        <v>0</v>
      </c>
    </row>
    <row r="533" s="12" customFormat="1" ht="22.8" customHeight="1">
      <c r="A533" s="12"/>
      <c r="B533" s="202"/>
      <c r="C533" s="12"/>
      <c r="D533" s="203" t="s">
        <v>75</v>
      </c>
      <c r="E533" s="212" t="s">
        <v>655</v>
      </c>
      <c r="F533" s="212" t="s">
        <v>656</v>
      </c>
      <c r="G533" s="12"/>
      <c r="H533" s="12"/>
      <c r="I533" s="205"/>
      <c r="J533" s="213">
        <f>BK533</f>
        <v>0</v>
      </c>
      <c r="K533" s="12"/>
      <c r="L533" s="202"/>
      <c r="M533" s="206"/>
      <c r="N533" s="207"/>
      <c r="O533" s="207"/>
      <c r="P533" s="208">
        <f>SUM(P534:P543)</f>
        <v>0</v>
      </c>
      <c r="Q533" s="207"/>
      <c r="R533" s="208">
        <f>SUM(R534:R543)</f>
        <v>0</v>
      </c>
      <c r="S533" s="207"/>
      <c r="T533" s="209">
        <f>SUM(T534:T543)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03" t="s">
        <v>204</v>
      </c>
      <c r="AT533" s="210" t="s">
        <v>75</v>
      </c>
      <c r="AU533" s="210" t="s">
        <v>83</v>
      </c>
      <c r="AY533" s="203" t="s">
        <v>192</v>
      </c>
      <c r="BK533" s="211">
        <f>SUM(BK534:BK543)</f>
        <v>0</v>
      </c>
    </row>
    <row r="534" s="2" customFormat="1" ht="16.5" customHeight="1">
      <c r="A534" s="40"/>
      <c r="B534" s="183"/>
      <c r="C534" s="214" t="s">
        <v>657</v>
      </c>
      <c r="D534" s="214" t="s">
        <v>195</v>
      </c>
      <c r="E534" s="215" t="s">
        <v>658</v>
      </c>
      <c r="F534" s="216" t="s">
        <v>659</v>
      </c>
      <c r="G534" s="217" t="s">
        <v>471</v>
      </c>
      <c r="H534" s="218">
        <v>3</v>
      </c>
      <c r="I534" s="219"/>
      <c r="J534" s="220">
        <f>ROUND(I534*H534,2)</f>
        <v>0</v>
      </c>
      <c r="K534" s="221"/>
      <c r="L534" s="41"/>
      <c r="M534" s="222" t="s">
        <v>1</v>
      </c>
      <c r="N534" s="223" t="s">
        <v>42</v>
      </c>
      <c r="O534" s="84"/>
      <c r="P534" s="224">
        <f>O534*H534</f>
        <v>0</v>
      </c>
      <c r="Q534" s="224">
        <v>0</v>
      </c>
      <c r="R534" s="224">
        <f>Q534*H534</f>
        <v>0</v>
      </c>
      <c r="S534" s="224">
        <v>0</v>
      </c>
      <c r="T534" s="225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26" t="s">
        <v>639</v>
      </c>
      <c r="AT534" s="226" t="s">
        <v>195</v>
      </c>
      <c r="AU534" s="226" t="s">
        <v>87</v>
      </c>
      <c r="AY534" s="19" t="s">
        <v>192</v>
      </c>
      <c r="BE534" s="140">
        <f>IF(N534="základná",J534,0)</f>
        <v>0</v>
      </c>
      <c r="BF534" s="140">
        <f>IF(N534="znížená",J534,0)</f>
        <v>0</v>
      </c>
      <c r="BG534" s="140">
        <f>IF(N534="zákl. prenesená",J534,0)</f>
        <v>0</v>
      </c>
      <c r="BH534" s="140">
        <f>IF(N534="zníž. prenesená",J534,0)</f>
        <v>0</v>
      </c>
      <c r="BI534" s="140">
        <f>IF(N534="nulová",J534,0)</f>
        <v>0</v>
      </c>
      <c r="BJ534" s="19" t="s">
        <v>87</v>
      </c>
      <c r="BK534" s="140">
        <f>ROUND(I534*H534,2)</f>
        <v>0</v>
      </c>
      <c r="BL534" s="19" t="s">
        <v>639</v>
      </c>
      <c r="BM534" s="226" t="s">
        <v>660</v>
      </c>
    </row>
    <row r="535" s="14" customFormat="1">
      <c r="A535" s="14"/>
      <c r="B535" s="235"/>
      <c r="C535" s="14"/>
      <c r="D535" s="228" t="s">
        <v>200</v>
      </c>
      <c r="E535" s="236" t="s">
        <v>1</v>
      </c>
      <c r="F535" s="237" t="s">
        <v>661</v>
      </c>
      <c r="G535" s="14"/>
      <c r="H535" s="238">
        <v>1</v>
      </c>
      <c r="I535" s="239"/>
      <c r="J535" s="14"/>
      <c r="K535" s="14"/>
      <c r="L535" s="235"/>
      <c r="M535" s="240"/>
      <c r="N535" s="241"/>
      <c r="O535" s="241"/>
      <c r="P535" s="241"/>
      <c r="Q535" s="241"/>
      <c r="R535" s="241"/>
      <c r="S535" s="241"/>
      <c r="T535" s="24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36" t="s">
        <v>200</v>
      </c>
      <c r="AU535" s="236" t="s">
        <v>87</v>
      </c>
      <c r="AV535" s="14" t="s">
        <v>87</v>
      </c>
      <c r="AW535" s="14" t="s">
        <v>30</v>
      </c>
      <c r="AX535" s="14" t="s">
        <v>76</v>
      </c>
      <c r="AY535" s="236" t="s">
        <v>192</v>
      </c>
    </row>
    <row r="536" s="14" customFormat="1">
      <c r="A536" s="14"/>
      <c r="B536" s="235"/>
      <c r="C536" s="14"/>
      <c r="D536" s="228" t="s">
        <v>200</v>
      </c>
      <c r="E536" s="236" t="s">
        <v>1</v>
      </c>
      <c r="F536" s="237" t="s">
        <v>662</v>
      </c>
      <c r="G536" s="14"/>
      <c r="H536" s="238">
        <v>1</v>
      </c>
      <c r="I536" s="239"/>
      <c r="J536" s="14"/>
      <c r="K536" s="14"/>
      <c r="L536" s="235"/>
      <c r="M536" s="240"/>
      <c r="N536" s="241"/>
      <c r="O536" s="241"/>
      <c r="P536" s="241"/>
      <c r="Q536" s="241"/>
      <c r="R536" s="241"/>
      <c r="S536" s="241"/>
      <c r="T536" s="242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36" t="s">
        <v>200</v>
      </c>
      <c r="AU536" s="236" t="s">
        <v>87</v>
      </c>
      <c r="AV536" s="14" t="s">
        <v>87</v>
      </c>
      <c r="AW536" s="14" t="s">
        <v>30</v>
      </c>
      <c r="AX536" s="14" t="s">
        <v>76</v>
      </c>
      <c r="AY536" s="236" t="s">
        <v>192</v>
      </c>
    </row>
    <row r="537" s="14" customFormat="1">
      <c r="A537" s="14"/>
      <c r="B537" s="235"/>
      <c r="C537" s="14"/>
      <c r="D537" s="228" t="s">
        <v>200</v>
      </c>
      <c r="E537" s="236" t="s">
        <v>1</v>
      </c>
      <c r="F537" s="237" t="s">
        <v>663</v>
      </c>
      <c r="G537" s="14"/>
      <c r="H537" s="238">
        <v>1</v>
      </c>
      <c r="I537" s="239"/>
      <c r="J537" s="14"/>
      <c r="K537" s="14"/>
      <c r="L537" s="235"/>
      <c r="M537" s="240"/>
      <c r="N537" s="241"/>
      <c r="O537" s="241"/>
      <c r="P537" s="241"/>
      <c r="Q537" s="241"/>
      <c r="R537" s="241"/>
      <c r="S537" s="241"/>
      <c r="T537" s="242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36" t="s">
        <v>200</v>
      </c>
      <c r="AU537" s="236" t="s">
        <v>87</v>
      </c>
      <c r="AV537" s="14" t="s">
        <v>87</v>
      </c>
      <c r="AW537" s="14" t="s">
        <v>30</v>
      </c>
      <c r="AX537" s="14" t="s">
        <v>76</v>
      </c>
      <c r="AY537" s="236" t="s">
        <v>192</v>
      </c>
    </row>
    <row r="538" s="16" customFormat="1">
      <c r="A538" s="16"/>
      <c r="B538" s="251"/>
      <c r="C538" s="16"/>
      <c r="D538" s="228" t="s">
        <v>200</v>
      </c>
      <c r="E538" s="252" t="s">
        <v>1</v>
      </c>
      <c r="F538" s="253" t="s">
        <v>224</v>
      </c>
      <c r="G538" s="16"/>
      <c r="H538" s="254">
        <v>3</v>
      </c>
      <c r="I538" s="255"/>
      <c r="J538" s="16"/>
      <c r="K538" s="16"/>
      <c r="L538" s="251"/>
      <c r="M538" s="256"/>
      <c r="N538" s="257"/>
      <c r="O538" s="257"/>
      <c r="P538" s="257"/>
      <c r="Q538" s="257"/>
      <c r="R538" s="257"/>
      <c r="S538" s="257"/>
      <c r="T538" s="258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T538" s="252" t="s">
        <v>200</v>
      </c>
      <c r="AU538" s="252" t="s">
        <v>87</v>
      </c>
      <c r="AV538" s="16" t="s">
        <v>198</v>
      </c>
      <c r="AW538" s="16" t="s">
        <v>30</v>
      </c>
      <c r="AX538" s="16" t="s">
        <v>83</v>
      </c>
      <c r="AY538" s="252" t="s">
        <v>192</v>
      </c>
    </row>
    <row r="539" s="2" customFormat="1" ht="33" customHeight="1">
      <c r="A539" s="40"/>
      <c r="B539" s="183"/>
      <c r="C539" s="214" t="s">
        <v>664</v>
      </c>
      <c r="D539" s="214" t="s">
        <v>195</v>
      </c>
      <c r="E539" s="215" t="s">
        <v>665</v>
      </c>
      <c r="F539" s="216" t="s">
        <v>666</v>
      </c>
      <c r="G539" s="217" t="s">
        <v>471</v>
      </c>
      <c r="H539" s="218">
        <v>3</v>
      </c>
      <c r="I539" s="219"/>
      <c r="J539" s="220">
        <f>ROUND(I539*H539,2)</f>
        <v>0</v>
      </c>
      <c r="K539" s="221"/>
      <c r="L539" s="41"/>
      <c r="M539" s="222" t="s">
        <v>1</v>
      </c>
      <c r="N539" s="223" t="s">
        <v>42</v>
      </c>
      <c r="O539" s="84"/>
      <c r="P539" s="224">
        <f>O539*H539</f>
        <v>0</v>
      </c>
      <c r="Q539" s="224">
        <v>0</v>
      </c>
      <c r="R539" s="224">
        <f>Q539*H539</f>
        <v>0</v>
      </c>
      <c r="S539" s="224">
        <v>0</v>
      </c>
      <c r="T539" s="225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26" t="s">
        <v>639</v>
      </c>
      <c r="AT539" s="226" t="s">
        <v>195</v>
      </c>
      <c r="AU539" s="226" t="s">
        <v>87</v>
      </c>
      <c r="AY539" s="19" t="s">
        <v>192</v>
      </c>
      <c r="BE539" s="140">
        <f>IF(N539="základná",J539,0)</f>
        <v>0</v>
      </c>
      <c r="BF539" s="140">
        <f>IF(N539="znížená",J539,0)</f>
        <v>0</v>
      </c>
      <c r="BG539" s="140">
        <f>IF(N539="zákl. prenesená",J539,0)</f>
        <v>0</v>
      </c>
      <c r="BH539" s="140">
        <f>IF(N539="zníž. prenesená",J539,0)</f>
        <v>0</v>
      </c>
      <c r="BI539" s="140">
        <f>IF(N539="nulová",J539,0)</f>
        <v>0</v>
      </c>
      <c r="BJ539" s="19" t="s">
        <v>87</v>
      </c>
      <c r="BK539" s="140">
        <f>ROUND(I539*H539,2)</f>
        <v>0</v>
      </c>
      <c r="BL539" s="19" t="s">
        <v>639</v>
      </c>
      <c r="BM539" s="226" t="s">
        <v>667</v>
      </c>
    </row>
    <row r="540" s="14" customFormat="1">
      <c r="A540" s="14"/>
      <c r="B540" s="235"/>
      <c r="C540" s="14"/>
      <c r="D540" s="228" t="s">
        <v>200</v>
      </c>
      <c r="E540" s="236" t="s">
        <v>1</v>
      </c>
      <c r="F540" s="237" t="s">
        <v>661</v>
      </c>
      <c r="G540" s="14"/>
      <c r="H540" s="238">
        <v>1</v>
      </c>
      <c r="I540" s="239"/>
      <c r="J540" s="14"/>
      <c r="K540" s="14"/>
      <c r="L540" s="235"/>
      <c r="M540" s="240"/>
      <c r="N540" s="241"/>
      <c r="O540" s="241"/>
      <c r="P540" s="241"/>
      <c r="Q540" s="241"/>
      <c r="R540" s="241"/>
      <c r="S540" s="241"/>
      <c r="T540" s="242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36" t="s">
        <v>200</v>
      </c>
      <c r="AU540" s="236" t="s">
        <v>87</v>
      </c>
      <c r="AV540" s="14" t="s">
        <v>87</v>
      </c>
      <c r="AW540" s="14" t="s">
        <v>30</v>
      </c>
      <c r="AX540" s="14" t="s">
        <v>76</v>
      </c>
      <c r="AY540" s="236" t="s">
        <v>192</v>
      </c>
    </row>
    <row r="541" s="14" customFormat="1">
      <c r="A541" s="14"/>
      <c r="B541" s="235"/>
      <c r="C541" s="14"/>
      <c r="D541" s="228" t="s">
        <v>200</v>
      </c>
      <c r="E541" s="236" t="s">
        <v>1</v>
      </c>
      <c r="F541" s="237" t="s">
        <v>662</v>
      </c>
      <c r="G541" s="14"/>
      <c r="H541" s="238">
        <v>1</v>
      </c>
      <c r="I541" s="239"/>
      <c r="J541" s="14"/>
      <c r="K541" s="14"/>
      <c r="L541" s="235"/>
      <c r="M541" s="240"/>
      <c r="N541" s="241"/>
      <c r="O541" s="241"/>
      <c r="P541" s="241"/>
      <c r="Q541" s="241"/>
      <c r="R541" s="241"/>
      <c r="S541" s="241"/>
      <c r="T541" s="242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36" t="s">
        <v>200</v>
      </c>
      <c r="AU541" s="236" t="s">
        <v>87</v>
      </c>
      <c r="AV541" s="14" t="s">
        <v>87</v>
      </c>
      <c r="AW541" s="14" t="s">
        <v>30</v>
      </c>
      <c r="AX541" s="14" t="s">
        <v>76</v>
      </c>
      <c r="AY541" s="236" t="s">
        <v>192</v>
      </c>
    </row>
    <row r="542" s="14" customFormat="1">
      <c r="A542" s="14"/>
      <c r="B542" s="235"/>
      <c r="C542" s="14"/>
      <c r="D542" s="228" t="s">
        <v>200</v>
      </c>
      <c r="E542" s="236" t="s">
        <v>1</v>
      </c>
      <c r="F542" s="237" t="s">
        <v>663</v>
      </c>
      <c r="G542" s="14"/>
      <c r="H542" s="238">
        <v>1</v>
      </c>
      <c r="I542" s="239"/>
      <c r="J542" s="14"/>
      <c r="K542" s="14"/>
      <c r="L542" s="235"/>
      <c r="M542" s="240"/>
      <c r="N542" s="241"/>
      <c r="O542" s="241"/>
      <c r="P542" s="241"/>
      <c r="Q542" s="241"/>
      <c r="R542" s="241"/>
      <c r="S542" s="241"/>
      <c r="T542" s="24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36" t="s">
        <v>200</v>
      </c>
      <c r="AU542" s="236" t="s">
        <v>87</v>
      </c>
      <c r="AV542" s="14" t="s">
        <v>87</v>
      </c>
      <c r="AW542" s="14" t="s">
        <v>30</v>
      </c>
      <c r="AX542" s="14" t="s">
        <v>76</v>
      </c>
      <c r="AY542" s="236" t="s">
        <v>192</v>
      </c>
    </row>
    <row r="543" s="16" customFormat="1">
      <c r="A543" s="16"/>
      <c r="B543" s="251"/>
      <c r="C543" s="16"/>
      <c r="D543" s="228" t="s">
        <v>200</v>
      </c>
      <c r="E543" s="252" t="s">
        <v>1</v>
      </c>
      <c r="F543" s="253" t="s">
        <v>224</v>
      </c>
      <c r="G543" s="16"/>
      <c r="H543" s="254">
        <v>3</v>
      </c>
      <c r="I543" s="255"/>
      <c r="J543" s="16"/>
      <c r="K543" s="16"/>
      <c r="L543" s="251"/>
      <c r="M543" s="256"/>
      <c r="N543" s="257"/>
      <c r="O543" s="257"/>
      <c r="P543" s="257"/>
      <c r="Q543" s="257"/>
      <c r="R543" s="257"/>
      <c r="S543" s="257"/>
      <c r="T543" s="258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T543" s="252" t="s">
        <v>200</v>
      </c>
      <c r="AU543" s="252" t="s">
        <v>87</v>
      </c>
      <c r="AV543" s="16" t="s">
        <v>198</v>
      </c>
      <c r="AW543" s="16" t="s">
        <v>30</v>
      </c>
      <c r="AX543" s="16" t="s">
        <v>83</v>
      </c>
      <c r="AY543" s="252" t="s">
        <v>192</v>
      </c>
    </row>
    <row r="544" s="12" customFormat="1" ht="22.8" customHeight="1">
      <c r="A544" s="12"/>
      <c r="B544" s="202"/>
      <c r="C544" s="12"/>
      <c r="D544" s="203" t="s">
        <v>75</v>
      </c>
      <c r="E544" s="212" t="s">
        <v>668</v>
      </c>
      <c r="F544" s="212" t="s">
        <v>669</v>
      </c>
      <c r="G544" s="12"/>
      <c r="H544" s="12"/>
      <c r="I544" s="205"/>
      <c r="J544" s="213">
        <f>BK544</f>
        <v>0</v>
      </c>
      <c r="K544" s="12"/>
      <c r="L544" s="202"/>
      <c r="M544" s="206"/>
      <c r="N544" s="207"/>
      <c r="O544" s="207"/>
      <c r="P544" s="208">
        <f>SUM(P545:P554)</f>
        <v>0</v>
      </c>
      <c r="Q544" s="207"/>
      <c r="R544" s="208">
        <f>SUM(R545:R554)</f>
        <v>0</v>
      </c>
      <c r="S544" s="207"/>
      <c r="T544" s="209">
        <f>SUM(T545:T554)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203" t="s">
        <v>204</v>
      </c>
      <c r="AT544" s="210" t="s">
        <v>75</v>
      </c>
      <c r="AU544" s="210" t="s">
        <v>83</v>
      </c>
      <c r="AY544" s="203" t="s">
        <v>192</v>
      </c>
      <c r="BK544" s="211">
        <f>SUM(BK545:BK554)</f>
        <v>0</v>
      </c>
    </row>
    <row r="545" s="2" customFormat="1" ht="16.5" customHeight="1">
      <c r="A545" s="40"/>
      <c r="B545" s="183"/>
      <c r="C545" s="214" t="s">
        <v>670</v>
      </c>
      <c r="D545" s="214" t="s">
        <v>195</v>
      </c>
      <c r="E545" s="215" t="s">
        <v>671</v>
      </c>
      <c r="F545" s="216" t="s">
        <v>672</v>
      </c>
      <c r="G545" s="217" t="s">
        <v>471</v>
      </c>
      <c r="H545" s="218">
        <v>6</v>
      </c>
      <c r="I545" s="219"/>
      <c r="J545" s="220">
        <f>ROUND(I545*H545,2)</f>
        <v>0</v>
      </c>
      <c r="K545" s="221"/>
      <c r="L545" s="41"/>
      <c r="M545" s="222" t="s">
        <v>1</v>
      </c>
      <c r="N545" s="223" t="s">
        <v>42</v>
      </c>
      <c r="O545" s="84"/>
      <c r="P545" s="224">
        <f>O545*H545</f>
        <v>0</v>
      </c>
      <c r="Q545" s="224">
        <v>0</v>
      </c>
      <c r="R545" s="224">
        <f>Q545*H545</f>
        <v>0</v>
      </c>
      <c r="S545" s="224">
        <v>0</v>
      </c>
      <c r="T545" s="225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6" t="s">
        <v>639</v>
      </c>
      <c r="AT545" s="226" t="s">
        <v>195</v>
      </c>
      <c r="AU545" s="226" t="s">
        <v>87</v>
      </c>
      <c r="AY545" s="19" t="s">
        <v>192</v>
      </c>
      <c r="BE545" s="140">
        <f>IF(N545="základná",J545,0)</f>
        <v>0</v>
      </c>
      <c r="BF545" s="140">
        <f>IF(N545="znížená",J545,0)</f>
        <v>0</v>
      </c>
      <c r="BG545" s="140">
        <f>IF(N545="zákl. prenesená",J545,0)</f>
        <v>0</v>
      </c>
      <c r="BH545" s="140">
        <f>IF(N545="zníž. prenesená",J545,0)</f>
        <v>0</v>
      </c>
      <c r="BI545" s="140">
        <f>IF(N545="nulová",J545,0)</f>
        <v>0</v>
      </c>
      <c r="BJ545" s="19" t="s">
        <v>87</v>
      </c>
      <c r="BK545" s="140">
        <f>ROUND(I545*H545,2)</f>
        <v>0</v>
      </c>
      <c r="BL545" s="19" t="s">
        <v>639</v>
      </c>
      <c r="BM545" s="226" t="s">
        <v>673</v>
      </c>
    </row>
    <row r="546" s="14" customFormat="1">
      <c r="A546" s="14"/>
      <c r="B546" s="235"/>
      <c r="C546" s="14"/>
      <c r="D546" s="228" t="s">
        <v>200</v>
      </c>
      <c r="E546" s="236" t="s">
        <v>1</v>
      </c>
      <c r="F546" s="237" t="s">
        <v>674</v>
      </c>
      <c r="G546" s="14"/>
      <c r="H546" s="238">
        <v>5</v>
      </c>
      <c r="I546" s="239"/>
      <c r="J546" s="14"/>
      <c r="K546" s="14"/>
      <c r="L546" s="235"/>
      <c r="M546" s="240"/>
      <c r="N546" s="241"/>
      <c r="O546" s="241"/>
      <c r="P546" s="241"/>
      <c r="Q546" s="241"/>
      <c r="R546" s="241"/>
      <c r="S546" s="241"/>
      <c r="T546" s="242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36" t="s">
        <v>200</v>
      </c>
      <c r="AU546" s="236" t="s">
        <v>87</v>
      </c>
      <c r="AV546" s="14" t="s">
        <v>87</v>
      </c>
      <c r="AW546" s="14" t="s">
        <v>30</v>
      </c>
      <c r="AX546" s="14" t="s">
        <v>76</v>
      </c>
      <c r="AY546" s="236" t="s">
        <v>192</v>
      </c>
    </row>
    <row r="547" s="14" customFormat="1">
      <c r="A547" s="14"/>
      <c r="B547" s="235"/>
      <c r="C547" s="14"/>
      <c r="D547" s="228" t="s">
        <v>200</v>
      </c>
      <c r="E547" s="236" t="s">
        <v>1</v>
      </c>
      <c r="F547" s="237" t="s">
        <v>566</v>
      </c>
      <c r="G547" s="14"/>
      <c r="H547" s="238">
        <v>1</v>
      </c>
      <c r="I547" s="239"/>
      <c r="J547" s="14"/>
      <c r="K547" s="14"/>
      <c r="L547" s="235"/>
      <c r="M547" s="240"/>
      <c r="N547" s="241"/>
      <c r="O547" s="241"/>
      <c r="P547" s="241"/>
      <c r="Q547" s="241"/>
      <c r="R547" s="241"/>
      <c r="S547" s="241"/>
      <c r="T547" s="242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36" t="s">
        <v>200</v>
      </c>
      <c r="AU547" s="236" t="s">
        <v>87</v>
      </c>
      <c r="AV547" s="14" t="s">
        <v>87</v>
      </c>
      <c r="AW547" s="14" t="s">
        <v>30</v>
      </c>
      <c r="AX547" s="14" t="s">
        <v>76</v>
      </c>
      <c r="AY547" s="236" t="s">
        <v>192</v>
      </c>
    </row>
    <row r="548" s="16" customFormat="1">
      <c r="A548" s="16"/>
      <c r="B548" s="251"/>
      <c r="C548" s="16"/>
      <c r="D548" s="228" t="s">
        <v>200</v>
      </c>
      <c r="E548" s="252" t="s">
        <v>1</v>
      </c>
      <c r="F548" s="253" t="s">
        <v>224</v>
      </c>
      <c r="G548" s="16"/>
      <c r="H548" s="254">
        <v>6</v>
      </c>
      <c r="I548" s="255"/>
      <c r="J548" s="16"/>
      <c r="K548" s="16"/>
      <c r="L548" s="251"/>
      <c r="M548" s="256"/>
      <c r="N548" s="257"/>
      <c r="O548" s="257"/>
      <c r="P548" s="257"/>
      <c r="Q548" s="257"/>
      <c r="R548" s="257"/>
      <c r="S548" s="257"/>
      <c r="T548" s="258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T548" s="252" t="s">
        <v>200</v>
      </c>
      <c r="AU548" s="252" t="s">
        <v>87</v>
      </c>
      <c r="AV548" s="16" t="s">
        <v>198</v>
      </c>
      <c r="AW548" s="16" t="s">
        <v>30</v>
      </c>
      <c r="AX548" s="16" t="s">
        <v>83</v>
      </c>
      <c r="AY548" s="252" t="s">
        <v>192</v>
      </c>
    </row>
    <row r="549" s="2" customFormat="1" ht="16.5" customHeight="1">
      <c r="A549" s="40"/>
      <c r="B549" s="183"/>
      <c r="C549" s="214" t="s">
        <v>675</v>
      </c>
      <c r="D549" s="214" t="s">
        <v>195</v>
      </c>
      <c r="E549" s="215" t="s">
        <v>676</v>
      </c>
      <c r="F549" s="216" t="s">
        <v>677</v>
      </c>
      <c r="G549" s="217" t="s">
        <v>471</v>
      </c>
      <c r="H549" s="218">
        <v>6</v>
      </c>
      <c r="I549" s="219"/>
      <c r="J549" s="220">
        <f>ROUND(I549*H549,2)</f>
        <v>0</v>
      </c>
      <c r="K549" s="221"/>
      <c r="L549" s="41"/>
      <c r="M549" s="222" t="s">
        <v>1</v>
      </c>
      <c r="N549" s="223" t="s">
        <v>42</v>
      </c>
      <c r="O549" s="84"/>
      <c r="P549" s="224">
        <f>O549*H549</f>
        <v>0</v>
      </c>
      <c r="Q549" s="224">
        <v>0</v>
      </c>
      <c r="R549" s="224">
        <f>Q549*H549</f>
        <v>0</v>
      </c>
      <c r="S549" s="224">
        <v>0</v>
      </c>
      <c r="T549" s="225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26" t="s">
        <v>639</v>
      </c>
      <c r="AT549" s="226" t="s">
        <v>195</v>
      </c>
      <c r="AU549" s="226" t="s">
        <v>87</v>
      </c>
      <c r="AY549" s="19" t="s">
        <v>192</v>
      </c>
      <c r="BE549" s="140">
        <f>IF(N549="základná",J549,0)</f>
        <v>0</v>
      </c>
      <c r="BF549" s="140">
        <f>IF(N549="znížená",J549,0)</f>
        <v>0</v>
      </c>
      <c r="BG549" s="140">
        <f>IF(N549="zákl. prenesená",J549,0)</f>
        <v>0</v>
      </c>
      <c r="BH549" s="140">
        <f>IF(N549="zníž. prenesená",J549,0)</f>
        <v>0</v>
      </c>
      <c r="BI549" s="140">
        <f>IF(N549="nulová",J549,0)</f>
        <v>0</v>
      </c>
      <c r="BJ549" s="19" t="s">
        <v>87</v>
      </c>
      <c r="BK549" s="140">
        <f>ROUND(I549*H549,2)</f>
        <v>0</v>
      </c>
      <c r="BL549" s="19" t="s">
        <v>639</v>
      </c>
      <c r="BM549" s="226" t="s">
        <v>678</v>
      </c>
    </row>
    <row r="550" s="14" customFormat="1">
      <c r="A550" s="14"/>
      <c r="B550" s="235"/>
      <c r="C550" s="14"/>
      <c r="D550" s="228" t="s">
        <v>200</v>
      </c>
      <c r="E550" s="236" t="s">
        <v>1</v>
      </c>
      <c r="F550" s="237" t="s">
        <v>674</v>
      </c>
      <c r="G550" s="14"/>
      <c r="H550" s="238">
        <v>5</v>
      </c>
      <c r="I550" s="239"/>
      <c r="J550" s="14"/>
      <c r="K550" s="14"/>
      <c r="L550" s="235"/>
      <c r="M550" s="240"/>
      <c r="N550" s="241"/>
      <c r="O550" s="241"/>
      <c r="P550" s="241"/>
      <c r="Q550" s="241"/>
      <c r="R550" s="241"/>
      <c r="S550" s="241"/>
      <c r="T550" s="242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36" t="s">
        <v>200</v>
      </c>
      <c r="AU550" s="236" t="s">
        <v>87</v>
      </c>
      <c r="AV550" s="14" t="s">
        <v>87</v>
      </c>
      <c r="AW550" s="14" t="s">
        <v>30</v>
      </c>
      <c r="AX550" s="14" t="s">
        <v>76</v>
      </c>
      <c r="AY550" s="236" t="s">
        <v>192</v>
      </c>
    </row>
    <row r="551" s="14" customFormat="1">
      <c r="A551" s="14"/>
      <c r="B551" s="235"/>
      <c r="C551" s="14"/>
      <c r="D551" s="228" t="s">
        <v>200</v>
      </c>
      <c r="E551" s="236" t="s">
        <v>1</v>
      </c>
      <c r="F551" s="237" t="s">
        <v>566</v>
      </c>
      <c r="G551" s="14"/>
      <c r="H551" s="238">
        <v>1</v>
      </c>
      <c r="I551" s="239"/>
      <c r="J551" s="14"/>
      <c r="K551" s="14"/>
      <c r="L551" s="235"/>
      <c r="M551" s="240"/>
      <c r="N551" s="241"/>
      <c r="O551" s="241"/>
      <c r="P551" s="241"/>
      <c r="Q551" s="241"/>
      <c r="R551" s="241"/>
      <c r="S551" s="241"/>
      <c r="T551" s="242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36" t="s">
        <v>200</v>
      </c>
      <c r="AU551" s="236" t="s">
        <v>87</v>
      </c>
      <c r="AV551" s="14" t="s">
        <v>87</v>
      </c>
      <c r="AW551" s="14" t="s">
        <v>30</v>
      </c>
      <c r="AX551" s="14" t="s">
        <v>76</v>
      </c>
      <c r="AY551" s="236" t="s">
        <v>192</v>
      </c>
    </row>
    <row r="552" s="16" customFormat="1">
      <c r="A552" s="16"/>
      <c r="B552" s="251"/>
      <c r="C552" s="16"/>
      <c r="D552" s="228" t="s">
        <v>200</v>
      </c>
      <c r="E552" s="252" t="s">
        <v>1</v>
      </c>
      <c r="F552" s="253" t="s">
        <v>224</v>
      </c>
      <c r="G552" s="16"/>
      <c r="H552" s="254">
        <v>6</v>
      </c>
      <c r="I552" s="255"/>
      <c r="J552" s="16"/>
      <c r="K552" s="16"/>
      <c r="L552" s="251"/>
      <c r="M552" s="256"/>
      <c r="N552" s="257"/>
      <c r="O552" s="257"/>
      <c r="P552" s="257"/>
      <c r="Q552" s="257"/>
      <c r="R552" s="257"/>
      <c r="S552" s="257"/>
      <c r="T552" s="258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T552" s="252" t="s">
        <v>200</v>
      </c>
      <c r="AU552" s="252" t="s">
        <v>87</v>
      </c>
      <c r="AV552" s="16" t="s">
        <v>198</v>
      </c>
      <c r="AW552" s="16" t="s">
        <v>30</v>
      </c>
      <c r="AX552" s="16" t="s">
        <v>83</v>
      </c>
      <c r="AY552" s="252" t="s">
        <v>192</v>
      </c>
    </row>
    <row r="553" s="2" customFormat="1" ht="21.75" customHeight="1">
      <c r="A553" s="40"/>
      <c r="B553" s="183"/>
      <c r="C553" s="214" t="s">
        <v>679</v>
      </c>
      <c r="D553" s="214" t="s">
        <v>195</v>
      </c>
      <c r="E553" s="215" t="s">
        <v>680</v>
      </c>
      <c r="F553" s="216" t="s">
        <v>681</v>
      </c>
      <c r="G553" s="217" t="s">
        <v>471</v>
      </c>
      <c r="H553" s="218">
        <v>1</v>
      </c>
      <c r="I553" s="219"/>
      <c r="J553" s="220">
        <f>ROUND(I553*H553,2)</f>
        <v>0</v>
      </c>
      <c r="K553" s="221"/>
      <c r="L553" s="41"/>
      <c r="M553" s="222" t="s">
        <v>1</v>
      </c>
      <c r="N553" s="223" t="s">
        <v>42</v>
      </c>
      <c r="O553" s="84"/>
      <c r="P553" s="224">
        <f>O553*H553</f>
        <v>0</v>
      </c>
      <c r="Q553" s="224">
        <v>0</v>
      </c>
      <c r="R553" s="224">
        <f>Q553*H553</f>
        <v>0</v>
      </c>
      <c r="S553" s="224">
        <v>0</v>
      </c>
      <c r="T553" s="225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6" t="s">
        <v>639</v>
      </c>
      <c r="AT553" s="226" t="s">
        <v>195</v>
      </c>
      <c r="AU553" s="226" t="s">
        <v>87</v>
      </c>
      <c r="AY553" s="19" t="s">
        <v>192</v>
      </c>
      <c r="BE553" s="140">
        <f>IF(N553="základná",J553,0)</f>
        <v>0</v>
      </c>
      <c r="BF553" s="140">
        <f>IF(N553="znížená",J553,0)</f>
        <v>0</v>
      </c>
      <c r="BG553" s="140">
        <f>IF(N553="zákl. prenesená",J553,0)</f>
        <v>0</v>
      </c>
      <c r="BH553" s="140">
        <f>IF(N553="zníž. prenesená",J553,0)</f>
        <v>0</v>
      </c>
      <c r="BI553" s="140">
        <f>IF(N553="nulová",J553,0)</f>
        <v>0</v>
      </c>
      <c r="BJ553" s="19" t="s">
        <v>87</v>
      </c>
      <c r="BK553" s="140">
        <f>ROUND(I553*H553,2)</f>
        <v>0</v>
      </c>
      <c r="BL553" s="19" t="s">
        <v>639</v>
      </c>
      <c r="BM553" s="226" t="s">
        <v>682</v>
      </c>
    </row>
    <row r="554" s="14" customFormat="1">
      <c r="A554" s="14"/>
      <c r="B554" s="235"/>
      <c r="C554" s="14"/>
      <c r="D554" s="228" t="s">
        <v>200</v>
      </c>
      <c r="E554" s="236" t="s">
        <v>1</v>
      </c>
      <c r="F554" s="237" t="s">
        <v>683</v>
      </c>
      <c r="G554" s="14"/>
      <c r="H554" s="238">
        <v>1</v>
      </c>
      <c r="I554" s="239"/>
      <c r="J554" s="14"/>
      <c r="K554" s="14"/>
      <c r="L554" s="235"/>
      <c r="M554" s="240"/>
      <c r="N554" s="241"/>
      <c r="O554" s="241"/>
      <c r="P554" s="241"/>
      <c r="Q554" s="241"/>
      <c r="R554" s="241"/>
      <c r="S554" s="241"/>
      <c r="T554" s="242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36" t="s">
        <v>200</v>
      </c>
      <c r="AU554" s="236" t="s">
        <v>87</v>
      </c>
      <c r="AV554" s="14" t="s">
        <v>87</v>
      </c>
      <c r="AW554" s="14" t="s">
        <v>30</v>
      </c>
      <c r="AX554" s="14" t="s">
        <v>83</v>
      </c>
      <c r="AY554" s="236" t="s">
        <v>192</v>
      </c>
    </row>
    <row r="555" s="12" customFormat="1" ht="25.92" customHeight="1">
      <c r="A555" s="12"/>
      <c r="B555" s="202"/>
      <c r="C555" s="12"/>
      <c r="D555" s="203" t="s">
        <v>75</v>
      </c>
      <c r="E555" s="204" t="s">
        <v>684</v>
      </c>
      <c r="F555" s="204" t="s">
        <v>685</v>
      </c>
      <c r="G555" s="12"/>
      <c r="H555" s="12"/>
      <c r="I555" s="205"/>
      <c r="J555" s="180">
        <f>BK555</f>
        <v>0</v>
      </c>
      <c r="K555" s="12"/>
      <c r="L555" s="202"/>
      <c r="M555" s="206"/>
      <c r="N555" s="207"/>
      <c r="O555" s="207"/>
      <c r="P555" s="208">
        <f>SUM(P556:P557)</f>
        <v>0</v>
      </c>
      <c r="Q555" s="207"/>
      <c r="R555" s="208">
        <f>SUM(R556:R557)</f>
        <v>0</v>
      </c>
      <c r="S555" s="207"/>
      <c r="T555" s="209">
        <f>SUM(T556:T557)</f>
        <v>0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203" t="s">
        <v>198</v>
      </c>
      <c r="AT555" s="210" t="s">
        <v>75</v>
      </c>
      <c r="AU555" s="210" t="s">
        <v>76</v>
      </c>
      <c r="AY555" s="203" t="s">
        <v>192</v>
      </c>
      <c r="BK555" s="211">
        <f>SUM(BK556:BK557)</f>
        <v>0</v>
      </c>
    </row>
    <row r="556" s="2" customFormat="1" ht="62.7" customHeight="1">
      <c r="A556" s="40"/>
      <c r="B556" s="183"/>
      <c r="C556" s="214" t="s">
        <v>686</v>
      </c>
      <c r="D556" s="214" t="s">
        <v>195</v>
      </c>
      <c r="E556" s="215" t="s">
        <v>687</v>
      </c>
      <c r="F556" s="216" t="s">
        <v>688</v>
      </c>
      <c r="G556" s="217" t="s">
        <v>1</v>
      </c>
      <c r="H556" s="218">
        <v>0</v>
      </c>
      <c r="I556" s="219"/>
      <c r="J556" s="220">
        <f>ROUND(I556*H556,2)</f>
        <v>0</v>
      </c>
      <c r="K556" s="221"/>
      <c r="L556" s="41"/>
      <c r="M556" s="222" t="s">
        <v>1</v>
      </c>
      <c r="N556" s="223" t="s">
        <v>42</v>
      </c>
      <c r="O556" s="84"/>
      <c r="P556" s="224">
        <f>O556*H556</f>
        <v>0</v>
      </c>
      <c r="Q556" s="224">
        <v>0</v>
      </c>
      <c r="R556" s="224">
        <f>Q556*H556</f>
        <v>0</v>
      </c>
      <c r="S556" s="224">
        <v>0</v>
      </c>
      <c r="T556" s="225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26" t="s">
        <v>689</v>
      </c>
      <c r="AT556" s="226" t="s">
        <v>195</v>
      </c>
      <c r="AU556" s="226" t="s">
        <v>83</v>
      </c>
      <c r="AY556" s="19" t="s">
        <v>192</v>
      </c>
      <c r="BE556" s="140">
        <f>IF(N556="základná",J556,0)</f>
        <v>0</v>
      </c>
      <c r="BF556" s="140">
        <f>IF(N556="znížená",J556,0)</f>
        <v>0</v>
      </c>
      <c r="BG556" s="140">
        <f>IF(N556="zákl. prenesená",J556,0)</f>
        <v>0</v>
      </c>
      <c r="BH556" s="140">
        <f>IF(N556="zníž. prenesená",J556,0)</f>
        <v>0</v>
      </c>
      <c r="BI556" s="140">
        <f>IF(N556="nulová",J556,0)</f>
        <v>0</v>
      </c>
      <c r="BJ556" s="19" t="s">
        <v>87</v>
      </c>
      <c r="BK556" s="140">
        <f>ROUND(I556*H556,2)</f>
        <v>0</v>
      </c>
      <c r="BL556" s="19" t="s">
        <v>689</v>
      </c>
      <c r="BM556" s="226" t="s">
        <v>690</v>
      </c>
    </row>
    <row r="557" s="2" customFormat="1">
      <c r="A557" s="40"/>
      <c r="B557" s="41"/>
      <c r="C557" s="40"/>
      <c r="D557" s="228" t="s">
        <v>691</v>
      </c>
      <c r="E557" s="40"/>
      <c r="F557" s="270" t="s">
        <v>692</v>
      </c>
      <c r="G557" s="40"/>
      <c r="H557" s="40"/>
      <c r="I557" s="184"/>
      <c r="J557" s="40"/>
      <c r="K557" s="40"/>
      <c r="L557" s="41"/>
      <c r="M557" s="271"/>
      <c r="N557" s="272"/>
      <c r="O557" s="84"/>
      <c r="P557" s="84"/>
      <c r="Q557" s="84"/>
      <c r="R557" s="84"/>
      <c r="S557" s="84"/>
      <c r="T557" s="85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691</v>
      </c>
      <c r="AU557" s="19" t="s">
        <v>83</v>
      </c>
    </row>
    <row r="558" s="2" customFormat="1" ht="49.92" customHeight="1">
      <c r="A558" s="40"/>
      <c r="B558" s="41"/>
      <c r="C558" s="40"/>
      <c r="D558" s="40"/>
      <c r="E558" s="204" t="s">
        <v>693</v>
      </c>
      <c r="F558" s="204" t="s">
        <v>694</v>
      </c>
      <c r="G558" s="40"/>
      <c r="H558" s="40"/>
      <c r="I558" s="40"/>
      <c r="J558" s="180">
        <f>BK558</f>
        <v>0</v>
      </c>
      <c r="K558" s="40"/>
      <c r="L558" s="41"/>
      <c r="M558" s="271"/>
      <c r="N558" s="272"/>
      <c r="O558" s="84"/>
      <c r="P558" s="84"/>
      <c r="Q558" s="84"/>
      <c r="R558" s="84"/>
      <c r="S558" s="84"/>
      <c r="T558" s="85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75</v>
      </c>
      <c r="AU558" s="19" t="s">
        <v>76</v>
      </c>
      <c r="AY558" s="19" t="s">
        <v>695</v>
      </c>
      <c r="BK558" s="140">
        <f>SUM(BK559:BK563)</f>
        <v>0</v>
      </c>
    </row>
    <row r="559" s="2" customFormat="1" ht="16.32" customHeight="1">
      <c r="A559" s="40"/>
      <c r="B559" s="41"/>
      <c r="C559" s="273" t="s">
        <v>1</v>
      </c>
      <c r="D559" s="273" t="s">
        <v>195</v>
      </c>
      <c r="E559" s="274" t="s">
        <v>1</v>
      </c>
      <c r="F559" s="275" t="s">
        <v>1</v>
      </c>
      <c r="G559" s="276" t="s">
        <v>1</v>
      </c>
      <c r="H559" s="277"/>
      <c r="I559" s="278"/>
      <c r="J559" s="279">
        <f>BK559</f>
        <v>0</v>
      </c>
      <c r="K559" s="280"/>
      <c r="L559" s="41"/>
      <c r="M559" s="281" t="s">
        <v>1</v>
      </c>
      <c r="N559" s="282" t="s">
        <v>42</v>
      </c>
      <c r="O559" s="84"/>
      <c r="P559" s="84"/>
      <c r="Q559" s="84"/>
      <c r="R559" s="84"/>
      <c r="S559" s="84"/>
      <c r="T559" s="85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T559" s="19" t="s">
        <v>695</v>
      </c>
      <c r="AU559" s="19" t="s">
        <v>83</v>
      </c>
      <c r="AY559" s="19" t="s">
        <v>695</v>
      </c>
      <c r="BE559" s="140">
        <f>IF(N559="základná",J559,0)</f>
        <v>0</v>
      </c>
      <c r="BF559" s="140">
        <f>IF(N559="znížená",J559,0)</f>
        <v>0</v>
      </c>
      <c r="BG559" s="140">
        <f>IF(N559="zákl. prenesená",J559,0)</f>
        <v>0</v>
      </c>
      <c r="BH559" s="140">
        <f>IF(N559="zníž. prenesená",J559,0)</f>
        <v>0</v>
      </c>
      <c r="BI559" s="140">
        <f>IF(N559="nulová",J559,0)</f>
        <v>0</v>
      </c>
      <c r="BJ559" s="19" t="s">
        <v>87</v>
      </c>
      <c r="BK559" s="140">
        <f>I559*H559</f>
        <v>0</v>
      </c>
    </row>
    <row r="560" s="2" customFormat="1" ht="16.32" customHeight="1">
      <c r="A560" s="40"/>
      <c r="B560" s="41"/>
      <c r="C560" s="273" t="s">
        <v>1</v>
      </c>
      <c r="D560" s="273" t="s">
        <v>195</v>
      </c>
      <c r="E560" s="274" t="s">
        <v>1</v>
      </c>
      <c r="F560" s="275" t="s">
        <v>1</v>
      </c>
      <c r="G560" s="276" t="s">
        <v>1</v>
      </c>
      <c r="H560" s="277"/>
      <c r="I560" s="278"/>
      <c r="J560" s="279">
        <f>BK560</f>
        <v>0</v>
      </c>
      <c r="K560" s="280"/>
      <c r="L560" s="41"/>
      <c r="M560" s="281" t="s">
        <v>1</v>
      </c>
      <c r="N560" s="282" t="s">
        <v>42</v>
      </c>
      <c r="O560" s="84"/>
      <c r="P560" s="84"/>
      <c r="Q560" s="84"/>
      <c r="R560" s="84"/>
      <c r="S560" s="84"/>
      <c r="T560" s="85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9" t="s">
        <v>695</v>
      </c>
      <c r="AU560" s="19" t="s">
        <v>83</v>
      </c>
      <c r="AY560" s="19" t="s">
        <v>695</v>
      </c>
      <c r="BE560" s="140">
        <f>IF(N560="základná",J560,0)</f>
        <v>0</v>
      </c>
      <c r="BF560" s="140">
        <f>IF(N560="znížená",J560,0)</f>
        <v>0</v>
      </c>
      <c r="BG560" s="140">
        <f>IF(N560="zákl. prenesená",J560,0)</f>
        <v>0</v>
      </c>
      <c r="BH560" s="140">
        <f>IF(N560="zníž. prenesená",J560,0)</f>
        <v>0</v>
      </c>
      <c r="BI560" s="140">
        <f>IF(N560="nulová",J560,0)</f>
        <v>0</v>
      </c>
      <c r="BJ560" s="19" t="s">
        <v>87</v>
      </c>
      <c r="BK560" s="140">
        <f>I560*H560</f>
        <v>0</v>
      </c>
    </row>
    <row r="561" s="2" customFormat="1" ht="16.32" customHeight="1">
      <c r="A561" s="40"/>
      <c r="B561" s="41"/>
      <c r="C561" s="273" t="s">
        <v>1</v>
      </c>
      <c r="D561" s="273" t="s">
        <v>195</v>
      </c>
      <c r="E561" s="274" t="s">
        <v>1</v>
      </c>
      <c r="F561" s="275" t="s">
        <v>1</v>
      </c>
      <c r="G561" s="276" t="s">
        <v>1</v>
      </c>
      <c r="H561" s="277"/>
      <c r="I561" s="278"/>
      <c r="J561" s="279">
        <f>BK561</f>
        <v>0</v>
      </c>
      <c r="K561" s="280"/>
      <c r="L561" s="41"/>
      <c r="M561" s="281" t="s">
        <v>1</v>
      </c>
      <c r="N561" s="282" t="s">
        <v>42</v>
      </c>
      <c r="O561" s="84"/>
      <c r="P561" s="84"/>
      <c r="Q561" s="84"/>
      <c r="R561" s="84"/>
      <c r="S561" s="84"/>
      <c r="T561" s="85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695</v>
      </c>
      <c r="AU561" s="19" t="s">
        <v>83</v>
      </c>
      <c r="AY561" s="19" t="s">
        <v>695</v>
      </c>
      <c r="BE561" s="140">
        <f>IF(N561="základná",J561,0)</f>
        <v>0</v>
      </c>
      <c r="BF561" s="140">
        <f>IF(N561="znížená",J561,0)</f>
        <v>0</v>
      </c>
      <c r="BG561" s="140">
        <f>IF(N561="zákl. prenesená",J561,0)</f>
        <v>0</v>
      </c>
      <c r="BH561" s="140">
        <f>IF(N561="zníž. prenesená",J561,0)</f>
        <v>0</v>
      </c>
      <c r="BI561" s="140">
        <f>IF(N561="nulová",J561,0)</f>
        <v>0</v>
      </c>
      <c r="BJ561" s="19" t="s">
        <v>87</v>
      </c>
      <c r="BK561" s="140">
        <f>I561*H561</f>
        <v>0</v>
      </c>
    </row>
    <row r="562" s="2" customFormat="1" ht="16.32" customHeight="1">
      <c r="A562" s="40"/>
      <c r="B562" s="41"/>
      <c r="C562" s="273" t="s">
        <v>1</v>
      </c>
      <c r="D562" s="273" t="s">
        <v>195</v>
      </c>
      <c r="E562" s="274" t="s">
        <v>1</v>
      </c>
      <c r="F562" s="275" t="s">
        <v>1</v>
      </c>
      <c r="G562" s="276" t="s">
        <v>1</v>
      </c>
      <c r="H562" s="277"/>
      <c r="I562" s="278"/>
      <c r="J562" s="279">
        <f>BK562</f>
        <v>0</v>
      </c>
      <c r="K562" s="280"/>
      <c r="L562" s="41"/>
      <c r="M562" s="281" t="s">
        <v>1</v>
      </c>
      <c r="N562" s="282" t="s">
        <v>42</v>
      </c>
      <c r="O562" s="84"/>
      <c r="P562" s="84"/>
      <c r="Q562" s="84"/>
      <c r="R562" s="84"/>
      <c r="S562" s="84"/>
      <c r="T562" s="85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695</v>
      </c>
      <c r="AU562" s="19" t="s">
        <v>83</v>
      </c>
      <c r="AY562" s="19" t="s">
        <v>695</v>
      </c>
      <c r="BE562" s="140">
        <f>IF(N562="základná",J562,0)</f>
        <v>0</v>
      </c>
      <c r="BF562" s="140">
        <f>IF(N562="znížená",J562,0)</f>
        <v>0</v>
      </c>
      <c r="BG562" s="140">
        <f>IF(N562="zákl. prenesená",J562,0)</f>
        <v>0</v>
      </c>
      <c r="BH562" s="140">
        <f>IF(N562="zníž. prenesená",J562,0)</f>
        <v>0</v>
      </c>
      <c r="BI562" s="140">
        <f>IF(N562="nulová",J562,0)</f>
        <v>0</v>
      </c>
      <c r="BJ562" s="19" t="s">
        <v>87</v>
      </c>
      <c r="BK562" s="140">
        <f>I562*H562</f>
        <v>0</v>
      </c>
    </row>
    <row r="563" s="2" customFormat="1" ht="16.32" customHeight="1">
      <c r="A563" s="40"/>
      <c r="B563" s="41"/>
      <c r="C563" s="273" t="s">
        <v>1</v>
      </c>
      <c r="D563" s="273" t="s">
        <v>195</v>
      </c>
      <c r="E563" s="274" t="s">
        <v>1</v>
      </c>
      <c r="F563" s="275" t="s">
        <v>1</v>
      </c>
      <c r="G563" s="276" t="s">
        <v>1</v>
      </c>
      <c r="H563" s="277"/>
      <c r="I563" s="278"/>
      <c r="J563" s="279">
        <f>BK563</f>
        <v>0</v>
      </c>
      <c r="K563" s="280"/>
      <c r="L563" s="41"/>
      <c r="M563" s="281" t="s">
        <v>1</v>
      </c>
      <c r="N563" s="282" t="s">
        <v>42</v>
      </c>
      <c r="O563" s="283"/>
      <c r="P563" s="283"/>
      <c r="Q563" s="283"/>
      <c r="R563" s="283"/>
      <c r="S563" s="283"/>
      <c r="T563" s="284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695</v>
      </c>
      <c r="AU563" s="19" t="s">
        <v>83</v>
      </c>
      <c r="AY563" s="19" t="s">
        <v>695</v>
      </c>
      <c r="BE563" s="140">
        <f>IF(N563="základná",J563,0)</f>
        <v>0</v>
      </c>
      <c r="BF563" s="140">
        <f>IF(N563="znížená",J563,0)</f>
        <v>0</v>
      </c>
      <c r="BG563" s="140">
        <f>IF(N563="zákl. prenesená",J563,0)</f>
        <v>0</v>
      </c>
      <c r="BH563" s="140">
        <f>IF(N563="zníž. prenesená",J563,0)</f>
        <v>0</v>
      </c>
      <c r="BI563" s="140">
        <f>IF(N563="nulová",J563,0)</f>
        <v>0</v>
      </c>
      <c r="BJ563" s="19" t="s">
        <v>87</v>
      </c>
      <c r="BK563" s="140">
        <f>I563*H563</f>
        <v>0</v>
      </c>
    </row>
    <row r="564" s="2" customFormat="1" ht="6.96" customHeight="1">
      <c r="A564" s="40"/>
      <c r="B564" s="67"/>
      <c r="C564" s="68"/>
      <c r="D564" s="68"/>
      <c r="E564" s="68"/>
      <c r="F564" s="68"/>
      <c r="G564" s="68"/>
      <c r="H564" s="68"/>
      <c r="I564" s="68"/>
      <c r="J564" s="68"/>
      <c r="K564" s="68"/>
      <c r="L564" s="41"/>
      <c r="M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</row>
  </sheetData>
  <autoFilter ref="C139:K563"/>
  <mergeCells count="14">
    <mergeCell ref="E7:H7"/>
    <mergeCell ref="E9:H9"/>
    <mergeCell ref="E18:H18"/>
    <mergeCell ref="E27:H27"/>
    <mergeCell ref="E85:H85"/>
    <mergeCell ref="E87:H87"/>
    <mergeCell ref="D114:F114"/>
    <mergeCell ref="D115:F115"/>
    <mergeCell ref="D116:F116"/>
    <mergeCell ref="D117:F117"/>
    <mergeCell ref="D118:F118"/>
    <mergeCell ref="E130:H130"/>
    <mergeCell ref="E132:H132"/>
    <mergeCell ref="L2:V2"/>
  </mergeCells>
  <dataValidations count="2">
    <dataValidation type="list" allowBlank="1" showInputMessage="1" showErrorMessage="1" error="Povolené sú hodnoty K, M." sqref="D559:D564">
      <formula1>"K, M"</formula1>
    </dataValidation>
    <dataValidation type="list" allowBlank="1" showInputMessage="1" showErrorMessage="1" error="Povolené sú hodnoty základná, znížená, nulová." sqref="N559:N564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76</v>
      </c>
    </row>
    <row r="4" s="1" customFormat="1" ht="24.96" customHeight="1">
      <c r="B4" s="22"/>
      <c r="D4" s="23" t="s">
        <v>110</v>
      </c>
      <c r="L4" s="22"/>
      <c r="M4" s="149" t="s">
        <v>9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15</v>
      </c>
      <c r="L6" s="22"/>
    </row>
    <row r="7" s="1" customFormat="1" ht="16.5" customHeight="1">
      <c r="B7" s="22"/>
      <c r="E7" s="150" t="str">
        <f>'Rekapitulácia stavby'!K6</f>
        <v>Zateplenie fasády ZUŠ Jozefa Rosinského</v>
      </c>
      <c r="F7" s="32"/>
      <c r="G7" s="32"/>
      <c r="H7" s="32"/>
      <c r="L7" s="22"/>
    </row>
    <row r="8" s="1" customFormat="1" ht="12" customHeight="1">
      <c r="B8" s="22"/>
      <c r="D8" s="32" t="s">
        <v>119</v>
      </c>
      <c r="L8" s="22"/>
    </row>
    <row r="9" s="2" customFormat="1" ht="16.5" customHeight="1">
      <c r="A9" s="40"/>
      <c r="B9" s="41"/>
      <c r="C9" s="40"/>
      <c r="D9" s="40"/>
      <c r="E9" s="150" t="s">
        <v>124</v>
      </c>
      <c r="F9" s="40"/>
      <c r="G9" s="40"/>
      <c r="H9" s="40"/>
      <c r="I9" s="40"/>
      <c r="J9" s="40"/>
      <c r="K9" s="40"/>
      <c r="L9" s="62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1"/>
      <c r="C10" s="40"/>
      <c r="D10" s="32" t="s">
        <v>696</v>
      </c>
      <c r="E10" s="40"/>
      <c r="F10" s="40"/>
      <c r="G10" s="40"/>
      <c r="H10" s="40"/>
      <c r="I10" s="40"/>
      <c r="J10" s="40"/>
      <c r="K10" s="40"/>
      <c r="L10" s="62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1"/>
      <c r="C11" s="40"/>
      <c r="D11" s="40"/>
      <c r="E11" s="74" t="s">
        <v>697</v>
      </c>
      <c r="F11" s="40"/>
      <c r="G11" s="40"/>
      <c r="H11" s="40"/>
      <c r="I11" s="40"/>
      <c r="J11" s="40"/>
      <c r="K11" s="40"/>
      <c r="L11" s="62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1"/>
      <c r="C12" s="40"/>
      <c r="D12" s="40"/>
      <c r="E12" s="40"/>
      <c r="F12" s="40"/>
      <c r="G12" s="40"/>
      <c r="H12" s="40"/>
      <c r="I12" s="40"/>
      <c r="J12" s="40"/>
      <c r="K12" s="40"/>
      <c r="L12" s="62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1"/>
      <c r="C13" s="40"/>
      <c r="D13" s="32" t="s">
        <v>17</v>
      </c>
      <c r="E13" s="40"/>
      <c r="F13" s="27" t="s">
        <v>1</v>
      </c>
      <c r="G13" s="40"/>
      <c r="H13" s="40"/>
      <c r="I13" s="32" t="s">
        <v>18</v>
      </c>
      <c r="J13" s="27" t="s">
        <v>1</v>
      </c>
      <c r="K13" s="40"/>
      <c r="L13" s="62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1"/>
      <c r="C14" s="40"/>
      <c r="D14" s="32" t="s">
        <v>19</v>
      </c>
      <c r="E14" s="40"/>
      <c r="F14" s="27" t="s">
        <v>698</v>
      </c>
      <c r="G14" s="40"/>
      <c r="H14" s="40"/>
      <c r="I14" s="32" t="s">
        <v>21</v>
      </c>
      <c r="J14" s="76" t="str">
        <f>'Rekapitulácia stavby'!AN8</f>
        <v>23. 9. 2021</v>
      </c>
      <c r="K14" s="40"/>
      <c r="L14" s="62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1"/>
      <c r="C15" s="40"/>
      <c r="D15" s="40"/>
      <c r="E15" s="40"/>
      <c r="F15" s="40"/>
      <c r="G15" s="40"/>
      <c r="H15" s="40"/>
      <c r="I15" s="40"/>
      <c r="J15" s="40"/>
      <c r="K15" s="40"/>
      <c r="L15" s="62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1"/>
      <c r="C16" s="40"/>
      <c r="D16" s="32" t="s">
        <v>23</v>
      </c>
      <c r="E16" s="40"/>
      <c r="F16" s="40"/>
      <c r="G16" s="40"/>
      <c r="H16" s="40"/>
      <c r="I16" s="32" t="s">
        <v>24</v>
      </c>
      <c r="J16" s="27" t="str">
        <f>IF('Rekapitulácia stavby'!AN10="","",'Rekapitulácia stavby'!AN10)</f>
        <v/>
      </c>
      <c r="K16" s="40"/>
      <c r="L16" s="62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1"/>
      <c r="C17" s="40"/>
      <c r="D17" s="40"/>
      <c r="E17" s="27" t="str">
        <f>IF('Rekapitulácia stavby'!E11="","",'Rekapitulácia stavby'!E11)</f>
        <v xml:space="preserve">about_architecture s.r.o </v>
      </c>
      <c r="F17" s="40"/>
      <c r="G17" s="40"/>
      <c r="H17" s="40"/>
      <c r="I17" s="32" t="s">
        <v>26</v>
      </c>
      <c r="J17" s="27" t="str">
        <f>IF('Rekapitulácia stavby'!AN11="","",'Rekapitulácia stavby'!AN11)</f>
        <v/>
      </c>
      <c r="K17" s="40"/>
      <c r="L17" s="62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1"/>
      <c r="C18" s="40"/>
      <c r="D18" s="40"/>
      <c r="E18" s="40"/>
      <c r="F18" s="40"/>
      <c r="G18" s="40"/>
      <c r="H18" s="40"/>
      <c r="I18" s="40"/>
      <c r="J18" s="40"/>
      <c r="K18" s="40"/>
      <c r="L18" s="62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1"/>
      <c r="C19" s="40"/>
      <c r="D19" s="32" t="s">
        <v>27</v>
      </c>
      <c r="E19" s="40"/>
      <c r="F19" s="40"/>
      <c r="G19" s="40"/>
      <c r="H19" s="40"/>
      <c r="I19" s="32" t="s">
        <v>24</v>
      </c>
      <c r="J19" s="33" t="str">
        <f>'Rekapitulácia stavby'!AN13</f>
        <v>Vyplň údaj</v>
      </c>
      <c r="K19" s="40"/>
      <c r="L19" s="62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1"/>
      <c r="C20" s="40"/>
      <c r="D20" s="40"/>
      <c r="E20" s="33" t="str">
        <f>'Rekapitulácia stavby'!E14</f>
        <v>Vyplň údaj</v>
      </c>
      <c r="F20" s="27"/>
      <c r="G20" s="27"/>
      <c r="H20" s="27"/>
      <c r="I20" s="32" t="s">
        <v>26</v>
      </c>
      <c r="J20" s="33" t="str">
        <f>'Rekapitulácia stavby'!AN14</f>
        <v>Vyplň údaj</v>
      </c>
      <c r="K20" s="40"/>
      <c r="L20" s="62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1"/>
      <c r="C21" s="40"/>
      <c r="D21" s="40"/>
      <c r="E21" s="40"/>
      <c r="F21" s="40"/>
      <c r="G21" s="40"/>
      <c r="H21" s="40"/>
      <c r="I21" s="40"/>
      <c r="J21" s="40"/>
      <c r="K21" s="40"/>
      <c r="L21" s="62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1"/>
      <c r="C22" s="40"/>
      <c r="D22" s="32" t="s">
        <v>29</v>
      </c>
      <c r="E22" s="40"/>
      <c r="F22" s="40"/>
      <c r="G22" s="40"/>
      <c r="H22" s="40"/>
      <c r="I22" s="32" t="s">
        <v>24</v>
      </c>
      <c r="J22" s="27" t="str">
        <f>IF('Rekapitulácia stavby'!AN16="","",'Rekapitulácia stavby'!AN16)</f>
        <v/>
      </c>
      <c r="K22" s="40"/>
      <c r="L22" s="62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1"/>
      <c r="C23" s="40"/>
      <c r="D23" s="40"/>
      <c r="E23" s="27" t="str">
        <f>IF('Rekapitulácia stavby'!E17="","",'Rekapitulácia stavby'!E17)</f>
        <v xml:space="preserve">about_architecture s.r.o </v>
      </c>
      <c r="F23" s="40"/>
      <c r="G23" s="40"/>
      <c r="H23" s="40"/>
      <c r="I23" s="32" t="s">
        <v>26</v>
      </c>
      <c r="J23" s="27" t="str">
        <f>IF('Rekapitulácia stavby'!AN17="","",'Rekapitulácia stavby'!AN17)</f>
        <v/>
      </c>
      <c r="K23" s="40"/>
      <c r="L23" s="62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1"/>
      <c r="C24" s="40"/>
      <c r="D24" s="40"/>
      <c r="E24" s="40"/>
      <c r="F24" s="40"/>
      <c r="G24" s="40"/>
      <c r="H24" s="40"/>
      <c r="I24" s="40"/>
      <c r="J24" s="40"/>
      <c r="K24" s="40"/>
      <c r="L24" s="62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1"/>
      <c r="C25" s="40"/>
      <c r="D25" s="32" t="s">
        <v>31</v>
      </c>
      <c r="E25" s="40"/>
      <c r="F25" s="40"/>
      <c r="G25" s="40"/>
      <c r="H25" s="40"/>
      <c r="I25" s="32" t="s">
        <v>24</v>
      </c>
      <c r="J25" s="27" t="str">
        <f>IF('Rekapitulácia stavby'!AN19="","",'Rekapitulácia stavby'!AN19)</f>
        <v/>
      </c>
      <c r="K25" s="40"/>
      <c r="L25" s="62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1"/>
      <c r="C26" s="40"/>
      <c r="D26" s="40"/>
      <c r="E26" s="27" t="str">
        <f>IF('Rekapitulácia stavby'!E20="","",'Rekapitulácia stavby'!E20)</f>
        <v>ROZING s.r.o.</v>
      </c>
      <c r="F26" s="40"/>
      <c r="G26" s="40"/>
      <c r="H26" s="40"/>
      <c r="I26" s="32" t="s">
        <v>26</v>
      </c>
      <c r="J26" s="27" t="str">
        <f>IF('Rekapitulácia stavby'!AN20="","",'Rekapitulácia stavby'!AN20)</f>
        <v/>
      </c>
      <c r="K26" s="40"/>
      <c r="L26" s="62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62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1"/>
      <c r="C28" s="40"/>
      <c r="D28" s="32" t="s">
        <v>33</v>
      </c>
      <c r="E28" s="40"/>
      <c r="F28" s="40"/>
      <c r="G28" s="40"/>
      <c r="H28" s="40"/>
      <c r="I28" s="40"/>
      <c r="J28" s="40"/>
      <c r="K28" s="40"/>
      <c r="L28" s="62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1"/>
      <c r="B29" s="152"/>
      <c r="C29" s="151"/>
      <c r="D29" s="151"/>
      <c r="E29" s="36" t="s">
        <v>1</v>
      </c>
      <c r="F29" s="36"/>
      <c r="G29" s="36"/>
      <c r="H29" s="36"/>
      <c r="I29" s="151"/>
      <c r="J29" s="151"/>
      <c r="K29" s="151"/>
      <c r="L29" s="153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62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1"/>
      <c r="C31" s="40"/>
      <c r="D31" s="97"/>
      <c r="E31" s="97"/>
      <c r="F31" s="97"/>
      <c r="G31" s="97"/>
      <c r="H31" s="97"/>
      <c r="I31" s="97"/>
      <c r="J31" s="97"/>
      <c r="K31" s="97"/>
      <c r="L31" s="62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1"/>
      <c r="C32" s="40"/>
      <c r="D32" s="27" t="s">
        <v>149</v>
      </c>
      <c r="E32" s="40"/>
      <c r="F32" s="40"/>
      <c r="G32" s="40"/>
      <c r="H32" s="40"/>
      <c r="I32" s="40"/>
      <c r="J32" s="39">
        <f>J98</f>
        <v>0</v>
      </c>
      <c r="K32" s="40"/>
      <c r="L32" s="62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1"/>
      <c r="C33" s="40"/>
      <c r="D33" s="38" t="s">
        <v>100</v>
      </c>
      <c r="E33" s="40"/>
      <c r="F33" s="40"/>
      <c r="G33" s="40"/>
      <c r="H33" s="40"/>
      <c r="I33" s="40"/>
      <c r="J33" s="39">
        <f>J104</f>
        <v>0</v>
      </c>
      <c r="K33" s="40"/>
      <c r="L33" s="62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1"/>
      <c r="C34" s="40"/>
      <c r="D34" s="154" t="s">
        <v>36</v>
      </c>
      <c r="E34" s="40"/>
      <c r="F34" s="40"/>
      <c r="G34" s="40"/>
      <c r="H34" s="40"/>
      <c r="I34" s="40"/>
      <c r="J34" s="103">
        <f>ROUND(J32 + J33, 2)</f>
        <v>0</v>
      </c>
      <c r="K34" s="40"/>
      <c r="L34" s="62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1"/>
      <c r="C35" s="40"/>
      <c r="D35" s="97"/>
      <c r="E35" s="97"/>
      <c r="F35" s="97"/>
      <c r="G35" s="97"/>
      <c r="H35" s="97"/>
      <c r="I35" s="97"/>
      <c r="J35" s="97"/>
      <c r="K35" s="97"/>
      <c r="L35" s="62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1"/>
      <c r="C36" s="40"/>
      <c r="D36" s="40"/>
      <c r="E36" s="40"/>
      <c r="F36" s="45" t="s">
        <v>38</v>
      </c>
      <c r="G36" s="40"/>
      <c r="H36" s="40"/>
      <c r="I36" s="45" t="s">
        <v>37</v>
      </c>
      <c r="J36" s="45" t="s">
        <v>39</v>
      </c>
      <c r="K36" s="40"/>
      <c r="L36" s="62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1"/>
      <c r="C37" s="40"/>
      <c r="D37" s="155" t="s">
        <v>40</v>
      </c>
      <c r="E37" s="47" t="s">
        <v>41</v>
      </c>
      <c r="F37" s="156">
        <f>ROUND((ROUND((SUM(BE104:BE111) + SUM(BE133:BE167)),  2) + SUM(BE169:BE173)), 2)</f>
        <v>0</v>
      </c>
      <c r="G37" s="157"/>
      <c r="H37" s="157"/>
      <c r="I37" s="158">
        <v>0.20000000000000001</v>
      </c>
      <c r="J37" s="156">
        <f>ROUND((ROUND(((SUM(BE104:BE111) + SUM(BE133:BE167))*I37),  2) + (SUM(BE169:BE173)*I37)), 2)</f>
        <v>0</v>
      </c>
      <c r="K37" s="40"/>
      <c r="L37" s="6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1"/>
      <c r="C38" s="40"/>
      <c r="D38" s="40"/>
      <c r="E38" s="47" t="s">
        <v>42</v>
      </c>
      <c r="F38" s="156">
        <f>ROUND((ROUND((SUM(BF104:BF111) + SUM(BF133:BF167)),  2) + SUM(BF169:BF173)), 2)</f>
        <v>0</v>
      </c>
      <c r="G38" s="157"/>
      <c r="H38" s="157"/>
      <c r="I38" s="158">
        <v>0.20000000000000001</v>
      </c>
      <c r="J38" s="156">
        <f>ROUND((ROUND(((SUM(BF104:BF111) + SUM(BF133:BF167))*I38),  2) + (SUM(BF169:BF173)*I38)), 2)</f>
        <v>0</v>
      </c>
      <c r="K38" s="40"/>
      <c r="L38" s="62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1"/>
      <c r="C39" s="40"/>
      <c r="D39" s="40"/>
      <c r="E39" s="32" t="s">
        <v>43</v>
      </c>
      <c r="F39" s="159">
        <f>ROUND((ROUND((SUM(BG104:BG111) + SUM(BG133:BG167)),  2) + SUM(BG169:BG173)), 2)</f>
        <v>0</v>
      </c>
      <c r="G39" s="40"/>
      <c r="H39" s="40"/>
      <c r="I39" s="160">
        <v>0.20000000000000001</v>
      </c>
      <c r="J39" s="159">
        <f>0</f>
        <v>0</v>
      </c>
      <c r="K39" s="40"/>
      <c r="L39" s="62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1"/>
      <c r="C40" s="40"/>
      <c r="D40" s="40"/>
      <c r="E40" s="32" t="s">
        <v>44</v>
      </c>
      <c r="F40" s="159">
        <f>ROUND((ROUND((SUM(BH104:BH111) + SUM(BH133:BH167)),  2) + SUM(BH169:BH173)), 2)</f>
        <v>0</v>
      </c>
      <c r="G40" s="40"/>
      <c r="H40" s="40"/>
      <c r="I40" s="160">
        <v>0.20000000000000001</v>
      </c>
      <c r="J40" s="159">
        <f>0</f>
        <v>0</v>
      </c>
      <c r="K40" s="40"/>
      <c r="L40" s="62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1"/>
      <c r="C41" s="40"/>
      <c r="D41" s="40"/>
      <c r="E41" s="47" t="s">
        <v>45</v>
      </c>
      <c r="F41" s="156">
        <f>ROUND((ROUND((SUM(BI104:BI111) + SUM(BI133:BI167)),  2) + SUM(BI169:BI173)), 2)</f>
        <v>0</v>
      </c>
      <c r="G41" s="157"/>
      <c r="H41" s="157"/>
      <c r="I41" s="158">
        <v>0</v>
      </c>
      <c r="J41" s="156">
        <f>0</f>
        <v>0</v>
      </c>
      <c r="K41" s="40"/>
      <c r="L41" s="62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62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1"/>
      <c r="C43" s="146"/>
      <c r="D43" s="161" t="s">
        <v>46</v>
      </c>
      <c r="E43" s="88"/>
      <c r="F43" s="88"/>
      <c r="G43" s="162" t="s">
        <v>47</v>
      </c>
      <c r="H43" s="163" t="s">
        <v>48</v>
      </c>
      <c r="I43" s="88"/>
      <c r="J43" s="164">
        <f>SUM(J34:J41)</f>
        <v>0</v>
      </c>
      <c r="K43" s="165"/>
      <c r="L43" s="62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62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62"/>
      <c r="D50" s="63" t="s">
        <v>49</v>
      </c>
      <c r="E50" s="64"/>
      <c r="F50" s="64"/>
      <c r="G50" s="63" t="s">
        <v>50</v>
      </c>
      <c r="H50" s="64"/>
      <c r="I50" s="64"/>
      <c r="J50" s="64"/>
      <c r="K50" s="64"/>
      <c r="L50" s="62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40"/>
      <c r="B61" s="41"/>
      <c r="C61" s="40"/>
      <c r="D61" s="65" t="s">
        <v>51</v>
      </c>
      <c r="E61" s="43"/>
      <c r="F61" s="166" t="s">
        <v>52</v>
      </c>
      <c r="G61" s="65" t="s">
        <v>51</v>
      </c>
      <c r="H61" s="43"/>
      <c r="I61" s="43"/>
      <c r="J61" s="167" t="s">
        <v>52</v>
      </c>
      <c r="K61" s="43"/>
      <c r="L61" s="62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40"/>
      <c r="B65" s="41"/>
      <c r="C65" s="40"/>
      <c r="D65" s="63" t="s">
        <v>53</v>
      </c>
      <c r="E65" s="66"/>
      <c r="F65" s="66"/>
      <c r="G65" s="63" t="s">
        <v>54</v>
      </c>
      <c r="H65" s="66"/>
      <c r="I65" s="66"/>
      <c r="J65" s="66"/>
      <c r="K65" s="66"/>
      <c r="L65" s="62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40"/>
      <c r="B76" s="41"/>
      <c r="C76" s="40"/>
      <c r="D76" s="65" t="s">
        <v>51</v>
      </c>
      <c r="E76" s="43"/>
      <c r="F76" s="166" t="s">
        <v>52</v>
      </c>
      <c r="G76" s="65" t="s">
        <v>51</v>
      </c>
      <c r="H76" s="43"/>
      <c r="I76" s="43"/>
      <c r="J76" s="167" t="s">
        <v>52</v>
      </c>
      <c r="K76" s="43"/>
      <c r="L76" s="62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2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62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3" t="s">
        <v>150</v>
      </c>
      <c r="D82" s="40"/>
      <c r="E82" s="40"/>
      <c r="F82" s="40"/>
      <c r="G82" s="40"/>
      <c r="H82" s="40"/>
      <c r="I82" s="40"/>
      <c r="J82" s="40"/>
      <c r="K82" s="40"/>
      <c r="L82" s="62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62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2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0"/>
      <c r="D85" s="40"/>
      <c r="E85" s="150" t="str">
        <f>E7</f>
        <v>Zateplenie fasády ZUŠ Jozefa Rosinského</v>
      </c>
      <c r="F85" s="32"/>
      <c r="G85" s="32"/>
      <c r="H85" s="32"/>
      <c r="I85" s="40"/>
      <c r="J85" s="40"/>
      <c r="K85" s="40"/>
      <c r="L85" s="62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2"/>
      <c r="C86" s="32" t="s">
        <v>119</v>
      </c>
      <c r="L86" s="22"/>
    </row>
    <row r="87" s="2" customFormat="1" ht="16.5" customHeight="1">
      <c r="A87" s="40"/>
      <c r="B87" s="41"/>
      <c r="C87" s="40"/>
      <c r="D87" s="40"/>
      <c r="E87" s="150" t="s">
        <v>124</v>
      </c>
      <c r="F87" s="40"/>
      <c r="G87" s="40"/>
      <c r="H87" s="40"/>
      <c r="I87" s="40"/>
      <c r="J87" s="40"/>
      <c r="K87" s="40"/>
      <c r="L87" s="62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2" t="s">
        <v>696</v>
      </c>
      <c r="D88" s="40"/>
      <c r="E88" s="40"/>
      <c r="F88" s="40"/>
      <c r="G88" s="40"/>
      <c r="H88" s="40"/>
      <c r="I88" s="40"/>
      <c r="J88" s="40"/>
      <c r="K88" s="40"/>
      <c r="L88" s="62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0"/>
      <c r="D89" s="40"/>
      <c r="E89" s="74" t="str">
        <f>E11</f>
        <v>01 - Elektroinštalácia</v>
      </c>
      <c r="F89" s="40"/>
      <c r="G89" s="40"/>
      <c r="H89" s="40"/>
      <c r="I89" s="40"/>
      <c r="J89" s="40"/>
      <c r="K89" s="40"/>
      <c r="L89" s="62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62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2" t="s">
        <v>19</v>
      </c>
      <c r="D91" s="40"/>
      <c r="E91" s="40"/>
      <c r="F91" s="27" t="str">
        <f>F14</f>
        <v xml:space="preserve"> </v>
      </c>
      <c r="G91" s="40"/>
      <c r="H91" s="40"/>
      <c r="I91" s="32" t="s">
        <v>21</v>
      </c>
      <c r="J91" s="76" t="str">
        <f>IF(J14="","",J14)</f>
        <v>23. 9. 2021</v>
      </c>
      <c r="K91" s="40"/>
      <c r="L91" s="62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62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25.65" customHeight="1">
      <c r="A93" s="40"/>
      <c r="B93" s="41"/>
      <c r="C93" s="32" t="s">
        <v>23</v>
      </c>
      <c r="D93" s="40"/>
      <c r="E93" s="40"/>
      <c r="F93" s="27" t="str">
        <f>E17</f>
        <v xml:space="preserve">about_architecture s.r.o </v>
      </c>
      <c r="G93" s="40"/>
      <c r="H93" s="40"/>
      <c r="I93" s="32" t="s">
        <v>29</v>
      </c>
      <c r="J93" s="36" t="str">
        <f>E23</f>
        <v xml:space="preserve">about_architecture s.r.o </v>
      </c>
      <c r="K93" s="40"/>
      <c r="L93" s="62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31</v>
      </c>
      <c r="J94" s="36" t="str">
        <f>E26</f>
        <v>ROZING s.r.o.</v>
      </c>
      <c r="K94" s="40"/>
      <c r="L94" s="62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62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9.28" customHeight="1">
      <c r="A96" s="40"/>
      <c r="B96" s="41"/>
      <c r="C96" s="168" t="s">
        <v>151</v>
      </c>
      <c r="D96" s="146"/>
      <c r="E96" s="146"/>
      <c r="F96" s="146"/>
      <c r="G96" s="146"/>
      <c r="H96" s="146"/>
      <c r="I96" s="146"/>
      <c r="J96" s="169" t="s">
        <v>152</v>
      </c>
      <c r="K96" s="146"/>
      <c r="L96" s="62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62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22.8" customHeight="1">
      <c r="A98" s="40"/>
      <c r="B98" s="41"/>
      <c r="C98" s="170" t="s">
        <v>153</v>
      </c>
      <c r="D98" s="40"/>
      <c r="E98" s="40"/>
      <c r="F98" s="40"/>
      <c r="G98" s="40"/>
      <c r="H98" s="40"/>
      <c r="I98" s="40"/>
      <c r="J98" s="103">
        <f>J133</f>
        <v>0</v>
      </c>
      <c r="K98" s="40"/>
      <c r="L98" s="62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9" t="s">
        <v>154</v>
      </c>
    </row>
    <row r="99" s="9" customFormat="1" ht="24.96" customHeight="1">
      <c r="A99" s="9"/>
      <c r="B99" s="171"/>
      <c r="C99" s="9"/>
      <c r="D99" s="172" t="s">
        <v>699</v>
      </c>
      <c r="E99" s="173"/>
      <c r="F99" s="173"/>
      <c r="G99" s="173"/>
      <c r="H99" s="173"/>
      <c r="I99" s="173"/>
      <c r="J99" s="174">
        <f>J134</f>
        <v>0</v>
      </c>
      <c r="K99" s="9"/>
      <c r="L99" s="17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71"/>
      <c r="C100" s="9"/>
      <c r="D100" s="172" t="s">
        <v>700</v>
      </c>
      <c r="E100" s="173"/>
      <c r="F100" s="173"/>
      <c r="G100" s="173"/>
      <c r="H100" s="173"/>
      <c r="I100" s="173"/>
      <c r="J100" s="174">
        <f>J159</f>
        <v>0</v>
      </c>
      <c r="K100" s="9"/>
      <c r="L100" s="17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1.84" customHeight="1">
      <c r="A101" s="9"/>
      <c r="B101" s="171"/>
      <c r="C101" s="9"/>
      <c r="D101" s="179" t="s">
        <v>168</v>
      </c>
      <c r="E101" s="9"/>
      <c r="F101" s="9"/>
      <c r="G101" s="9"/>
      <c r="H101" s="9"/>
      <c r="I101" s="9"/>
      <c r="J101" s="180">
        <f>J168</f>
        <v>0</v>
      </c>
      <c r="K101" s="9"/>
      <c r="L101" s="17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62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6.96" customHeight="1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62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="2" customFormat="1" ht="29.28" customHeight="1">
      <c r="A104" s="40"/>
      <c r="B104" s="41"/>
      <c r="C104" s="170" t="s">
        <v>169</v>
      </c>
      <c r="D104" s="40"/>
      <c r="E104" s="40"/>
      <c r="F104" s="40"/>
      <c r="G104" s="40"/>
      <c r="H104" s="40"/>
      <c r="I104" s="40"/>
      <c r="J104" s="181">
        <f>ROUND(J105 + J106 + J107 + J108 + J109 + J110,2)</f>
        <v>0</v>
      </c>
      <c r="K104" s="40"/>
      <c r="L104" s="62"/>
      <c r="N104" s="182" t="s">
        <v>40</v>
      </c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="2" customFormat="1" ht="18" customHeight="1">
      <c r="A105" s="40"/>
      <c r="B105" s="183"/>
      <c r="C105" s="184"/>
      <c r="D105" s="141" t="s">
        <v>170</v>
      </c>
      <c r="E105" s="185"/>
      <c r="F105" s="185"/>
      <c r="G105" s="184"/>
      <c r="H105" s="184"/>
      <c r="I105" s="184"/>
      <c r="J105" s="137">
        <v>0</v>
      </c>
      <c r="K105" s="184"/>
      <c r="L105" s="186"/>
      <c r="M105" s="187"/>
      <c r="N105" s="188" t="s">
        <v>42</v>
      </c>
      <c r="O105" s="187"/>
      <c r="P105" s="187"/>
      <c r="Q105" s="187"/>
      <c r="R105" s="187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9" t="s">
        <v>171</v>
      </c>
      <c r="AZ105" s="187"/>
      <c r="BA105" s="187"/>
      <c r="BB105" s="187"/>
      <c r="BC105" s="187"/>
      <c r="BD105" s="187"/>
      <c r="BE105" s="190">
        <f>IF(N105="základná",J105,0)</f>
        <v>0</v>
      </c>
      <c r="BF105" s="190">
        <f>IF(N105="znížená",J105,0)</f>
        <v>0</v>
      </c>
      <c r="BG105" s="190">
        <f>IF(N105="zákl. prenesená",J105,0)</f>
        <v>0</v>
      </c>
      <c r="BH105" s="190">
        <f>IF(N105="zníž. prenesená",J105,0)</f>
        <v>0</v>
      </c>
      <c r="BI105" s="190">
        <f>IF(N105="nulová",J105,0)</f>
        <v>0</v>
      </c>
      <c r="BJ105" s="189" t="s">
        <v>87</v>
      </c>
      <c r="BK105" s="187"/>
      <c r="BL105" s="187"/>
      <c r="BM105" s="187"/>
    </row>
    <row r="106" s="2" customFormat="1" ht="18" customHeight="1">
      <c r="A106" s="40"/>
      <c r="B106" s="183"/>
      <c r="C106" s="184"/>
      <c r="D106" s="141" t="s">
        <v>172</v>
      </c>
      <c r="E106" s="185"/>
      <c r="F106" s="185"/>
      <c r="G106" s="184"/>
      <c r="H106" s="184"/>
      <c r="I106" s="184"/>
      <c r="J106" s="137">
        <v>0</v>
      </c>
      <c r="K106" s="184"/>
      <c r="L106" s="186"/>
      <c r="M106" s="187"/>
      <c r="N106" s="188" t="s">
        <v>42</v>
      </c>
      <c r="O106" s="187"/>
      <c r="P106" s="187"/>
      <c r="Q106" s="187"/>
      <c r="R106" s="187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9" t="s">
        <v>171</v>
      </c>
      <c r="AZ106" s="187"/>
      <c r="BA106" s="187"/>
      <c r="BB106" s="187"/>
      <c r="BC106" s="187"/>
      <c r="BD106" s="187"/>
      <c r="BE106" s="190">
        <f>IF(N106="základná",J106,0)</f>
        <v>0</v>
      </c>
      <c r="BF106" s="190">
        <f>IF(N106="znížená",J106,0)</f>
        <v>0</v>
      </c>
      <c r="BG106" s="190">
        <f>IF(N106="zákl. prenesená",J106,0)</f>
        <v>0</v>
      </c>
      <c r="BH106" s="190">
        <f>IF(N106="zníž. prenesená",J106,0)</f>
        <v>0</v>
      </c>
      <c r="BI106" s="190">
        <f>IF(N106="nulová",J106,0)</f>
        <v>0</v>
      </c>
      <c r="BJ106" s="189" t="s">
        <v>87</v>
      </c>
      <c r="BK106" s="187"/>
      <c r="BL106" s="187"/>
      <c r="BM106" s="187"/>
    </row>
    <row r="107" s="2" customFormat="1" ht="18" customHeight="1">
      <c r="A107" s="40"/>
      <c r="B107" s="183"/>
      <c r="C107" s="184"/>
      <c r="D107" s="141" t="s">
        <v>173</v>
      </c>
      <c r="E107" s="185"/>
      <c r="F107" s="185"/>
      <c r="G107" s="184"/>
      <c r="H107" s="184"/>
      <c r="I107" s="184"/>
      <c r="J107" s="137">
        <v>0</v>
      </c>
      <c r="K107" s="184"/>
      <c r="L107" s="186"/>
      <c r="M107" s="187"/>
      <c r="N107" s="188" t="s">
        <v>42</v>
      </c>
      <c r="O107" s="187"/>
      <c r="P107" s="187"/>
      <c r="Q107" s="187"/>
      <c r="R107" s="187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9" t="s">
        <v>171</v>
      </c>
      <c r="AZ107" s="187"/>
      <c r="BA107" s="187"/>
      <c r="BB107" s="187"/>
      <c r="BC107" s="187"/>
      <c r="BD107" s="187"/>
      <c r="BE107" s="190">
        <f>IF(N107="základná",J107,0)</f>
        <v>0</v>
      </c>
      <c r="BF107" s="190">
        <f>IF(N107="znížená",J107,0)</f>
        <v>0</v>
      </c>
      <c r="BG107" s="190">
        <f>IF(N107="zákl. prenesená",J107,0)</f>
        <v>0</v>
      </c>
      <c r="BH107" s="190">
        <f>IF(N107="zníž. prenesená",J107,0)</f>
        <v>0</v>
      </c>
      <c r="BI107" s="190">
        <f>IF(N107="nulová",J107,0)</f>
        <v>0</v>
      </c>
      <c r="BJ107" s="189" t="s">
        <v>87</v>
      </c>
      <c r="BK107" s="187"/>
      <c r="BL107" s="187"/>
      <c r="BM107" s="187"/>
    </row>
    <row r="108" s="2" customFormat="1" ht="18" customHeight="1">
      <c r="A108" s="40"/>
      <c r="B108" s="183"/>
      <c r="C108" s="184"/>
      <c r="D108" s="141" t="s">
        <v>174</v>
      </c>
      <c r="E108" s="185"/>
      <c r="F108" s="185"/>
      <c r="G108" s="184"/>
      <c r="H108" s="184"/>
      <c r="I108" s="184"/>
      <c r="J108" s="137">
        <v>0</v>
      </c>
      <c r="K108" s="184"/>
      <c r="L108" s="186"/>
      <c r="M108" s="187"/>
      <c r="N108" s="188" t="s">
        <v>42</v>
      </c>
      <c r="O108" s="187"/>
      <c r="P108" s="187"/>
      <c r="Q108" s="187"/>
      <c r="R108" s="187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9" t="s">
        <v>171</v>
      </c>
      <c r="AZ108" s="187"/>
      <c r="BA108" s="187"/>
      <c r="BB108" s="187"/>
      <c r="BC108" s="187"/>
      <c r="BD108" s="187"/>
      <c r="BE108" s="190">
        <f>IF(N108="základná",J108,0)</f>
        <v>0</v>
      </c>
      <c r="BF108" s="190">
        <f>IF(N108="znížená",J108,0)</f>
        <v>0</v>
      </c>
      <c r="BG108" s="190">
        <f>IF(N108="zákl. prenesená",J108,0)</f>
        <v>0</v>
      </c>
      <c r="BH108" s="190">
        <f>IF(N108="zníž. prenesená",J108,0)</f>
        <v>0</v>
      </c>
      <c r="BI108" s="190">
        <f>IF(N108="nulová",J108,0)</f>
        <v>0</v>
      </c>
      <c r="BJ108" s="189" t="s">
        <v>87</v>
      </c>
      <c r="BK108" s="187"/>
      <c r="BL108" s="187"/>
      <c r="BM108" s="187"/>
    </row>
    <row r="109" s="2" customFormat="1" ht="18" customHeight="1">
      <c r="A109" s="40"/>
      <c r="B109" s="183"/>
      <c r="C109" s="184"/>
      <c r="D109" s="141" t="s">
        <v>175</v>
      </c>
      <c r="E109" s="185"/>
      <c r="F109" s="185"/>
      <c r="G109" s="184"/>
      <c r="H109" s="184"/>
      <c r="I109" s="184"/>
      <c r="J109" s="137">
        <v>0</v>
      </c>
      <c r="K109" s="184"/>
      <c r="L109" s="186"/>
      <c r="M109" s="187"/>
      <c r="N109" s="188" t="s">
        <v>42</v>
      </c>
      <c r="O109" s="187"/>
      <c r="P109" s="187"/>
      <c r="Q109" s="187"/>
      <c r="R109" s="187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9" t="s">
        <v>171</v>
      </c>
      <c r="AZ109" s="187"/>
      <c r="BA109" s="187"/>
      <c r="BB109" s="187"/>
      <c r="BC109" s="187"/>
      <c r="BD109" s="187"/>
      <c r="BE109" s="190">
        <f>IF(N109="základná",J109,0)</f>
        <v>0</v>
      </c>
      <c r="BF109" s="190">
        <f>IF(N109="znížená",J109,0)</f>
        <v>0</v>
      </c>
      <c r="BG109" s="190">
        <f>IF(N109="zákl. prenesená",J109,0)</f>
        <v>0</v>
      </c>
      <c r="BH109" s="190">
        <f>IF(N109="zníž. prenesená",J109,0)</f>
        <v>0</v>
      </c>
      <c r="BI109" s="190">
        <f>IF(N109="nulová",J109,0)</f>
        <v>0</v>
      </c>
      <c r="BJ109" s="189" t="s">
        <v>87</v>
      </c>
      <c r="BK109" s="187"/>
      <c r="BL109" s="187"/>
      <c r="BM109" s="187"/>
    </row>
    <row r="110" s="2" customFormat="1" ht="18" customHeight="1">
      <c r="A110" s="40"/>
      <c r="B110" s="183"/>
      <c r="C110" s="184"/>
      <c r="D110" s="185" t="s">
        <v>176</v>
      </c>
      <c r="E110" s="184"/>
      <c r="F110" s="184"/>
      <c r="G110" s="184"/>
      <c r="H110" s="184"/>
      <c r="I110" s="184"/>
      <c r="J110" s="137">
        <f>ROUND(J32*T110,2)</f>
        <v>0</v>
      </c>
      <c r="K110" s="184"/>
      <c r="L110" s="186"/>
      <c r="M110" s="187"/>
      <c r="N110" s="188" t="s">
        <v>42</v>
      </c>
      <c r="O110" s="187"/>
      <c r="P110" s="187"/>
      <c r="Q110" s="187"/>
      <c r="R110" s="187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9" t="s">
        <v>177</v>
      </c>
      <c r="AZ110" s="187"/>
      <c r="BA110" s="187"/>
      <c r="BB110" s="187"/>
      <c r="BC110" s="187"/>
      <c r="BD110" s="187"/>
      <c r="BE110" s="190">
        <f>IF(N110="základná",J110,0)</f>
        <v>0</v>
      </c>
      <c r="BF110" s="190">
        <f>IF(N110="znížená",J110,0)</f>
        <v>0</v>
      </c>
      <c r="BG110" s="190">
        <f>IF(N110="zákl. prenesená",J110,0)</f>
        <v>0</v>
      </c>
      <c r="BH110" s="190">
        <f>IF(N110="zníž. prenesená",J110,0)</f>
        <v>0</v>
      </c>
      <c r="BI110" s="190">
        <f>IF(N110="nulová",J110,0)</f>
        <v>0</v>
      </c>
      <c r="BJ110" s="189" t="s">
        <v>87</v>
      </c>
      <c r="BK110" s="187"/>
      <c r="BL110" s="187"/>
      <c r="BM110" s="187"/>
    </row>
    <row r="111" s="2" customFormat="1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62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29.28" customHeight="1">
      <c r="A112" s="40"/>
      <c r="B112" s="41"/>
      <c r="C112" s="145" t="s">
        <v>105</v>
      </c>
      <c r="D112" s="146"/>
      <c r="E112" s="146"/>
      <c r="F112" s="146"/>
      <c r="G112" s="146"/>
      <c r="H112" s="146"/>
      <c r="I112" s="146"/>
      <c r="J112" s="147">
        <f>ROUND(J98+J104,2)</f>
        <v>0</v>
      </c>
      <c r="K112" s="146"/>
      <c r="L112" s="62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6.96" customHeight="1">
      <c r="A113" s="40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7" s="2" customFormat="1" ht="6.96" customHeight="1">
      <c r="A117" s="40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2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24.96" customHeight="1">
      <c r="A118" s="40"/>
      <c r="B118" s="41"/>
      <c r="C118" s="23" t="s">
        <v>178</v>
      </c>
      <c r="D118" s="40"/>
      <c r="E118" s="40"/>
      <c r="F118" s="40"/>
      <c r="G118" s="40"/>
      <c r="H118" s="40"/>
      <c r="I118" s="40"/>
      <c r="J118" s="40"/>
      <c r="K118" s="40"/>
      <c r="L118" s="62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6.96" customHeight="1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62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2" customFormat="1" ht="12" customHeight="1">
      <c r="A120" s="40"/>
      <c r="B120" s="41"/>
      <c r="C120" s="32" t="s">
        <v>15</v>
      </c>
      <c r="D120" s="40"/>
      <c r="E120" s="40"/>
      <c r="F120" s="40"/>
      <c r="G120" s="40"/>
      <c r="H120" s="40"/>
      <c r="I120" s="40"/>
      <c r="J120" s="40"/>
      <c r="K120" s="40"/>
      <c r="L120" s="62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2" customFormat="1" ht="16.5" customHeight="1">
      <c r="A121" s="40"/>
      <c r="B121" s="41"/>
      <c r="C121" s="40"/>
      <c r="D121" s="40"/>
      <c r="E121" s="150" t="str">
        <f>E7</f>
        <v>Zateplenie fasády ZUŠ Jozefa Rosinského</v>
      </c>
      <c r="F121" s="32"/>
      <c r="G121" s="32"/>
      <c r="H121" s="32"/>
      <c r="I121" s="40"/>
      <c r="J121" s="40"/>
      <c r="K121" s="40"/>
      <c r="L121" s="62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="1" customFormat="1" ht="12" customHeight="1">
      <c r="B122" s="22"/>
      <c r="C122" s="32" t="s">
        <v>119</v>
      </c>
      <c r="L122" s="22"/>
    </row>
    <row r="123" s="2" customFormat="1" ht="16.5" customHeight="1">
      <c r="A123" s="40"/>
      <c r="B123" s="41"/>
      <c r="C123" s="40"/>
      <c r="D123" s="40"/>
      <c r="E123" s="150" t="s">
        <v>124</v>
      </c>
      <c r="F123" s="40"/>
      <c r="G123" s="40"/>
      <c r="H123" s="40"/>
      <c r="I123" s="40"/>
      <c r="J123" s="40"/>
      <c r="K123" s="40"/>
      <c r="L123" s="62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="2" customFormat="1" ht="12" customHeight="1">
      <c r="A124" s="40"/>
      <c r="B124" s="41"/>
      <c r="C124" s="32" t="s">
        <v>696</v>
      </c>
      <c r="D124" s="40"/>
      <c r="E124" s="40"/>
      <c r="F124" s="40"/>
      <c r="G124" s="40"/>
      <c r="H124" s="40"/>
      <c r="I124" s="40"/>
      <c r="J124" s="40"/>
      <c r="K124" s="40"/>
      <c r="L124" s="62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="2" customFormat="1" ht="16.5" customHeight="1">
      <c r="A125" s="40"/>
      <c r="B125" s="41"/>
      <c r="C125" s="40"/>
      <c r="D125" s="40"/>
      <c r="E125" s="74" t="str">
        <f>E11</f>
        <v>01 - Elektroinštalácia</v>
      </c>
      <c r="F125" s="40"/>
      <c r="G125" s="40"/>
      <c r="H125" s="40"/>
      <c r="I125" s="40"/>
      <c r="J125" s="40"/>
      <c r="K125" s="40"/>
      <c r="L125" s="62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="2" customFormat="1" ht="6.96" customHeight="1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62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="2" customFormat="1" ht="12" customHeight="1">
      <c r="A127" s="40"/>
      <c r="B127" s="41"/>
      <c r="C127" s="32" t="s">
        <v>19</v>
      </c>
      <c r="D127" s="40"/>
      <c r="E127" s="40"/>
      <c r="F127" s="27" t="str">
        <f>F14</f>
        <v xml:space="preserve"> </v>
      </c>
      <c r="G127" s="40"/>
      <c r="H127" s="40"/>
      <c r="I127" s="32" t="s">
        <v>21</v>
      </c>
      <c r="J127" s="76" t="str">
        <f>IF(J14="","",J14)</f>
        <v>23. 9. 2021</v>
      </c>
      <c r="K127" s="40"/>
      <c r="L127" s="62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="2" customFormat="1" ht="6.96" customHeight="1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62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="2" customFormat="1" ht="25.65" customHeight="1">
      <c r="A129" s="40"/>
      <c r="B129" s="41"/>
      <c r="C129" s="32" t="s">
        <v>23</v>
      </c>
      <c r="D129" s="40"/>
      <c r="E129" s="40"/>
      <c r="F129" s="27" t="str">
        <f>E17</f>
        <v xml:space="preserve">about_architecture s.r.o </v>
      </c>
      <c r="G129" s="40"/>
      <c r="H129" s="40"/>
      <c r="I129" s="32" t="s">
        <v>29</v>
      </c>
      <c r="J129" s="36" t="str">
        <f>E23</f>
        <v xml:space="preserve">about_architecture s.r.o </v>
      </c>
      <c r="K129" s="40"/>
      <c r="L129" s="62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="2" customFormat="1" ht="15.15" customHeight="1">
      <c r="A130" s="40"/>
      <c r="B130" s="41"/>
      <c r="C130" s="32" t="s">
        <v>27</v>
      </c>
      <c r="D130" s="40"/>
      <c r="E130" s="40"/>
      <c r="F130" s="27" t="str">
        <f>IF(E20="","",E20)</f>
        <v>Vyplň údaj</v>
      </c>
      <c r="G130" s="40"/>
      <c r="H130" s="40"/>
      <c r="I130" s="32" t="s">
        <v>31</v>
      </c>
      <c r="J130" s="36" t="str">
        <f>E26</f>
        <v>ROZING s.r.o.</v>
      </c>
      <c r="K130" s="40"/>
      <c r="L130" s="62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="2" customFormat="1" ht="10.32" customHeight="1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62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="11" customFormat="1" ht="29.28" customHeight="1">
      <c r="A132" s="191"/>
      <c r="B132" s="192"/>
      <c r="C132" s="193" t="s">
        <v>179</v>
      </c>
      <c r="D132" s="194" t="s">
        <v>61</v>
      </c>
      <c r="E132" s="194" t="s">
        <v>57</v>
      </c>
      <c r="F132" s="194" t="s">
        <v>58</v>
      </c>
      <c r="G132" s="194" t="s">
        <v>180</v>
      </c>
      <c r="H132" s="194" t="s">
        <v>181</v>
      </c>
      <c r="I132" s="194" t="s">
        <v>182</v>
      </c>
      <c r="J132" s="195" t="s">
        <v>152</v>
      </c>
      <c r="K132" s="196" t="s">
        <v>183</v>
      </c>
      <c r="L132" s="197"/>
      <c r="M132" s="93" t="s">
        <v>1</v>
      </c>
      <c r="N132" s="94" t="s">
        <v>40</v>
      </c>
      <c r="O132" s="94" t="s">
        <v>184</v>
      </c>
      <c r="P132" s="94" t="s">
        <v>185</v>
      </c>
      <c r="Q132" s="94" t="s">
        <v>186</v>
      </c>
      <c r="R132" s="94" t="s">
        <v>187</v>
      </c>
      <c r="S132" s="94" t="s">
        <v>188</v>
      </c>
      <c r="T132" s="95" t="s">
        <v>189</v>
      </c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</row>
    <row r="133" s="2" customFormat="1" ht="22.8" customHeight="1">
      <c r="A133" s="40"/>
      <c r="B133" s="41"/>
      <c r="C133" s="100" t="s">
        <v>149</v>
      </c>
      <c r="D133" s="40"/>
      <c r="E133" s="40"/>
      <c r="F133" s="40"/>
      <c r="G133" s="40"/>
      <c r="H133" s="40"/>
      <c r="I133" s="40"/>
      <c r="J133" s="198">
        <f>BK133</f>
        <v>0</v>
      </c>
      <c r="K133" s="40"/>
      <c r="L133" s="41"/>
      <c r="M133" s="96"/>
      <c r="N133" s="80"/>
      <c r="O133" s="97"/>
      <c r="P133" s="199">
        <f>P134+P159+P168</f>
        <v>0</v>
      </c>
      <c r="Q133" s="97"/>
      <c r="R133" s="199">
        <f>R134+R159+R168</f>
        <v>0</v>
      </c>
      <c r="S133" s="97"/>
      <c r="T133" s="200">
        <f>T134+T159+T168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75</v>
      </c>
      <c r="AU133" s="19" t="s">
        <v>154</v>
      </c>
      <c r="BK133" s="201">
        <f>BK134+BK159+BK168</f>
        <v>0</v>
      </c>
    </row>
    <row r="134" s="12" customFormat="1" ht="25.92" customHeight="1">
      <c r="A134" s="12"/>
      <c r="B134" s="202"/>
      <c r="C134" s="12"/>
      <c r="D134" s="203" t="s">
        <v>75</v>
      </c>
      <c r="E134" s="204" t="s">
        <v>701</v>
      </c>
      <c r="F134" s="204" t="s">
        <v>702</v>
      </c>
      <c r="G134" s="12"/>
      <c r="H134" s="12"/>
      <c r="I134" s="205"/>
      <c r="J134" s="180">
        <f>BK134</f>
        <v>0</v>
      </c>
      <c r="K134" s="12"/>
      <c r="L134" s="202"/>
      <c r="M134" s="206"/>
      <c r="N134" s="207"/>
      <c r="O134" s="207"/>
      <c r="P134" s="208">
        <f>SUM(P135:P158)</f>
        <v>0</v>
      </c>
      <c r="Q134" s="207"/>
      <c r="R134" s="208">
        <f>SUM(R135:R158)</f>
        <v>0</v>
      </c>
      <c r="S134" s="207"/>
      <c r="T134" s="209">
        <f>SUM(T135:T158)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3" t="s">
        <v>83</v>
      </c>
      <c r="AT134" s="210" t="s">
        <v>75</v>
      </c>
      <c r="AU134" s="210" t="s">
        <v>76</v>
      </c>
      <c r="AY134" s="203" t="s">
        <v>192</v>
      </c>
      <c r="BK134" s="211">
        <f>SUM(BK135:BK158)</f>
        <v>0</v>
      </c>
    </row>
    <row r="135" s="2" customFormat="1" ht="33" customHeight="1">
      <c r="A135" s="40"/>
      <c r="B135" s="183"/>
      <c r="C135" s="214" t="s">
        <v>83</v>
      </c>
      <c r="D135" s="214" t="s">
        <v>195</v>
      </c>
      <c r="E135" s="215" t="s">
        <v>703</v>
      </c>
      <c r="F135" s="216" t="s">
        <v>704</v>
      </c>
      <c r="G135" s="217" t="s">
        <v>471</v>
      </c>
      <c r="H135" s="218">
        <v>18</v>
      </c>
      <c r="I135" s="219"/>
      <c r="J135" s="220">
        <f>ROUND(I135*H135,2)</f>
        <v>0</v>
      </c>
      <c r="K135" s="221"/>
      <c r="L135" s="41"/>
      <c r="M135" s="222" t="s">
        <v>1</v>
      </c>
      <c r="N135" s="223" t="s">
        <v>42</v>
      </c>
      <c r="O135" s="84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198</v>
      </c>
      <c r="AT135" s="226" t="s">
        <v>195</v>
      </c>
      <c r="AU135" s="226" t="s">
        <v>83</v>
      </c>
      <c r="AY135" s="19" t="s">
        <v>192</v>
      </c>
      <c r="BE135" s="140">
        <f>IF(N135="základná",J135,0)</f>
        <v>0</v>
      </c>
      <c r="BF135" s="140">
        <f>IF(N135="znížená",J135,0)</f>
        <v>0</v>
      </c>
      <c r="BG135" s="140">
        <f>IF(N135="zákl. prenesená",J135,0)</f>
        <v>0</v>
      </c>
      <c r="BH135" s="140">
        <f>IF(N135="zníž. prenesená",J135,0)</f>
        <v>0</v>
      </c>
      <c r="BI135" s="140">
        <f>IF(N135="nulová",J135,0)</f>
        <v>0</v>
      </c>
      <c r="BJ135" s="19" t="s">
        <v>87</v>
      </c>
      <c r="BK135" s="140">
        <f>ROUND(I135*H135,2)</f>
        <v>0</v>
      </c>
      <c r="BL135" s="19" t="s">
        <v>198</v>
      </c>
      <c r="BM135" s="226" t="s">
        <v>87</v>
      </c>
    </row>
    <row r="136" s="2" customFormat="1" ht="37.8" customHeight="1">
      <c r="A136" s="40"/>
      <c r="B136" s="183"/>
      <c r="C136" s="214" t="s">
        <v>87</v>
      </c>
      <c r="D136" s="214" t="s">
        <v>195</v>
      </c>
      <c r="E136" s="215" t="s">
        <v>705</v>
      </c>
      <c r="F136" s="216" t="s">
        <v>706</v>
      </c>
      <c r="G136" s="217" t="s">
        <v>471</v>
      </c>
      <c r="H136" s="218">
        <v>2</v>
      </c>
      <c r="I136" s="219"/>
      <c r="J136" s="220">
        <f>ROUND(I136*H136,2)</f>
        <v>0</v>
      </c>
      <c r="K136" s="221"/>
      <c r="L136" s="41"/>
      <c r="M136" s="222" t="s">
        <v>1</v>
      </c>
      <c r="N136" s="223" t="s">
        <v>42</v>
      </c>
      <c r="O136" s="84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198</v>
      </c>
      <c r="AT136" s="226" t="s">
        <v>195</v>
      </c>
      <c r="AU136" s="226" t="s">
        <v>83</v>
      </c>
      <c r="AY136" s="19" t="s">
        <v>192</v>
      </c>
      <c r="BE136" s="140">
        <f>IF(N136="základná",J136,0)</f>
        <v>0</v>
      </c>
      <c r="BF136" s="140">
        <f>IF(N136="znížená",J136,0)</f>
        <v>0</v>
      </c>
      <c r="BG136" s="140">
        <f>IF(N136="zákl. prenesená",J136,0)</f>
        <v>0</v>
      </c>
      <c r="BH136" s="140">
        <f>IF(N136="zníž. prenesená",J136,0)</f>
        <v>0</v>
      </c>
      <c r="BI136" s="140">
        <f>IF(N136="nulová",J136,0)</f>
        <v>0</v>
      </c>
      <c r="BJ136" s="19" t="s">
        <v>87</v>
      </c>
      <c r="BK136" s="140">
        <f>ROUND(I136*H136,2)</f>
        <v>0</v>
      </c>
      <c r="BL136" s="19" t="s">
        <v>198</v>
      </c>
      <c r="BM136" s="226" t="s">
        <v>198</v>
      </c>
    </row>
    <row r="137" s="2" customFormat="1" ht="33" customHeight="1">
      <c r="A137" s="40"/>
      <c r="B137" s="183"/>
      <c r="C137" s="214" t="s">
        <v>204</v>
      </c>
      <c r="D137" s="214" t="s">
        <v>195</v>
      </c>
      <c r="E137" s="215" t="s">
        <v>707</v>
      </c>
      <c r="F137" s="216" t="s">
        <v>708</v>
      </c>
      <c r="G137" s="217" t="s">
        <v>471</v>
      </c>
      <c r="H137" s="218">
        <v>100</v>
      </c>
      <c r="I137" s="219"/>
      <c r="J137" s="220">
        <f>ROUND(I137*H137,2)</f>
        <v>0</v>
      </c>
      <c r="K137" s="221"/>
      <c r="L137" s="41"/>
      <c r="M137" s="222" t="s">
        <v>1</v>
      </c>
      <c r="N137" s="223" t="s">
        <v>42</v>
      </c>
      <c r="O137" s="84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198</v>
      </c>
      <c r="AT137" s="226" t="s">
        <v>195</v>
      </c>
      <c r="AU137" s="226" t="s">
        <v>83</v>
      </c>
      <c r="AY137" s="19" t="s">
        <v>192</v>
      </c>
      <c r="BE137" s="140">
        <f>IF(N137="základná",J137,0)</f>
        <v>0</v>
      </c>
      <c r="BF137" s="140">
        <f>IF(N137="znížená",J137,0)</f>
        <v>0</v>
      </c>
      <c r="BG137" s="140">
        <f>IF(N137="zákl. prenesená",J137,0)</f>
        <v>0</v>
      </c>
      <c r="BH137" s="140">
        <f>IF(N137="zníž. prenesená",J137,0)</f>
        <v>0</v>
      </c>
      <c r="BI137" s="140">
        <f>IF(N137="nulová",J137,0)</f>
        <v>0</v>
      </c>
      <c r="BJ137" s="19" t="s">
        <v>87</v>
      </c>
      <c r="BK137" s="140">
        <f>ROUND(I137*H137,2)</f>
        <v>0</v>
      </c>
      <c r="BL137" s="19" t="s">
        <v>198</v>
      </c>
      <c r="BM137" s="226" t="s">
        <v>193</v>
      </c>
    </row>
    <row r="138" s="2" customFormat="1" ht="37.8" customHeight="1">
      <c r="A138" s="40"/>
      <c r="B138" s="183"/>
      <c r="C138" s="214" t="s">
        <v>198</v>
      </c>
      <c r="D138" s="214" t="s">
        <v>195</v>
      </c>
      <c r="E138" s="215" t="s">
        <v>709</v>
      </c>
      <c r="F138" s="216" t="s">
        <v>710</v>
      </c>
      <c r="G138" s="217" t="s">
        <v>471</v>
      </c>
      <c r="H138" s="218">
        <v>5</v>
      </c>
      <c r="I138" s="219"/>
      <c r="J138" s="220">
        <f>ROUND(I138*H138,2)</f>
        <v>0</v>
      </c>
      <c r="K138" s="221"/>
      <c r="L138" s="41"/>
      <c r="M138" s="222" t="s">
        <v>1</v>
      </c>
      <c r="N138" s="223" t="s">
        <v>42</v>
      </c>
      <c r="O138" s="84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198</v>
      </c>
      <c r="AT138" s="226" t="s">
        <v>195</v>
      </c>
      <c r="AU138" s="226" t="s">
        <v>83</v>
      </c>
      <c r="AY138" s="19" t="s">
        <v>192</v>
      </c>
      <c r="BE138" s="140">
        <f>IF(N138="základná",J138,0)</f>
        <v>0</v>
      </c>
      <c r="BF138" s="140">
        <f>IF(N138="znížená",J138,0)</f>
        <v>0</v>
      </c>
      <c r="BG138" s="140">
        <f>IF(N138="zákl. prenesená",J138,0)</f>
        <v>0</v>
      </c>
      <c r="BH138" s="140">
        <f>IF(N138="zníž. prenesená",J138,0)</f>
        <v>0</v>
      </c>
      <c r="BI138" s="140">
        <f>IF(N138="nulová",J138,0)</f>
        <v>0</v>
      </c>
      <c r="BJ138" s="19" t="s">
        <v>87</v>
      </c>
      <c r="BK138" s="140">
        <f>ROUND(I138*H138,2)</f>
        <v>0</v>
      </c>
      <c r="BL138" s="19" t="s">
        <v>198</v>
      </c>
      <c r="BM138" s="226" t="s">
        <v>269</v>
      </c>
    </row>
    <row r="139" s="2" customFormat="1" ht="37.8" customHeight="1">
      <c r="A139" s="40"/>
      <c r="B139" s="183"/>
      <c r="C139" s="214" t="s">
        <v>236</v>
      </c>
      <c r="D139" s="214" t="s">
        <v>195</v>
      </c>
      <c r="E139" s="215" t="s">
        <v>711</v>
      </c>
      <c r="F139" s="216" t="s">
        <v>712</v>
      </c>
      <c r="G139" s="217" t="s">
        <v>471</v>
      </c>
      <c r="H139" s="218">
        <v>8</v>
      </c>
      <c r="I139" s="219"/>
      <c r="J139" s="220">
        <f>ROUND(I139*H139,2)</f>
        <v>0</v>
      </c>
      <c r="K139" s="221"/>
      <c r="L139" s="41"/>
      <c r="M139" s="222" t="s">
        <v>1</v>
      </c>
      <c r="N139" s="223" t="s">
        <v>42</v>
      </c>
      <c r="O139" s="84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198</v>
      </c>
      <c r="AT139" s="226" t="s">
        <v>195</v>
      </c>
      <c r="AU139" s="226" t="s">
        <v>83</v>
      </c>
      <c r="AY139" s="19" t="s">
        <v>192</v>
      </c>
      <c r="BE139" s="140">
        <f>IF(N139="základná",J139,0)</f>
        <v>0</v>
      </c>
      <c r="BF139" s="140">
        <f>IF(N139="znížená",J139,0)</f>
        <v>0</v>
      </c>
      <c r="BG139" s="140">
        <f>IF(N139="zákl. prenesená",J139,0)</f>
        <v>0</v>
      </c>
      <c r="BH139" s="140">
        <f>IF(N139="zníž. prenesená",J139,0)</f>
        <v>0</v>
      </c>
      <c r="BI139" s="140">
        <f>IF(N139="nulová",J139,0)</f>
        <v>0</v>
      </c>
      <c r="BJ139" s="19" t="s">
        <v>87</v>
      </c>
      <c r="BK139" s="140">
        <f>ROUND(I139*H139,2)</f>
        <v>0</v>
      </c>
      <c r="BL139" s="19" t="s">
        <v>198</v>
      </c>
      <c r="BM139" s="226" t="s">
        <v>307</v>
      </c>
    </row>
    <row r="140" s="2" customFormat="1" ht="16.5" customHeight="1">
      <c r="A140" s="40"/>
      <c r="B140" s="183"/>
      <c r="C140" s="214" t="s">
        <v>193</v>
      </c>
      <c r="D140" s="214" t="s">
        <v>195</v>
      </c>
      <c r="E140" s="215" t="s">
        <v>713</v>
      </c>
      <c r="F140" s="216" t="s">
        <v>714</v>
      </c>
      <c r="G140" s="217" t="s">
        <v>471</v>
      </c>
      <c r="H140" s="218">
        <v>8</v>
      </c>
      <c r="I140" s="219"/>
      <c r="J140" s="220">
        <f>ROUND(I140*H140,2)</f>
        <v>0</v>
      </c>
      <c r="K140" s="221"/>
      <c r="L140" s="41"/>
      <c r="M140" s="222" t="s">
        <v>1</v>
      </c>
      <c r="N140" s="223" t="s">
        <v>42</v>
      </c>
      <c r="O140" s="84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198</v>
      </c>
      <c r="AT140" s="226" t="s">
        <v>195</v>
      </c>
      <c r="AU140" s="226" t="s">
        <v>83</v>
      </c>
      <c r="AY140" s="19" t="s">
        <v>192</v>
      </c>
      <c r="BE140" s="140">
        <f>IF(N140="základná",J140,0)</f>
        <v>0</v>
      </c>
      <c r="BF140" s="140">
        <f>IF(N140="znížená",J140,0)</f>
        <v>0</v>
      </c>
      <c r="BG140" s="140">
        <f>IF(N140="zákl. prenesená",J140,0)</f>
        <v>0</v>
      </c>
      <c r="BH140" s="140">
        <f>IF(N140="zníž. prenesená",J140,0)</f>
        <v>0</v>
      </c>
      <c r="BI140" s="140">
        <f>IF(N140="nulová",J140,0)</f>
        <v>0</v>
      </c>
      <c r="BJ140" s="19" t="s">
        <v>87</v>
      </c>
      <c r="BK140" s="140">
        <f>ROUND(I140*H140,2)</f>
        <v>0</v>
      </c>
      <c r="BL140" s="19" t="s">
        <v>198</v>
      </c>
      <c r="BM140" s="226" t="s">
        <v>325</v>
      </c>
    </row>
    <row r="141" s="2" customFormat="1" ht="24.15" customHeight="1">
      <c r="A141" s="40"/>
      <c r="B141" s="183"/>
      <c r="C141" s="214" t="s">
        <v>261</v>
      </c>
      <c r="D141" s="214" t="s">
        <v>195</v>
      </c>
      <c r="E141" s="215" t="s">
        <v>715</v>
      </c>
      <c r="F141" s="216" t="s">
        <v>716</v>
      </c>
      <c r="G141" s="217" t="s">
        <v>471</v>
      </c>
      <c r="H141" s="218">
        <v>8</v>
      </c>
      <c r="I141" s="219"/>
      <c r="J141" s="220">
        <f>ROUND(I141*H141,2)</f>
        <v>0</v>
      </c>
      <c r="K141" s="221"/>
      <c r="L141" s="41"/>
      <c r="M141" s="222" t="s">
        <v>1</v>
      </c>
      <c r="N141" s="223" t="s">
        <v>42</v>
      </c>
      <c r="O141" s="84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198</v>
      </c>
      <c r="AT141" s="226" t="s">
        <v>195</v>
      </c>
      <c r="AU141" s="226" t="s">
        <v>83</v>
      </c>
      <c r="AY141" s="19" t="s">
        <v>192</v>
      </c>
      <c r="BE141" s="140">
        <f>IF(N141="základná",J141,0)</f>
        <v>0</v>
      </c>
      <c r="BF141" s="140">
        <f>IF(N141="znížená",J141,0)</f>
        <v>0</v>
      </c>
      <c r="BG141" s="140">
        <f>IF(N141="zákl. prenesená",J141,0)</f>
        <v>0</v>
      </c>
      <c r="BH141" s="140">
        <f>IF(N141="zníž. prenesená",J141,0)</f>
        <v>0</v>
      </c>
      <c r="BI141" s="140">
        <f>IF(N141="nulová",J141,0)</f>
        <v>0</v>
      </c>
      <c r="BJ141" s="19" t="s">
        <v>87</v>
      </c>
      <c r="BK141" s="140">
        <f>ROUND(I141*H141,2)</f>
        <v>0</v>
      </c>
      <c r="BL141" s="19" t="s">
        <v>198</v>
      </c>
      <c r="BM141" s="226" t="s">
        <v>354</v>
      </c>
    </row>
    <row r="142" s="2" customFormat="1" ht="24.15" customHeight="1">
      <c r="A142" s="40"/>
      <c r="B142" s="183"/>
      <c r="C142" s="214" t="s">
        <v>269</v>
      </c>
      <c r="D142" s="214" t="s">
        <v>195</v>
      </c>
      <c r="E142" s="215" t="s">
        <v>717</v>
      </c>
      <c r="F142" s="216" t="s">
        <v>718</v>
      </c>
      <c r="G142" s="217" t="s">
        <v>471</v>
      </c>
      <c r="H142" s="218">
        <v>8</v>
      </c>
      <c r="I142" s="219"/>
      <c r="J142" s="220">
        <f>ROUND(I142*H142,2)</f>
        <v>0</v>
      </c>
      <c r="K142" s="221"/>
      <c r="L142" s="41"/>
      <c r="M142" s="222" t="s">
        <v>1</v>
      </c>
      <c r="N142" s="223" t="s">
        <v>42</v>
      </c>
      <c r="O142" s="84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198</v>
      </c>
      <c r="AT142" s="226" t="s">
        <v>195</v>
      </c>
      <c r="AU142" s="226" t="s">
        <v>83</v>
      </c>
      <c r="AY142" s="19" t="s">
        <v>192</v>
      </c>
      <c r="BE142" s="140">
        <f>IF(N142="základná",J142,0)</f>
        <v>0</v>
      </c>
      <c r="BF142" s="140">
        <f>IF(N142="znížená",J142,0)</f>
        <v>0</v>
      </c>
      <c r="BG142" s="140">
        <f>IF(N142="zákl. prenesená",J142,0)</f>
        <v>0</v>
      </c>
      <c r="BH142" s="140">
        <f>IF(N142="zníž. prenesená",J142,0)</f>
        <v>0</v>
      </c>
      <c r="BI142" s="140">
        <f>IF(N142="nulová",J142,0)</f>
        <v>0</v>
      </c>
      <c r="BJ142" s="19" t="s">
        <v>87</v>
      </c>
      <c r="BK142" s="140">
        <f>ROUND(I142*H142,2)</f>
        <v>0</v>
      </c>
      <c r="BL142" s="19" t="s">
        <v>198</v>
      </c>
      <c r="BM142" s="226" t="s">
        <v>373</v>
      </c>
    </row>
    <row r="143" s="2" customFormat="1" ht="37.8" customHeight="1">
      <c r="A143" s="40"/>
      <c r="B143" s="183"/>
      <c r="C143" s="214" t="s">
        <v>288</v>
      </c>
      <c r="D143" s="214" t="s">
        <v>195</v>
      </c>
      <c r="E143" s="215" t="s">
        <v>719</v>
      </c>
      <c r="F143" s="216" t="s">
        <v>720</v>
      </c>
      <c r="G143" s="217" t="s">
        <v>471</v>
      </c>
      <c r="H143" s="218">
        <v>10</v>
      </c>
      <c r="I143" s="219"/>
      <c r="J143" s="220">
        <f>ROUND(I143*H143,2)</f>
        <v>0</v>
      </c>
      <c r="K143" s="221"/>
      <c r="L143" s="41"/>
      <c r="M143" s="222" t="s">
        <v>1</v>
      </c>
      <c r="N143" s="223" t="s">
        <v>42</v>
      </c>
      <c r="O143" s="84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198</v>
      </c>
      <c r="AT143" s="226" t="s">
        <v>195</v>
      </c>
      <c r="AU143" s="226" t="s">
        <v>83</v>
      </c>
      <c r="AY143" s="19" t="s">
        <v>192</v>
      </c>
      <c r="BE143" s="140">
        <f>IF(N143="základná",J143,0)</f>
        <v>0</v>
      </c>
      <c r="BF143" s="140">
        <f>IF(N143="znížená",J143,0)</f>
        <v>0</v>
      </c>
      <c r="BG143" s="140">
        <f>IF(N143="zákl. prenesená",J143,0)</f>
        <v>0</v>
      </c>
      <c r="BH143" s="140">
        <f>IF(N143="zníž. prenesená",J143,0)</f>
        <v>0</v>
      </c>
      <c r="BI143" s="140">
        <f>IF(N143="nulová",J143,0)</f>
        <v>0</v>
      </c>
      <c r="BJ143" s="19" t="s">
        <v>87</v>
      </c>
      <c r="BK143" s="140">
        <f>ROUND(I143*H143,2)</f>
        <v>0</v>
      </c>
      <c r="BL143" s="19" t="s">
        <v>198</v>
      </c>
      <c r="BM143" s="226" t="s">
        <v>382</v>
      </c>
    </row>
    <row r="144" s="2" customFormat="1" ht="49.05" customHeight="1">
      <c r="A144" s="40"/>
      <c r="B144" s="183"/>
      <c r="C144" s="214" t="s">
        <v>307</v>
      </c>
      <c r="D144" s="214" t="s">
        <v>195</v>
      </c>
      <c r="E144" s="215" t="s">
        <v>721</v>
      </c>
      <c r="F144" s="216" t="s">
        <v>722</v>
      </c>
      <c r="G144" s="217" t="s">
        <v>471</v>
      </c>
      <c r="H144" s="218">
        <v>225</v>
      </c>
      <c r="I144" s="219"/>
      <c r="J144" s="220">
        <f>ROUND(I144*H144,2)</f>
        <v>0</v>
      </c>
      <c r="K144" s="221"/>
      <c r="L144" s="41"/>
      <c r="M144" s="222" t="s">
        <v>1</v>
      </c>
      <c r="N144" s="223" t="s">
        <v>42</v>
      </c>
      <c r="O144" s="84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198</v>
      </c>
      <c r="AT144" s="226" t="s">
        <v>195</v>
      </c>
      <c r="AU144" s="226" t="s">
        <v>83</v>
      </c>
      <c r="AY144" s="19" t="s">
        <v>192</v>
      </c>
      <c r="BE144" s="140">
        <f>IF(N144="základná",J144,0)</f>
        <v>0</v>
      </c>
      <c r="BF144" s="140">
        <f>IF(N144="znížená",J144,0)</f>
        <v>0</v>
      </c>
      <c r="BG144" s="140">
        <f>IF(N144="zákl. prenesená",J144,0)</f>
        <v>0</v>
      </c>
      <c r="BH144" s="140">
        <f>IF(N144="zníž. prenesená",J144,0)</f>
        <v>0</v>
      </c>
      <c r="BI144" s="140">
        <f>IF(N144="nulová",J144,0)</f>
        <v>0</v>
      </c>
      <c r="BJ144" s="19" t="s">
        <v>87</v>
      </c>
      <c r="BK144" s="140">
        <f>ROUND(I144*H144,2)</f>
        <v>0</v>
      </c>
      <c r="BL144" s="19" t="s">
        <v>198</v>
      </c>
      <c r="BM144" s="226" t="s">
        <v>7</v>
      </c>
    </row>
    <row r="145" s="2" customFormat="1" ht="24.15" customHeight="1">
      <c r="A145" s="40"/>
      <c r="B145" s="183"/>
      <c r="C145" s="214" t="s">
        <v>318</v>
      </c>
      <c r="D145" s="214" t="s">
        <v>195</v>
      </c>
      <c r="E145" s="215" t="s">
        <v>723</v>
      </c>
      <c r="F145" s="216" t="s">
        <v>724</v>
      </c>
      <c r="G145" s="217" t="s">
        <v>471</v>
      </c>
      <c r="H145" s="218">
        <v>2</v>
      </c>
      <c r="I145" s="219"/>
      <c r="J145" s="220">
        <f>ROUND(I145*H145,2)</f>
        <v>0</v>
      </c>
      <c r="K145" s="221"/>
      <c r="L145" s="41"/>
      <c r="M145" s="222" t="s">
        <v>1</v>
      </c>
      <c r="N145" s="223" t="s">
        <v>42</v>
      </c>
      <c r="O145" s="84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198</v>
      </c>
      <c r="AT145" s="226" t="s">
        <v>195</v>
      </c>
      <c r="AU145" s="226" t="s">
        <v>83</v>
      </c>
      <c r="AY145" s="19" t="s">
        <v>192</v>
      </c>
      <c r="BE145" s="140">
        <f>IF(N145="základná",J145,0)</f>
        <v>0</v>
      </c>
      <c r="BF145" s="140">
        <f>IF(N145="znížená",J145,0)</f>
        <v>0</v>
      </c>
      <c r="BG145" s="140">
        <f>IF(N145="zákl. prenesená",J145,0)</f>
        <v>0</v>
      </c>
      <c r="BH145" s="140">
        <f>IF(N145="zníž. prenesená",J145,0)</f>
        <v>0</v>
      </c>
      <c r="BI145" s="140">
        <f>IF(N145="nulová",J145,0)</f>
        <v>0</v>
      </c>
      <c r="BJ145" s="19" t="s">
        <v>87</v>
      </c>
      <c r="BK145" s="140">
        <f>ROUND(I145*H145,2)</f>
        <v>0</v>
      </c>
      <c r="BL145" s="19" t="s">
        <v>198</v>
      </c>
      <c r="BM145" s="226" t="s">
        <v>401</v>
      </c>
    </row>
    <row r="146" s="2" customFormat="1" ht="16.5" customHeight="1">
      <c r="A146" s="40"/>
      <c r="B146" s="183"/>
      <c r="C146" s="214" t="s">
        <v>325</v>
      </c>
      <c r="D146" s="214" t="s">
        <v>195</v>
      </c>
      <c r="E146" s="215" t="s">
        <v>725</v>
      </c>
      <c r="F146" s="216" t="s">
        <v>726</v>
      </c>
      <c r="G146" s="217" t="s">
        <v>471</v>
      </c>
      <c r="H146" s="218">
        <v>35</v>
      </c>
      <c r="I146" s="219"/>
      <c r="J146" s="220">
        <f>ROUND(I146*H146,2)</f>
        <v>0</v>
      </c>
      <c r="K146" s="221"/>
      <c r="L146" s="41"/>
      <c r="M146" s="222" t="s">
        <v>1</v>
      </c>
      <c r="N146" s="223" t="s">
        <v>42</v>
      </c>
      <c r="O146" s="84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198</v>
      </c>
      <c r="AT146" s="226" t="s">
        <v>195</v>
      </c>
      <c r="AU146" s="226" t="s">
        <v>83</v>
      </c>
      <c r="AY146" s="19" t="s">
        <v>192</v>
      </c>
      <c r="BE146" s="140">
        <f>IF(N146="základná",J146,0)</f>
        <v>0</v>
      </c>
      <c r="BF146" s="140">
        <f>IF(N146="znížená",J146,0)</f>
        <v>0</v>
      </c>
      <c r="BG146" s="140">
        <f>IF(N146="zákl. prenesená",J146,0)</f>
        <v>0</v>
      </c>
      <c r="BH146" s="140">
        <f>IF(N146="zníž. prenesená",J146,0)</f>
        <v>0</v>
      </c>
      <c r="BI146" s="140">
        <f>IF(N146="nulová",J146,0)</f>
        <v>0</v>
      </c>
      <c r="BJ146" s="19" t="s">
        <v>87</v>
      </c>
      <c r="BK146" s="140">
        <f>ROUND(I146*H146,2)</f>
        <v>0</v>
      </c>
      <c r="BL146" s="19" t="s">
        <v>198</v>
      </c>
      <c r="BM146" s="226" t="s">
        <v>412</v>
      </c>
    </row>
    <row r="147" s="2" customFormat="1" ht="24.15" customHeight="1">
      <c r="A147" s="40"/>
      <c r="B147" s="183"/>
      <c r="C147" s="214" t="s">
        <v>333</v>
      </c>
      <c r="D147" s="214" t="s">
        <v>195</v>
      </c>
      <c r="E147" s="215" t="s">
        <v>727</v>
      </c>
      <c r="F147" s="216" t="s">
        <v>728</v>
      </c>
      <c r="G147" s="217" t="s">
        <v>471</v>
      </c>
      <c r="H147" s="218">
        <v>70</v>
      </c>
      <c r="I147" s="219"/>
      <c r="J147" s="220">
        <f>ROUND(I147*H147,2)</f>
        <v>0</v>
      </c>
      <c r="K147" s="221"/>
      <c r="L147" s="41"/>
      <c r="M147" s="222" t="s">
        <v>1</v>
      </c>
      <c r="N147" s="223" t="s">
        <v>42</v>
      </c>
      <c r="O147" s="84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198</v>
      </c>
      <c r="AT147" s="226" t="s">
        <v>195</v>
      </c>
      <c r="AU147" s="226" t="s">
        <v>83</v>
      </c>
      <c r="AY147" s="19" t="s">
        <v>192</v>
      </c>
      <c r="BE147" s="140">
        <f>IF(N147="základná",J147,0)</f>
        <v>0</v>
      </c>
      <c r="BF147" s="140">
        <f>IF(N147="znížená",J147,0)</f>
        <v>0</v>
      </c>
      <c r="BG147" s="140">
        <f>IF(N147="zákl. prenesená",J147,0)</f>
        <v>0</v>
      </c>
      <c r="BH147" s="140">
        <f>IF(N147="zníž. prenesená",J147,0)</f>
        <v>0</v>
      </c>
      <c r="BI147" s="140">
        <f>IF(N147="nulová",J147,0)</f>
        <v>0</v>
      </c>
      <c r="BJ147" s="19" t="s">
        <v>87</v>
      </c>
      <c r="BK147" s="140">
        <f>ROUND(I147*H147,2)</f>
        <v>0</v>
      </c>
      <c r="BL147" s="19" t="s">
        <v>198</v>
      </c>
      <c r="BM147" s="226" t="s">
        <v>422</v>
      </c>
    </row>
    <row r="148" s="2" customFormat="1" ht="37.8" customHeight="1">
      <c r="A148" s="40"/>
      <c r="B148" s="183"/>
      <c r="C148" s="214" t="s">
        <v>354</v>
      </c>
      <c r="D148" s="214" t="s">
        <v>195</v>
      </c>
      <c r="E148" s="215" t="s">
        <v>729</v>
      </c>
      <c r="F148" s="216" t="s">
        <v>730</v>
      </c>
      <c r="G148" s="217" t="s">
        <v>392</v>
      </c>
      <c r="H148" s="218">
        <v>475</v>
      </c>
      <c r="I148" s="219"/>
      <c r="J148" s="220">
        <f>ROUND(I148*H148,2)</f>
        <v>0</v>
      </c>
      <c r="K148" s="221"/>
      <c r="L148" s="41"/>
      <c r="M148" s="222" t="s">
        <v>1</v>
      </c>
      <c r="N148" s="223" t="s">
        <v>42</v>
      </c>
      <c r="O148" s="84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198</v>
      </c>
      <c r="AT148" s="226" t="s">
        <v>195</v>
      </c>
      <c r="AU148" s="226" t="s">
        <v>83</v>
      </c>
      <c r="AY148" s="19" t="s">
        <v>192</v>
      </c>
      <c r="BE148" s="140">
        <f>IF(N148="základná",J148,0)</f>
        <v>0</v>
      </c>
      <c r="BF148" s="140">
        <f>IF(N148="znížená",J148,0)</f>
        <v>0</v>
      </c>
      <c r="BG148" s="140">
        <f>IF(N148="zákl. prenesená",J148,0)</f>
        <v>0</v>
      </c>
      <c r="BH148" s="140">
        <f>IF(N148="zníž. prenesená",J148,0)</f>
        <v>0</v>
      </c>
      <c r="BI148" s="140">
        <f>IF(N148="nulová",J148,0)</f>
        <v>0</v>
      </c>
      <c r="BJ148" s="19" t="s">
        <v>87</v>
      </c>
      <c r="BK148" s="140">
        <f>ROUND(I148*H148,2)</f>
        <v>0</v>
      </c>
      <c r="BL148" s="19" t="s">
        <v>198</v>
      </c>
      <c r="BM148" s="226" t="s">
        <v>431</v>
      </c>
    </row>
    <row r="149" s="2" customFormat="1" ht="24.15" customHeight="1">
      <c r="A149" s="40"/>
      <c r="B149" s="183"/>
      <c r="C149" s="214" t="s">
        <v>360</v>
      </c>
      <c r="D149" s="214" t="s">
        <v>195</v>
      </c>
      <c r="E149" s="215" t="s">
        <v>731</v>
      </c>
      <c r="F149" s="216" t="s">
        <v>732</v>
      </c>
      <c r="G149" s="217" t="s">
        <v>392</v>
      </c>
      <c r="H149" s="218">
        <v>8</v>
      </c>
      <c r="I149" s="219"/>
      <c r="J149" s="220">
        <f>ROUND(I149*H149,2)</f>
        <v>0</v>
      </c>
      <c r="K149" s="221"/>
      <c r="L149" s="41"/>
      <c r="M149" s="222" t="s">
        <v>1</v>
      </c>
      <c r="N149" s="223" t="s">
        <v>42</v>
      </c>
      <c r="O149" s="84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198</v>
      </c>
      <c r="AT149" s="226" t="s">
        <v>195</v>
      </c>
      <c r="AU149" s="226" t="s">
        <v>83</v>
      </c>
      <c r="AY149" s="19" t="s">
        <v>192</v>
      </c>
      <c r="BE149" s="140">
        <f>IF(N149="základná",J149,0)</f>
        <v>0</v>
      </c>
      <c r="BF149" s="140">
        <f>IF(N149="znížená",J149,0)</f>
        <v>0</v>
      </c>
      <c r="BG149" s="140">
        <f>IF(N149="zákl. prenesená",J149,0)</f>
        <v>0</v>
      </c>
      <c r="BH149" s="140">
        <f>IF(N149="zníž. prenesená",J149,0)</f>
        <v>0</v>
      </c>
      <c r="BI149" s="140">
        <f>IF(N149="nulová",J149,0)</f>
        <v>0</v>
      </c>
      <c r="BJ149" s="19" t="s">
        <v>87</v>
      </c>
      <c r="BK149" s="140">
        <f>ROUND(I149*H149,2)</f>
        <v>0</v>
      </c>
      <c r="BL149" s="19" t="s">
        <v>198</v>
      </c>
      <c r="BM149" s="226" t="s">
        <v>440</v>
      </c>
    </row>
    <row r="150" s="2" customFormat="1" ht="24.15" customHeight="1">
      <c r="A150" s="40"/>
      <c r="B150" s="183"/>
      <c r="C150" s="214" t="s">
        <v>373</v>
      </c>
      <c r="D150" s="214" t="s">
        <v>195</v>
      </c>
      <c r="E150" s="215" t="s">
        <v>733</v>
      </c>
      <c r="F150" s="216" t="s">
        <v>734</v>
      </c>
      <c r="G150" s="217" t="s">
        <v>392</v>
      </c>
      <c r="H150" s="218">
        <v>90</v>
      </c>
      <c r="I150" s="219"/>
      <c r="J150" s="220">
        <f>ROUND(I150*H150,2)</f>
        <v>0</v>
      </c>
      <c r="K150" s="221"/>
      <c r="L150" s="41"/>
      <c r="M150" s="222" t="s">
        <v>1</v>
      </c>
      <c r="N150" s="223" t="s">
        <v>42</v>
      </c>
      <c r="O150" s="84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198</v>
      </c>
      <c r="AT150" s="226" t="s">
        <v>195</v>
      </c>
      <c r="AU150" s="226" t="s">
        <v>83</v>
      </c>
      <c r="AY150" s="19" t="s">
        <v>192</v>
      </c>
      <c r="BE150" s="140">
        <f>IF(N150="základná",J150,0)</f>
        <v>0</v>
      </c>
      <c r="BF150" s="140">
        <f>IF(N150="znížená",J150,0)</f>
        <v>0</v>
      </c>
      <c r="BG150" s="140">
        <f>IF(N150="zákl. prenesená",J150,0)</f>
        <v>0</v>
      </c>
      <c r="BH150" s="140">
        <f>IF(N150="zníž. prenesená",J150,0)</f>
        <v>0</v>
      </c>
      <c r="BI150" s="140">
        <f>IF(N150="nulová",J150,0)</f>
        <v>0</v>
      </c>
      <c r="BJ150" s="19" t="s">
        <v>87</v>
      </c>
      <c r="BK150" s="140">
        <f>ROUND(I150*H150,2)</f>
        <v>0</v>
      </c>
      <c r="BL150" s="19" t="s">
        <v>198</v>
      </c>
      <c r="BM150" s="226" t="s">
        <v>450</v>
      </c>
    </row>
    <row r="151" s="2" customFormat="1" ht="24.15" customHeight="1">
      <c r="A151" s="40"/>
      <c r="B151" s="183"/>
      <c r="C151" s="214" t="s">
        <v>378</v>
      </c>
      <c r="D151" s="214" t="s">
        <v>195</v>
      </c>
      <c r="E151" s="215" t="s">
        <v>735</v>
      </c>
      <c r="F151" s="216" t="s">
        <v>736</v>
      </c>
      <c r="G151" s="217" t="s">
        <v>392</v>
      </c>
      <c r="H151" s="218">
        <v>135</v>
      </c>
      <c r="I151" s="219"/>
      <c r="J151" s="220">
        <f>ROUND(I151*H151,2)</f>
        <v>0</v>
      </c>
      <c r="K151" s="221"/>
      <c r="L151" s="41"/>
      <c r="M151" s="222" t="s">
        <v>1</v>
      </c>
      <c r="N151" s="223" t="s">
        <v>42</v>
      </c>
      <c r="O151" s="84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198</v>
      </c>
      <c r="AT151" s="226" t="s">
        <v>195</v>
      </c>
      <c r="AU151" s="226" t="s">
        <v>83</v>
      </c>
      <c r="AY151" s="19" t="s">
        <v>192</v>
      </c>
      <c r="BE151" s="140">
        <f>IF(N151="základná",J151,0)</f>
        <v>0</v>
      </c>
      <c r="BF151" s="140">
        <f>IF(N151="znížená",J151,0)</f>
        <v>0</v>
      </c>
      <c r="BG151" s="140">
        <f>IF(N151="zákl. prenesená",J151,0)</f>
        <v>0</v>
      </c>
      <c r="BH151" s="140">
        <f>IF(N151="zníž. prenesená",J151,0)</f>
        <v>0</v>
      </c>
      <c r="BI151" s="140">
        <f>IF(N151="nulová",J151,0)</f>
        <v>0</v>
      </c>
      <c r="BJ151" s="19" t="s">
        <v>87</v>
      </c>
      <c r="BK151" s="140">
        <f>ROUND(I151*H151,2)</f>
        <v>0</v>
      </c>
      <c r="BL151" s="19" t="s">
        <v>198</v>
      </c>
      <c r="BM151" s="226" t="s">
        <v>463</v>
      </c>
    </row>
    <row r="152" s="2" customFormat="1" ht="37.8" customHeight="1">
      <c r="A152" s="40"/>
      <c r="B152" s="183"/>
      <c r="C152" s="214" t="s">
        <v>382</v>
      </c>
      <c r="D152" s="214" t="s">
        <v>195</v>
      </c>
      <c r="E152" s="215" t="s">
        <v>737</v>
      </c>
      <c r="F152" s="216" t="s">
        <v>738</v>
      </c>
      <c r="G152" s="217" t="s">
        <v>471</v>
      </c>
      <c r="H152" s="218">
        <v>40</v>
      </c>
      <c r="I152" s="219"/>
      <c r="J152" s="220">
        <f>ROUND(I152*H152,2)</f>
        <v>0</v>
      </c>
      <c r="K152" s="221"/>
      <c r="L152" s="41"/>
      <c r="M152" s="222" t="s">
        <v>1</v>
      </c>
      <c r="N152" s="223" t="s">
        <v>42</v>
      </c>
      <c r="O152" s="84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198</v>
      </c>
      <c r="AT152" s="226" t="s">
        <v>195</v>
      </c>
      <c r="AU152" s="226" t="s">
        <v>83</v>
      </c>
      <c r="AY152" s="19" t="s">
        <v>192</v>
      </c>
      <c r="BE152" s="140">
        <f>IF(N152="základná",J152,0)</f>
        <v>0</v>
      </c>
      <c r="BF152" s="140">
        <f>IF(N152="znížená",J152,0)</f>
        <v>0</v>
      </c>
      <c r="BG152" s="140">
        <f>IF(N152="zákl. prenesená",J152,0)</f>
        <v>0</v>
      </c>
      <c r="BH152" s="140">
        <f>IF(N152="zníž. prenesená",J152,0)</f>
        <v>0</v>
      </c>
      <c r="BI152" s="140">
        <f>IF(N152="nulová",J152,0)</f>
        <v>0</v>
      </c>
      <c r="BJ152" s="19" t="s">
        <v>87</v>
      </c>
      <c r="BK152" s="140">
        <f>ROUND(I152*H152,2)</f>
        <v>0</v>
      </c>
      <c r="BL152" s="19" t="s">
        <v>198</v>
      </c>
      <c r="BM152" s="226" t="s">
        <v>473</v>
      </c>
    </row>
    <row r="153" s="2" customFormat="1" ht="37.8" customHeight="1">
      <c r="A153" s="40"/>
      <c r="B153" s="183"/>
      <c r="C153" s="214" t="s">
        <v>386</v>
      </c>
      <c r="D153" s="214" t="s">
        <v>195</v>
      </c>
      <c r="E153" s="215" t="s">
        <v>739</v>
      </c>
      <c r="F153" s="216" t="s">
        <v>740</v>
      </c>
      <c r="G153" s="217" t="s">
        <v>471</v>
      </c>
      <c r="H153" s="218">
        <v>45</v>
      </c>
      <c r="I153" s="219"/>
      <c r="J153" s="220">
        <f>ROUND(I153*H153,2)</f>
        <v>0</v>
      </c>
      <c r="K153" s="221"/>
      <c r="L153" s="41"/>
      <c r="M153" s="222" t="s">
        <v>1</v>
      </c>
      <c r="N153" s="223" t="s">
        <v>42</v>
      </c>
      <c r="O153" s="84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198</v>
      </c>
      <c r="AT153" s="226" t="s">
        <v>195</v>
      </c>
      <c r="AU153" s="226" t="s">
        <v>83</v>
      </c>
      <c r="AY153" s="19" t="s">
        <v>192</v>
      </c>
      <c r="BE153" s="140">
        <f>IF(N153="základná",J153,0)</f>
        <v>0</v>
      </c>
      <c r="BF153" s="140">
        <f>IF(N153="znížená",J153,0)</f>
        <v>0</v>
      </c>
      <c r="BG153" s="140">
        <f>IF(N153="zákl. prenesená",J153,0)</f>
        <v>0</v>
      </c>
      <c r="BH153" s="140">
        <f>IF(N153="zníž. prenesená",J153,0)</f>
        <v>0</v>
      </c>
      <c r="BI153" s="140">
        <f>IF(N153="nulová",J153,0)</f>
        <v>0</v>
      </c>
      <c r="BJ153" s="19" t="s">
        <v>87</v>
      </c>
      <c r="BK153" s="140">
        <f>ROUND(I153*H153,2)</f>
        <v>0</v>
      </c>
      <c r="BL153" s="19" t="s">
        <v>198</v>
      </c>
      <c r="BM153" s="226" t="s">
        <v>483</v>
      </c>
    </row>
    <row r="154" s="2" customFormat="1" ht="24.15" customHeight="1">
      <c r="A154" s="40"/>
      <c r="B154" s="183"/>
      <c r="C154" s="214" t="s">
        <v>7</v>
      </c>
      <c r="D154" s="214" t="s">
        <v>195</v>
      </c>
      <c r="E154" s="215" t="s">
        <v>741</v>
      </c>
      <c r="F154" s="216" t="s">
        <v>742</v>
      </c>
      <c r="G154" s="217" t="s">
        <v>471</v>
      </c>
      <c r="H154" s="218">
        <v>26</v>
      </c>
      <c r="I154" s="219"/>
      <c r="J154" s="220">
        <f>ROUND(I154*H154,2)</f>
        <v>0</v>
      </c>
      <c r="K154" s="221"/>
      <c r="L154" s="41"/>
      <c r="M154" s="222" t="s">
        <v>1</v>
      </c>
      <c r="N154" s="223" t="s">
        <v>42</v>
      </c>
      <c r="O154" s="84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198</v>
      </c>
      <c r="AT154" s="226" t="s">
        <v>195</v>
      </c>
      <c r="AU154" s="226" t="s">
        <v>83</v>
      </c>
      <c r="AY154" s="19" t="s">
        <v>192</v>
      </c>
      <c r="BE154" s="140">
        <f>IF(N154="základná",J154,0)</f>
        <v>0</v>
      </c>
      <c r="BF154" s="140">
        <f>IF(N154="znížená",J154,0)</f>
        <v>0</v>
      </c>
      <c r="BG154" s="140">
        <f>IF(N154="zákl. prenesená",J154,0)</f>
        <v>0</v>
      </c>
      <c r="BH154" s="140">
        <f>IF(N154="zníž. prenesená",J154,0)</f>
        <v>0</v>
      </c>
      <c r="BI154" s="140">
        <f>IF(N154="nulová",J154,0)</f>
        <v>0</v>
      </c>
      <c r="BJ154" s="19" t="s">
        <v>87</v>
      </c>
      <c r="BK154" s="140">
        <f>ROUND(I154*H154,2)</f>
        <v>0</v>
      </c>
      <c r="BL154" s="19" t="s">
        <v>198</v>
      </c>
      <c r="BM154" s="226" t="s">
        <v>520</v>
      </c>
    </row>
    <row r="155" s="2" customFormat="1" ht="37.8" customHeight="1">
      <c r="A155" s="40"/>
      <c r="B155" s="183"/>
      <c r="C155" s="214" t="s">
        <v>396</v>
      </c>
      <c r="D155" s="214" t="s">
        <v>195</v>
      </c>
      <c r="E155" s="215" t="s">
        <v>743</v>
      </c>
      <c r="F155" s="216" t="s">
        <v>744</v>
      </c>
      <c r="G155" s="217" t="s">
        <v>471</v>
      </c>
      <c r="H155" s="218">
        <v>13</v>
      </c>
      <c r="I155" s="219"/>
      <c r="J155" s="220">
        <f>ROUND(I155*H155,2)</f>
        <v>0</v>
      </c>
      <c r="K155" s="221"/>
      <c r="L155" s="41"/>
      <c r="M155" s="222" t="s">
        <v>1</v>
      </c>
      <c r="N155" s="223" t="s">
        <v>42</v>
      </c>
      <c r="O155" s="84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198</v>
      </c>
      <c r="AT155" s="226" t="s">
        <v>195</v>
      </c>
      <c r="AU155" s="226" t="s">
        <v>83</v>
      </c>
      <c r="AY155" s="19" t="s">
        <v>192</v>
      </c>
      <c r="BE155" s="140">
        <f>IF(N155="základná",J155,0)</f>
        <v>0</v>
      </c>
      <c r="BF155" s="140">
        <f>IF(N155="znížená",J155,0)</f>
        <v>0</v>
      </c>
      <c r="BG155" s="140">
        <f>IF(N155="zákl. prenesená",J155,0)</f>
        <v>0</v>
      </c>
      <c r="BH155" s="140">
        <f>IF(N155="zníž. prenesená",J155,0)</f>
        <v>0</v>
      </c>
      <c r="BI155" s="140">
        <f>IF(N155="nulová",J155,0)</f>
        <v>0</v>
      </c>
      <c r="BJ155" s="19" t="s">
        <v>87</v>
      </c>
      <c r="BK155" s="140">
        <f>ROUND(I155*H155,2)</f>
        <v>0</v>
      </c>
      <c r="BL155" s="19" t="s">
        <v>198</v>
      </c>
      <c r="BM155" s="226" t="s">
        <v>535</v>
      </c>
    </row>
    <row r="156" s="2" customFormat="1" ht="24.15" customHeight="1">
      <c r="A156" s="40"/>
      <c r="B156" s="183"/>
      <c r="C156" s="214" t="s">
        <v>401</v>
      </c>
      <c r="D156" s="214" t="s">
        <v>195</v>
      </c>
      <c r="E156" s="215" t="s">
        <v>745</v>
      </c>
      <c r="F156" s="216" t="s">
        <v>746</v>
      </c>
      <c r="G156" s="217" t="s">
        <v>392</v>
      </c>
      <c r="H156" s="218">
        <v>15</v>
      </c>
      <c r="I156" s="219"/>
      <c r="J156" s="220">
        <f>ROUND(I156*H156,2)</f>
        <v>0</v>
      </c>
      <c r="K156" s="221"/>
      <c r="L156" s="41"/>
      <c r="M156" s="222" t="s">
        <v>1</v>
      </c>
      <c r="N156" s="223" t="s">
        <v>42</v>
      </c>
      <c r="O156" s="84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198</v>
      </c>
      <c r="AT156" s="226" t="s">
        <v>195</v>
      </c>
      <c r="AU156" s="226" t="s">
        <v>83</v>
      </c>
      <c r="AY156" s="19" t="s">
        <v>192</v>
      </c>
      <c r="BE156" s="140">
        <f>IF(N156="základná",J156,0)</f>
        <v>0</v>
      </c>
      <c r="BF156" s="140">
        <f>IF(N156="znížená",J156,0)</f>
        <v>0</v>
      </c>
      <c r="BG156" s="140">
        <f>IF(N156="zákl. prenesená",J156,0)</f>
        <v>0</v>
      </c>
      <c r="BH156" s="140">
        <f>IF(N156="zníž. prenesená",J156,0)</f>
        <v>0</v>
      </c>
      <c r="BI156" s="140">
        <f>IF(N156="nulová",J156,0)</f>
        <v>0</v>
      </c>
      <c r="BJ156" s="19" t="s">
        <v>87</v>
      </c>
      <c r="BK156" s="140">
        <f>ROUND(I156*H156,2)</f>
        <v>0</v>
      </c>
      <c r="BL156" s="19" t="s">
        <v>198</v>
      </c>
      <c r="BM156" s="226" t="s">
        <v>543</v>
      </c>
    </row>
    <row r="157" s="2" customFormat="1" ht="33" customHeight="1">
      <c r="A157" s="40"/>
      <c r="B157" s="183"/>
      <c r="C157" s="214" t="s">
        <v>407</v>
      </c>
      <c r="D157" s="214" t="s">
        <v>195</v>
      </c>
      <c r="E157" s="215" t="s">
        <v>747</v>
      </c>
      <c r="F157" s="216" t="s">
        <v>748</v>
      </c>
      <c r="G157" s="217" t="s">
        <v>392</v>
      </c>
      <c r="H157" s="218">
        <v>270</v>
      </c>
      <c r="I157" s="219"/>
      <c r="J157" s="220">
        <f>ROUND(I157*H157,2)</f>
        <v>0</v>
      </c>
      <c r="K157" s="221"/>
      <c r="L157" s="41"/>
      <c r="M157" s="222" t="s">
        <v>1</v>
      </c>
      <c r="N157" s="223" t="s">
        <v>42</v>
      </c>
      <c r="O157" s="84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198</v>
      </c>
      <c r="AT157" s="226" t="s">
        <v>195</v>
      </c>
      <c r="AU157" s="226" t="s">
        <v>83</v>
      </c>
      <c r="AY157" s="19" t="s">
        <v>192</v>
      </c>
      <c r="BE157" s="140">
        <f>IF(N157="základná",J157,0)</f>
        <v>0</v>
      </c>
      <c r="BF157" s="140">
        <f>IF(N157="znížená",J157,0)</f>
        <v>0</v>
      </c>
      <c r="BG157" s="140">
        <f>IF(N157="zákl. prenesená",J157,0)</f>
        <v>0</v>
      </c>
      <c r="BH157" s="140">
        <f>IF(N157="zníž. prenesená",J157,0)</f>
        <v>0</v>
      </c>
      <c r="BI157" s="140">
        <f>IF(N157="nulová",J157,0)</f>
        <v>0</v>
      </c>
      <c r="BJ157" s="19" t="s">
        <v>87</v>
      </c>
      <c r="BK157" s="140">
        <f>ROUND(I157*H157,2)</f>
        <v>0</v>
      </c>
      <c r="BL157" s="19" t="s">
        <v>198</v>
      </c>
      <c r="BM157" s="226" t="s">
        <v>550</v>
      </c>
    </row>
    <row r="158" s="2" customFormat="1" ht="37.8" customHeight="1">
      <c r="A158" s="40"/>
      <c r="B158" s="183"/>
      <c r="C158" s="214" t="s">
        <v>412</v>
      </c>
      <c r="D158" s="214" t="s">
        <v>195</v>
      </c>
      <c r="E158" s="215" t="s">
        <v>749</v>
      </c>
      <c r="F158" s="216" t="s">
        <v>750</v>
      </c>
      <c r="G158" s="217" t="s">
        <v>392</v>
      </c>
      <c r="H158" s="218">
        <v>65</v>
      </c>
      <c r="I158" s="219"/>
      <c r="J158" s="220">
        <f>ROUND(I158*H158,2)</f>
        <v>0</v>
      </c>
      <c r="K158" s="221"/>
      <c r="L158" s="41"/>
      <c r="M158" s="222" t="s">
        <v>1</v>
      </c>
      <c r="N158" s="223" t="s">
        <v>42</v>
      </c>
      <c r="O158" s="84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198</v>
      </c>
      <c r="AT158" s="226" t="s">
        <v>195</v>
      </c>
      <c r="AU158" s="226" t="s">
        <v>83</v>
      </c>
      <c r="AY158" s="19" t="s">
        <v>192</v>
      </c>
      <c r="BE158" s="140">
        <f>IF(N158="základná",J158,0)</f>
        <v>0</v>
      </c>
      <c r="BF158" s="140">
        <f>IF(N158="znížená",J158,0)</f>
        <v>0</v>
      </c>
      <c r="BG158" s="140">
        <f>IF(N158="zákl. prenesená",J158,0)</f>
        <v>0</v>
      </c>
      <c r="BH158" s="140">
        <f>IF(N158="zníž. prenesená",J158,0)</f>
        <v>0</v>
      </c>
      <c r="BI158" s="140">
        <f>IF(N158="nulová",J158,0)</f>
        <v>0</v>
      </c>
      <c r="BJ158" s="19" t="s">
        <v>87</v>
      </c>
      <c r="BK158" s="140">
        <f>ROUND(I158*H158,2)</f>
        <v>0</v>
      </c>
      <c r="BL158" s="19" t="s">
        <v>198</v>
      </c>
      <c r="BM158" s="226" t="s">
        <v>561</v>
      </c>
    </row>
    <row r="159" s="12" customFormat="1" ht="25.92" customHeight="1">
      <c r="A159" s="12"/>
      <c r="B159" s="202"/>
      <c r="C159" s="12"/>
      <c r="D159" s="203" t="s">
        <v>75</v>
      </c>
      <c r="E159" s="204" t="s">
        <v>751</v>
      </c>
      <c r="F159" s="204" t="s">
        <v>752</v>
      </c>
      <c r="G159" s="12"/>
      <c r="H159" s="12"/>
      <c r="I159" s="205"/>
      <c r="J159" s="180">
        <f>BK159</f>
        <v>0</v>
      </c>
      <c r="K159" s="12"/>
      <c r="L159" s="202"/>
      <c r="M159" s="206"/>
      <c r="N159" s="207"/>
      <c r="O159" s="207"/>
      <c r="P159" s="208">
        <f>SUM(P160:P167)</f>
        <v>0</v>
      </c>
      <c r="Q159" s="207"/>
      <c r="R159" s="208">
        <f>SUM(R160:R167)</f>
        <v>0</v>
      </c>
      <c r="S159" s="207"/>
      <c r="T159" s="209">
        <f>SUM(T160:T167)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3" t="s">
        <v>83</v>
      </c>
      <c r="AT159" s="210" t="s">
        <v>75</v>
      </c>
      <c r="AU159" s="210" t="s">
        <v>76</v>
      </c>
      <c r="AY159" s="203" t="s">
        <v>192</v>
      </c>
      <c r="BK159" s="211">
        <f>SUM(BK160:BK167)</f>
        <v>0</v>
      </c>
    </row>
    <row r="160" s="2" customFormat="1" ht="16.5" customHeight="1">
      <c r="A160" s="40"/>
      <c r="B160" s="183"/>
      <c r="C160" s="214" t="s">
        <v>417</v>
      </c>
      <c r="D160" s="214" t="s">
        <v>195</v>
      </c>
      <c r="E160" s="215" t="s">
        <v>753</v>
      </c>
      <c r="F160" s="216" t="s">
        <v>754</v>
      </c>
      <c r="G160" s="217" t="s">
        <v>564</v>
      </c>
      <c r="H160" s="218">
        <v>1</v>
      </c>
      <c r="I160" s="219"/>
      <c r="J160" s="220">
        <f>ROUND(I160*H160,2)</f>
        <v>0</v>
      </c>
      <c r="K160" s="221"/>
      <c r="L160" s="41"/>
      <c r="M160" s="222" t="s">
        <v>1</v>
      </c>
      <c r="N160" s="223" t="s">
        <v>42</v>
      </c>
      <c r="O160" s="84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198</v>
      </c>
      <c r="AT160" s="226" t="s">
        <v>195</v>
      </c>
      <c r="AU160" s="226" t="s">
        <v>83</v>
      </c>
      <c r="AY160" s="19" t="s">
        <v>192</v>
      </c>
      <c r="BE160" s="140">
        <f>IF(N160="základná",J160,0)</f>
        <v>0</v>
      </c>
      <c r="BF160" s="140">
        <f>IF(N160="znížená",J160,0)</f>
        <v>0</v>
      </c>
      <c r="BG160" s="140">
        <f>IF(N160="zákl. prenesená",J160,0)</f>
        <v>0</v>
      </c>
      <c r="BH160" s="140">
        <f>IF(N160="zníž. prenesená",J160,0)</f>
        <v>0</v>
      </c>
      <c r="BI160" s="140">
        <f>IF(N160="nulová",J160,0)</f>
        <v>0</v>
      </c>
      <c r="BJ160" s="19" t="s">
        <v>87</v>
      </c>
      <c r="BK160" s="140">
        <f>ROUND(I160*H160,2)</f>
        <v>0</v>
      </c>
      <c r="BL160" s="19" t="s">
        <v>198</v>
      </c>
      <c r="BM160" s="226" t="s">
        <v>573</v>
      </c>
    </row>
    <row r="161" s="2" customFormat="1" ht="16.5" customHeight="1">
      <c r="A161" s="40"/>
      <c r="B161" s="183"/>
      <c r="C161" s="214" t="s">
        <v>422</v>
      </c>
      <c r="D161" s="214" t="s">
        <v>195</v>
      </c>
      <c r="E161" s="215" t="s">
        <v>755</v>
      </c>
      <c r="F161" s="216" t="s">
        <v>756</v>
      </c>
      <c r="G161" s="217" t="s">
        <v>757</v>
      </c>
      <c r="H161" s="218">
        <v>100</v>
      </c>
      <c r="I161" s="219"/>
      <c r="J161" s="220">
        <f>ROUND(I161*H161,2)</f>
        <v>0</v>
      </c>
      <c r="K161" s="221"/>
      <c r="L161" s="41"/>
      <c r="M161" s="222" t="s">
        <v>1</v>
      </c>
      <c r="N161" s="223" t="s">
        <v>42</v>
      </c>
      <c r="O161" s="84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198</v>
      </c>
      <c r="AT161" s="226" t="s">
        <v>195</v>
      </c>
      <c r="AU161" s="226" t="s">
        <v>83</v>
      </c>
      <c r="AY161" s="19" t="s">
        <v>192</v>
      </c>
      <c r="BE161" s="140">
        <f>IF(N161="základná",J161,0)</f>
        <v>0</v>
      </c>
      <c r="BF161" s="140">
        <f>IF(N161="znížená",J161,0)</f>
        <v>0</v>
      </c>
      <c r="BG161" s="140">
        <f>IF(N161="zákl. prenesená",J161,0)</f>
        <v>0</v>
      </c>
      <c r="BH161" s="140">
        <f>IF(N161="zníž. prenesená",J161,0)</f>
        <v>0</v>
      </c>
      <c r="BI161" s="140">
        <f>IF(N161="nulová",J161,0)</f>
        <v>0</v>
      </c>
      <c r="BJ161" s="19" t="s">
        <v>87</v>
      </c>
      <c r="BK161" s="140">
        <f>ROUND(I161*H161,2)</f>
        <v>0</v>
      </c>
      <c r="BL161" s="19" t="s">
        <v>198</v>
      </c>
      <c r="BM161" s="226" t="s">
        <v>581</v>
      </c>
    </row>
    <row r="162" s="2" customFormat="1" ht="16.5" customHeight="1">
      <c r="A162" s="40"/>
      <c r="B162" s="183"/>
      <c r="C162" s="214" t="s">
        <v>426</v>
      </c>
      <c r="D162" s="214" t="s">
        <v>195</v>
      </c>
      <c r="E162" s="215" t="s">
        <v>758</v>
      </c>
      <c r="F162" s="216" t="s">
        <v>759</v>
      </c>
      <c r="G162" s="217" t="s">
        <v>564</v>
      </c>
      <c r="H162" s="218">
        <v>1</v>
      </c>
      <c r="I162" s="219"/>
      <c r="J162" s="220">
        <f>ROUND(I162*H162,2)</f>
        <v>0</v>
      </c>
      <c r="K162" s="221"/>
      <c r="L162" s="41"/>
      <c r="M162" s="222" t="s">
        <v>1</v>
      </c>
      <c r="N162" s="223" t="s">
        <v>42</v>
      </c>
      <c r="O162" s="84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198</v>
      </c>
      <c r="AT162" s="226" t="s">
        <v>195</v>
      </c>
      <c r="AU162" s="226" t="s">
        <v>83</v>
      </c>
      <c r="AY162" s="19" t="s">
        <v>192</v>
      </c>
      <c r="BE162" s="140">
        <f>IF(N162="základná",J162,0)</f>
        <v>0</v>
      </c>
      <c r="BF162" s="140">
        <f>IF(N162="znížená",J162,0)</f>
        <v>0</v>
      </c>
      <c r="BG162" s="140">
        <f>IF(N162="zákl. prenesená",J162,0)</f>
        <v>0</v>
      </c>
      <c r="BH162" s="140">
        <f>IF(N162="zníž. prenesená",J162,0)</f>
        <v>0</v>
      </c>
      <c r="BI162" s="140">
        <f>IF(N162="nulová",J162,0)</f>
        <v>0</v>
      </c>
      <c r="BJ162" s="19" t="s">
        <v>87</v>
      </c>
      <c r="BK162" s="140">
        <f>ROUND(I162*H162,2)</f>
        <v>0</v>
      </c>
      <c r="BL162" s="19" t="s">
        <v>198</v>
      </c>
      <c r="BM162" s="226" t="s">
        <v>591</v>
      </c>
    </row>
    <row r="163" s="2" customFormat="1" ht="16.5" customHeight="1">
      <c r="A163" s="40"/>
      <c r="B163" s="183"/>
      <c r="C163" s="214" t="s">
        <v>431</v>
      </c>
      <c r="D163" s="214" t="s">
        <v>195</v>
      </c>
      <c r="E163" s="215" t="s">
        <v>760</v>
      </c>
      <c r="F163" s="216" t="s">
        <v>761</v>
      </c>
      <c r="G163" s="217" t="s">
        <v>564</v>
      </c>
      <c r="H163" s="218">
        <v>1</v>
      </c>
      <c r="I163" s="219"/>
      <c r="J163" s="220">
        <f>ROUND(I163*H163,2)</f>
        <v>0</v>
      </c>
      <c r="K163" s="221"/>
      <c r="L163" s="41"/>
      <c r="M163" s="222" t="s">
        <v>1</v>
      </c>
      <c r="N163" s="223" t="s">
        <v>42</v>
      </c>
      <c r="O163" s="84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198</v>
      </c>
      <c r="AT163" s="226" t="s">
        <v>195</v>
      </c>
      <c r="AU163" s="226" t="s">
        <v>83</v>
      </c>
      <c r="AY163" s="19" t="s">
        <v>192</v>
      </c>
      <c r="BE163" s="140">
        <f>IF(N163="základná",J163,0)</f>
        <v>0</v>
      </c>
      <c r="BF163" s="140">
        <f>IF(N163="znížená",J163,0)</f>
        <v>0</v>
      </c>
      <c r="BG163" s="140">
        <f>IF(N163="zákl. prenesená",J163,0)</f>
        <v>0</v>
      </c>
      <c r="BH163" s="140">
        <f>IF(N163="zníž. prenesená",J163,0)</f>
        <v>0</v>
      </c>
      <c r="BI163" s="140">
        <f>IF(N163="nulová",J163,0)</f>
        <v>0</v>
      </c>
      <c r="BJ163" s="19" t="s">
        <v>87</v>
      </c>
      <c r="BK163" s="140">
        <f>ROUND(I163*H163,2)</f>
        <v>0</v>
      </c>
      <c r="BL163" s="19" t="s">
        <v>198</v>
      </c>
      <c r="BM163" s="226" t="s">
        <v>602</v>
      </c>
    </row>
    <row r="164" s="2" customFormat="1" ht="16.5" customHeight="1">
      <c r="A164" s="40"/>
      <c r="B164" s="183"/>
      <c r="C164" s="214" t="s">
        <v>435</v>
      </c>
      <c r="D164" s="214" t="s">
        <v>195</v>
      </c>
      <c r="E164" s="215" t="s">
        <v>762</v>
      </c>
      <c r="F164" s="216" t="s">
        <v>763</v>
      </c>
      <c r="G164" s="217" t="s">
        <v>557</v>
      </c>
      <c r="H164" s="218"/>
      <c r="I164" s="219"/>
      <c r="J164" s="220">
        <f>ROUND(I164*H164,2)</f>
        <v>0</v>
      </c>
      <c r="K164" s="221"/>
      <c r="L164" s="41"/>
      <c r="M164" s="222" t="s">
        <v>1</v>
      </c>
      <c r="N164" s="223" t="s">
        <v>42</v>
      </c>
      <c r="O164" s="84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198</v>
      </c>
      <c r="AT164" s="226" t="s">
        <v>195</v>
      </c>
      <c r="AU164" s="226" t="s">
        <v>83</v>
      </c>
      <c r="AY164" s="19" t="s">
        <v>192</v>
      </c>
      <c r="BE164" s="140">
        <f>IF(N164="základná",J164,0)</f>
        <v>0</v>
      </c>
      <c r="BF164" s="140">
        <f>IF(N164="znížená",J164,0)</f>
        <v>0</v>
      </c>
      <c r="BG164" s="140">
        <f>IF(N164="zákl. prenesená",J164,0)</f>
        <v>0</v>
      </c>
      <c r="BH164" s="140">
        <f>IF(N164="zníž. prenesená",J164,0)</f>
        <v>0</v>
      </c>
      <c r="BI164" s="140">
        <f>IF(N164="nulová",J164,0)</f>
        <v>0</v>
      </c>
      <c r="BJ164" s="19" t="s">
        <v>87</v>
      </c>
      <c r="BK164" s="140">
        <f>ROUND(I164*H164,2)</f>
        <v>0</v>
      </c>
      <c r="BL164" s="19" t="s">
        <v>198</v>
      </c>
      <c r="BM164" s="226" t="s">
        <v>611</v>
      </c>
    </row>
    <row r="165" s="2" customFormat="1" ht="24.15" customHeight="1">
      <c r="A165" s="40"/>
      <c r="B165" s="183"/>
      <c r="C165" s="214" t="s">
        <v>440</v>
      </c>
      <c r="D165" s="214" t="s">
        <v>195</v>
      </c>
      <c r="E165" s="215" t="s">
        <v>764</v>
      </c>
      <c r="F165" s="216" t="s">
        <v>765</v>
      </c>
      <c r="G165" s="217" t="s">
        <v>564</v>
      </c>
      <c r="H165" s="218">
        <v>1</v>
      </c>
      <c r="I165" s="219"/>
      <c r="J165" s="220">
        <f>ROUND(I165*H165,2)</f>
        <v>0</v>
      </c>
      <c r="K165" s="221"/>
      <c r="L165" s="41"/>
      <c r="M165" s="222" t="s">
        <v>1</v>
      </c>
      <c r="N165" s="223" t="s">
        <v>42</v>
      </c>
      <c r="O165" s="84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198</v>
      </c>
      <c r="AT165" s="226" t="s">
        <v>195</v>
      </c>
      <c r="AU165" s="226" t="s">
        <v>83</v>
      </c>
      <c r="AY165" s="19" t="s">
        <v>192</v>
      </c>
      <c r="BE165" s="140">
        <f>IF(N165="základná",J165,0)</f>
        <v>0</v>
      </c>
      <c r="BF165" s="140">
        <f>IF(N165="znížená",J165,0)</f>
        <v>0</v>
      </c>
      <c r="BG165" s="140">
        <f>IF(N165="zákl. prenesená",J165,0)</f>
        <v>0</v>
      </c>
      <c r="BH165" s="140">
        <f>IF(N165="zníž. prenesená",J165,0)</f>
        <v>0</v>
      </c>
      <c r="BI165" s="140">
        <f>IF(N165="nulová",J165,0)</f>
        <v>0</v>
      </c>
      <c r="BJ165" s="19" t="s">
        <v>87</v>
      </c>
      <c r="BK165" s="140">
        <f>ROUND(I165*H165,2)</f>
        <v>0</v>
      </c>
      <c r="BL165" s="19" t="s">
        <v>198</v>
      </c>
      <c r="BM165" s="226" t="s">
        <v>620</v>
      </c>
    </row>
    <row r="166" s="2" customFormat="1" ht="16.5" customHeight="1">
      <c r="A166" s="40"/>
      <c r="B166" s="183"/>
      <c r="C166" s="214" t="s">
        <v>444</v>
      </c>
      <c r="D166" s="214" t="s">
        <v>195</v>
      </c>
      <c r="E166" s="215" t="s">
        <v>766</v>
      </c>
      <c r="F166" s="216" t="s">
        <v>767</v>
      </c>
      <c r="G166" s="217" t="s">
        <v>564</v>
      </c>
      <c r="H166" s="218">
        <v>1</v>
      </c>
      <c r="I166" s="219"/>
      <c r="J166" s="220">
        <f>ROUND(I166*H166,2)</f>
        <v>0</v>
      </c>
      <c r="K166" s="221"/>
      <c r="L166" s="41"/>
      <c r="M166" s="222" t="s">
        <v>1</v>
      </c>
      <c r="N166" s="223" t="s">
        <v>42</v>
      </c>
      <c r="O166" s="84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198</v>
      </c>
      <c r="AT166" s="226" t="s">
        <v>195</v>
      </c>
      <c r="AU166" s="226" t="s">
        <v>83</v>
      </c>
      <c r="AY166" s="19" t="s">
        <v>192</v>
      </c>
      <c r="BE166" s="140">
        <f>IF(N166="základná",J166,0)</f>
        <v>0</v>
      </c>
      <c r="BF166" s="140">
        <f>IF(N166="znížená",J166,0)</f>
        <v>0</v>
      </c>
      <c r="BG166" s="140">
        <f>IF(N166="zákl. prenesená",J166,0)</f>
        <v>0</v>
      </c>
      <c r="BH166" s="140">
        <f>IF(N166="zníž. prenesená",J166,0)</f>
        <v>0</v>
      </c>
      <c r="BI166" s="140">
        <f>IF(N166="nulová",J166,0)</f>
        <v>0</v>
      </c>
      <c r="BJ166" s="19" t="s">
        <v>87</v>
      </c>
      <c r="BK166" s="140">
        <f>ROUND(I166*H166,2)</f>
        <v>0</v>
      </c>
      <c r="BL166" s="19" t="s">
        <v>198</v>
      </c>
      <c r="BM166" s="226" t="s">
        <v>628</v>
      </c>
    </row>
    <row r="167" s="2" customFormat="1">
      <c r="A167" s="40"/>
      <c r="B167" s="41"/>
      <c r="C167" s="40"/>
      <c r="D167" s="228" t="s">
        <v>691</v>
      </c>
      <c r="E167" s="40"/>
      <c r="F167" s="270" t="s">
        <v>768</v>
      </c>
      <c r="G167" s="40"/>
      <c r="H167" s="40"/>
      <c r="I167" s="184"/>
      <c r="J167" s="40"/>
      <c r="K167" s="40"/>
      <c r="L167" s="41"/>
      <c r="M167" s="271"/>
      <c r="N167" s="272"/>
      <c r="O167" s="84"/>
      <c r="P167" s="84"/>
      <c r="Q167" s="84"/>
      <c r="R167" s="84"/>
      <c r="S167" s="84"/>
      <c r="T167" s="85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691</v>
      </c>
      <c r="AU167" s="19" t="s">
        <v>83</v>
      </c>
    </row>
    <row r="168" s="2" customFormat="1" ht="49.92" customHeight="1">
      <c r="A168" s="40"/>
      <c r="B168" s="41"/>
      <c r="C168" s="40"/>
      <c r="D168" s="40"/>
      <c r="E168" s="204" t="s">
        <v>693</v>
      </c>
      <c r="F168" s="204" t="s">
        <v>694</v>
      </c>
      <c r="G168" s="40"/>
      <c r="H168" s="40"/>
      <c r="I168" s="40"/>
      <c r="J168" s="180">
        <f>BK168</f>
        <v>0</v>
      </c>
      <c r="K168" s="40"/>
      <c r="L168" s="41"/>
      <c r="M168" s="271"/>
      <c r="N168" s="272"/>
      <c r="O168" s="84"/>
      <c r="P168" s="84"/>
      <c r="Q168" s="84"/>
      <c r="R168" s="84"/>
      <c r="S168" s="84"/>
      <c r="T168" s="85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75</v>
      </c>
      <c r="AU168" s="19" t="s">
        <v>76</v>
      </c>
      <c r="AY168" s="19" t="s">
        <v>695</v>
      </c>
      <c r="BK168" s="140">
        <f>SUM(BK169:BK173)</f>
        <v>0</v>
      </c>
    </row>
    <row r="169" s="2" customFormat="1" ht="16.32" customHeight="1">
      <c r="A169" s="40"/>
      <c r="B169" s="41"/>
      <c r="C169" s="273" t="s">
        <v>1</v>
      </c>
      <c r="D169" s="273" t="s">
        <v>195</v>
      </c>
      <c r="E169" s="274" t="s">
        <v>1</v>
      </c>
      <c r="F169" s="275" t="s">
        <v>1</v>
      </c>
      <c r="G169" s="276" t="s">
        <v>1</v>
      </c>
      <c r="H169" s="277"/>
      <c r="I169" s="278"/>
      <c r="J169" s="279">
        <f>BK169</f>
        <v>0</v>
      </c>
      <c r="K169" s="280"/>
      <c r="L169" s="41"/>
      <c r="M169" s="281" t="s">
        <v>1</v>
      </c>
      <c r="N169" s="282" t="s">
        <v>42</v>
      </c>
      <c r="O169" s="84"/>
      <c r="P169" s="84"/>
      <c r="Q169" s="84"/>
      <c r="R169" s="84"/>
      <c r="S169" s="84"/>
      <c r="T169" s="85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695</v>
      </c>
      <c r="AU169" s="19" t="s">
        <v>83</v>
      </c>
      <c r="AY169" s="19" t="s">
        <v>695</v>
      </c>
      <c r="BE169" s="140">
        <f>IF(N169="základná",J169,0)</f>
        <v>0</v>
      </c>
      <c r="BF169" s="140">
        <f>IF(N169="znížená",J169,0)</f>
        <v>0</v>
      </c>
      <c r="BG169" s="140">
        <f>IF(N169="zákl. prenesená",J169,0)</f>
        <v>0</v>
      </c>
      <c r="BH169" s="140">
        <f>IF(N169="zníž. prenesená",J169,0)</f>
        <v>0</v>
      </c>
      <c r="BI169" s="140">
        <f>IF(N169="nulová",J169,0)</f>
        <v>0</v>
      </c>
      <c r="BJ169" s="19" t="s">
        <v>87</v>
      </c>
      <c r="BK169" s="140">
        <f>I169*H169</f>
        <v>0</v>
      </c>
    </row>
    <row r="170" s="2" customFormat="1" ht="16.32" customHeight="1">
      <c r="A170" s="40"/>
      <c r="B170" s="41"/>
      <c r="C170" s="273" t="s">
        <v>1</v>
      </c>
      <c r="D170" s="273" t="s">
        <v>195</v>
      </c>
      <c r="E170" s="274" t="s">
        <v>1</v>
      </c>
      <c r="F170" s="275" t="s">
        <v>1</v>
      </c>
      <c r="G170" s="276" t="s">
        <v>1</v>
      </c>
      <c r="H170" s="277"/>
      <c r="I170" s="278"/>
      <c r="J170" s="279">
        <f>BK170</f>
        <v>0</v>
      </c>
      <c r="K170" s="280"/>
      <c r="L170" s="41"/>
      <c r="M170" s="281" t="s">
        <v>1</v>
      </c>
      <c r="N170" s="282" t="s">
        <v>42</v>
      </c>
      <c r="O170" s="84"/>
      <c r="P170" s="84"/>
      <c r="Q170" s="84"/>
      <c r="R170" s="84"/>
      <c r="S170" s="84"/>
      <c r="T170" s="85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695</v>
      </c>
      <c r="AU170" s="19" t="s">
        <v>83</v>
      </c>
      <c r="AY170" s="19" t="s">
        <v>695</v>
      </c>
      <c r="BE170" s="140">
        <f>IF(N170="základná",J170,0)</f>
        <v>0</v>
      </c>
      <c r="BF170" s="140">
        <f>IF(N170="znížená",J170,0)</f>
        <v>0</v>
      </c>
      <c r="BG170" s="140">
        <f>IF(N170="zákl. prenesená",J170,0)</f>
        <v>0</v>
      </c>
      <c r="BH170" s="140">
        <f>IF(N170="zníž. prenesená",J170,0)</f>
        <v>0</v>
      </c>
      <c r="BI170" s="140">
        <f>IF(N170="nulová",J170,0)</f>
        <v>0</v>
      </c>
      <c r="BJ170" s="19" t="s">
        <v>87</v>
      </c>
      <c r="BK170" s="140">
        <f>I170*H170</f>
        <v>0</v>
      </c>
    </row>
    <row r="171" s="2" customFormat="1" ht="16.32" customHeight="1">
      <c r="A171" s="40"/>
      <c r="B171" s="41"/>
      <c r="C171" s="273" t="s">
        <v>1</v>
      </c>
      <c r="D171" s="273" t="s">
        <v>195</v>
      </c>
      <c r="E171" s="274" t="s">
        <v>1</v>
      </c>
      <c r="F171" s="275" t="s">
        <v>1</v>
      </c>
      <c r="G171" s="276" t="s">
        <v>1</v>
      </c>
      <c r="H171" s="277"/>
      <c r="I171" s="278"/>
      <c r="J171" s="279">
        <f>BK171</f>
        <v>0</v>
      </c>
      <c r="K171" s="280"/>
      <c r="L171" s="41"/>
      <c r="M171" s="281" t="s">
        <v>1</v>
      </c>
      <c r="N171" s="282" t="s">
        <v>42</v>
      </c>
      <c r="O171" s="84"/>
      <c r="P171" s="84"/>
      <c r="Q171" s="84"/>
      <c r="R171" s="84"/>
      <c r="S171" s="84"/>
      <c r="T171" s="85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695</v>
      </c>
      <c r="AU171" s="19" t="s">
        <v>83</v>
      </c>
      <c r="AY171" s="19" t="s">
        <v>695</v>
      </c>
      <c r="BE171" s="140">
        <f>IF(N171="základná",J171,0)</f>
        <v>0</v>
      </c>
      <c r="BF171" s="140">
        <f>IF(N171="znížená",J171,0)</f>
        <v>0</v>
      </c>
      <c r="BG171" s="140">
        <f>IF(N171="zákl. prenesená",J171,0)</f>
        <v>0</v>
      </c>
      <c r="BH171" s="140">
        <f>IF(N171="zníž. prenesená",J171,0)</f>
        <v>0</v>
      </c>
      <c r="BI171" s="140">
        <f>IF(N171="nulová",J171,0)</f>
        <v>0</v>
      </c>
      <c r="BJ171" s="19" t="s">
        <v>87</v>
      </c>
      <c r="BK171" s="140">
        <f>I171*H171</f>
        <v>0</v>
      </c>
    </row>
    <row r="172" s="2" customFormat="1" ht="16.32" customHeight="1">
      <c r="A172" s="40"/>
      <c r="B172" s="41"/>
      <c r="C172" s="273" t="s">
        <v>1</v>
      </c>
      <c r="D172" s="273" t="s">
        <v>195</v>
      </c>
      <c r="E172" s="274" t="s">
        <v>1</v>
      </c>
      <c r="F172" s="275" t="s">
        <v>1</v>
      </c>
      <c r="G172" s="276" t="s">
        <v>1</v>
      </c>
      <c r="H172" s="277"/>
      <c r="I172" s="278"/>
      <c r="J172" s="279">
        <f>BK172</f>
        <v>0</v>
      </c>
      <c r="K172" s="280"/>
      <c r="L172" s="41"/>
      <c r="M172" s="281" t="s">
        <v>1</v>
      </c>
      <c r="N172" s="282" t="s">
        <v>42</v>
      </c>
      <c r="O172" s="84"/>
      <c r="P172" s="84"/>
      <c r="Q172" s="84"/>
      <c r="R172" s="84"/>
      <c r="S172" s="84"/>
      <c r="T172" s="85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695</v>
      </c>
      <c r="AU172" s="19" t="s">
        <v>83</v>
      </c>
      <c r="AY172" s="19" t="s">
        <v>695</v>
      </c>
      <c r="BE172" s="140">
        <f>IF(N172="základná",J172,0)</f>
        <v>0</v>
      </c>
      <c r="BF172" s="140">
        <f>IF(N172="znížená",J172,0)</f>
        <v>0</v>
      </c>
      <c r="BG172" s="140">
        <f>IF(N172="zákl. prenesená",J172,0)</f>
        <v>0</v>
      </c>
      <c r="BH172" s="140">
        <f>IF(N172="zníž. prenesená",J172,0)</f>
        <v>0</v>
      </c>
      <c r="BI172" s="140">
        <f>IF(N172="nulová",J172,0)</f>
        <v>0</v>
      </c>
      <c r="BJ172" s="19" t="s">
        <v>87</v>
      </c>
      <c r="BK172" s="140">
        <f>I172*H172</f>
        <v>0</v>
      </c>
    </row>
    <row r="173" s="2" customFormat="1" ht="16.32" customHeight="1">
      <c r="A173" s="40"/>
      <c r="B173" s="41"/>
      <c r="C173" s="273" t="s">
        <v>1</v>
      </c>
      <c r="D173" s="273" t="s">
        <v>195</v>
      </c>
      <c r="E173" s="274" t="s">
        <v>1</v>
      </c>
      <c r="F173" s="275" t="s">
        <v>1</v>
      </c>
      <c r="G173" s="276" t="s">
        <v>1</v>
      </c>
      <c r="H173" s="277"/>
      <c r="I173" s="278"/>
      <c r="J173" s="279">
        <f>BK173</f>
        <v>0</v>
      </c>
      <c r="K173" s="280"/>
      <c r="L173" s="41"/>
      <c r="M173" s="281" t="s">
        <v>1</v>
      </c>
      <c r="N173" s="282" t="s">
        <v>42</v>
      </c>
      <c r="O173" s="283"/>
      <c r="P173" s="283"/>
      <c r="Q173" s="283"/>
      <c r="R173" s="283"/>
      <c r="S173" s="283"/>
      <c r="T173" s="284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695</v>
      </c>
      <c r="AU173" s="19" t="s">
        <v>83</v>
      </c>
      <c r="AY173" s="19" t="s">
        <v>695</v>
      </c>
      <c r="BE173" s="140">
        <f>IF(N173="základná",J173,0)</f>
        <v>0</v>
      </c>
      <c r="BF173" s="140">
        <f>IF(N173="znížená",J173,0)</f>
        <v>0</v>
      </c>
      <c r="BG173" s="140">
        <f>IF(N173="zákl. prenesená",J173,0)</f>
        <v>0</v>
      </c>
      <c r="BH173" s="140">
        <f>IF(N173="zníž. prenesená",J173,0)</f>
        <v>0</v>
      </c>
      <c r="BI173" s="140">
        <f>IF(N173="nulová",J173,0)</f>
        <v>0</v>
      </c>
      <c r="BJ173" s="19" t="s">
        <v>87</v>
      </c>
      <c r="BK173" s="140">
        <f>I173*H173</f>
        <v>0</v>
      </c>
    </row>
    <row r="174" s="2" customFormat="1" ht="6.96" customHeight="1">
      <c r="A174" s="40"/>
      <c r="B174" s="67"/>
      <c r="C174" s="68"/>
      <c r="D174" s="68"/>
      <c r="E174" s="68"/>
      <c r="F174" s="68"/>
      <c r="G174" s="68"/>
      <c r="H174" s="68"/>
      <c r="I174" s="68"/>
      <c r="J174" s="68"/>
      <c r="K174" s="68"/>
      <c r="L174" s="41"/>
      <c r="M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</row>
  </sheetData>
  <autoFilter ref="C132:K173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5:F105"/>
    <mergeCell ref="D106:F106"/>
    <mergeCell ref="D107:F107"/>
    <mergeCell ref="D108:F108"/>
    <mergeCell ref="D109:F109"/>
    <mergeCell ref="E121:H121"/>
    <mergeCell ref="E123:H123"/>
    <mergeCell ref="E125:H125"/>
    <mergeCell ref="L2:V2"/>
  </mergeCells>
  <dataValidations count="2">
    <dataValidation type="list" allowBlank="1" showInputMessage="1" showErrorMessage="1" error="Povolené sú hodnoty K, M." sqref="D169:D174">
      <formula1>"K, M"</formula1>
    </dataValidation>
    <dataValidation type="list" allowBlank="1" showInputMessage="1" showErrorMessage="1" error="Povolené sú hodnoty základná, znížená, nulová." sqref="N169:N174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  <c r="AZ2" s="148" t="s">
        <v>769</v>
      </c>
      <c r="BA2" s="148" t="s">
        <v>1</v>
      </c>
      <c r="BB2" s="148" t="s">
        <v>1</v>
      </c>
      <c r="BC2" s="148" t="s">
        <v>770</v>
      </c>
      <c r="BD2" s="148" t="s">
        <v>87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76</v>
      </c>
    </row>
    <row r="4" s="1" customFormat="1" ht="24.96" customHeight="1">
      <c r="B4" s="22"/>
      <c r="D4" s="23" t="s">
        <v>110</v>
      </c>
      <c r="L4" s="22"/>
      <c r="M4" s="149" t="s">
        <v>9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15</v>
      </c>
      <c r="L6" s="22"/>
    </row>
    <row r="7" s="1" customFormat="1" ht="16.5" customHeight="1">
      <c r="B7" s="22"/>
      <c r="E7" s="150" t="str">
        <f>'Rekapitulácia stavby'!K6</f>
        <v>Zateplenie fasády ZUŠ Jozefa Rosinského</v>
      </c>
      <c r="F7" s="32"/>
      <c r="G7" s="32"/>
      <c r="H7" s="32"/>
      <c r="L7" s="22"/>
    </row>
    <row r="8" s="2" customFormat="1" ht="12" customHeight="1">
      <c r="A8" s="40"/>
      <c r="B8" s="41"/>
      <c r="C8" s="40"/>
      <c r="D8" s="32" t="s">
        <v>119</v>
      </c>
      <c r="E8" s="40"/>
      <c r="F8" s="40"/>
      <c r="G8" s="40"/>
      <c r="H8" s="40"/>
      <c r="I8" s="40"/>
      <c r="J8" s="40"/>
      <c r="K8" s="40"/>
      <c r="L8" s="62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1"/>
      <c r="C9" s="40"/>
      <c r="D9" s="40"/>
      <c r="E9" s="74" t="s">
        <v>771</v>
      </c>
      <c r="F9" s="40"/>
      <c r="G9" s="40"/>
      <c r="H9" s="40"/>
      <c r="I9" s="40"/>
      <c r="J9" s="40"/>
      <c r="K9" s="40"/>
      <c r="L9" s="62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62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1"/>
      <c r="C11" s="40"/>
      <c r="D11" s="32" t="s">
        <v>17</v>
      </c>
      <c r="E11" s="40"/>
      <c r="F11" s="27" t="s">
        <v>1</v>
      </c>
      <c r="G11" s="40"/>
      <c r="H11" s="40"/>
      <c r="I11" s="32" t="s">
        <v>18</v>
      </c>
      <c r="J11" s="27" t="s">
        <v>1</v>
      </c>
      <c r="K11" s="40"/>
      <c r="L11" s="62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1"/>
      <c r="C12" s="40"/>
      <c r="D12" s="32" t="s">
        <v>19</v>
      </c>
      <c r="E12" s="40"/>
      <c r="F12" s="27" t="s">
        <v>20</v>
      </c>
      <c r="G12" s="40"/>
      <c r="H12" s="40"/>
      <c r="I12" s="32" t="s">
        <v>21</v>
      </c>
      <c r="J12" s="76" t="str">
        <f>'Rekapitulácia stavby'!AN8</f>
        <v>23. 9. 2021</v>
      </c>
      <c r="K12" s="40"/>
      <c r="L12" s="62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62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1"/>
      <c r="C14" s="40"/>
      <c r="D14" s="32" t="s">
        <v>23</v>
      </c>
      <c r="E14" s="40"/>
      <c r="F14" s="40"/>
      <c r="G14" s="40"/>
      <c r="H14" s="40"/>
      <c r="I14" s="32" t="s">
        <v>24</v>
      </c>
      <c r="J14" s="27" t="s">
        <v>1</v>
      </c>
      <c r="K14" s="40"/>
      <c r="L14" s="62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1"/>
      <c r="C15" s="40"/>
      <c r="D15" s="40"/>
      <c r="E15" s="27" t="s">
        <v>25</v>
      </c>
      <c r="F15" s="40"/>
      <c r="G15" s="40"/>
      <c r="H15" s="40"/>
      <c r="I15" s="32" t="s">
        <v>26</v>
      </c>
      <c r="J15" s="27" t="s">
        <v>1</v>
      </c>
      <c r="K15" s="40"/>
      <c r="L15" s="62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62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1"/>
      <c r="C17" s="40"/>
      <c r="D17" s="32" t="s">
        <v>27</v>
      </c>
      <c r="E17" s="40"/>
      <c r="F17" s="40"/>
      <c r="G17" s="40"/>
      <c r="H17" s="40"/>
      <c r="I17" s="32" t="s">
        <v>24</v>
      </c>
      <c r="J17" s="33" t="str">
        <f>'Rekapitulácia stavby'!AN13</f>
        <v>Vyplň údaj</v>
      </c>
      <c r="K17" s="40"/>
      <c r="L17" s="62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1"/>
      <c r="C18" s="40"/>
      <c r="D18" s="40"/>
      <c r="E18" s="33" t="str">
        <f>'Rekapitulácia stavby'!E14</f>
        <v>Vyplň údaj</v>
      </c>
      <c r="F18" s="27"/>
      <c r="G18" s="27"/>
      <c r="H18" s="27"/>
      <c r="I18" s="32" t="s">
        <v>26</v>
      </c>
      <c r="J18" s="33" t="str">
        <f>'Rekapitulácia stavby'!AN14</f>
        <v>Vyplň údaj</v>
      </c>
      <c r="K18" s="40"/>
      <c r="L18" s="62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62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1"/>
      <c r="C20" s="40"/>
      <c r="D20" s="32" t="s">
        <v>29</v>
      </c>
      <c r="E20" s="40"/>
      <c r="F20" s="40"/>
      <c r="G20" s="40"/>
      <c r="H20" s="40"/>
      <c r="I20" s="32" t="s">
        <v>24</v>
      </c>
      <c r="J20" s="27" t="s">
        <v>1</v>
      </c>
      <c r="K20" s="40"/>
      <c r="L20" s="62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1"/>
      <c r="C21" s="40"/>
      <c r="D21" s="40"/>
      <c r="E21" s="27" t="s">
        <v>25</v>
      </c>
      <c r="F21" s="40"/>
      <c r="G21" s="40"/>
      <c r="H21" s="40"/>
      <c r="I21" s="32" t="s">
        <v>26</v>
      </c>
      <c r="J21" s="27" t="s">
        <v>1</v>
      </c>
      <c r="K21" s="40"/>
      <c r="L21" s="62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62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1"/>
      <c r="C23" s="40"/>
      <c r="D23" s="32" t="s">
        <v>31</v>
      </c>
      <c r="E23" s="40"/>
      <c r="F23" s="40"/>
      <c r="G23" s="40"/>
      <c r="H23" s="40"/>
      <c r="I23" s="32" t="s">
        <v>24</v>
      </c>
      <c r="J23" s="27" t="s">
        <v>1</v>
      </c>
      <c r="K23" s="40"/>
      <c r="L23" s="62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1"/>
      <c r="C24" s="40"/>
      <c r="D24" s="40"/>
      <c r="E24" s="27" t="s">
        <v>32</v>
      </c>
      <c r="F24" s="40"/>
      <c r="G24" s="40"/>
      <c r="H24" s="40"/>
      <c r="I24" s="32" t="s">
        <v>26</v>
      </c>
      <c r="J24" s="27" t="s">
        <v>1</v>
      </c>
      <c r="K24" s="40"/>
      <c r="L24" s="62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62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1"/>
      <c r="C26" s="40"/>
      <c r="D26" s="32" t="s">
        <v>33</v>
      </c>
      <c r="E26" s="40"/>
      <c r="F26" s="40"/>
      <c r="G26" s="40"/>
      <c r="H26" s="40"/>
      <c r="I26" s="40"/>
      <c r="J26" s="40"/>
      <c r="K26" s="40"/>
      <c r="L26" s="62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1"/>
      <c r="B27" s="152"/>
      <c r="C27" s="151"/>
      <c r="D27" s="151"/>
      <c r="E27" s="36" t="s">
        <v>1</v>
      </c>
      <c r="F27" s="36"/>
      <c r="G27" s="36"/>
      <c r="H27" s="36"/>
      <c r="I27" s="151"/>
      <c r="J27" s="151"/>
      <c r="K27" s="151"/>
      <c r="L27" s="153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62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1"/>
      <c r="C29" s="40"/>
      <c r="D29" s="97"/>
      <c r="E29" s="97"/>
      <c r="F29" s="97"/>
      <c r="G29" s="97"/>
      <c r="H29" s="97"/>
      <c r="I29" s="97"/>
      <c r="J29" s="97"/>
      <c r="K29" s="97"/>
      <c r="L29" s="62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4.4" customHeight="1">
      <c r="A30" s="40"/>
      <c r="B30" s="41"/>
      <c r="C30" s="40"/>
      <c r="D30" s="27" t="s">
        <v>149</v>
      </c>
      <c r="E30" s="40"/>
      <c r="F30" s="40"/>
      <c r="G30" s="40"/>
      <c r="H30" s="40"/>
      <c r="I30" s="40"/>
      <c r="J30" s="39">
        <f>J96</f>
        <v>0</v>
      </c>
      <c r="K30" s="40"/>
      <c r="L30" s="62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14.4" customHeight="1">
      <c r="A31" s="40"/>
      <c r="B31" s="41"/>
      <c r="C31" s="40"/>
      <c r="D31" s="38" t="s">
        <v>100</v>
      </c>
      <c r="E31" s="40"/>
      <c r="F31" s="40"/>
      <c r="G31" s="40"/>
      <c r="H31" s="40"/>
      <c r="I31" s="40"/>
      <c r="J31" s="39">
        <f>J108</f>
        <v>0</v>
      </c>
      <c r="K31" s="40"/>
      <c r="L31" s="62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1"/>
      <c r="C32" s="40"/>
      <c r="D32" s="154" t="s">
        <v>36</v>
      </c>
      <c r="E32" s="40"/>
      <c r="F32" s="40"/>
      <c r="G32" s="40"/>
      <c r="H32" s="40"/>
      <c r="I32" s="40"/>
      <c r="J32" s="103">
        <f>ROUND(J30 + J31, 2)</f>
        <v>0</v>
      </c>
      <c r="K32" s="40"/>
      <c r="L32" s="62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1"/>
      <c r="C33" s="40"/>
      <c r="D33" s="97"/>
      <c r="E33" s="97"/>
      <c r="F33" s="97"/>
      <c r="G33" s="97"/>
      <c r="H33" s="97"/>
      <c r="I33" s="97"/>
      <c r="J33" s="97"/>
      <c r="K33" s="97"/>
      <c r="L33" s="62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1"/>
      <c r="C34" s="40"/>
      <c r="D34" s="40"/>
      <c r="E34" s="40"/>
      <c r="F34" s="45" t="s">
        <v>38</v>
      </c>
      <c r="G34" s="40"/>
      <c r="H34" s="40"/>
      <c r="I34" s="45" t="s">
        <v>37</v>
      </c>
      <c r="J34" s="45" t="s">
        <v>39</v>
      </c>
      <c r="K34" s="40"/>
      <c r="L34" s="62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1"/>
      <c r="C35" s="40"/>
      <c r="D35" s="155" t="s">
        <v>40</v>
      </c>
      <c r="E35" s="47" t="s">
        <v>41</v>
      </c>
      <c r="F35" s="156">
        <f>ROUND((ROUND((SUM(BE108:BE115) + SUM(BE135:BE261)),  2) + SUM(BE263:BE267)), 2)</f>
        <v>0</v>
      </c>
      <c r="G35" s="157"/>
      <c r="H35" s="157"/>
      <c r="I35" s="158">
        <v>0.20000000000000001</v>
      </c>
      <c r="J35" s="156">
        <f>ROUND((ROUND(((SUM(BE108:BE115) + SUM(BE135:BE261))*I35),  2) + (SUM(BE263:BE267)*I35)), 2)</f>
        <v>0</v>
      </c>
      <c r="K35" s="40"/>
      <c r="L35" s="62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1"/>
      <c r="C36" s="40"/>
      <c r="D36" s="40"/>
      <c r="E36" s="47" t="s">
        <v>42</v>
      </c>
      <c r="F36" s="156">
        <f>ROUND((ROUND((SUM(BF108:BF115) + SUM(BF135:BF261)),  2) + SUM(BF263:BF267)), 2)</f>
        <v>0</v>
      </c>
      <c r="G36" s="157"/>
      <c r="H36" s="157"/>
      <c r="I36" s="158">
        <v>0.20000000000000001</v>
      </c>
      <c r="J36" s="156">
        <f>ROUND((ROUND(((SUM(BF108:BF115) + SUM(BF135:BF261))*I36),  2) + (SUM(BF263:BF267)*I36)), 2)</f>
        <v>0</v>
      </c>
      <c r="K36" s="40"/>
      <c r="L36" s="62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1"/>
      <c r="C37" s="40"/>
      <c r="D37" s="40"/>
      <c r="E37" s="32" t="s">
        <v>43</v>
      </c>
      <c r="F37" s="159">
        <f>ROUND((ROUND((SUM(BG108:BG115) + SUM(BG135:BG261)),  2) + SUM(BG263:BG267)), 2)</f>
        <v>0</v>
      </c>
      <c r="G37" s="40"/>
      <c r="H37" s="40"/>
      <c r="I37" s="160">
        <v>0.20000000000000001</v>
      </c>
      <c r="J37" s="159">
        <f>0</f>
        <v>0</v>
      </c>
      <c r="K37" s="40"/>
      <c r="L37" s="6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1"/>
      <c r="C38" s="40"/>
      <c r="D38" s="40"/>
      <c r="E38" s="32" t="s">
        <v>44</v>
      </c>
      <c r="F38" s="159">
        <f>ROUND((ROUND((SUM(BH108:BH115) + SUM(BH135:BH261)),  2) + SUM(BH263:BH267)), 2)</f>
        <v>0</v>
      </c>
      <c r="G38" s="40"/>
      <c r="H38" s="40"/>
      <c r="I38" s="160">
        <v>0.20000000000000001</v>
      </c>
      <c r="J38" s="159">
        <f>0</f>
        <v>0</v>
      </c>
      <c r="K38" s="40"/>
      <c r="L38" s="62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1"/>
      <c r="C39" s="40"/>
      <c r="D39" s="40"/>
      <c r="E39" s="47" t="s">
        <v>45</v>
      </c>
      <c r="F39" s="156">
        <f>ROUND((ROUND((SUM(BI108:BI115) + SUM(BI135:BI261)),  2) + SUM(BI263:BI267)), 2)</f>
        <v>0</v>
      </c>
      <c r="G39" s="157"/>
      <c r="H39" s="157"/>
      <c r="I39" s="158">
        <v>0</v>
      </c>
      <c r="J39" s="156">
        <f>0</f>
        <v>0</v>
      </c>
      <c r="K39" s="40"/>
      <c r="L39" s="62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62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1"/>
      <c r="C41" s="146"/>
      <c r="D41" s="161" t="s">
        <v>46</v>
      </c>
      <c r="E41" s="88"/>
      <c r="F41" s="88"/>
      <c r="G41" s="162" t="s">
        <v>47</v>
      </c>
      <c r="H41" s="163" t="s">
        <v>48</v>
      </c>
      <c r="I41" s="88"/>
      <c r="J41" s="164">
        <f>SUM(J32:J39)</f>
        <v>0</v>
      </c>
      <c r="K41" s="165"/>
      <c r="L41" s="62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62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62"/>
      <c r="D50" s="63" t="s">
        <v>49</v>
      </c>
      <c r="E50" s="64"/>
      <c r="F50" s="64"/>
      <c r="G50" s="63" t="s">
        <v>50</v>
      </c>
      <c r="H50" s="64"/>
      <c r="I50" s="64"/>
      <c r="J50" s="64"/>
      <c r="K50" s="64"/>
      <c r="L50" s="62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40"/>
      <c r="B61" s="41"/>
      <c r="C61" s="40"/>
      <c r="D61" s="65" t="s">
        <v>51</v>
      </c>
      <c r="E61" s="43"/>
      <c r="F61" s="166" t="s">
        <v>52</v>
      </c>
      <c r="G61" s="65" t="s">
        <v>51</v>
      </c>
      <c r="H61" s="43"/>
      <c r="I61" s="43"/>
      <c r="J61" s="167" t="s">
        <v>52</v>
      </c>
      <c r="K61" s="43"/>
      <c r="L61" s="62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40"/>
      <c r="B65" s="41"/>
      <c r="C65" s="40"/>
      <c r="D65" s="63" t="s">
        <v>53</v>
      </c>
      <c r="E65" s="66"/>
      <c r="F65" s="66"/>
      <c r="G65" s="63" t="s">
        <v>54</v>
      </c>
      <c r="H65" s="66"/>
      <c r="I65" s="66"/>
      <c r="J65" s="66"/>
      <c r="K65" s="66"/>
      <c r="L65" s="62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40"/>
      <c r="B76" s="41"/>
      <c r="C76" s="40"/>
      <c r="D76" s="65" t="s">
        <v>51</v>
      </c>
      <c r="E76" s="43"/>
      <c r="F76" s="166" t="s">
        <v>52</v>
      </c>
      <c r="G76" s="65" t="s">
        <v>51</v>
      </c>
      <c r="H76" s="43"/>
      <c r="I76" s="43"/>
      <c r="J76" s="167" t="s">
        <v>52</v>
      </c>
      <c r="K76" s="43"/>
      <c r="L76" s="62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2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62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3" t="s">
        <v>150</v>
      </c>
      <c r="D82" s="40"/>
      <c r="E82" s="40"/>
      <c r="F82" s="40"/>
      <c r="G82" s="40"/>
      <c r="H82" s="40"/>
      <c r="I82" s="40"/>
      <c r="J82" s="40"/>
      <c r="K82" s="40"/>
      <c r="L82" s="62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62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2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0"/>
      <c r="D85" s="40"/>
      <c r="E85" s="150" t="str">
        <f>E7</f>
        <v>Zateplenie fasády ZUŠ Jozefa Rosinského</v>
      </c>
      <c r="F85" s="32"/>
      <c r="G85" s="32"/>
      <c r="H85" s="32"/>
      <c r="I85" s="40"/>
      <c r="J85" s="40"/>
      <c r="K85" s="40"/>
      <c r="L85" s="62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2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0"/>
      <c r="D87" s="40"/>
      <c r="E87" s="74" t="str">
        <f>E9</f>
        <v>02 - Výmena vonkajších výplní otvorov (sklobetón)</v>
      </c>
      <c r="F87" s="40"/>
      <c r="G87" s="40"/>
      <c r="H87" s="40"/>
      <c r="I87" s="40"/>
      <c r="J87" s="40"/>
      <c r="K87" s="40"/>
      <c r="L87" s="62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62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2" t="s">
        <v>19</v>
      </c>
      <c r="D89" s="40"/>
      <c r="E89" s="40"/>
      <c r="F89" s="27" t="str">
        <f>F12</f>
        <v xml:space="preserve">Vajanského 1551/1, 949 01 Nitra </v>
      </c>
      <c r="G89" s="40"/>
      <c r="H89" s="40"/>
      <c r="I89" s="32" t="s">
        <v>21</v>
      </c>
      <c r="J89" s="76" t="str">
        <f>IF(J12="","",J12)</f>
        <v>23. 9. 2021</v>
      </c>
      <c r="K89" s="40"/>
      <c r="L89" s="62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62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25.65" customHeight="1">
      <c r="A91" s="40"/>
      <c r="B91" s="41"/>
      <c r="C91" s="32" t="s">
        <v>23</v>
      </c>
      <c r="D91" s="40"/>
      <c r="E91" s="40"/>
      <c r="F91" s="27" t="str">
        <f>E15</f>
        <v xml:space="preserve">about_architecture s.r.o </v>
      </c>
      <c r="G91" s="40"/>
      <c r="H91" s="40"/>
      <c r="I91" s="32" t="s">
        <v>29</v>
      </c>
      <c r="J91" s="36" t="str">
        <f>E21</f>
        <v xml:space="preserve">about_architecture s.r.o </v>
      </c>
      <c r="K91" s="40"/>
      <c r="L91" s="62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ROZING s.r.o.</v>
      </c>
      <c r="K92" s="40"/>
      <c r="L92" s="62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62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29.28" customHeight="1">
      <c r="A94" s="40"/>
      <c r="B94" s="41"/>
      <c r="C94" s="168" t="s">
        <v>151</v>
      </c>
      <c r="D94" s="146"/>
      <c r="E94" s="146"/>
      <c r="F94" s="146"/>
      <c r="G94" s="146"/>
      <c r="H94" s="146"/>
      <c r="I94" s="146"/>
      <c r="J94" s="169" t="s">
        <v>152</v>
      </c>
      <c r="K94" s="146"/>
      <c r="L94" s="62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62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2.8" customHeight="1">
      <c r="A96" s="40"/>
      <c r="B96" s="41"/>
      <c r="C96" s="170" t="s">
        <v>153</v>
      </c>
      <c r="D96" s="40"/>
      <c r="E96" s="40"/>
      <c r="F96" s="40"/>
      <c r="G96" s="40"/>
      <c r="H96" s="40"/>
      <c r="I96" s="40"/>
      <c r="J96" s="103">
        <f>J135</f>
        <v>0</v>
      </c>
      <c r="K96" s="40"/>
      <c r="L96" s="62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9" t="s">
        <v>154</v>
      </c>
    </row>
    <row r="97" s="9" customFormat="1" ht="24.96" customHeight="1">
      <c r="A97" s="9"/>
      <c r="B97" s="171"/>
      <c r="C97" s="9"/>
      <c r="D97" s="172" t="s">
        <v>155</v>
      </c>
      <c r="E97" s="173"/>
      <c r="F97" s="173"/>
      <c r="G97" s="173"/>
      <c r="H97" s="173"/>
      <c r="I97" s="173"/>
      <c r="J97" s="174">
        <f>J136</f>
        <v>0</v>
      </c>
      <c r="K97" s="9"/>
      <c r="L97" s="17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5"/>
      <c r="C98" s="10"/>
      <c r="D98" s="176" t="s">
        <v>156</v>
      </c>
      <c r="E98" s="177"/>
      <c r="F98" s="177"/>
      <c r="G98" s="177"/>
      <c r="H98" s="177"/>
      <c r="I98" s="177"/>
      <c r="J98" s="178">
        <f>J137</f>
        <v>0</v>
      </c>
      <c r="K98" s="10"/>
      <c r="L98" s="17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5"/>
      <c r="C99" s="10"/>
      <c r="D99" s="176" t="s">
        <v>157</v>
      </c>
      <c r="E99" s="177"/>
      <c r="F99" s="177"/>
      <c r="G99" s="177"/>
      <c r="H99" s="177"/>
      <c r="I99" s="177"/>
      <c r="J99" s="178">
        <f>J167</f>
        <v>0</v>
      </c>
      <c r="K99" s="10"/>
      <c r="L99" s="17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5"/>
      <c r="C100" s="10"/>
      <c r="D100" s="176" t="s">
        <v>158</v>
      </c>
      <c r="E100" s="177"/>
      <c r="F100" s="177"/>
      <c r="G100" s="177"/>
      <c r="H100" s="177"/>
      <c r="I100" s="177"/>
      <c r="J100" s="178">
        <f>J197</f>
        <v>0</v>
      </c>
      <c r="K100" s="10"/>
      <c r="L100" s="17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71"/>
      <c r="C101" s="9"/>
      <c r="D101" s="172" t="s">
        <v>159</v>
      </c>
      <c r="E101" s="173"/>
      <c r="F101" s="173"/>
      <c r="G101" s="173"/>
      <c r="H101" s="173"/>
      <c r="I101" s="173"/>
      <c r="J101" s="174">
        <f>J199</f>
        <v>0</v>
      </c>
      <c r="K101" s="9"/>
      <c r="L101" s="17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75"/>
      <c r="C102" s="10"/>
      <c r="D102" s="176" t="s">
        <v>772</v>
      </c>
      <c r="E102" s="177"/>
      <c r="F102" s="177"/>
      <c r="G102" s="177"/>
      <c r="H102" s="177"/>
      <c r="I102" s="177"/>
      <c r="J102" s="178">
        <f>J200</f>
        <v>0</v>
      </c>
      <c r="K102" s="10"/>
      <c r="L102" s="17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5"/>
      <c r="C103" s="10"/>
      <c r="D103" s="176" t="s">
        <v>773</v>
      </c>
      <c r="E103" s="177"/>
      <c r="F103" s="177"/>
      <c r="G103" s="177"/>
      <c r="H103" s="177"/>
      <c r="I103" s="177"/>
      <c r="J103" s="178">
        <f>J246</f>
        <v>0</v>
      </c>
      <c r="K103" s="10"/>
      <c r="L103" s="17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1"/>
      <c r="C104" s="9"/>
      <c r="D104" s="172" t="s">
        <v>167</v>
      </c>
      <c r="E104" s="173"/>
      <c r="F104" s="173"/>
      <c r="G104" s="173"/>
      <c r="H104" s="173"/>
      <c r="I104" s="173"/>
      <c r="J104" s="174">
        <f>J259</f>
        <v>0</v>
      </c>
      <c r="K104" s="9"/>
      <c r="L104" s="17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1.84" customHeight="1">
      <c r="A105" s="9"/>
      <c r="B105" s="171"/>
      <c r="C105" s="9"/>
      <c r="D105" s="179" t="s">
        <v>168</v>
      </c>
      <c r="E105" s="9"/>
      <c r="F105" s="9"/>
      <c r="G105" s="9"/>
      <c r="H105" s="9"/>
      <c r="I105" s="9"/>
      <c r="J105" s="180">
        <f>J262</f>
        <v>0</v>
      </c>
      <c r="K105" s="9"/>
      <c r="L105" s="17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62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2" customFormat="1" ht="6.96" customHeight="1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62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29.28" customHeight="1">
      <c r="A108" s="40"/>
      <c r="B108" s="41"/>
      <c r="C108" s="170" t="s">
        <v>169</v>
      </c>
      <c r="D108" s="40"/>
      <c r="E108" s="40"/>
      <c r="F108" s="40"/>
      <c r="G108" s="40"/>
      <c r="H108" s="40"/>
      <c r="I108" s="40"/>
      <c r="J108" s="181">
        <f>ROUND(J109 + J110 + J111 + J112 + J113 + J114,2)</f>
        <v>0</v>
      </c>
      <c r="K108" s="40"/>
      <c r="L108" s="62"/>
      <c r="N108" s="182" t="s">
        <v>40</v>
      </c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18" customHeight="1">
      <c r="A109" s="40"/>
      <c r="B109" s="183"/>
      <c r="C109" s="184"/>
      <c r="D109" s="141" t="s">
        <v>170</v>
      </c>
      <c r="E109" s="185"/>
      <c r="F109" s="185"/>
      <c r="G109" s="184"/>
      <c r="H109" s="184"/>
      <c r="I109" s="184"/>
      <c r="J109" s="137">
        <v>0</v>
      </c>
      <c r="K109" s="184"/>
      <c r="L109" s="186"/>
      <c r="M109" s="187"/>
      <c r="N109" s="188" t="s">
        <v>42</v>
      </c>
      <c r="O109" s="187"/>
      <c r="P109" s="187"/>
      <c r="Q109" s="187"/>
      <c r="R109" s="187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9" t="s">
        <v>171</v>
      </c>
      <c r="AZ109" s="187"/>
      <c r="BA109" s="187"/>
      <c r="BB109" s="187"/>
      <c r="BC109" s="187"/>
      <c r="BD109" s="187"/>
      <c r="BE109" s="190">
        <f>IF(N109="základná",J109,0)</f>
        <v>0</v>
      </c>
      <c r="BF109" s="190">
        <f>IF(N109="znížená",J109,0)</f>
        <v>0</v>
      </c>
      <c r="BG109" s="190">
        <f>IF(N109="zákl. prenesená",J109,0)</f>
        <v>0</v>
      </c>
      <c r="BH109" s="190">
        <f>IF(N109="zníž. prenesená",J109,0)</f>
        <v>0</v>
      </c>
      <c r="BI109" s="190">
        <f>IF(N109="nulová",J109,0)</f>
        <v>0</v>
      </c>
      <c r="BJ109" s="189" t="s">
        <v>87</v>
      </c>
      <c r="BK109" s="187"/>
      <c r="BL109" s="187"/>
      <c r="BM109" s="187"/>
    </row>
    <row r="110" s="2" customFormat="1" ht="18" customHeight="1">
      <c r="A110" s="40"/>
      <c r="B110" s="183"/>
      <c r="C110" s="184"/>
      <c r="D110" s="141" t="s">
        <v>172</v>
      </c>
      <c r="E110" s="185"/>
      <c r="F110" s="185"/>
      <c r="G110" s="184"/>
      <c r="H110" s="184"/>
      <c r="I110" s="184"/>
      <c r="J110" s="137">
        <v>0</v>
      </c>
      <c r="K110" s="184"/>
      <c r="L110" s="186"/>
      <c r="M110" s="187"/>
      <c r="N110" s="188" t="s">
        <v>42</v>
      </c>
      <c r="O110" s="187"/>
      <c r="P110" s="187"/>
      <c r="Q110" s="187"/>
      <c r="R110" s="187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9" t="s">
        <v>171</v>
      </c>
      <c r="AZ110" s="187"/>
      <c r="BA110" s="187"/>
      <c r="BB110" s="187"/>
      <c r="BC110" s="187"/>
      <c r="BD110" s="187"/>
      <c r="BE110" s="190">
        <f>IF(N110="základná",J110,0)</f>
        <v>0</v>
      </c>
      <c r="BF110" s="190">
        <f>IF(N110="znížená",J110,0)</f>
        <v>0</v>
      </c>
      <c r="BG110" s="190">
        <f>IF(N110="zákl. prenesená",J110,0)</f>
        <v>0</v>
      </c>
      <c r="BH110" s="190">
        <f>IF(N110="zníž. prenesená",J110,0)</f>
        <v>0</v>
      </c>
      <c r="BI110" s="190">
        <f>IF(N110="nulová",J110,0)</f>
        <v>0</v>
      </c>
      <c r="BJ110" s="189" t="s">
        <v>87</v>
      </c>
      <c r="BK110" s="187"/>
      <c r="BL110" s="187"/>
      <c r="BM110" s="187"/>
    </row>
    <row r="111" s="2" customFormat="1" ht="18" customHeight="1">
      <c r="A111" s="40"/>
      <c r="B111" s="183"/>
      <c r="C111" s="184"/>
      <c r="D111" s="141" t="s">
        <v>173</v>
      </c>
      <c r="E111" s="185"/>
      <c r="F111" s="185"/>
      <c r="G111" s="184"/>
      <c r="H111" s="184"/>
      <c r="I111" s="184"/>
      <c r="J111" s="137">
        <v>0</v>
      </c>
      <c r="K111" s="184"/>
      <c r="L111" s="186"/>
      <c r="M111" s="187"/>
      <c r="N111" s="188" t="s">
        <v>42</v>
      </c>
      <c r="O111" s="187"/>
      <c r="P111" s="187"/>
      <c r="Q111" s="187"/>
      <c r="R111" s="187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9" t="s">
        <v>171</v>
      </c>
      <c r="AZ111" s="187"/>
      <c r="BA111" s="187"/>
      <c r="BB111" s="187"/>
      <c r="BC111" s="187"/>
      <c r="BD111" s="187"/>
      <c r="BE111" s="190">
        <f>IF(N111="základná",J111,0)</f>
        <v>0</v>
      </c>
      <c r="BF111" s="190">
        <f>IF(N111="znížená",J111,0)</f>
        <v>0</v>
      </c>
      <c r="BG111" s="190">
        <f>IF(N111="zákl. prenesená",J111,0)</f>
        <v>0</v>
      </c>
      <c r="BH111" s="190">
        <f>IF(N111="zníž. prenesená",J111,0)</f>
        <v>0</v>
      </c>
      <c r="BI111" s="190">
        <f>IF(N111="nulová",J111,0)</f>
        <v>0</v>
      </c>
      <c r="BJ111" s="189" t="s">
        <v>87</v>
      </c>
      <c r="BK111" s="187"/>
      <c r="BL111" s="187"/>
      <c r="BM111" s="187"/>
    </row>
    <row r="112" s="2" customFormat="1" ht="18" customHeight="1">
      <c r="A112" s="40"/>
      <c r="B112" s="183"/>
      <c r="C112" s="184"/>
      <c r="D112" s="141" t="s">
        <v>174</v>
      </c>
      <c r="E112" s="185"/>
      <c r="F112" s="185"/>
      <c r="G112" s="184"/>
      <c r="H112" s="184"/>
      <c r="I112" s="184"/>
      <c r="J112" s="137">
        <v>0</v>
      </c>
      <c r="K112" s="184"/>
      <c r="L112" s="186"/>
      <c r="M112" s="187"/>
      <c r="N112" s="188" t="s">
        <v>42</v>
      </c>
      <c r="O112" s="187"/>
      <c r="P112" s="187"/>
      <c r="Q112" s="187"/>
      <c r="R112" s="187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9" t="s">
        <v>171</v>
      </c>
      <c r="AZ112" s="187"/>
      <c r="BA112" s="187"/>
      <c r="BB112" s="187"/>
      <c r="BC112" s="187"/>
      <c r="BD112" s="187"/>
      <c r="BE112" s="190">
        <f>IF(N112="základná",J112,0)</f>
        <v>0</v>
      </c>
      <c r="BF112" s="190">
        <f>IF(N112="znížená",J112,0)</f>
        <v>0</v>
      </c>
      <c r="BG112" s="190">
        <f>IF(N112="zákl. prenesená",J112,0)</f>
        <v>0</v>
      </c>
      <c r="BH112" s="190">
        <f>IF(N112="zníž. prenesená",J112,0)</f>
        <v>0</v>
      </c>
      <c r="BI112" s="190">
        <f>IF(N112="nulová",J112,0)</f>
        <v>0</v>
      </c>
      <c r="BJ112" s="189" t="s">
        <v>87</v>
      </c>
      <c r="BK112" s="187"/>
      <c r="BL112" s="187"/>
      <c r="BM112" s="187"/>
    </row>
    <row r="113" s="2" customFormat="1" ht="18" customHeight="1">
      <c r="A113" s="40"/>
      <c r="B113" s="183"/>
      <c r="C113" s="184"/>
      <c r="D113" s="141" t="s">
        <v>175</v>
      </c>
      <c r="E113" s="185"/>
      <c r="F113" s="185"/>
      <c r="G113" s="184"/>
      <c r="H113" s="184"/>
      <c r="I113" s="184"/>
      <c r="J113" s="137">
        <v>0</v>
      </c>
      <c r="K113" s="184"/>
      <c r="L113" s="186"/>
      <c r="M113" s="187"/>
      <c r="N113" s="188" t="s">
        <v>42</v>
      </c>
      <c r="O113" s="187"/>
      <c r="P113" s="187"/>
      <c r="Q113" s="187"/>
      <c r="R113" s="187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9" t="s">
        <v>171</v>
      </c>
      <c r="AZ113" s="187"/>
      <c r="BA113" s="187"/>
      <c r="BB113" s="187"/>
      <c r="BC113" s="187"/>
      <c r="BD113" s="187"/>
      <c r="BE113" s="190">
        <f>IF(N113="základná",J113,0)</f>
        <v>0</v>
      </c>
      <c r="BF113" s="190">
        <f>IF(N113="znížená",J113,0)</f>
        <v>0</v>
      </c>
      <c r="BG113" s="190">
        <f>IF(N113="zákl. prenesená",J113,0)</f>
        <v>0</v>
      </c>
      <c r="BH113" s="190">
        <f>IF(N113="zníž. prenesená",J113,0)</f>
        <v>0</v>
      </c>
      <c r="BI113" s="190">
        <f>IF(N113="nulová",J113,0)</f>
        <v>0</v>
      </c>
      <c r="BJ113" s="189" t="s">
        <v>87</v>
      </c>
      <c r="BK113" s="187"/>
      <c r="BL113" s="187"/>
      <c r="BM113" s="187"/>
    </row>
    <row r="114" s="2" customFormat="1" ht="18" customHeight="1">
      <c r="A114" s="40"/>
      <c r="B114" s="183"/>
      <c r="C114" s="184"/>
      <c r="D114" s="185" t="s">
        <v>176</v>
      </c>
      <c r="E114" s="184"/>
      <c r="F114" s="184"/>
      <c r="G114" s="184"/>
      <c r="H114" s="184"/>
      <c r="I114" s="184"/>
      <c r="J114" s="137">
        <f>ROUND(J30*T114,2)</f>
        <v>0</v>
      </c>
      <c r="K114" s="184"/>
      <c r="L114" s="186"/>
      <c r="M114" s="187"/>
      <c r="N114" s="188" t="s">
        <v>42</v>
      </c>
      <c r="O114" s="187"/>
      <c r="P114" s="187"/>
      <c r="Q114" s="187"/>
      <c r="R114" s="187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9" t="s">
        <v>177</v>
      </c>
      <c r="AZ114" s="187"/>
      <c r="BA114" s="187"/>
      <c r="BB114" s="187"/>
      <c r="BC114" s="187"/>
      <c r="BD114" s="187"/>
      <c r="BE114" s="190">
        <f>IF(N114="základná",J114,0)</f>
        <v>0</v>
      </c>
      <c r="BF114" s="190">
        <f>IF(N114="znížená",J114,0)</f>
        <v>0</v>
      </c>
      <c r="BG114" s="190">
        <f>IF(N114="zákl. prenesená",J114,0)</f>
        <v>0</v>
      </c>
      <c r="BH114" s="190">
        <f>IF(N114="zníž. prenesená",J114,0)</f>
        <v>0</v>
      </c>
      <c r="BI114" s="190">
        <f>IF(N114="nulová",J114,0)</f>
        <v>0</v>
      </c>
      <c r="BJ114" s="189" t="s">
        <v>87</v>
      </c>
      <c r="BK114" s="187"/>
      <c r="BL114" s="187"/>
      <c r="BM114" s="187"/>
    </row>
    <row r="115" s="2" customFormat="1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62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29.28" customHeight="1">
      <c r="A116" s="40"/>
      <c r="B116" s="41"/>
      <c r="C116" s="145" t="s">
        <v>105</v>
      </c>
      <c r="D116" s="146"/>
      <c r="E116" s="146"/>
      <c r="F116" s="146"/>
      <c r="G116" s="146"/>
      <c r="H116" s="146"/>
      <c r="I116" s="146"/>
      <c r="J116" s="147">
        <f>ROUND(J96+J108,2)</f>
        <v>0</v>
      </c>
      <c r="K116" s="146"/>
      <c r="L116" s="62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6.96" customHeight="1">
      <c r="A117" s="40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2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21" s="2" customFormat="1" ht="6.96" customHeight="1">
      <c r="A121" s="40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2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="2" customFormat="1" ht="24.96" customHeight="1">
      <c r="A122" s="40"/>
      <c r="B122" s="41"/>
      <c r="C122" s="23" t="s">
        <v>178</v>
      </c>
      <c r="D122" s="40"/>
      <c r="E122" s="40"/>
      <c r="F122" s="40"/>
      <c r="G122" s="40"/>
      <c r="H122" s="40"/>
      <c r="I122" s="40"/>
      <c r="J122" s="40"/>
      <c r="K122" s="40"/>
      <c r="L122" s="62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="2" customFormat="1" ht="6.96" customHeight="1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62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="2" customFormat="1" ht="12" customHeight="1">
      <c r="A124" s="40"/>
      <c r="B124" s="41"/>
      <c r="C124" s="32" t="s">
        <v>15</v>
      </c>
      <c r="D124" s="40"/>
      <c r="E124" s="40"/>
      <c r="F124" s="40"/>
      <c r="G124" s="40"/>
      <c r="H124" s="40"/>
      <c r="I124" s="40"/>
      <c r="J124" s="40"/>
      <c r="K124" s="40"/>
      <c r="L124" s="62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="2" customFormat="1" ht="16.5" customHeight="1">
      <c r="A125" s="40"/>
      <c r="B125" s="41"/>
      <c r="C125" s="40"/>
      <c r="D125" s="40"/>
      <c r="E125" s="150" t="str">
        <f>E7</f>
        <v>Zateplenie fasády ZUŠ Jozefa Rosinského</v>
      </c>
      <c r="F125" s="32"/>
      <c r="G125" s="32"/>
      <c r="H125" s="32"/>
      <c r="I125" s="40"/>
      <c r="J125" s="40"/>
      <c r="K125" s="40"/>
      <c r="L125" s="62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="2" customFormat="1" ht="12" customHeight="1">
      <c r="A126" s="40"/>
      <c r="B126" s="41"/>
      <c r="C126" s="32" t="s">
        <v>119</v>
      </c>
      <c r="D126" s="40"/>
      <c r="E126" s="40"/>
      <c r="F126" s="40"/>
      <c r="G126" s="40"/>
      <c r="H126" s="40"/>
      <c r="I126" s="40"/>
      <c r="J126" s="40"/>
      <c r="K126" s="40"/>
      <c r="L126" s="62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="2" customFormat="1" ht="16.5" customHeight="1">
      <c r="A127" s="40"/>
      <c r="B127" s="41"/>
      <c r="C127" s="40"/>
      <c r="D127" s="40"/>
      <c r="E127" s="74" t="str">
        <f>E9</f>
        <v>02 - Výmena vonkajších výplní otvorov (sklobetón)</v>
      </c>
      <c r="F127" s="40"/>
      <c r="G127" s="40"/>
      <c r="H127" s="40"/>
      <c r="I127" s="40"/>
      <c r="J127" s="40"/>
      <c r="K127" s="40"/>
      <c r="L127" s="62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="2" customFormat="1" ht="6.96" customHeight="1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62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="2" customFormat="1" ht="12" customHeight="1">
      <c r="A129" s="40"/>
      <c r="B129" s="41"/>
      <c r="C129" s="32" t="s">
        <v>19</v>
      </c>
      <c r="D129" s="40"/>
      <c r="E129" s="40"/>
      <c r="F129" s="27" t="str">
        <f>F12</f>
        <v xml:space="preserve">Vajanského 1551/1, 949 01 Nitra </v>
      </c>
      <c r="G129" s="40"/>
      <c r="H129" s="40"/>
      <c r="I129" s="32" t="s">
        <v>21</v>
      </c>
      <c r="J129" s="76" t="str">
        <f>IF(J12="","",J12)</f>
        <v>23. 9. 2021</v>
      </c>
      <c r="K129" s="40"/>
      <c r="L129" s="62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="2" customFormat="1" ht="6.96" customHeight="1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62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="2" customFormat="1" ht="25.65" customHeight="1">
      <c r="A131" s="40"/>
      <c r="B131" s="41"/>
      <c r="C131" s="32" t="s">
        <v>23</v>
      </c>
      <c r="D131" s="40"/>
      <c r="E131" s="40"/>
      <c r="F131" s="27" t="str">
        <f>E15</f>
        <v xml:space="preserve">about_architecture s.r.o </v>
      </c>
      <c r="G131" s="40"/>
      <c r="H131" s="40"/>
      <c r="I131" s="32" t="s">
        <v>29</v>
      </c>
      <c r="J131" s="36" t="str">
        <f>E21</f>
        <v xml:space="preserve">about_architecture s.r.o </v>
      </c>
      <c r="K131" s="40"/>
      <c r="L131" s="62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="2" customFormat="1" ht="15.15" customHeight="1">
      <c r="A132" s="40"/>
      <c r="B132" s="41"/>
      <c r="C132" s="32" t="s">
        <v>27</v>
      </c>
      <c r="D132" s="40"/>
      <c r="E132" s="40"/>
      <c r="F132" s="27" t="str">
        <f>IF(E18="","",E18)</f>
        <v>Vyplň údaj</v>
      </c>
      <c r="G132" s="40"/>
      <c r="H132" s="40"/>
      <c r="I132" s="32" t="s">
        <v>31</v>
      </c>
      <c r="J132" s="36" t="str">
        <f>E24</f>
        <v>ROZING s.r.o.</v>
      </c>
      <c r="K132" s="40"/>
      <c r="L132" s="62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="2" customFormat="1" ht="10.32" customHeight="1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62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="11" customFormat="1" ht="29.28" customHeight="1">
      <c r="A134" s="191"/>
      <c r="B134" s="192"/>
      <c r="C134" s="193" t="s">
        <v>179</v>
      </c>
      <c r="D134" s="194" t="s">
        <v>61</v>
      </c>
      <c r="E134" s="194" t="s">
        <v>57</v>
      </c>
      <c r="F134" s="194" t="s">
        <v>58</v>
      </c>
      <c r="G134" s="194" t="s">
        <v>180</v>
      </c>
      <c r="H134" s="194" t="s">
        <v>181</v>
      </c>
      <c r="I134" s="194" t="s">
        <v>182</v>
      </c>
      <c r="J134" s="195" t="s">
        <v>152</v>
      </c>
      <c r="K134" s="196" t="s">
        <v>183</v>
      </c>
      <c r="L134" s="197"/>
      <c r="M134" s="93" t="s">
        <v>1</v>
      </c>
      <c r="N134" s="94" t="s">
        <v>40</v>
      </c>
      <c r="O134" s="94" t="s">
        <v>184</v>
      </c>
      <c r="P134" s="94" t="s">
        <v>185</v>
      </c>
      <c r="Q134" s="94" t="s">
        <v>186</v>
      </c>
      <c r="R134" s="94" t="s">
        <v>187</v>
      </c>
      <c r="S134" s="94" t="s">
        <v>188</v>
      </c>
      <c r="T134" s="95" t="s">
        <v>189</v>
      </c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</row>
    <row r="135" s="2" customFormat="1" ht="22.8" customHeight="1">
      <c r="A135" s="40"/>
      <c r="B135" s="41"/>
      <c r="C135" s="100" t="s">
        <v>149</v>
      </c>
      <c r="D135" s="40"/>
      <c r="E135" s="40"/>
      <c r="F135" s="40"/>
      <c r="G135" s="40"/>
      <c r="H135" s="40"/>
      <c r="I135" s="40"/>
      <c r="J135" s="198">
        <f>BK135</f>
        <v>0</v>
      </c>
      <c r="K135" s="40"/>
      <c r="L135" s="41"/>
      <c r="M135" s="96"/>
      <c r="N135" s="80"/>
      <c r="O135" s="97"/>
      <c r="P135" s="199">
        <f>P136+P199+P259+P262</f>
        <v>0</v>
      </c>
      <c r="Q135" s="97"/>
      <c r="R135" s="199">
        <f>R136+R199+R259+R262</f>
        <v>1.2434329099999999</v>
      </c>
      <c r="S135" s="97"/>
      <c r="T135" s="200">
        <f>T136+T199+T259+T262</f>
        <v>5.1047460000000004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75</v>
      </c>
      <c r="AU135" s="19" t="s">
        <v>154</v>
      </c>
      <c r="BK135" s="201">
        <f>BK136+BK199+BK259+BK262</f>
        <v>0</v>
      </c>
    </row>
    <row r="136" s="12" customFormat="1" ht="25.92" customHeight="1">
      <c r="A136" s="12"/>
      <c r="B136" s="202"/>
      <c r="C136" s="12"/>
      <c r="D136" s="203" t="s">
        <v>75</v>
      </c>
      <c r="E136" s="204" t="s">
        <v>190</v>
      </c>
      <c r="F136" s="204" t="s">
        <v>191</v>
      </c>
      <c r="G136" s="12"/>
      <c r="H136" s="12"/>
      <c r="I136" s="205"/>
      <c r="J136" s="180">
        <f>BK136</f>
        <v>0</v>
      </c>
      <c r="K136" s="12"/>
      <c r="L136" s="202"/>
      <c r="M136" s="206"/>
      <c r="N136" s="207"/>
      <c r="O136" s="207"/>
      <c r="P136" s="208">
        <f>P137+P167+P197</f>
        <v>0</v>
      </c>
      <c r="Q136" s="207"/>
      <c r="R136" s="208">
        <f>R137+R167+R197</f>
        <v>0.97232198999999986</v>
      </c>
      <c r="S136" s="207"/>
      <c r="T136" s="209">
        <f>T137+T167+T197</f>
        <v>5.1047460000000004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3" t="s">
        <v>83</v>
      </c>
      <c r="AT136" s="210" t="s">
        <v>75</v>
      </c>
      <c r="AU136" s="210" t="s">
        <v>76</v>
      </c>
      <c r="AY136" s="203" t="s">
        <v>192</v>
      </c>
      <c r="BK136" s="211">
        <f>BK137+BK167+BK197</f>
        <v>0</v>
      </c>
    </row>
    <row r="137" s="12" customFormat="1" ht="22.8" customHeight="1">
      <c r="A137" s="12"/>
      <c r="B137" s="202"/>
      <c r="C137" s="12"/>
      <c r="D137" s="203" t="s">
        <v>75</v>
      </c>
      <c r="E137" s="212" t="s">
        <v>193</v>
      </c>
      <c r="F137" s="212" t="s">
        <v>194</v>
      </c>
      <c r="G137" s="12"/>
      <c r="H137" s="12"/>
      <c r="I137" s="205"/>
      <c r="J137" s="213">
        <f>BK137</f>
        <v>0</v>
      </c>
      <c r="K137" s="12"/>
      <c r="L137" s="202"/>
      <c r="M137" s="206"/>
      <c r="N137" s="207"/>
      <c r="O137" s="207"/>
      <c r="P137" s="208">
        <f>SUM(P138:P166)</f>
        <v>0</v>
      </c>
      <c r="Q137" s="207"/>
      <c r="R137" s="208">
        <f>SUM(R138:R166)</f>
        <v>0.50390126999999996</v>
      </c>
      <c r="S137" s="207"/>
      <c r="T137" s="209">
        <f>SUM(T138:T166)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3" t="s">
        <v>83</v>
      </c>
      <c r="AT137" s="210" t="s">
        <v>75</v>
      </c>
      <c r="AU137" s="210" t="s">
        <v>83</v>
      </c>
      <c r="AY137" s="203" t="s">
        <v>192</v>
      </c>
      <c r="BK137" s="211">
        <f>SUM(BK138:BK166)</f>
        <v>0</v>
      </c>
    </row>
    <row r="138" s="2" customFormat="1" ht="24.15" customHeight="1">
      <c r="A138" s="40"/>
      <c r="B138" s="183"/>
      <c r="C138" s="214" t="s">
        <v>83</v>
      </c>
      <c r="D138" s="214" t="s">
        <v>195</v>
      </c>
      <c r="E138" s="215" t="s">
        <v>774</v>
      </c>
      <c r="F138" s="216" t="s">
        <v>775</v>
      </c>
      <c r="G138" s="217" t="s">
        <v>122</v>
      </c>
      <c r="H138" s="218">
        <v>62.253</v>
      </c>
      <c r="I138" s="219"/>
      <c r="J138" s="220">
        <f>ROUND(I138*H138,2)</f>
        <v>0</v>
      </c>
      <c r="K138" s="221"/>
      <c r="L138" s="41"/>
      <c r="M138" s="222" t="s">
        <v>1</v>
      </c>
      <c r="N138" s="223" t="s">
        <v>42</v>
      </c>
      <c r="O138" s="84"/>
      <c r="P138" s="224">
        <f>O138*H138</f>
        <v>0</v>
      </c>
      <c r="Q138" s="224">
        <v>0.00019000000000000001</v>
      </c>
      <c r="R138" s="224">
        <f>Q138*H138</f>
        <v>0.011828070000000001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198</v>
      </c>
      <c r="AT138" s="226" t="s">
        <v>195</v>
      </c>
      <c r="AU138" s="226" t="s">
        <v>87</v>
      </c>
      <c r="AY138" s="19" t="s">
        <v>192</v>
      </c>
      <c r="BE138" s="140">
        <f>IF(N138="základná",J138,0)</f>
        <v>0</v>
      </c>
      <c r="BF138" s="140">
        <f>IF(N138="znížená",J138,0)</f>
        <v>0</v>
      </c>
      <c r="BG138" s="140">
        <f>IF(N138="zákl. prenesená",J138,0)</f>
        <v>0</v>
      </c>
      <c r="BH138" s="140">
        <f>IF(N138="zníž. prenesená",J138,0)</f>
        <v>0</v>
      </c>
      <c r="BI138" s="140">
        <f>IF(N138="nulová",J138,0)</f>
        <v>0</v>
      </c>
      <c r="BJ138" s="19" t="s">
        <v>87</v>
      </c>
      <c r="BK138" s="140">
        <f>ROUND(I138*H138,2)</f>
        <v>0</v>
      </c>
      <c r="BL138" s="19" t="s">
        <v>198</v>
      </c>
      <c r="BM138" s="226" t="s">
        <v>776</v>
      </c>
    </row>
    <row r="139" s="14" customFormat="1">
      <c r="A139" s="14"/>
      <c r="B139" s="235"/>
      <c r="C139" s="14"/>
      <c r="D139" s="228" t="s">
        <v>200</v>
      </c>
      <c r="E139" s="236" t="s">
        <v>1</v>
      </c>
      <c r="F139" s="237" t="s">
        <v>769</v>
      </c>
      <c r="G139" s="14"/>
      <c r="H139" s="238">
        <v>62.253</v>
      </c>
      <c r="I139" s="239"/>
      <c r="J139" s="14"/>
      <c r="K139" s="14"/>
      <c r="L139" s="235"/>
      <c r="M139" s="240"/>
      <c r="N139" s="241"/>
      <c r="O139" s="241"/>
      <c r="P139" s="241"/>
      <c r="Q139" s="241"/>
      <c r="R139" s="241"/>
      <c r="S139" s="241"/>
      <c r="T139" s="24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36" t="s">
        <v>200</v>
      </c>
      <c r="AU139" s="236" t="s">
        <v>87</v>
      </c>
      <c r="AV139" s="14" t="s">
        <v>87</v>
      </c>
      <c r="AW139" s="14" t="s">
        <v>30</v>
      </c>
      <c r="AX139" s="14" t="s">
        <v>83</v>
      </c>
      <c r="AY139" s="236" t="s">
        <v>192</v>
      </c>
    </row>
    <row r="140" s="2" customFormat="1" ht="24.15" customHeight="1">
      <c r="A140" s="40"/>
      <c r="B140" s="183"/>
      <c r="C140" s="214" t="s">
        <v>87</v>
      </c>
      <c r="D140" s="214" t="s">
        <v>195</v>
      </c>
      <c r="E140" s="215" t="s">
        <v>777</v>
      </c>
      <c r="F140" s="216" t="s">
        <v>778</v>
      </c>
      <c r="G140" s="217" t="s">
        <v>392</v>
      </c>
      <c r="H140" s="218">
        <v>100.31</v>
      </c>
      <c r="I140" s="219"/>
      <c r="J140" s="220">
        <f>ROUND(I140*H140,2)</f>
        <v>0</v>
      </c>
      <c r="K140" s="221"/>
      <c r="L140" s="41"/>
      <c r="M140" s="222" t="s">
        <v>1</v>
      </c>
      <c r="N140" s="223" t="s">
        <v>42</v>
      </c>
      <c r="O140" s="84"/>
      <c r="P140" s="224">
        <f>O140*H140</f>
        <v>0</v>
      </c>
      <c r="Q140" s="224">
        <v>0.0028</v>
      </c>
      <c r="R140" s="224">
        <f>Q140*H140</f>
        <v>0.28086800000000001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198</v>
      </c>
      <c r="AT140" s="226" t="s">
        <v>195</v>
      </c>
      <c r="AU140" s="226" t="s">
        <v>87</v>
      </c>
      <c r="AY140" s="19" t="s">
        <v>192</v>
      </c>
      <c r="BE140" s="140">
        <f>IF(N140="základná",J140,0)</f>
        <v>0</v>
      </c>
      <c r="BF140" s="140">
        <f>IF(N140="znížená",J140,0)</f>
        <v>0</v>
      </c>
      <c r="BG140" s="140">
        <f>IF(N140="zákl. prenesená",J140,0)</f>
        <v>0</v>
      </c>
      <c r="BH140" s="140">
        <f>IF(N140="zníž. prenesená",J140,0)</f>
        <v>0</v>
      </c>
      <c r="BI140" s="140">
        <f>IF(N140="nulová",J140,0)</f>
        <v>0</v>
      </c>
      <c r="BJ140" s="19" t="s">
        <v>87</v>
      </c>
      <c r="BK140" s="140">
        <f>ROUND(I140*H140,2)</f>
        <v>0</v>
      </c>
      <c r="BL140" s="19" t="s">
        <v>198</v>
      </c>
      <c r="BM140" s="226" t="s">
        <v>779</v>
      </c>
    </row>
    <row r="141" s="14" customFormat="1">
      <c r="A141" s="14"/>
      <c r="B141" s="235"/>
      <c r="C141" s="14"/>
      <c r="D141" s="228" t="s">
        <v>200</v>
      </c>
      <c r="E141" s="236" t="s">
        <v>1</v>
      </c>
      <c r="F141" s="237" t="s">
        <v>780</v>
      </c>
      <c r="G141" s="14"/>
      <c r="H141" s="238">
        <v>8.7699999999999996</v>
      </c>
      <c r="I141" s="239"/>
      <c r="J141" s="14"/>
      <c r="K141" s="14"/>
      <c r="L141" s="235"/>
      <c r="M141" s="240"/>
      <c r="N141" s="241"/>
      <c r="O141" s="241"/>
      <c r="P141" s="241"/>
      <c r="Q141" s="241"/>
      <c r="R141" s="241"/>
      <c r="S141" s="241"/>
      <c r="T141" s="24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36" t="s">
        <v>200</v>
      </c>
      <c r="AU141" s="236" t="s">
        <v>87</v>
      </c>
      <c r="AV141" s="14" t="s">
        <v>87</v>
      </c>
      <c r="AW141" s="14" t="s">
        <v>30</v>
      </c>
      <c r="AX141" s="14" t="s">
        <v>76</v>
      </c>
      <c r="AY141" s="236" t="s">
        <v>192</v>
      </c>
    </row>
    <row r="142" s="14" customFormat="1">
      <c r="A142" s="14"/>
      <c r="B142" s="235"/>
      <c r="C142" s="14"/>
      <c r="D142" s="228" t="s">
        <v>200</v>
      </c>
      <c r="E142" s="236" t="s">
        <v>1</v>
      </c>
      <c r="F142" s="237" t="s">
        <v>781</v>
      </c>
      <c r="G142" s="14"/>
      <c r="H142" s="238">
        <v>8.8499999999999996</v>
      </c>
      <c r="I142" s="239"/>
      <c r="J142" s="14"/>
      <c r="K142" s="14"/>
      <c r="L142" s="235"/>
      <c r="M142" s="240"/>
      <c r="N142" s="241"/>
      <c r="O142" s="241"/>
      <c r="P142" s="241"/>
      <c r="Q142" s="241"/>
      <c r="R142" s="241"/>
      <c r="S142" s="241"/>
      <c r="T142" s="24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36" t="s">
        <v>200</v>
      </c>
      <c r="AU142" s="236" t="s">
        <v>87</v>
      </c>
      <c r="AV142" s="14" t="s">
        <v>87</v>
      </c>
      <c r="AW142" s="14" t="s">
        <v>30</v>
      </c>
      <c r="AX142" s="14" t="s">
        <v>76</v>
      </c>
      <c r="AY142" s="236" t="s">
        <v>192</v>
      </c>
    </row>
    <row r="143" s="14" customFormat="1">
      <c r="A143" s="14"/>
      <c r="B143" s="235"/>
      <c r="C143" s="14"/>
      <c r="D143" s="228" t="s">
        <v>200</v>
      </c>
      <c r="E143" s="236" t="s">
        <v>1</v>
      </c>
      <c r="F143" s="237" t="s">
        <v>782</v>
      </c>
      <c r="G143" s="14"/>
      <c r="H143" s="238">
        <v>10.74</v>
      </c>
      <c r="I143" s="239"/>
      <c r="J143" s="14"/>
      <c r="K143" s="14"/>
      <c r="L143" s="235"/>
      <c r="M143" s="240"/>
      <c r="N143" s="241"/>
      <c r="O143" s="241"/>
      <c r="P143" s="241"/>
      <c r="Q143" s="241"/>
      <c r="R143" s="241"/>
      <c r="S143" s="241"/>
      <c r="T143" s="24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36" t="s">
        <v>200</v>
      </c>
      <c r="AU143" s="236" t="s">
        <v>87</v>
      </c>
      <c r="AV143" s="14" t="s">
        <v>87</v>
      </c>
      <c r="AW143" s="14" t="s">
        <v>30</v>
      </c>
      <c r="AX143" s="14" t="s">
        <v>76</v>
      </c>
      <c r="AY143" s="236" t="s">
        <v>192</v>
      </c>
    </row>
    <row r="144" s="14" customFormat="1">
      <c r="A144" s="14"/>
      <c r="B144" s="235"/>
      <c r="C144" s="14"/>
      <c r="D144" s="228" t="s">
        <v>200</v>
      </c>
      <c r="E144" s="236" t="s">
        <v>1</v>
      </c>
      <c r="F144" s="237" t="s">
        <v>783</v>
      </c>
      <c r="G144" s="14"/>
      <c r="H144" s="238">
        <v>10.720000000000001</v>
      </c>
      <c r="I144" s="239"/>
      <c r="J144" s="14"/>
      <c r="K144" s="14"/>
      <c r="L144" s="235"/>
      <c r="M144" s="240"/>
      <c r="N144" s="241"/>
      <c r="O144" s="241"/>
      <c r="P144" s="241"/>
      <c r="Q144" s="241"/>
      <c r="R144" s="241"/>
      <c r="S144" s="241"/>
      <c r="T144" s="24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36" t="s">
        <v>200</v>
      </c>
      <c r="AU144" s="236" t="s">
        <v>87</v>
      </c>
      <c r="AV144" s="14" t="s">
        <v>87</v>
      </c>
      <c r="AW144" s="14" t="s">
        <v>30</v>
      </c>
      <c r="AX144" s="14" t="s">
        <v>76</v>
      </c>
      <c r="AY144" s="236" t="s">
        <v>192</v>
      </c>
    </row>
    <row r="145" s="14" customFormat="1">
      <c r="A145" s="14"/>
      <c r="B145" s="235"/>
      <c r="C145" s="14"/>
      <c r="D145" s="228" t="s">
        <v>200</v>
      </c>
      <c r="E145" s="236" t="s">
        <v>1</v>
      </c>
      <c r="F145" s="237" t="s">
        <v>784</v>
      </c>
      <c r="G145" s="14"/>
      <c r="H145" s="238">
        <v>10.800000000000001</v>
      </c>
      <c r="I145" s="239"/>
      <c r="J145" s="14"/>
      <c r="K145" s="14"/>
      <c r="L145" s="235"/>
      <c r="M145" s="240"/>
      <c r="N145" s="241"/>
      <c r="O145" s="241"/>
      <c r="P145" s="241"/>
      <c r="Q145" s="241"/>
      <c r="R145" s="241"/>
      <c r="S145" s="241"/>
      <c r="T145" s="24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6" t="s">
        <v>200</v>
      </c>
      <c r="AU145" s="236" t="s">
        <v>87</v>
      </c>
      <c r="AV145" s="14" t="s">
        <v>87</v>
      </c>
      <c r="AW145" s="14" t="s">
        <v>30</v>
      </c>
      <c r="AX145" s="14" t="s">
        <v>76</v>
      </c>
      <c r="AY145" s="236" t="s">
        <v>192</v>
      </c>
    </row>
    <row r="146" s="14" customFormat="1">
      <c r="A146" s="14"/>
      <c r="B146" s="235"/>
      <c r="C146" s="14"/>
      <c r="D146" s="228" t="s">
        <v>200</v>
      </c>
      <c r="E146" s="236" t="s">
        <v>1</v>
      </c>
      <c r="F146" s="237" t="s">
        <v>785</v>
      </c>
      <c r="G146" s="14"/>
      <c r="H146" s="238">
        <v>9.5</v>
      </c>
      <c r="I146" s="239"/>
      <c r="J146" s="14"/>
      <c r="K146" s="14"/>
      <c r="L146" s="235"/>
      <c r="M146" s="240"/>
      <c r="N146" s="241"/>
      <c r="O146" s="241"/>
      <c r="P146" s="241"/>
      <c r="Q146" s="241"/>
      <c r="R146" s="241"/>
      <c r="S146" s="241"/>
      <c r="T146" s="24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36" t="s">
        <v>200</v>
      </c>
      <c r="AU146" s="236" t="s">
        <v>87</v>
      </c>
      <c r="AV146" s="14" t="s">
        <v>87</v>
      </c>
      <c r="AW146" s="14" t="s">
        <v>30</v>
      </c>
      <c r="AX146" s="14" t="s">
        <v>76</v>
      </c>
      <c r="AY146" s="236" t="s">
        <v>192</v>
      </c>
    </row>
    <row r="147" s="14" customFormat="1">
      <c r="A147" s="14"/>
      <c r="B147" s="235"/>
      <c r="C147" s="14"/>
      <c r="D147" s="228" t="s">
        <v>200</v>
      </c>
      <c r="E147" s="236" t="s">
        <v>1</v>
      </c>
      <c r="F147" s="237" t="s">
        <v>786</v>
      </c>
      <c r="G147" s="14"/>
      <c r="H147" s="238">
        <v>9.5199999999999996</v>
      </c>
      <c r="I147" s="239"/>
      <c r="J147" s="14"/>
      <c r="K147" s="14"/>
      <c r="L147" s="235"/>
      <c r="M147" s="240"/>
      <c r="N147" s="241"/>
      <c r="O147" s="241"/>
      <c r="P147" s="241"/>
      <c r="Q147" s="241"/>
      <c r="R147" s="241"/>
      <c r="S147" s="241"/>
      <c r="T147" s="24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36" t="s">
        <v>200</v>
      </c>
      <c r="AU147" s="236" t="s">
        <v>87</v>
      </c>
      <c r="AV147" s="14" t="s">
        <v>87</v>
      </c>
      <c r="AW147" s="14" t="s">
        <v>30</v>
      </c>
      <c r="AX147" s="14" t="s">
        <v>76</v>
      </c>
      <c r="AY147" s="236" t="s">
        <v>192</v>
      </c>
    </row>
    <row r="148" s="14" customFormat="1">
      <c r="A148" s="14"/>
      <c r="B148" s="235"/>
      <c r="C148" s="14"/>
      <c r="D148" s="228" t="s">
        <v>200</v>
      </c>
      <c r="E148" s="236" t="s">
        <v>1</v>
      </c>
      <c r="F148" s="237" t="s">
        <v>787</v>
      </c>
      <c r="G148" s="14"/>
      <c r="H148" s="238">
        <v>9.5999999999999996</v>
      </c>
      <c r="I148" s="239"/>
      <c r="J148" s="14"/>
      <c r="K148" s="14"/>
      <c r="L148" s="235"/>
      <c r="M148" s="240"/>
      <c r="N148" s="241"/>
      <c r="O148" s="241"/>
      <c r="P148" s="241"/>
      <c r="Q148" s="241"/>
      <c r="R148" s="241"/>
      <c r="S148" s="241"/>
      <c r="T148" s="24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36" t="s">
        <v>200</v>
      </c>
      <c r="AU148" s="236" t="s">
        <v>87</v>
      </c>
      <c r="AV148" s="14" t="s">
        <v>87</v>
      </c>
      <c r="AW148" s="14" t="s">
        <v>30</v>
      </c>
      <c r="AX148" s="14" t="s">
        <v>76</v>
      </c>
      <c r="AY148" s="236" t="s">
        <v>192</v>
      </c>
    </row>
    <row r="149" s="14" customFormat="1">
      <c r="A149" s="14"/>
      <c r="B149" s="235"/>
      <c r="C149" s="14"/>
      <c r="D149" s="228" t="s">
        <v>200</v>
      </c>
      <c r="E149" s="236" t="s">
        <v>1</v>
      </c>
      <c r="F149" s="237" t="s">
        <v>788</v>
      </c>
      <c r="G149" s="14"/>
      <c r="H149" s="238">
        <v>10.869999999999999</v>
      </c>
      <c r="I149" s="239"/>
      <c r="J149" s="14"/>
      <c r="K149" s="14"/>
      <c r="L149" s="235"/>
      <c r="M149" s="240"/>
      <c r="N149" s="241"/>
      <c r="O149" s="241"/>
      <c r="P149" s="241"/>
      <c r="Q149" s="241"/>
      <c r="R149" s="241"/>
      <c r="S149" s="241"/>
      <c r="T149" s="24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36" t="s">
        <v>200</v>
      </c>
      <c r="AU149" s="236" t="s">
        <v>87</v>
      </c>
      <c r="AV149" s="14" t="s">
        <v>87</v>
      </c>
      <c r="AW149" s="14" t="s">
        <v>30</v>
      </c>
      <c r="AX149" s="14" t="s">
        <v>76</v>
      </c>
      <c r="AY149" s="236" t="s">
        <v>192</v>
      </c>
    </row>
    <row r="150" s="14" customFormat="1">
      <c r="A150" s="14"/>
      <c r="B150" s="235"/>
      <c r="C150" s="14"/>
      <c r="D150" s="228" t="s">
        <v>200</v>
      </c>
      <c r="E150" s="236" t="s">
        <v>1</v>
      </c>
      <c r="F150" s="237" t="s">
        <v>789</v>
      </c>
      <c r="G150" s="14"/>
      <c r="H150" s="238">
        <v>10.94</v>
      </c>
      <c r="I150" s="239"/>
      <c r="J150" s="14"/>
      <c r="K150" s="14"/>
      <c r="L150" s="235"/>
      <c r="M150" s="240"/>
      <c r="N150" s="241"/>
      <c r="O150" s="241"/>
      <c r="P150" s="241"/>
      <c r="Q150" s="241"/>
      <c r="R150" s="241"/>
      <c r="S150" s="241"/>
      <c r="T150" s="24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36" t="s">
        <v>200</v>
      </c>
      <c r="AU150" s="236" t="s">
        <v>87</v>
      </c>
      <c r="AV150" s="14" t="s">
        <v>87</v>
      </c>
      <c r="AW150" s="14" t="s">
        <v>30</v>
      </c>
      <c r="AX150" s="14" t="s">
        <v>76</v>
      </c>
      <c r="AY150" s="236" t="s">
        <v>192</v>
      </c>
    </row>
    <row r="151" s="16" customFormat="1">
      <c r="A151" s="16"/>
      <c r="B151" s="251"/>
      <c r="C151" s="16"/>
      <c r="D151" s="228" t="s">
        <v>200</v>
      </c>
      <c r="E151" s="252" t="s">
        <v>1</v>
      </c>
      <c r="F151" s="253" t="s">
        <v>224</v>
      </c>
      <c r="G151" s="16"/>
      <c r="H151" s="254">
        <v>100.31</v>
      </c>
      <c r="I151" s="255"/>
      <c r="J151" s="16"/>
      <c r="K151" s="16"/>
      <c r="L151" s="251"/>
      <c r="M151" s="256"/>
      <c r="N151" s="257"/>
      <c r="O151" s="257"/>
      <c r="P151" s="257"/>
      <c r="Q151" s="257"/>
      <c r="R151" s="257"/>
      <c r="S151" s="257"/>
      <c r="T151" s="258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52" t="s">
        <v>200</v>
      </c>
      <c r="AU151" s="252" t="s">
        <v>87</v>
      </c>
      <c r="AV151" s="16" t="s">
        <v>198</v>
      </c>
      <c r="AW151" s="16" t="s">
        <v>30</v>
      </c>
      <c r="AX151" s="16" t="s">
        <v>83</v>
      </c>
      <c r="AY151" s="252" t="s">
        <v>192</v>
      </c>
    </row>
    <row r="152" s="2" customFormat="1" ht="24.15" customHeight="1">
      <c r="A152" s="40"/>
      <c r="B152" s="183"/>
      <c r="C152" s="214" t="s">
        <v>204</v>
      </c>
      <c r="D152" s="214" t="s">
        <v>195</v>
      </c>
      <c r="E152" s="215" t="s">
        <v>790</v>
      </c>
      <c r="F152" s="216" t="s">
        <v>791</v>
      </c>
      <c r="G152" s="217" t="s">
        <v>392</v>
      </c>
      <c r="H152" s="218">
        <v>22.559999999999999</v>
      </c>
      <c r="I152" s="219"/>
      <c r="J152" s="220">
        <f>ROUND(I152*H152,2)</f>
        <v>0</v>
      </c>
      <c r="K152" s="221"/>
      <c r="L152" s="41"/>
      <c r="M152" s="222" t="s">
        <v>1</v>
      </c>
      <c r="N152" s="223" t="s">
        <v>42</v>
      </c>
      <c r="O152" s="84"/>
      <c r="P152" s="224">
        <f>O152*H152</f>
        <v>0</v>
      </c>
      <c r="Q152" s="224">
        <v>0.0079399999999999991</v>
      </c>
      <c r="R152" s="224">
        <f>Q152*H152</f>
        <v>0.17912639999999996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198</v>
      </c>
      <c r="AT152" s="226" t="s">
        <v>195</v>
      </c>
      <c r="AU152" s="226" t="s">
        <v>87</v>
      </c>
      <c r="AY152" s="19" t="s">
        <v>192</v>
      </c>
      <c r="BE152" s="140">
        <f>IF(N152="základná",J152,0)</f>
        <v>0</v>
      </c>
      <c r="BF152" s="140">
        <f>IF(N152="znížená",J152,0)</f>
        <v>0</v>
      </c>
      <c r="BG152" s="140">
        <f>IF(N152="zákl. prenesená",J152,0)</f>
        <v>0</v>
      </c>
      <c r="BH152" s="140">
        <f>IF(N152="zníž. prenesená",J152,0)</f>
        <v>0</v>
      </c>
      <c r="BI152" s="140">
        <f>IF(N152="nulová",J152,0)</f>
        <v>0</v>
      </c>
      <c r="BJ152" s="19" t="s">
        <v>87</v>
      </c>
      <c r="BK152" s="140">
        <f>ROUND(I152*H152,2)</f>
        <v>0</v>
      </c>
      <c r="BL152" s="19" t="s">
        <v>198</v>
      </c>
      <c r="BM152" s="226" t="s">
        <v>792</v>
      </c>
    </row>
    <row r="153" s="14" customFormat="1">
      <c r="A153" s="14"/>
      <c r="B153" s="235"/>
      <c r="C153" s="14"/>
      <c r="D153" s="228" t="s">
        <v>200</v>
      </c>
      <c r="E153" s="236" t="s">
        <v>1</v>
      </c>
      <c r="F153" s="237" t="s">
        <v>793</v>
      </c>
      <c r="G153" s="14"/>
      <c r="H153" s="238">
        <v>2.2400000000000002</v>
      </c>
      <c r="I153" s="239"/>
      <c r="J153" s="14"/>
      <c r="K153" s="14"/>
      <c r="L153" s="235"/>
      <c r="M153" s="240"/>
      <c r="N153" s="241"/>
      <c r="O153" s="241"/>
      <c r="P153" s="241"/>
      <c r="Q153" s="241"/>
      <c r="R153" s="241"/>
      <c r="S153" s="241"/>
      <c r="T153" s="24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6" t="s">
        <v>200</v>
      </c>
      <c r="AU153" s="236" t="s">
        <v>87</v>
      </c>
      <c r="AV153" s="14" t="s">
        <v>87</v>
      </c>
      <c r="AW153" s="14" t="s">
        <v>30</v>
      </c>
      <c r="AX153" s="14" t="s">
        <v>76</v>
      </c>
      <c r="AY153" s="236" t="s">
        <v>192</v>
      </c>
    </row>
    <row r="154" s="14" customFormat="1">
      <c r="A154" s="14"/>
      <c r="B154" s="235"/>
      <c r="C154" s="14"/>
      <c r="D154" s="228" t="s">
        <v>200</v>
      </c>
      <c r="E154" s="236" t="s">
        <v>1</v>
      </c>
      <c r="F154" s="237" t="s">
        <v>794</v>
      </c>
      <c r="G154" s="14"/>
      <c r="H154" s="238">
        <v>2.2799999999999998</v>
      </c>
      <c r="I154" s="239"/>
      <c r="J154" s="14"/>
      <c r="K154" s="14"/>
      <c r="L154" s="235"/>
      <c r="M154" s="240"/>
      <c r="N154" s="241"/>
      <c r="O154" s="241"/>
      <c r="P154" s="241"/>
      <c r="Q154" s="241"/>
      <c r="R154" s="241"/>
      <c r="S154" s="241"/>
      <c r="T154" s="24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36" t="s">
        <v>200</v>
      </c>
      <c r="AU154" s="236" t="s">
        <v>87</v>
      </c>
      <c r="AV154" s="14" t="s">
        <v>87</v>
      </c>
      <c r="AW154" s="14" t="s">
        <v>30</v>
      </c>
      <c r="AX154" s="14" t="s">
        <v>76</v>
      </c>
      <c r="AY154" s="236" t="s">
        <v>192</v>
      </c>
    </row>
    <row r="155" s="14" customFormat="1">
      <c r="A155" s="14"/>
      <c r="B155" s="235"/>
      <c r="C155" s="14"/>
      <c r="D155" s="228" t="s">
        <v>200</v>
      </c>
      <c r="E155" s="236" t="s">
        <v>1</v>
      </c>
      <c r="F155" s="237" t="s">
        <v>795</v>
      </c>
      <c r="G155" s="14"/>
      <c r="H155" s="238">
        <v>2.2400000000000002</v>
      </c>
      <c r="I155" s="239"/>
      <c r="J155" s="14"/>
      <c r="K155" s="14"/>
      <c r="L155" s="235"/>
      <c r="M155" s="240"/>
      <c r="N155" s="241"/>
      <c r="O155" s="241"/>
      <c r="P155" s="241"/>
      <c r="Q155" s="241"/>
      <c r="R155" s="241"/>
      <c r="S155" s="241"/>
      <c r="T155" s="24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36" t="s">
        <v>200</v>
      </c>
      <c r="AU155" s="236" t="s">
        <v>87</v>
      </c>
      <c r="AV155" s="14" t="s">
        <v>87</v>
      </c>
      <c r="AW155" s="14" t="s">
        <v>30</v>
      </c>
      <c r="AX155" s="14" t="s">
        <v>76</v>
      </c>
      <c r="AY155" s="236" t="s">
        <v>192</v>
      </c>
    </row>
    <row r="156" s="14" customFormat="1">
      <c r="A156" s="14"/>
      <c r="B156" s="235"/>
      <c r="C156" s="14"/>
      <c r="D156" s="228" t="s">
        <v>200</v>
      </c>
      <c r="E156" s="236" t="s">
        <v>1</v>
      </c>
      <c r="F156" s="237" t="s">
        <v>796</v>
      </c>
      <c r="G156" s="14"/>
      <c r="H156" s="238">
        <v>2.2400000000000002</v>
      </c>
      <c r="I156" s="239"/>
      <c r="J156" s="14"/>
      <c r="K156" s="14"/>
      <c r="L156" s="235"/>
      <c r="M156" s="240"/>
      <c r="N156" s="241"/>
      <c r="O156" s="241"/>
      <c r="P156" s="241"/>
      <c r="Q156" s="241"/>
      <c r="R156" s="241"/>
      <c r="S156" s="241"/>
      <c r="T156" s="24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36" t="s">
        <v>200</v>
      </c>
      <c r="AU156" s="236" t="s">
        <v>87</v>
      </c>
      <c r="AV156" s="14" t="s">
        <v>87</v>
      </c>
      <c r="AW156" s="14" t="s">
        <v>30</v>
      </c>
      <c r="AX156" s="14" t="s">
        <v>76</v>
      </c>
      <c r="AY156" s="236" t="s">
        <v>192</v>
      </c>
    </row>
    <row r="157" s="14" customFormat="1">
      <c r="A157" s="14"/>
      <c r="B157" s="235"/>
      <c r="C157" s="14"/>
      <c r="D157" s="228" t="s">
        <v>200</v>
      </c>
      <c r="E157" s="236" t="s">
        <v>1</v>
      </c>
      <c r="F157" s="237" t="s">
        <v>797</v>
      </c>
      <c r="G157" s="14"/>
      <c r="H157" s="238">
        <v>2.2799999999999998</v>
      </c>
      <c r="I157" s="239"/>
      <c r="J157" s="14"/>
      <c r="K157" s="14"/>
      <c r="L157" s="235"/>
      <c r="M157" s="240"/>
      <c r="N157" s="241"/>
      <c r="O157" s="241"/>
      <c r="P157" s="241"/>
      <c r="Q157" s="241"/>
      <c r="R157" s="241"/>
      <c r="S157" s="241"/>
      <c r="T157" s="24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36" t="s">
        <v>200</v>
      </c>
      <c r="AU157" s="236" t="s">
        <v>87</v>
      </c>
      <c r="AV157" s="14" t="s">
        <v>87</v>
      </c>
      <c r="AW157" s="14" t="s">
        <v>30</v>
      </c>
      <c r="AX157" s="14" t="s">
        <v>76</v>
      </c>
      <c r="AY157" s="236" t="s">
        <v>192</v>
      </c>
    </row>
    <row r="158" s="14" customFormat="1">
      <c r="A158" s="14"/>
      <c r="B158" s="235"/>
      <c r="C158" s="14"/>
      <c r="D158" s="228" t="s">
        <v>200</v>
      </c>
      <c r="E158" s="236" t="s">
        <v>1</v>
      </c>
      <c r="F158" s="237" t="s">
        <v>798</v>
      </c>
      <c r="G158" s="14"/>
      <c r="H158" s="238">
        <v>2.2400000000000002</v>
      </c>
      <c r="I158" s="239"/>
      <c r="J158" s="14"/>
      <c r="K158" s="14"/>
      <c r="L158" s="235"/>
      <c r="M158" s="240"/>
      <c r="N158" s="241"/>
      <c r="O158" s="241"/>
      <c r="P158" s="241"/>
      <c r="Q158" s="241"/>
      <c r="R158" s="241"/>
      <c r="S158" s="241"/>
      <c r="T158" s="24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36" t="s">
        <v>200</v>
      </c>
      <c r="AU158" s="236" t="s">
        <v>87</v>
      </c>
      <c r="AV158" s="14" t="s">
        <v>87</v>
      </c>
      <c r="AW158" s="14" t="s">
        <v>30</v>
      </c>
      <c r="AX158" s="14" t="s">
        <v>76</v>
      </c>
      <c r="AY158" s="236" t="s">
        <v>192</v>
      </c>
    </row>
    <row r="159" s="14" customFormat="1">
      <c r="A159" s="14"/>
      <c r="B159" s="235"/>
      <c r="C159" s="14"/>
      <c r="D159" s="228" t="s">
        <v>200</v>
      </c>
      <c r="E159" s="236" t="s">
        <v>1</v>
      </c>
      <c r="F159" s="237" t="s">
        <v>799</v>
      </c>
      <c r="G159" s="14"/>
      <c r="H159" s="238">
        <v>2.2400000000000002</v>
      </c>
      <c r="I159" s="239"/>
      <c r="J159" s="14"/>
      <c r="K159" s="14"/>
      <c r="L159" s="235"/>
      <c r="M159" s="240"/>
      <c r="N159" s="241"/>
      <c r="O159" s="241"/>
      <c r="P159" s="241"/>
      <c r="Q159" s="241"/>
      <c r="R159" s="241"/>
      <c r="S159" s="241"/>
      <c r="T159" s="24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36" t="s">
        <v>200</v>
      </c>
      <c r="AU159" s="236" t="s">
        <v>87</v>
      </c>
      <c r="AV159" s="14" t="s">
        <v>87</v>
      </c>
      <c r="AW159" s="14" t="s">
        <v>30</v>
      </c>
      <c r="AX159" s="14" t="s">
        <v>76</v>
      </c>
      <c r="AY159" s="236" t="s">
        <v>192</v>
      </c>
    </row>
    <row r="160" s="14" customFormat="1">
      <c r="A160" s="14"/>
      <c r="B160" s="235"/>
      <c r="C160" s="14"/>
      <c r="D160" s="228" t="s">
        <v>200</v>
      </c>
      <c r="E160" s="236" t="s">
        <v>1</v>
      </c>
      <c r="F160" s="237" t="s">
        <v>800</v>
      </c>
      <c r="G160" s="14"/>
      <c r="H160" s="238">
        <v>2.2799999999999998</v>
      </c>
      <c r="I160" s="239"/>
      <c r="J160" s="14"/>
      <c r="K160" s="14"/>
      <c r="L160" s="235"/>
      <c r="M160" s="240"/>
      <c r="N160" s="241"/>
      <c r="O160" s="241"/>
      <c r="P160" s="241"/>
      <c r="Q160" s="241"/>
      <c r="R160" s="241"/>
      <c r="S160" s="241"/>
      <c r="T160" s="24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36" t="s">
        <v>200</v>
      </c>
      <c r="AU160" s="236" t="s">
        <v>87</v>
      </c>
      <c r="AV160" s="14" t="s">
        <v>87</v>
      </c>
      <c r="AW160" s="14" t="s">
        <v>30</v>
      </c>
      <c r="AX160" s="14" t="s">
        <v>76</v>
      </c>
      <c r="AY160" s="236" t="s">
        <v>192</v>
      </c>
    </row>
    <row r="161" s="14" customFormat="1">
      <c r="A161" s="14"/>
      <c r="B161" s="235"/>
      <c r="C161" s="14"/>
      <c r="D161" s="228" t="s">
        <v>200</v>
      </c>
      <c r="E161" s="236" t="s">
        <v>1</v>
      </c>
      <c r="F161" s="237" t="s">
        <v>801</v>
      </c>
      <c r="G161" s="14"/>
      <c r="H161" s="238">
        <v>2.2400000000000002</v>
      </c>
      <c r="I161" s="239"/>
      <c r="J161" s="14"/>
      <c r="K161" s="14"/>
      <c r="L161" s="235"/>
      <c r="M161" s="240"/>
      <c r="N161" s="241"/>
      <c r="O161" s="241"/>
      <c r="P161" s="241"/>
      <c r="Q161" s="241"/>
      <c r="R161" s="241"/>
      <c r="S161" s="241"/>
      <c r="T161" s="24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36" t="s">
        <v>200</v>
      </c>
      <c r="AU161" s="236" t="s">
        <v>87</v>
      </c>
      <c r="AV161" s="14" t="s">
        <v>87</v>
      </c>
      <c r="AW161" s="14" t="s">
        <v>30</v>
      </c>
      <c r="AX161" s="14" t="s">
        <v>76</v>
      </c>
      <c r="AY161" s="236" t="s">
        <v>192</v>
      </c>
    </row>
    <row r="162" s="14" customFormat="1">
      <c r="A162" s="14"/>
      <c r="B162" s="235"/>
      <c r="C162" s="14"/>
      <c r="D162" s="228" t="s">
        <v>200</v>
      </c>
      <c r="E162" s="236" t="s">
        <v>1</v>
      </c>
      <c r="F162" s="237" t="s">
        <v>802</v>
      </c>
      <c r="G162" s="14"/>
      <c r="H162" s="238">
        <v>2.2799999999999998</v>
      </c>
      <c r="I162" s="239"/>
      <c r="J162" s="14"/>
      <c r="K162" s="14"/>
      <c r="L162" s="235"/>
      <c r="M162" s="240"/>
      <c r="N162" s="241"/>
      <c r="O162" s="241"/>
      <c r="P162" s="241"/>
      <c r="Q162" s="241"/>
      <c r="R162" s="241"/>
      <c r="S162" s="241"/>
      <c r="T162" s="24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36" t="s">
        <v>200</v>
      </c>
      <c r="AU162" s="236" t="s">
        <v>87</v>
      </c>
      <c r="AV162" s="14" t="s">
        <v>87</v>
      </c>
      <c r="AW162" s="14" t="s">
        <v>30</v>
      </c>
      <c r="AX162" s="14" t="s">
        <v>76</v>
      </c>
      <c r="AY162" s="236" t="s">
        <v>192</v>
      </c>
    </row>
    <row r="163" s="16" customFormat="1">
      <c r="A163" s="16"/>
      <c r="B163" s="251"/>
      <c r="C163" s="16"/>
      <c r="D163" s="228" t="s">
        <v>200</v>
      </c>
      <c r="E163" s="252" t="s">
        <v>1</v>
      </c>
      <c r="F163" s="253" t="s">
        <v>224</v>
      </c>
      <c r="G163" s="16"/>
      <c r="H163" s="254">
        <v>22.559999999999999</v>
      </c>
      <c r="I163" s="255"/>
      <c r="J163" s="16"/>
      <c r="K163" s="16"/>
      <c r="L163" s="251"/>
      <c r="M163" s="256"/>
      <c r="N163" s="257"/>
      <c r="O163" s="257"/>
      <c r="P163" s="257"/>
      <c r="Q163" s="257"/>
      <c r="R163" s="257"/>
      <c r="S163" s="257"/>
      <c r="T163" s="258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52" t="s">
        <v>200</v>
      </c>
      <c r="AU163" s="252" t="s">
        <v>87</v>
      </c>
      <c r="AV163" s="16" t="s">
        <v>198</v>
      </c>
      <c r="AW163" s="16" t="s">
        <v>30</v>
      </c>
      <c r="AX163" s="16" t="s">
        <v>83</v>
      </c>
      <c r="AY163" s="252" t="s">
        <v>192</v>
      </c>
    </row>
    <row r="164" s="2" customFormat="1" ht="24.15" customHeight="1">
      <c r="A164" s="40"/>
      <c r="B164" s="183"/>
      <c r="C164" s="259" t="s">
        <v>198</v>
      </c>
      <c r="D164" s="259" t="s">
        <v>138</v>
      </c>
      <c r="E164" s="260" t="s">
        <v>803</v>
      </c>
      <c r="F164" s="261" t="s">
        <v>804</v>
      </c>
      <c r="G164" s="262" t="s">
        <v>392</v>
      </c>
      <c r="H164" s="263">
        <v>23.687999999999999</v>
      </c>
      <c r="I164" s="264"/>
      <c r="J164" s="265">
        <f>ROUND(I164*H164,2)</f>
        <v>0</v>
      </c>
      <c r="K164" s="266"/>
      <c r="L164" s="267"/>
      <c r="M164" s="268" t="s">
        <v>1</v>
      </c>
      <c r="N164" s="269" t="s">
        <v>42</v>
      </c>
      <c r="O164" s="84"/>
      <c r="P164" s="224">
        <f>O164*H164</f>
        <v>0</v>
      </c>
      <c r="Q164" s="224">
        <v>0.0013500000000000001</v>
      </c>
      <c r="R164" s="224">
        <f>Q164*H164</f>
        <v>0.031978800000000002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269</v>
      </c>
      <c r="AT164" s="226" t="s">
        <v>138</v>
      </c>
      <c r="AU164" s="226" t="s">
        <v>87</v>
      </c>
      <c r="AY164" s="19" t="s">
        <v>192</v>
      </c>
      <c r="BE164" s="140">
        <f>IF(N164="základná",J164,0)</f>
        <v>0</v>
      </c>
      <c r="BF164" s="140">
        <f>IF(N164="znížená",J164,0)</f>
        <v>0</v>
      </c>
      <c r="BG164" s="140">
        <f>IF(N164="zákl. prenesená",J164,0)</f>
        <v>0</v>
      </c>
      <c r="BH164" s="140">
        <f>IF(N164="zníž. prenesená",J164,0)</f>
        <v>0</v>
      </c>
      <c r="BI164" s="140">
        <f>IF(N164="nulová",J164,0)</f>
        <v>0</v>
      </c>
      <c r="BJ164" s="19" t="s">
        <v>87</v>
      </c>
      <c r="BK164" s="140">
        <f>ROUND(I164*H164,2)</f>
        <v>0</v>
      </c>
      <c r="BL164" s="19" t="s">
        <v>198</v>
      </c>
      <c r="BM164" s="226" t="s">
        <v>805</v>
      </c>
    </row>
    <row r="165" s="14" customFormat="1">
      <c r="A165" s="14"/>
      <c r="B165" s="235"/>
      <c r="C165" s="14"/>
      <c r="D165" s="228" t="s">
        <v>200</v>
      </c>
      <c r="E165" s="14"/>
      <c r="F165" s="237" t="s">
        <v>806</v>
      </c>
      <c r="G165" s="14"/>
      <c r="H165" s="238">
        <v>23.687999999999999</v>
      </c>
      <c r="I165" s="239"/>
      <c r="J165" s="14"/>
      <c r="K165" s="14"/>
      <c r="L165" s="235"/>
      <c r="M165" s="240"/>
      <c r="N165" s="241"/>
      <c r="O165" s="241"/>
      <c r="P165" s="241"/>
      <c r="Q165" s="241"/>
      <c r="R165" s="241"/>
      <c r="S165" s="241"/>
      <c r="T165" s="24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6" t="s">
        <v>200</v>
      </c>
      <c r="AU165" s="236" t="s">
        <v>87</v>
      </c>
      <c r="AV165" s="14" t="s">
        <v>87</v>
      </c>
      <c r="AW165" s="14" t="s">
        <v>3</v>
      </c>
      <c r="AX165" s="14" t="s">
        <v>83</v>
      </c>
      <c r="AY165" s="236" t="s">
        <v>192</v>
      </c>
    </row>
    <row r="166" s="2" customFormat="1" ht="24.15" customHeight="1">
      <c r="A166" s="40"/>
      <c r="B166" s="183"/>
      <c r="C166" s="259" t="s">
        <v>236</v>
      </c>
      <c r="D166" s="259" t="s">
        <v>138</v>
      </c>
      <c r="E166" s="260" t="s">
        <v>807</v>
      </c>
      <c r="F166" s="261" t="s">
        <v>808</v>
      </c>
      <c r="G166" s="262" t="s">
        <v>471</v>
      </c>
      <c r="H166" s="263">
        <v>1</v>
      </c>
      <c r="I166" s="264"/>
      <c r="J166" s="265">
        <f>ROUND(I166*H166,2)</f>
        <v>0</v>
      </c>
      <c r="K166" s="266"/>
      <c r="L166" s="267"/>
      <c r="M166" s="268" t="s">
        <v>1</v>
      </c>
      <c r="N166" s="269" t="s">
        <v>42</v>
      </c>
      <c r="O166" s="84"/>
      <c r="P166" s="224">
        <f>O166*H166</f>
        <v>0</v>
      </c>
      <c r="Q166" s="224">
        <v>0.00010000000000000001</v>
      </c>
      <c r="R166" s="224">
        <f>Q166*H166</f>
        <v>0.00010000000000000001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269</v>
      </c>
      <c r="AT166" s="226" t="s">
        <v>138</v>
      </c>
      <c r="AU166" s="226" t="s">
        <v>87</v>
      </c>
      <c r="AY166" s="19" t="s">
        <v>192</v>
      </c>
      <c r="BE166" s="140">
        <f>IF(N166="základná",J166,0)</f>
        <v>0</v>
      </c>
      <c r="BF166" s="140">
        <f>IF(N166="znížená",J166,0)</f>
        <v>0</v>
      </c>
      <c r="BG166" s="140">
        <f>IF(N166="zákl. prenesená",J166,0)</f>
        <v>0</v>
      </c>
      <c r="BH166" s="140">
        <f>IF(N166="zníž. prenesená",J166,0)</f>
        <v>0</v>
      </c>
      <c r="BI166" s="140">
        <f>IF(N166="nulová",J166,0)</f>
        <v>0</v>
      </c>
      <c r="BJ166" s="19" t="s">
        <v>87</v>
      </c>
      <c r="BK166" s="140">
        <f>ROUND(I166*H166,2)</f>
        <v>0</v>
      </c>
      <c r="BL166" s="19" t="s">
        <v>198</v>
      </c>
      <c r="BM166" s="226" t="s">
        <v>809</v>
      </c>
    </row>
    <row r="167" s="12" customFormat="1" ht="22.8" customHeight="1">
      <c r="A167" s="12"/>
      <c r="B167" s="202"/>
      <c r="C167" s="12"/>
      <c r="D167" s="203" t="s">
        <v>75</v>
      </c>
      <c r="E167" s="212" t="s">
        <v>288</v>
      </c>
      <c r="F167" s="212" t="s">
        <v>359</v>
      </c>
      <c r="G167" s="12"/>
      <c r="H167" s="12"/>
      <c r="I167" s="205"/>
      <c r="J167" s="213">
        <f>BK167</f>
        <v>0</v>
      </c>
      <c r="K167" s="12"/>
      <c r="L167" s="202"/>
      <c r="M167" s="206"/>
      <c r="N167" s="207"/>
      <c r="O167" s="207"/>
      <c r="P167" s="208">
        <f>SUM(P168:P196)</f>
        <v>0</v>
      </c>
      <c r="Q167" s="207"/>
      <c r="R167" s="208">
        <f>SUM(R168:R196)</f>
        <v>0.4684207199999999</v>
      </c>
      <c r="S167" s="207"/>
      <c r="T167" s="209">
        <f>SUM(T168:T196)</f>
        <v>5.1047460000000004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3" t="s">
        <v>83</v>
      </c>
      <c r="AT167" s="210" t="s">
        <v>75</v>
      </c>
      <c r="AU167" s="210" t="s">
        <v>83</v>
      </c>
      <c r="AY167" s="203" t="s">
        <v>192</v>
      </c>
      <c r="BK167" s="211">
        <f>SUM(BK168:BK196)</f>
        <v>0</v>
      </c>
    </row>
    <row r="168" s="2" customFormat="1" ht="24.15" customHeight="1">
      <c r="A168" s="40"/>
      <c r="B168" s="183"/>
      <c r="C168" s="214" t="s">
        <v>193</v>
      </c>
      <c r="D168" s="214" t="s">
        <v>195</v>
      </c>
      <c r="E168" s="215" t="s">
        <v>810</v>
      </c>
      <c r="F168" s="216" t="s">
        <v>811</v>
      </c>
      <c r="G168" s="217" t="s">
        <v>122</v>
      </c>
      <c r="H168" s="218">
        <v>74.703999999999994</v>
      </c>
      <c r="I168" s="219"/>
      <c r="J168" s="220">
        <f>ROUND(I168*H168,2)</f>
        <v>0</v>
      </c>
      <c r="K168" s="221"/>
      <c r="L168" s="41"/>
      <c r="M168" s="222" t="s">
        <v>1</v>
      </c>
      <c r="N168" s="223" t="s">
        <v>42</v>
      </c>
      <c r="O168" s="84"/>
      <c r="P168" s="224">
        <f>O168*H168</f>
        <v>0</v>
      </c>
      <c r="Q168" s="224">
        <v>0.0061799999999999997</v>
      </c>
      <c r="R168" s="224">
        <f>Q168*H168</f>
        <v>0.46167071999999992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198</v>
      </c>
      <c r="AT168" s="226" t="s">
        <v>195</v>
      </c>
      <c r="AU168" s="226" t="s">
        <v>87</v>
      </c>
      <c r="AY168" s="19" t="s">
        <v>192</v>
      </c>
      <c r="BE168" s="140">
        <f>IF(N168="základná",J168,0)</f>
        <v>0</v>
      </c>
      <c r="BF168" s="140">
        <f>IF(N168="znížená",J168,0)</f>
        <v>0</v>
      </c>
      <c r="BG168" s="140">
        <f>IF(N168="zákl. prenesená",J168,0)</f>
        <v>0</v>
      </c>
      <c r="BH168" s="140">
        <f>IF(N168="zníž. prenesená",J168,0)</f>
        <v>0</v>
      </c>
      <c r="BI168" s="140">
        <f>IF(N168="nulová",J168,0)</f>
        <v>0</v>
      </c>
      <c r="BJ168" s="19" t="s">
        <v>87</v>
      </c>
      <c r="BK168" s="140">
        <f>ROUND(I168*H168,2)</f>
        <v>0</v>
      </c>
      <c r="BL168" s="19" t="s">
        <v>198</v>
      </c>
      <c r="BM168" s="226" t="s">
        <v>812</v>
      </c>
    </row>
    <row r="169" s="14" customFormat="1">
      <c r="A169" s="14"/>
      <c r="B169" s="235"/>
      <c r="C169" s="14"/>
      <c r="D169" s="228" t="s">
        <v>200</v>
      </c>
      <c r="E169" s="236" t="s">
        <v>1</v>
      </c>
      <c r="F169" s="237" t="s">
        <v>813</v>
      </c>
      <c r="G169" s="14"/>
      <c r="H169" s="238">
        <v>74.703999999999994</v>
      </c>
      <c r="I169" s="239"/>
      <c r="J169" s="14"/>
      <c r="K169" s="14"/>
      <c r="L169" s="235"/>
      <c r="M169" s="240"/>
      <c r="N169" s="241"/>
      <c r="O169" s="241"/>
      <c r="P169" s="241"/>
      <c r="Q169" s="241"/>
      <c r="R169" s="241"/>
      <c r="S169" s="241"/>
      <c r="T169" s="24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36" t="s">
        <v>200</v>
      </c>
      <c r="AU169" s="236" t="s">
        <v>87</v>
      </c>
      <c r="AV169" s="14" t="s">
        <v>87</v>
      </c>
      <c r="AW169" s="14" t="s">
        <v>30</v>
      </c>
      <c r="AX169" s="14" t="s">
        <v>76</v>
      </c>
      <c r="AY169" s="236" t="s">
        <v>192</v>
      </c>
    </row>
    <row r="170" s="16" customFormat="1">
      <c r="A170" s="16"/>
      <c r="B170" s="251"/>
      <c r="C170" s="16"/>
      <c r="D170" s="228" t="s">
        <v>200</v>
      </c>
      <c r="E170" s="252" t="s">
        <v>1</v>
      </c>
      <c r="F170" s="253" t="s">
        <v>224</v>
      </c>
      <c r="G170" s="16"/>
      <c r="H170" s="254">
        <v>74.703999999999994</v>
      </c>
      <c r="I170" s="255"/>
      <c r="J170" s="16"/>
      <c r="K170" s="16"/>
      <c r="L170" s="251"/>
      <c r="M170" s="256"/>
      <c r="N170" s="257"/>
      <c r="O170" s="257"/>
      <c r="P170" s="257"/>
      <c r="Q170" s="257"/>
      <c r="R170" s="257"/>
      <c r="S170" s="257"/>
      <c r="T170" s="258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T170" s="252" t="s">
        <v>200</v>
      </c>
      <c r="AU170" s="252" t="s">
        <v>87</v>
      </c>
      <c r="AV170" s="16" t="s">
        <v>198</v>
      </c>
      <c r="AW170" s="16" t="s">
        <v>30</v>
      </c>
      <c r="AX170" s="16" t="s">
        <v>83</v>
      </c>
      <c r="AY170" s="252" t="s">
        <v>192</v>
      </c>
    </row>
    <row r="171" s="2" customFormat="1" ht="16.5" customHeight="1">
      <c r="A171" s="40"/>
      <c r="B171" s="183"/>
      <c r="C171" s="214" t="s">
        <v>261</v>
      </c>
      <c r="D171" s="214" t="s">
        <v>195</v>
      </c>
      <c r="E171" s="215" t="s">
        <v>814</v>
      </c>
      <c r="F171" s="216" t="s">
        <v>815</v>
      </c>
      <c r="G171" s="217" t="s">
        <v>122</v>
      </c>
      <c r="H171" s="218">
        <v>135</v>
      </c>
      <c r="I171" s="219"/>
      <c r="J171" s="220">
        <f>ROUND(I171*H171,2)</f>
        <v>0</v>
      </c>
      <c r="K171" s="221"/>
      <c r="L171" s="41"/>
      <c r="M171" s="222" t="s">
        <v>1</v>
      </c>
      <c r="N171" s="223" t="s">
        <v>42</v>
      </c>
      <c r="O171" s="84"/>
      <c r="P171" s="224">
        <f>O171*H171</f>
        <v>0</v>
      </c>
      <c r="Q171" s="224">
        <v>5.0000000000000002E-05</v>
      </c>
      <c r="R171" s="224">
        <f>Q171*H171</f>
        <v>0.0067499999999999999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198</v>
      </c>
      <c r="AT171" s="226" t="s">
        <v>195</v>
      </c>
      <c r="AU171" s="226" t="s">
        <v>87</v>
      </c>
      <c r="AY171" s="19" t="s">
        <v>192</v>
      </c>
      <c r="BE171" s="140">
        <f>IF(N171="základná",J171,0)</f>
        <v>0</v>
      </c>
      <c r="BF171" s="140">
        <f>IF(N171="znížená",J171,0)</f>
        <v>0</v>
      </c>
      <c r="BG171" s="140">
        <f>IF(N171="zákl. prenesená",J171,0)</f>
        <v>0</v>
      </c>
      <c r="BH171" s="140">
        <f>IF(N171="zníž. prenesená",J171,0)</f>
        <v>0</v>
      </c>
      <c r="BI171" s="140">
        <f>IF(N171="nulová",J171,0)</f>
        <v>0</v>
      </c>
      <c r="BJ171" s="19" t="s">
        <v>87</v>
      </c>
      <c r="BK171" s="140">
        <f>ROUND(I171*H171,2)</f>
        <v>0</v>
      </c>
      <c r="BL171" s="19" t="s">
        <v>198</v>
      </c>
      <c r="BM171" s="226" t="s">
        <v>816</v>
      </c>
    </row>
    <row r="172" s="14" customFormat="1">
      <c r="A172" s="14"/>
      <c r="B172" s="235"/>
      <c r="C172" s="14"/>
      <c r="D172" s="228" t="s">
        <v>200</v>
      </c>
      <c r="E172" s="236" t="s">
        <v>1</v>
      </c>
      <c r="F172" s="237" t="s">
        <v>817</v>
      </c>
      <c r="G172" s="14"/>
      <c r="H172" s="238">
        <v>135</v>
      </c>
      <c r="I172" s="239"/>
      <c r="J172" s="14"/>
      <c r="K172" s="14"/>
      <c r="L172" s="235"/>
      <c r="M172" s="240"/>
      <c r="N172" s="241"/>
      <c r="O172" s="241"/>
      <c r="P172" s="241"/>
      <c r="Q172" s="241"/>
      <c r="R172" s="241"/>
      <c r="S172" s="241"/>
      <c r="T172" s="24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36" t="s">
        <v>200</v>
      </c>
      <c r="AU172" s="236" t="s">
        <v>87</v>
      </c>
      <c r="AV172" s="14" t="s">
        <v>87</v>
      </c>
      <c r="AW172" s="14" t="s">
        <v>30</v>
      </c>
      <c r="AX172" s="14" t="s">
        <v>76</v>
      </c>
      <c r="AY172" s="236" t="s">
        <v>192</v>
      </c>
    </row>
    <row r="173" s="16" customFormat="1">
      <c r="A173" s="16"/>
      <c r="B173" s="251"/>
      <c r="C173" s="16"/>
      <c r="D173" s="228" t="s">
        <v>200</v>
      </c>
      <c r="E173" s="252" t="s">
        <v>1</v>
      </c>
      <c r="F173" s="253" t="s">
        <v>224</v>
      </c>
      <c r="G173" s="16"/>
      <c r="H173" s="254">
        <v>135</v>
      </c>
      <c r="I173" s="255"/>
      <c r="J173" s="16"/>
      <c r="K173" s="16"/>
      <c r="L173" s="251"/>
      <c r="M173" s="256"/>
      <c r="N173" s="257"/>
      <c r="O173" s="257"/>
      <c r="P173" s="257"/>
      <c r="Q173" s="257"/>
      <c r="R173" s="257"/>
      <c r="S173" s="257"/>
      <c r="T173" s="258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52" t="s">
        <v>200</v>
      </c>
      <c r="AU173" s="252" t="s">
        <v>87</v>
      </c>
      <c r="AV173" s="16" t="s">
        <v>198</v>
      </c>
      <c r="AW173" s="16" t="s">
        <v>30</v>
      </c>
      <c r="AX173" s="16" t="s">
        <v>83</v>
      </c>
      <c r="AY173" s="252" t="s">
        <v>192</v>
      </c>
    </row>
    <row r="174" s="2" customFormat="1" ht="24.15" customHeight="1">
      <c r="A174" s="40"/>
      <c r="B174" s="183"/>
      <c r="C174" s="214" t="s">
        <v>269</v>
      </c>
      <c r="D174" s="214" t="s">
        <v>195</v>
      </c>
      <c r="E174" s="215" t="s">
        <v>818</v>
      </c>
      <c r="F174" s="216" t="s">
        <v>819</v>
      </c>
      <c r="G174" s="217" t="s">
        <v>122</v>
      </c>
      <c r="H174" s="218">
        <v>62.253</v>
      </c>
      <c r="I174" s="219"/>
      <c r="J174" s="220">
        <f>ROUND(I174*H174,2)</f>
        <v>0</v>
      </c>
      <c r="K174" s="221"/>
      <c r="L174" s="41"/>
      <c r="M174" s="222" t="s">
        <v>1</v>
      </c>
      <c r="N174" s="223" t="s">
        <v>42</v>
      </c>
      <c r="O174" s="84"/>
      <c r="P174" s="224">
        <f>O174*H174</f>
        <v>0</v>
      </c>
      <c r="Q174" s="224">
        <v>0</v>
      </c>
      <c r="R174" s="224">
        <f>Q174*H174</f>
        <v>0</v>
      </c>
      <c r="S174" s="224">
        <v>0.082000000000000003</v>
      </c>
      <c r="T174" s="225">
        <f>S174*H174</f>
        <v>5.1047460000000004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198</v>
      </c>
      <c r="AT174" s="226" t="s">
        <v>195</v>
      </c>
      <c r="AU174" s="226" t="s">
        <v>87</v>
      </c>
      <c r="AY174" s="19" t="s">
        <v>192</v>
      </c>
      <c r="BE174" s="140">
        <f>IF(N174="základná",J174,0)</f>
        <v>0</v>
      </c>
      <c r="BF174" s="140">
        <f>IF(N174="znížená",J174,0)</f>
        <v>0</v>
      </c>
      <c r="BG174" s="140">
        <f>IF(N174="zákl. prenesená",J174,0)</f>
        <v>0</v>
      </c>
      <c r="BH174" s="140">
        <f>IF(N174="zníž. prenesená",J174,0)</f>
        <v>0</v>
      </c>
      <c r="BI174" s="140">
        <f>IF(N174="nulová",J174,0)</f>
        <v>0</v>
      </c>
      <c r="BJ174" s="19" t="s">
        <v>87</v>
      </c>
      <c r="BK174" s="140">
        <f>ROUND(I174*H174,2)</f>
        <v>0</v>
      </c>
      <c r="BL174" s="19" t="s">
        <v>198</v>
      </c>
      <c r="BM174" s="226" t="s">
        <v>820</v>
      </c>
    </row>
    <row r="175" s="14" customFormat="1">
      <c r="A175" s="14"/>
      <c r="B175" s="235"/>
      <c r="C175" s="14"/>
      <c r="D175" s="228" t="s">
        <v>200</v>
      </c>
      <c r="E175" s="236" t="s">
        <v>1</v>
      </c>
      <c r="F175" s="237" t="s">
        <v>214</v>
      </c>
      <c r="G175" s="14"/>
      <c r="H175" s="238">
        <v>4.8049999999999997</v>
      </c>
      <c r="I175" s="239"/>
      <c r="J175" s="14"/>
      <c r="K175" s="14"/>
      <c r="L175" s="235"/>
      <c r="M175" s="240"/>
      <c r="N175" s="241"/>
      <c r="O175" s="241"/>
      <c r="P175" s="241"/>
      <c r="Q175" s="241"/>
      <c r="R175" s="241"/>
      <c r="S175" s="241"/>
      <c r="T175" s="24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36" t="s">
        <v>200</v>
      </c>
      <c r="AU175" s="236" t="s">
        <v>87</v>
      </c>
      <c r="AV175" s="14" t="s">
        <v>87</v>
      </c>
      <c r="AW175" s="14" t="s">
        <v>30</v>
      </c>
      <c r="AX175" s="14" t="s">
        <v>76</v>
      </c>
      <c r="AY175" s="236" t="s">
        <v>192</v>
      </c>
    </row>
    <row r="176" s="14" customFormat="1">
      <c r="A176" s="14"/>
      <c r="B176" s="235"/>
      <c r="C176" s="14"/>
      <c r="D176" s="228" t="s">
        <v>200</v>
      </c>
      <c r="E176" s="236" t="s">
        <v>1</v>
      </c>
      <c r="F176" s="237" t="s">
        <v>215</v>
      </c>
      <c r="G176" s="14"/>
      <c r="H176" s="238">
        <v>4.891</v>
      </c>
      <c r="I176" s="239"/>
      <c r="J176" s="14"/>
      <c r="K176" s="14"/>
      <c r="L176" s="235"/>
      <c r="M176" s="240"/>
      <c r="N176" s="241"/>
      <c r="O176" s="241"/>
      <c r="P176" s="241"/>
      <c r="Q176" s="241"/>
      <c r="R176" s="241"/>
      <c r="S176" s="241"/>
      <c r="T176" s="24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36" t="s">
        <v>200</v>
      </c>
      <c r="AU176" s="236" t="s">
        <v>87</v>
      </c>
      <c r="AV176" s="14" t="s">
        <v>87</v>
      </c>
      <c r="AW176" s="14" t="s">
        <v>30</v>
      </c>
      <c r="AX176" s="14" t="s">
        <v>76</v>
      </c>
      <c r="AY176" s="236" t="s">
        <v>192</v>
      </c>
    </row>
    <row r="177" s="14" customFormat="1">
      <c r="A177" s="14"/>
      <c r="B177" s="235"/>
      <c r="C177" s="14"/>
      <c r="D177" s="228" t="s">
        <v>200</v>
      </c>
      <c r="E177" s="236" t="s">
        <v>1</v>
      </c>
      <c r="F177" s="237" t="s">
        <v>216</v>
      </c>
      <c r="G177" s="14"/>
      <c r="H177" s="238">
        <v>7.0110000000000001</v>
      </c>
      <c r="I177" s="239"/>
      <c r="J177" s="14"/>
      <c r="K177" s="14"/>
      <c r="L177" s="235"/>
      <c r="M177" s="240"/>
      <c r="N177" s="241"/>
      <c r="O177" s="241"/>
      <c r="P177" s="241"/>
      <c r="Q177" s="241"/>
      <c r="R177" s="241"/>
      <c r="S177" s="241"/>
      <c r="T177" s="24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36" t="s">
        <v>200</v>
      </c>
      <c r="AU177" s="236" t="s">
        <v>87</v>
      </c>
      <c r="AV177" s="14" t="s">
        <v>87</v>
      </c>
      <c r="AW177" s="14" t="s">
        <v>30</v>
      </c>
      <c r="AX177" s="14" t="s">
        <v>76</v>
      </c>
      <c r="AY177" s="236" t="s">
        <v>192</v>
      </c>
    </row>
    <row r="178" s="14" customFormat="1">
      <c r="A178" s="14"/>
      <c r="B178" s="235"/>
      <c r="C178" s="14"/>
      <c r="D178" s="228" t="s">
        <v>200</v>
      </c>
      <c r="E178" s="236" t="s">
        <v>1</v>
      </c>
      <c r="F178" s="237" t="s">
        <v>217</v>
      </c>
      <c r="G178" s="14"/>
      <c r="H178" s="238">
        <v>6.9889999999999999</v>
      </c>
      <c r="I178" s="239"/>
      <c r="J178" s="14"/>
      <c r="K178" s="14"/>
      <c r="L178" s="235"/>
      <c r="M178" s="240"/>
      <c r="N178" s="241"/>
      <c r="O178" s="241"/>
      <c r="P178" s="241"/>
      <c r="Q178" s="241"/>
      <c r="R178" s="241"/>
      <c r="S178" s="241"/>
      <c r="T178" s="24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36" t="s">
        <v>200</v>
      </c>
      <c r="AU178" s="236" t="s">
        <v>87</v>
      </c>
      <c r="AV178" s="14" t="s">
        <v>87</v>
      </c>
      <c r="AW178" s="14" t="s">
        <v>30</v>
      </c>
      <c r="AX178" s="14" t="s">
        <v>76</v>
      </c>
      <c r="AY178" s="236" t="s">
        <v>192</v>
      </c>
    </row>
    <row r="179" s="14" customFormat="1">
      <c r="A179" s="14"/>
      <c r="B179" s="235"/>
      <c r="C179" s="14"/>
      <c r="D179" s="228" t="s">
        <v>200</v>
      </c>
      <c r="E179" s="236" t="s">
        <v>1</v>
      </c>
      <c r="F179" s="237" t="s">
        <v>218</v>
      </c>
      <c r="G179" s="14"/>
      <c r="H179" s="238">
        <v>7.1139999999999999</v>
      </c>
      <c r="I179" s="239"/>
      <c r="J179" s="14"/>
      <c r="K179" s="14"/>
      <c r="L179" s="235"/>
      <c r="M179" s="240"/>
      <c r="N179" s="241"/>
      <c r="O179" s="241"/>
      <c r="P179" s="241"/>
      <c r="Q179" s="241"/>
      <c r="R179" s="241"/>
      <c r="S179" s="241"/>
      <c r="T179" s="24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36" t="s">
        <v>200</v>
      </c>
      <c r="AU179" s="236" t="s">
        <v>87</v>
      </c>
      <c r="AV179" s="14" t="s">
        <v>87</v>
      </c>
      <c r="AW179" s="14" t="s">
        <v>30</v>
      </c>
      <c r="AX179" s="14" t="s">
        <v>76</v>
      </c>
      <c r="AY179" s="236" t="s">
        <v>192</v>
      </c>
    </row>
    <row r="180" s="14" customFormat="1">
      <c r="A180" s="14"/>
      <c r="B180" s="235"/>
      <c r="C180" s="14"/>
      <c r="D180" s="228" t="s">
        <v>200</v>
      </c>
      <c r="E180" s="236" t="s">
        <v>1</v>
      </c>
      <c r="F180" s="237" t="s">
        <v>219</v>
      </c>
      <c r="G180" s="14"/>
      <c r="H180" s="238">
        <v>5.6219999999999999</v>
      </c>
      <c r="I180" s="239"/>
      <c r="J180" s="14"/>
      <c r="K180" s="14"/>
      <c r="L180" s="235"/>
      <c r="M180" s="240"/>
      <c r="N180" s="241"/>
      <c r="O180" s="241"/>
      <c r="P180" s="241"/>
      <c r="Q180" s="241"/>
      <c r="R180" s="241"/>
      <c r="S180" s="241"/>
      <c r="T180" s="24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36" t="s">
        <v>200</v>
      </c>
      <c r="AU180" s="236" t="s">
        <v>87</v>
      </c>
      <c r="AV180" s="14" t="s">
        <v>87</v>
      </c>
      <c r="AW180" s="14" t="s">
        <v>30</v>
      </c>
      <c r="AX180" s="14" t="s">
        <v>76</v>
      </c>
      <c r="AY180" s="236" t="s">
        <v>192</v>
      </c>
    </row>
    <row r="181" s="14" customFormat="1">
      <c r="A181" s="14"/>
      <c r="B181" s="235"/>
      <c r="C181" s="14"/>
      <c r="D181" s="228" t="s">
        <v>200</v>
      </c>
      <c r="E181" s="236" t="s">
        <v>1</v>
      </c>
      <c r="F181" s="237" t="s">
        <v>220</v>
      </c>
      <c r="G181" s="14"/>
      <c r="H181" s="238">
        <v>5.6449999999999996</v>
      </c>
      <c r="I181" s="239"/>
      <c r="J181" s="14"/>
      <c r="K181" s="14"/>
      <c r="L181" s="235"/>
      <c r="M181" s="240"/>
      <c r="N181" s="241"/>
      <c r="O181" s="241"/>
      <c r="P181" s="241"/>
      <c r="Q181" s="241"/>
      <c r="R181" s="241"/>
      <c r="S181" s="241"/>
      <c r="T181" s="24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36" t="s">
        <v>200</v>
      </c>
      <c r="AU181" s="236" t="s">
        <v>87</v>
      </c>
      <c r="AV181" s="14" t="s">
        <v>87</v>
      </c>
      <c r="AW181" s="14" t="s">
        <v>30</v>
      </c>
      <c r="AX181" s="14" t="s">
        <v>76</v>
      </c>
      <c r="AY181" s="236" t="s">
        <v>192</v>
      </c>
    </row>
    <row r="182" s="14" customFormat="1">
      <c r="A182" s="14"/>
      <c r="B182" s="235"/>
      <c r="C182" s="14"/>
      <c r="D182" s="228" t="s">
        <v>200</v>
      </c>
      <c r="E182" s="236" t="s">
        <v>1</v>
      </c>
      <c r="F182" s="237" t="s">
        <v>221</v>
      </c>
      <c r="G182" s="14"/>
      <c r="H182" s="238">
        <v>5.7460000000000004</v>
      </c>
      <c r="I182" s="239"/>
      <c r="J182" s="14"/>
      <c r="K182" s="14"/>
      <c r="L182" s="235"/>
      <c r="M182" s="240"/>
      <c r="N182" s="241"/>
      <c r="O182" s="241"/>
      <c r="P182" s="241"/>
      <c r="Q182" s="241"/>
      <c r="R182" s="241"/>
      <c r="S182" s="241"/>
      <c r="T182" s="24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36" t="s">
        <v>200</v>
      </c>
      <c r="AU182" s="236" t="s">
        <v>87</v>
      </c>
      <c r="AV182" s="14" t="s">
        <v>87</v>
      </c>
      <c r="AW182" s="14" t="s">
        <v>30</v>
      </c>
      <c r="AX182" s="14" t="s">
        <v>76</v>
      </c>
      <c r="AY182" s="236" t="s">
        <v>192</v>
      </c>
    </row>
    <row r="183" s="14" customFormat="1">
      <c r="A183" s="14"/>
      <c r="B183" s="235"/>
      <c r="C183" s="14"/>
      <c r="D183" s="228" t="s">
        <v>200</v>
      </c>
      <c r="E183" s="236" t="s">
        <v>1</v>
      </c>
      <c r="F183" s="237" t="s">
        <v>222</v>
      </c>
      <c r="G183" s="14"/>
      <c r="H183" s="238">
        <v>7.157</v>
      </c>
      <c r="I183" s="239"/>
      <c r="J183" s="14"/>
      <c r="K183" s="14"/>
      <c r="L183" s="235"/>
      <c r="M183" s="240"/>
      <c r="N183" s="241"/>
      <c r="O183" s="241"/>
      <c r="P183" s="241"/>
      <c r="Q183" s="241"/>
      <c r="R183" s="241"/>
      <c r="S183" s="241"/>
      <c r="T183" s="24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36" t="s">
        <v>200</v>
      </c>
      <c r="AU183" s="236" t="s">
        <v>87</v>
      </c>
      <c r="AV183" s="14" t="s">
        <v>87</v>
      </c>
      <c r="AW183" s="14" t="s">
        <v>30</v>
      </c>
      <c r="AX183" s="14" t="s">
        <v>76</v>
      </c>
      <c r="AY183" s="236" t="s">
        <v>192</v>
      </c>
    </row>
    <row r="184" s="14" customFormat="1">
      <c r="A184" s="14"/>
      <c r="B184" s="235"/>
      <c r="C184" s="14"/>
      <c r="D184" s="228" t="s">
        <v>200</v>
      </c>
      <c r="E184" s="236" t="s">
        <v>1</v>
      </c>
      <c r="F184" s="237" t="s">
        <v>223</v>
      </c>
      <c r="G184" s="14"/>
      <c r="H184" s="238">
        <v>7.2729999999999997</v>
      </c>
      <c r="I184" s="239"/>
      <c r="J184" s="14"/>
      <c r="K184" s="14"/>
      <c r="L184" s="235"/>
      <c r="M184" s="240"/>
      <c r="N184" s="241"/>
      <c r="O184" s="241"/>
      <c r="P184" s="241"/>
      <c r="Q184" s="241"/>
      <c r="R184" s="241"/>
      <c r="S184" s="241"/>
      <c r="T184" s="24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36" t="s">
        <v>200</v>
      </c>
      <c r="AU184" s="236" t="s">
        <v>87</v>
      </c>
      <c r="AV184" s="14" t="s">
        <v>87</v>
      </c>
      <c r="AW184" s="14" t="s">
        <v>30</v>
      </c>
      <c r="AX184" s="14" t="s">
        <v>76</v>
      </c>
      <c r="AY184" s="236" t="s">
        <v>192</v>
      </c>
    </row>
    <row r="185" s="16" customFormat="1">
      <c r="A185" s="16"/>
      <c r="B185" s="251"/>
      <c r="C185" s="16"/>
      <c r="D185" s="228" t="s">
        <v>200</v>
      </c>
      <c r="E185" s="252" t="s">
        <v>769</v>
      </c>
      <c r="F185" s="253" t="s">
        <v>224</v>
      </c>
      <c r="G185" s="16"/>
      <c r="H185" s="254">
        <v>62.253</v>
      </c>
      <c r="I185" s="255"/>
      <c r="J185" s="16"/>
      <c r="K185" s="16"/>
      <c r="L185" s="251"/>
      <c r="M185" s="256"/>
      <c r="N185" s="257"/>
      <c r="O185" s="257"/>
      <c r="P185" s="257"/>
      <c r="Q185" s="257"/>
      <c r="R185" s="257"/>
      <c r="S185" s="257"/>
      <c r="T185" s="258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T185" s="252" t="s">
        <v>200</v>
      </c>
      <c r="AU185" s="252" t="s">
        <v>87</v>
      </c>
      <c r="AV185" s="16" t="s">
        <v>198</v>
      </c>
      <c r="AW185" s="16" t="s">
        <v>30</v>
      </c>
      <c r="AX185" s="16" t="s">
        <v>83</v>
      </c>
      <c r="AY185" s="252" t="s">
        <v>192</v>
      </c>
    </row>
    <row r="186" s="2" customFormat="1" ht="24.15" customHeight="1">
      <c r="A186" s="40"/>
      <c r="B186" s="183"/>
      <c r="C186" s="214" t="s">
        <v>288</v>
      </c>
      <c r="D186" s="214" t="s">
        <v>195</v>
      </c>
      <c r="E186" s="215" t="s">
        <v>413</v>
      </c>
      <c r="F186" s="216" t="s">
        <v>414</v>
      </c>
      <c r="G186" s="217" t="s">
        <v>415</v>
      </c>
      <c r="H186" s="218">
        <v>5.1050000000000004</v>
      </c>
      <c r="I186" s="219"/>
      <c r="J186" s="220">
        <f>ROUND(I186*H186,2)</f>
        <v>0</v>
      </c>
      <c r="K186" s="221"/>
      <c r="L186" s="41"/>
      <c r="M186" s="222" t="s">
        <v>1</v>
      </c>
      <c r="N186" s="223" t="s">
        <v>42</v>
      </c>
      <c r="O186" s="84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198</v>
      </c>
      <c r="AT186" s="226" t="s">
        <v>195</v>
      </c>
      <c r="AU186" s="226" t="s">
        <v>87</v>
      </c>
      <c r="AY186" s="19" t="s">
        <v>192</v>
      </c>
      <c r="BE186" s="140">
        <f>IF(N186="základná",J186,0)</f>
        <v>0</v>
      </c>
      <c r="BF186" s="140">
        <f>IF(N186="znížená",J186,0)</f>
        <v>0</v>
      </c>
      <c r="BG186" s="140">
        <f>IF(N186="zákl. prenesená",J186,0)</f>
        <v>0</v>
      </c>
      <c r="BH186" s="140">
        <f>IF(N186="zníž. prenesená",J186,0)</f>
        <v>0</v>
      </c>
      <c r="BI186" s="140">
        <f>IF(N186="nulová",J186,0)</f>
        <v>0</v>
      </c>
      <c r="BJ186" s="19" t="s">
        <v>87</v>
      </c>
      <c r="BK186" s="140">
        <f>ROUND(I186*H186,2)</f>
        <v>0</v>
      </c>
      <c r="BL186" s="19" t="s">
        <v>198</v>
      </c>
      <c r="BM186" s="226" t="s">
        <v>821</v>
      </c>
    </row>
    <row r="187" s="2" customFormat="1" ht="24.15" customHeight="1">
      <c r="A187" s="40"/>
      <c r="B187" s="183"/>
      <c r="C187" s="214" t="s">
        <v>307</v>
      </c>
      <c r="D187" s="214" t="s">
        <v>195</v>
      </c>
      <c r="E187" s="215" t="s">
        <v>418</v>
      </c>
      <c r="F187" s="216" t="s">
        <v>419</v>
      </c>
      <c r="G187" s="217" t="s">
        <v>415</v>
      </c>
      <c r="H187" s="218">
        <v>15.315</v>
      </c>
      <c r="I187" s="219"/>
      <c r="J187" s="220">
        <f>ROUND(I187*H187,2)</f>
        <v>0</v>
      </c>
      <c r="K187" s="221"/>
      <c r="L187" s="41"/>
      <c r="M187" s="222" t="s">
        <v>1</v>
      </c>
      <c r="N187" s="223" t="s">
        <v>42</v>
      </c>
      <c r="O187" s="84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198</v>
      </c>
      <c r="AT187" s="226" t="s">
        <v>195</v>
      </c>
      <c r="AU187" s="226" t="s">
        <v>87</v>
      </c>
      <c r="AY187" s="19" t="s">
        <v>192</v>
      </c>
      <c r="BE187" s="140">
        <f>IF(N187="základná",J187,0)</f>
        <v>0</v>
      </c>
      <c r="BF187" s="140">
        <f>IF(N187="znížená",J187,0)</f>
        <v>0</v>
      </c>
      <c r="BG187" s="140">
        <f>IF(N187="zákl. prenesená",J187,0)</f>
        <v>0</v>
      </c>
      <c r="BH187" s="140">
        <f>IF(N187="zníž. prenesená",J187,0)</f>
        <v>0</v>
      </c>
      <c r="BI187" s="140">
        <f>IF(N187="nulová",J187,0)</f>
        <v>0</v>
      </c>
      <c r="BJ187" s="19" t="s">
        <v>87</v>
      </c>
      <c r="BK187" s="140">
        <f>ROUND(I187*H187,2)</f>
        <v>0</v>
      </c>
      <c r="BL187" s="19" t="s">
        <v>198</v>
      </c>
      <c r="BM187" s="226" t="s">
        <v>822</v>
      </c>
    </row>
    <row r="188" s="14" customFormat="1">
      <c r="A188" s="14"/>
      <c r="B188" s="235"/>
      <c r="C188" s="14"/>
      <c r="D188" s="228" t="s">
        <v>200</v>
      </c>
      <c r="E188" s="14"/>
      <c r="F188" s="237" t="s">
        <v>823</v>
      </c>
      <c r="G188" s="14"/>
      <c r="H188" s="238">
        <v>15.315</v>
      </c>
      <c r="I188" s="239"/>
      <c r="J188" s="14"/>
      <c r="K188" s="14"/>
      <c r="L188" s="235"/>
      <c r="M188" s="240"/>
      <c r="N188" s="241"/>
      <c r="O188" s="241"/>
      <c r="P188" s="241"/>
      <c r="Q188" s="241"/>
      <c r="R188" s="241"/>
      <c r="S188" s="241"/>
      <c r="T188" s="24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36" t="s">
        <v>200</v>
      </c>
      <c r="AU188" s="236" t="s">
        <v>87</v>
      </c>
      <c r="AV188" s="14" t="s">
        <v>87</v>
      </c>
      <c r="AW188" s="14" t="s">
        <v>3</v>
      </c>
      <c r="AX188" s="14" t="s">
        <v>83</v>
      </c>
      <c r="AY188" s="236" t="s">
        <v>192</v>
      </c>
    </row>
    <row r="189" s="2" customFormat="1" ht="21.75" customHeight="1">
      <c r="A189" s="40"/>
      <c r="B189" s="183"/>
      <c r="C189" s="214" t="s">
        <v>318</v>
      </c>
      <c r="D189" s="214" t="s">
        <v>195</v>
      </c>
      <c r="E189" s="215" t="s">
        <v>423</v>
      </c>
      <c r="F189" s="216" t="s">
        <v>424</v>
      </c>
      <c r="G189" s="217" t="s">
        <v>415</v>
      </c>
      <c r="H189" s="218">
        <v>5.1050000000000004</v>
      </c>
      <c r="I189" s="219"/>
      <c r="J189" s="220">
        <f>ROUND(I189*H189,2)</f>
        <v>0</v>
      </c>
      <c r="K189" s="221"/>
      <c r="L189" s="41"/>
      <c r="M189" s="222" t="s">
        <v>1</v>
      </c>
      <c r="N189" s="223" t="s">
        <v>42</v>
      </c>
      <c r="O189" s="84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198</v>
      </c>
      <c r="AT189" s="226" t="s">
        <v>195</v>
      </c>
      <c r="AU189" s="226" t="s">
        <v>87</v>
      </c>
      <c r="AY189" s="19" t="s">
        <v>192</v>
      </c>
      <c r="BE189" s="140">
        <f>IF(N189="základná",J189,0)</f>
        <v>0</v>
      </c>
      <c r="BF189" s="140">
        <f>IF(N189="znížená",J189,0)</f>
        <v>0</v>
      </c>
      <c r="BG189" s="140">
        <f>IF(N189="zákl. prenesená",J189,0)</f>
        <v>0</v>
      </c>
      <c r="BH189" s="140">
        <f>IF(N189="zníž. prenesená",J189,0)</f>
        <v>0</v>
      </c>
      <c r="BI189" s="140">
        <f>IF(N189="nulová",J189,0)</f>
        <v>0</v>
      </c>
      <c r="BJ189" s="19" t="s">
        <v>87</v>
      </c>
      <c r="BK189" s="140">
        <f>ROUND(I189*H189,2)</f>
        <v>0</v>
      </c>
      <c r="BL189" s="19" t="s">
        <v>198</v>
      </c>
      <c r="BM189" s="226" t="s">
        <v>824</v>
      </c>
    </row>
    <row r="190" s="2" customFormat="1" ht="24.15" customHeight="1">
      <c r="A190" s="40"/>
      <c r="B190" s="183"/>
      <c r="C190" s="214" t="s">
        <v>325</v>
      </c>
      <c r="D190" s="214" t="s">
        <v>195</v>
      </c>
      <c r="E190" s="215" t="s">
        <v>427</v>
      </c>
      <c r="F190" s="216" t="s">
        <v>428</v>
      </c>
      <c r="G190" s="217" t="s">
        <v>415</v>
      </c>
      <c r="H190" s="218">
        <v>102.09999999999999</v>
      </c>
      <c r="I190" s="219"/>
      <c r="J190" s="220">
        <f>ROUND(I190*H190,2)</f>
        <v>0</v>
      </c>
      <c r="K190" s="221"/>
      <c r="L190" s="41"/>
      <c r="M190" s="222" t="s">
        <v>1</v>
      </c>
      <c r="N190" s="223" t="s">
        <v>42</v>
      </c>
      <c r="O190" s="84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6" t="s">
        <v>198</v>
      </c>
      <c r="AT190" s="226" t="s">
        <v>195</v>
      </c>
      <c r="AU190" s="226" t="s">
        <v>87</v>
      </c>
      <c r="AY190" s="19" t="s">
        <v>192</v>
      </c>
      <c r="BE190" s="140">
        <f>IF(N190="základná",J190,0)</f>
        <v>0</v>
      </c>
      <c r="BF190" s="140">
        <f>IF(N190="znížená",J190,0)</f>
        <v>0</v>
      </c>
      <c r="BG190" s="140">
        <f>IF(N190="zákl. prenesená",J190,0)</f>
        <v>0</v>
      </c>
      <c r="BH190" s="140">
        <f>IF(N190="zníž. prenesená",J190,0)</f>
        <v>0</v>
      </c>
      <c r="BI190" s="140">
        <f>IF(N190="nulová",J190,0)</f>
        <v>0</v>
      </c>
      <c r="BJ190" s="19" t="s">
        <v>87</v>
      </c>
      <c r="BK190" s="140">
        <f>ROUND(I190*H190,2)</f>
        <v>0</v>
      </c>
      <c r="BL190" s="19" t="s">
        <v>198</v>
      </c>
      <c r="BM190" s="226" t="s">
        <v>825</v>
      </c>
    </row>
    <row r="191" s="14" customFormat="1">
      <c r="A191" s="14"/>
      <c r="B191" s="235"/>
      <c r="C191" s="14"/>
      <c r="D191" s="228" t="s">
        <v>200</v>
      </c>
      <c r="E191" s="14"/>
      <c r="F191" s="237" t="s">
        <v>826</v>
      </c>
      <c r="G191" s="14"/>
      <c r="H191" s="238">
        <v>102.09999999999999</v>
      </c>
      <c r="I191" s="239"/>
      <c r="J191" s="14"/>
      <c r="K191" s="14"/>
      <c r="L191" s="235"/>
      <c r="M191" s="240"/>
      <c r="N191" s="241"/>
      <c r="O191" s="241"/>
      <c r="P191" s="241"/>
      <c r="Q191" s="241"/>
      <c r="R191" s="241"/>
      <c r="S191" s="241"/>
      <c r="T191" s="24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36" t="s">
        <v>200</v>
      </c>
      <c r="AU191" s="236" t="s">
        <v>87</v>
      </c>
      <c r="AV191" s="14" t="s">
        <v>87</v>
      </c>
      <c r="AW191" s="14" t="s">
        <v>3</v>
      </c>
      <c r="AX191" s="14" t="s">
        <v>83</v>
      </c>
      <c r="AY191" s="236" t="s">
        <v>192</v>
      </c>
    </row>
    <row r="192" s="2" customFormat="1" ht="24.15" customHeight="1">
      <c r="A192" s="40"/>
      <c r="B192" s="183"/>
      <c r="C192" s="214" t="s">
        <v>333</v>
      </c>
      <c r="D192" s="214" t="s">
        <v>195</v>
      </c>
      <c r="E192" s="215" t="s">
        <v>432</v>
      </c>
      <c r="F192" s="216" t="s">
        <v>433</v>
      </c>
      <c r="G192" s="217" t="s">
        <v>415</v>
      </c>
      <c r="H192" s="218">
        <v>5.1050000000000004</v>
      </c>
      <c r="I192" s="219"/>
      <c r="J192" s="220">
        <f>ROUND(I192*H192,2)</f>
        <v>0</v>
      </c>
      <c r="K192" s="221"/>
      <c r="L192" s="41"/>
      <c r="M192" s="222" t="s">
        <v>1</v>
      </c>
      <c r="N192" s="223" t="s">
        <v>42</v>
      </c>
      <c r="O192" s="84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198</v>
      </c>
      <c r="AT192" s="226" t="s">
        <v>195</v>
      </c>
      <c r="AU192" s="226" t="s">
        <v>87</v>
      </c>
      <c r="AY192" s="19" t="s">
        <v>192</v>
      </c>
      <c r="BE192" s="140">
        <f>IF(N192="základná",J192,0)</f>
        <v>0</v>
      </c>
      <c r="BF192" s="140">
        <f>IF(N192="znížená",J192,0)</f>
        <v>0</v>
      </c>
      <c r="BG192" s="140">
        <f>IF(N192="zákl. prenesená",J192,0)</f>
        <v>0</v>
      </c>
      <c r="BH192" s="140">
        <f>IF(N192="zníž. prenesená",J192,0)</f>
        <v>0</v>
      </c>
      <c r="BI192" s="140">
        <f>IF(N192="nulová",J192,0)</f>
        <v>0</v>
      </c>
      <c r="BJ192" s="19" t="s">
        <v>87</v>
      </c>
      <c r="BK192" s="140">
        <f>ROUND(I192*H192,2)</f>
        <v>0</v>
      </c>
      <c r="BL192" s="19" t="s">
        <v>198</v>
      </c>
      <c r="BM192" s="226" t="s">
        <v>827</v>
      </c>
    </row>
    <row r="193" s="2" customFormat="1" ht="24.15" customHeight="1">
      <c r="A193" s="40"/>
      <c r="B193" s="183"/>
      <c r="C193" s="214" t="s">
        <v>354</v>
      </c>
      <c r="D193" s="214" t="s">
        <v>195</v>
      </c>
      <c r="E193" s="215" t="s">
        <v>436</v>
      </c>
      <c r="F193" s="216" t="s">
        <v>437</v>
      </c>
      <c r="G193" s="217" t="s">
        <v>415</v>
      </c>
      <c r="H193" s="218">
        <v>51.049999999999997</v>
      </c>
      <c r="I193" s="219"/>
      <c r="J193" s="220">
        <f>ROUND(I193*H193,2)</f>
        <v>0</v>
      </c>
      <c r="K193" s="221"/>
      <c r="L193" s="41"/>
      <c r="M193" s="222" t="s">
        <v>1</v>
      </c>
      <c r="N193" s="223" t="s">
        <v>42</v>
      </c>
      <c r="O193" s="84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198</v>
      </c>
      <c r="AT193" s="226" t="s">
        <v>195</v>
      </c>
      <c r="AU193" s="226" t="s">
        <v>87</v>
      </c>
      <c r="AY193" s="19" t="s">
        <v>192</v>
      </c>
      <c r="BE193" s="140">
        <f>IF(N193="základná",J193,0)</f>
        <v>0</v>
      </c>
      <c r="BF193" s="140">
        <f>IF(N193="znížená",J193,0)</f>
        <v>0</v>
      </c>
      <c r="BG193" s="140">
        <f>IF(N193="zákl. prenesená",J193,0)</f>
        <v>0</v>
      </c>
      <c r="BH193" s="140">
        <f>IF(N193="zníž. prenesená",J193,0)</f>
        <v>0</v>
      </c>
      <c r="BI193" s="140">
        <f>IF(N193="nulová",J193,0)</f>
        <v>0</v>
      </c>
      <c r="BJ193" s="19" t="s">
        <v>87</v>
      </c>
      <c r="BK193" s="140">
        <f>ROUND(I193*H193,2)</f>
        <v>0</v>
      </c>
      <c r="BL193" s="19" t="s">
        <v>198</v>
      </c>
      <c r="BM193" s="226" t="s">
        <v>828</v>
      </c>
    </row>
    <row r="194" s="14" customFormat="1">
      <c r="A194" s="14"/>
      <c r="B194" s="235"/>
      <c r="C194" s="14"/>
      <c r="D194" s="228" t="s">
        <v>200</v>
      </c>
      <c r="E194" s="14"/>
      <c r="F194" s="237" t="s">
        <v>829</v>
      </c>
      <c r="G194" s="14"/>
      <c r="H194" s="238">
        <v>51.049999999999997</v>
      </c>
      <c r="I194" s="239"/>
      <c r="J194" s="14"/>
      <c r="K194" s="14"/>
      <c r="L194" s="235"/>
      <c r="M194" s="240"/>
      <c r="N194" s="241"/>
      <c r="O194" s="241"/>
      <c r="P194" s="241"/>
      <c r="Q194" s="241"/>
      <c r="R194" s="241"/>
      <c r="S194" s="241"/>
      <c r="T194" s="24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36" t="s">
        <v>200</v>
      </c>
      <c r="AU194" s="236" t="s">
        <v>87</v>
      </c>
      <c r="AV194" s="14" t="s">
        <v>87</v>
      </c>
      <c r="AW194" s="14" t="s">
        <v>3</v>
      </c>
      <c r="AX194" s="14" t="s">
        <v>83</v>
      </c>
      <c r="AY194" s="236" t="s">
        <v>192</v>
      </c>
    </row>
    <row r="195" s="2" customFormat="1" ht="24.15" customHeight="1">
      <c r="A195" s="40"/>
      <c r="B195" s="183"/>
      <c r="C195" s="214" t="s">
        <v>360</v>
      </c>
      <c r="D195" s="214" t="s">
        <v>195</v>
      </c>
      <c r="E195" s="215" t="s">
        <v>441</v>
      </c>
      <c r="F195" s="216" t="s">
        <v>442</v>
      </c>
      <c r="G195" s="217" t="s">
        <v>415</v>
      </c>
      <c r="H195" s="218">
        <v>5.1050000000000004</v>
      </c>
      <c r="I195" s="219"/>
      <c r="J195" s="220">
        <f>ROUND(I195*H195,2)</f>
        <v>0</v>
      </c>
      <c r="K195" s="221"/>
      <c r="L195" s="41"/>
      <c r="M195" s="222" t="s">
        <v>1</v>
      </c>
      <c r="N195" s="223" t="s">
        <v>42</v>
      </c>
      <c r="O195" s="84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198</v>
      </c>
      <c r="AT195" s="226" t="s">
        <v>195</v>
      </c>
      <c r="AU195" s="226" t="s">
        <v>87</v>
      </c>
      <c r="AY195" s="19" t="s">
        <v>192</v>
      </c>
      <c r="BE195" s="140">
        <f>IF(N195="základná",J195,0)</f>
        <v>0</v>
      </c>
      <c r="BF195" s="140">
        <f>IF(N195="znížená",J195,0)</f>
        <v>0</v>
      </c>
      <c r="BG195" s="140">
        <f>IF(N195="zákl. prenesená",J195,0)</f>
        <v>0</v>
      </c>
      <c r="BH195" s="140">
        <f>IF(N195="zníž. prenesená",J195,0)</f>
        <v>0</v>
      </c>
      <c r="BI195" s="140">
        <f>IF(N195="nulová",J195,0)</f>
        <v>0</v>
      </c>
      <c r="BJ195" s="19" t="s">
        <v>87</v>
      </c>
      <c r="BK195" s="140">
        <f>ROUND(I195*H195,2)</f>
        <v>0</v>
      </c>
      <c r="BL195" s="19" t="s">
        <v>198</v>
      </c>
      <c r="BM195" s="226" t="s">
        <v>830</v>
      </c>
    </row>
    <row r="196" s="2" customFormat="1" ht="24.15" customHeight="1">
      <c r="A196" s="40"/>
      <c r="B196" s="183"/>
      <c r="C196" s="214" t="s">
        <v>373</v>
      </c>
      <c r="D196" s="214" t="s">
        <v>195</v>
      </c>
      <c r="E196" s="215" t="s">
        <v>445</v>
      </c>
      <c r="F196" s="216" t="s">
        <v>446</v>
      </c>
      <c r="G196" s="217" t="s">
        <v>415</v>
      </c>
      <c r="H196" s="218">
        <v>5.1050000000000004</v>
      </c>
      <c r="I196" s="219"/>
      <c r="J196" s="220">
        <f>ROUND(I196*H196,2)</f>
        <v>0</v>
      </c>
      <c r="K196" s="221"/>
      <c r="L196" s="41"/>
      <c r="M196" s="222" t="s">
        <v>1</v>
      </c>
      <c r="N196" s="223" t="s">
        <v>42</v>
      </c>
      <c r="O196" s="84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198</v>
      </c>
      <c r="AT196" s="226" t="s">
        <v>195</v>
      </c>
      <c r="AU196" s="226" t="s">
        <v>87</v>
      </c>
      <c r="AY196" s="19" t="s">
        <v>192</v>
      </c>
      <c r="BE196" s="140">
        <f>IF(N196="základná",J196,0)</f>
        <v>0</v>
      </c>
      <c r="BF196" s="140">
        <f>IF(N196="znížená",J196,0)</f>
        <v>0</v>
      </c>
      <c r="BG196" s="140">
        <f>IF(N196="zákl. prenesená",J196,0)</f>
        <v>0</v>
      </c>
      <c r="BH196" s="140">
        <f>IF(N196="zníž. prenesená",J196,0)</f>
        <v>0</v>
      </c>
      <c r="BI196" s="140">
        <f>IF(N196="nulová",J196,0)</f>
        <v>0</v>
      </c>
      <c r="BJ196" s="19" t="s">
        <v>87</v>
      </c>
      <c r="BK196" s="140">
        <f>ROUND(I196*H196,2)</f>
        <v>0</v>
      </c>
      <c r="BL196" s="19" t="s">
        <v>198</v>
      </c>
      <c r="BM196" s="226" t="s">
        <v>831</v>
      </c>
    </row>
    <row r="197" s="12" customFormat="1" ht="22.8" customHeight="1">
      <c r="A197" s="12"/>
      <c r="B197" s="202"/>
      <c r="C197" s="12"/>
      <c r="D197" s="203" t="s">
        <v>75</v>
      </c>
      <c r="E197" s="212" t="s">
        <v>448</v>
      </c>
      <c r="F197" s="212" t="s">
        <v>449</v>
      </c>
      <c r="G197" s="12"/>
      <c r="H197" s="12"/>
      <c r="I197" s="205"/>
      <c r="J197" s="213">
        <f>BK197</f>
        <v>0</v>
      </c>
      <c r="K197" s="12"/>
      <c r="L197" s="202"/>
      <c r="M197" s="206"/>
      <c r="N197" s="207"/>
      <c r="O197" s="207"/>
      <c r="P197" s="208">
        <f>P198</f>
        <v>0</v>
      </c>
      <c r="Q197" s="207"/>
      <c r="R197" s="208">
        <f>R198</f>
        <v>0</v>
      </c>
      <c r="S197" s="207"/>
      <c r="T197" s="209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3" t="s">
        <v>83</v>
      </c>
      <c r="AT197" s="210" t="s">
        <v>75</v>
      </c>
      <c r="AU197" s="210" t="s">
        <v>83</v>
      </c>
      <c r="AY197" s="203" t="s">
        <v>192</v>
      </c>
      <c r="BK197" s="211">
        <f>BK198</f>
        <v>0</v>
      </c>
    </row>
    <row r="198" s="2" customFormat="1" ht="24.15" customHeight="1">
      <c r="A198" s="40"/>
      <c r="B198" s="183"/>
      <c r="C198" s="214" t="s">
        <v>378</v>
      </c>
      <c r="D198" s="214" t="s">
        <v>195</v>
      </c>
      <c r="E198" s="215" t="s">
        <v>451</v>
      </c>
      <c r="F198" s="216" t="s">
        <v>452</v>
      </c>
      <c r="G198" s="217" t="s">
        <v>415</v>
      </c>
      <c r="H198" s="218">
        <v>0.97199999999999998</v>
      </c>
      <c r="I198" s="219"/>
      <c r="J198" s="220">
        <f>ROUND(I198*H198,2)</f>
        <v>0</v>
      </c>
      <c r="K198" s="221"/>
      <c r="L198" s="41"/>
      <c r="M198" s="222" t="s">
        <v>1</v>
      </c>
      <c r="N198" s="223" t="s">
        <v>42</v>
      </c>
      <c r="O198" s="84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198</v>
      </c>
      <c r="AT198" s="226" t="s">
        <v>195</v>
      </c>
      <c r="AU198" s="226" t="s">
        <v>87</v>
      </c>
      <c r="AY198" s="19" t="s">
        <v>192</v>
      </c>
      <c r="BE198" s="140">
        <f>IF(N198="základná",J198,0)</f>
        <v>0</v>
      </c>
      <c r="BF198" s="140">
        <f>IF(N198="znížená",J198,0)</f>
        <v>0</v>
      </c>
      <c r="BG198" s="140">
        <f>IF(N198="zákl. prenesená",J198,0)</f>
        <v>0</v>
      </c>
      <c r="BH198" s="140">
        <f>IF(N198="zníž. prenesená",J198,0)</f>
        <v>0</v>
      </c>
      <c r="BI198" s="140">
        <f>IF(N198="nulová",J198,0)</f>
        <v>0</v>
      </c>
      <c r="BJ198" s="19" t="s">
        <v>87</v>
      </c>
      <c r="BK198" s="140">
        <f>ROUND(I198*H198,2)</f>
        <v>0</v>
      </c>
      <c r="BL198" s="19" t="s">
        <v>198</v>
      </c>
      <c r="BM198" s="226" t="s">
        <v>832</v>
      </c>
    </row>
    <row r="199" s="12" customFormat="1" ht="25.92" customHeight="1">
      <c r="A199" s="12"/>
      <c r="B199" s="202"/>
      <c r="C199" s="12"/>
      <c r="D199" s="203" t="s">
        <v>75</v>
      </c>
      <c r="E199" s="204" t="s">
        <v>454</v>
      </c>
      <c r="F199" s="204" t="s">
        <v>455</v>
      </c>
      <c r="G199" s="12"/>
      <c r="H199" s="12"/>
      <c r="I199" s="205"/>
      <c r="J199" s="180">
        <f>BK199</f>
        <v>0</v>
      </c>
      <c r="K199" s="12"/>
      <c r="L199" s="202"/>
      <c r="M199" s="206"/>
      <c r="N199" s="207"/>
      <c r="O199" s="207"/>
      <c r="P199" s="208">
        <f>P200+P246</f>
        <v>0</v>
      </c>
      <c r="Q199" s="207"/>
      <c r="R199" s="208">
        <f>R200+R246</f>
        <v>0.27111092000000003</v>
      </c>
      <c r="S199" s="207"/>
      <c r="T199" s="209">
        <f>T200+T246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3" t="s">
        <v>87</v>
      </c>
      <c r="AT199" s="210" t="s">
        <v>75</v>
      </c>
      <c r="AU199" s="210" t="s">
        <v>76</v>
      </c>
      <c r="AY199" s="203" t="s">
        <v>192</v>
      </c>
      <c r="BK199" s="211">
        <f>BK200+BK246</f>
        <v>0</v>
      </c>
    </row>
    <row r="200" s="12" customFormat="1" ht="22.8" customHeight="1">
      <c r="A200" s="12"/>
      <c r="B200" s="202"/>
      <c r="C200" s="12"/>
      <c r="D200" s="203" t="s">
        <v>75</v>
      </c>
      <c r="E200" s="212" t="s">
        <v>833</v>
      </c>
      <c r="F200" s="212" t="s">
        <v>834</v>
      </c>
      <c r="G200" s="12"/>
      <c r="H200" s="12"/>
      <c r="I200" s="205"/>
      <c r="J200" s="213">
        <f>BK200</f>
        <v>0</v>
      </c>
      <c r="K200" s="12"/>
      <c r="L200" s="202"/>
      <c r="M200" s="206"/>
      <c r="N200" s="207"/>
      <c r="O200" s="207"/>
      <c r="P200" s="208">
        <f>SUM(P201:P245)</f>
        <v>0</v>
      </c>
      <c r="Q200" s="207"/>
      <c r="R200" s="208">
        <f>SUM(R201:R245)</f>
        <v>0.26213030000000004</v>
      </c>
      <c r="S200" s="207"/>
      <c r="T200" s="209">
        <f>SUM(T201:T245)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3" t="s">
        <v>87</v>
      </c>
      <c r="AT200" s="210" t="s">
        <v>75</v>
      </c>
      <c r="AU200" s="210" t="s">
        <v>83</v>
      </c>
      <c r="AY200" s="203" t="s">
        <v>192</v>
      </c>
      <c r="BK200" s="211">
        <f>SUM(BK201:BK245)</f>
        <v>0</v>
      </c>
    </row>
    <row r="201" s="2" customFormat="1" ht="24.15" customHeight="1">
      <c r="A201" s="40"/>
      <c r="B201" s="183"/>
      <c r="C201" s="214" t="s">
        <v>382</v>
      </c>
      <c r="D201" s="214" t="s">
        <v>195</v>
      </c>
      <c r="E201" s="215" t="s">
        <v>835</v>
      </c>
      <c r="F201" s="216" t="s">
        <v>836</v>
      </c>
      <c r="G201" s="217" t="s">
        <v>392</v>
      </c>
      <c r="H201" s="218">
        <v>100.31</v>
      </c>
      <c r="I201" s="219"/>
      <c r="J201" s="220">
        <f>ROUND(I201*H201,2)</f>
        <v>0</v>
      </c>
      <c r="K201" s="221"/>
      <c r="L201" s="41"/>
      <c r="M201" s="222" t="s">
        <v>1</v>
      </c>
      <c r="N201" s="223" t="s">
        <v>42</v>
      </c>
      <c r="O201" s="84"/>
      <c r="P201" s="224">
        <f>O201*H201</f>
        <v>0</v>
      </c>
      <c r="Q201" s="224">
        <v>0.00021000000000000001</v>
      </c>
      <c r="R201" s="224">
        <f>Q201*H201</f>
        <v>0.0210651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373</v>
      </c>
      <c r="AT201" s="226" t="s">
        <v>195</v>
      </c>
      <c r="AU201" s="226" t="s">
        <v>87</v>
      </c>
      <c r="AY201" s="19" t="s">
        <v>192</v>
      </c>
      <c r="BE201" s="140">
        <f>IF(N201="základná",J201,0)</f>
        <v>0</v>
      </c>
      <c r="BF201" s="140">
        <f>IF(N201="znížená",J201,0)</f>
        <v>0</v>
      </c>
      <c r="BG201" s="140">
        <f>IF(N201="zákl. prenesená",J201,0)</f>
        <v>0</v>
      </c>
      <c r="BH201" s="140">
        <f>IF(N201="zníž. prenesená",J201,0)</f>
        <v>0</v>
      </c>
      <c r="BI201" s="140">
        <f>IF(N201="nulová",J201,0)</f>
        <v>0</v>
      </c>
      <c r="BJ201" s="19" t="s">
        <v>87</v>
      </c>
      <c r="BK201" s="140">
        <f>ROUND(I201*H201,2)</f>
        <v>0</v>
      </c>
      <c r="BL201" s="19" t="s">
        <v>373</v>
      </c>
      <c r="BM201" s="226" t="s">
        <v>837</v>
      </c>
    </row>
    <row r="202" s="14" customFormat="1">
      <c r="A202" s="14"/>
      <c r="B202" s="235"/>
      <c r="C202" s="14"/>
      <c r="D202" s="228" t="s">
        <v>200</v>
      </c>
      <c r="E202" s="236" t="s">
        <v>1</v>
      </c>
      <c r="F202" s="237" t="s">
        <v>780</v>
      </c>
      <c r="G202" s="14"/>
      <c r="H202" s="238">
        <v>8.7699999999999996</v>
      </c>
      <c r="I202" s="239"/>
      <c r="J202" s="14"/>
      <c r="K202" s="14"/>
      <c r="L202" s="235"/>
      <c r="M202" s="240"/>
      <c r="N202" s="241"/>
      <c r="O202" s="241"/>
      <c r="P202" s="241"/>
      <c r="Q202" s="241"/>
      <c r="R202" s="241"/>
      <c r="S202" s="241"/>
      <c r="T202" s="24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36" t="s">
        <v>200</v>
      </c>
      <c r="AU202" s="236" t="s">
        <v>87</v>
      </c>
      <c r="AV202" s="14" t="s">
        <v>87</v>
      </c>
      <c r="AW202" s="14" t="s">
        <v>30</v>
      </c>
      <c r="AX202" s="14" t="s">
        <v>76</v>
      </c>
      <c r="AY202" s="236" t="s">
        <v>192</v>
      </c>
    </row>
    <row r="203" s="14" customFormat="1">
      <c r="A203" s="14"/>
      <c r="B203" s="235"/>
      <c r="C203" s="14"/>
      <c r="D203" s="228" t="s">
        <v>200</v>
      </c>
      <c r="E203" s="236" t="s">
        <v>1</v>
      </c>
      <c r="F203" s="237" t="s">
        <v>781</v>
      </c>
      <c r="G203" s="14"/>
      <c r="H203" s="238">
        <v>8.8499999999999996</v>
      </c>
      <c r="I203" s="239"/>
      <c r="J203" s="14"/>
      <c r="K203" s="14"/>
      <c r="L203" s="235"/>
      <c r="M203" s="240"/>
      <c r="N203" s="241"/>
      <c r="O203" s="241"/>
      <c r="P203" s="241"/>
      <c r="Q203" s="241"/>
      <c r="R203" s="241"/>
      <c r="S203" s="241"/>
      <c r="T203" s="24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36" t="s">
        <v>200</v>
      </c>
      <c r="AU203" s="236" t="s">
        <v>87</v>
      </c>
      <c r="AV203" s="14" t="s">
        <v>87</v>
      </c>
      <c r="AW203" s="14" t="s">
        <v>30</v>
      </c>
      <c r="AX203" s="14" t="s">
        <v>76</v>
      </c>
      <c r="AY203" s="236" t="s">
        <v>192</v>
      </c>
    </row>
    <row r="204" s="14" customFormat="1">
      <c r="A204" s="14"/>
      <c r="B204" s="235"/>
      <c r="C204" s="14"/>
      <c r="D204" s="228" t="s">
        <v>200</v>
      </c>
      <c r="E204" s="236" t="s">
        <v>1</v>
      </c>
      <c r="F204" s="237" t="s">
        <v>782</v>
      </c>
      <c r="G204" s="14"/>
      <c r="H204" s="238">
        <v>10.74</v>
      </c>
      <c r="I204" s="239"/>
      <c r="J204" s="14"/>
      <c r="K204" s="14"/>
      <c r="L204" s="235"/>
      <c r="M204" s="240"/>
      <c r="N204" s="241"/>
      <c r="O204" s="241"/>
      <c r="P204" s="241"/>
      <c r="Q204" s="241"/>
      <c r="R204" s="241"/>
      <c r="S204" s="241"/>
      <c r="T204" s="24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36" t="s">
        <v>200</v>
      </c>
      <c r="AU204" s="236" t="s">
        <v>87</v>
      </c>
      <c r="AV204" s="14" t="s">
        <v>87</v>
      </c>
      <c r="AW204" s="14" t="s">
        <v>30</v>
      </c>
      <c r="AX204" s="14" t="s">
        <v>76</v>
      </c>
      <c r="AY204" s="236" t="s">
        <v>192</v>
      </c>
    </row>
    <row r="205" s="14" customFormat="1">
      <c r="A205" s="14"/>
      <c r="B205" s="235"/>
      <c r="C205" s="14"/>
      <c r="D205" s="228" t="s">
        <v>200</v>
      </c>
      <c r="E205" s="236" t="s">
        <v>1</v>
      </c>
      <c r="F205" s="237" t="s">
        <v>783</v>
      </c>
      <c r="G205" s="14"/>
      <c r="H205" s="238">
        <v>10.720000000000001</v>
      </c>
      <c r="I205" s="239"/>
      <c r="J205" s="14"/>
      <c r="K205" s="14"/>
      <c r="L205" s="235"/>
      <c r="M205" s="240"/>
      <c r="N205" s="241"/>
      <c r="O205" s="241"/>
      <c r="P205" s="241"/>
      <c r="Q205" s="241"/>
      <c r="R205" s="241"/>
      <c r="S205" s="241"/>
      <c r="T205" s="24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36" t="s">
        <v>200</v>
      </c>
      <c r="AU205" s="236" t="s">
        <v>87</v>
      </c>
      <c r="AV205" s="14" t="s">
        <v>87</v>
      </c>
      <c r="AW205" s="14" t="s">
        <v>30</v>
      </c>
      <c r="AX205" s="14" t="s">
        <v>76</v>
      </c>
      <c r="AY205" s="236" t="s">
        <v>192</v>
      </c>
    </row>
    <row r="206" s="14" customFormat="1">
      <c r="A206" s="14"/>
      <c r="B206" s="235"/>
      <c r="C206" s="14"/>
      <c r="D206" s="228" t="s">
        <v>200</v>
      </c>
      <c r="E206" s="236" t="s">
        <v>1</v>
      </c>
      <c r="F206" s="237" t="s">
        <v>784</v>
      </c>
      <c r="G206" s="14"/>
      <c r="H206" s="238">
        <v>10.800000000000001</v>
      </c>
      <c r="I206" s="239"/>
      <c r="J206" s="14"/>
      <c r="K206" s="14"/>
      <c r="L206" s="235"/>
      <c r="M206" s="240"/>
      <c r="N206" s="241"/>
      <c r="O206" s="241"/>
      <c r="P206" s="241"/>
      <c r="Q206" s="241"/>
      <c r="R206" s="241"/>
      <c r="S206" s="241"/>
      <c r="T206" s="24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36" t="s">
        <v>200</v>
      </c>
      <c r="AU206" s="236" t="s">
        <v>87</v>
      </c>
      <c r="AV206" s="14" t="s">
        <v>87</v>
      </c>
      <c r="AW206" s="14" t="s">
        <v>30</v>
      </c>
      <c r="AX206" s="14" t="s">
        <v>76</v>
      </c>
      <c r="AY206" s="236" t="s">
        <v>192</v>
      </c>
    </row>
    <row r="207" s="14" customFormat="1">
      <c r="A207" s="14"/>
      <c r="B207" s="235"/>
      <c r="C207" s="14"/>
      <c r="D207" s="228" t="s">
        <v>200</v>
      </c>
      <c r="E207" s="236" t="s">
        <v>1</v>
      </c>
      <c r="F207" s="237" t="s">
        <v>785</v>
      </c>
      <c r="G207" s="14"/>
      <c r="H207" s="238">
        <v>9.5</v>
      </c>
      <c r="I207" s="239"/>
      <c r="J207" s="14"/>
      <c r="K207" s="14"/>
      <c r="L207" s="235"/>
      <c r="M207" s="240"/>
      <c r="N207" s="241"/>
      <c r="O207" s="241"/>
      <c r="P207" s="241"/>
      <c r="Q207" s="241"/>
      <c r="R207" s="241"/>
      <c r="S207" s="241"/>
      <c r="T207" s="24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36" t="s">
        <v>200</v>
      </c>
      <c r="AU207" s="236" t="s">
        <v>87</v>
      </c>
      <c r="AV207" s="14" t="s">
        <v>87</v>
      </c>
      <c r="AW207" s="14" t="s">
        <v>30</v>
      </c>
      <c r="AX207" s="14" t="s">
        <v>76</v>
      </c>
      <c r="AY207" s="236" t="s">
        <v>192</v>
      </c>
    </row>
    <row r="208" s="14" customFormat="1">
      <c r="A208" s="14"/>
      <c r="B208" s="235"/>
      <c r="C208" s="14"/>
      <c r="D208" s="228" t="s">
        <v>200</v>
      </c>
      <c r="E208" s="236" t="s">
        <v>1</v>
      </c>
      <c r="F208" s="237" t="s">
        <v>786</v>
      </c>
      <c r="G208" s="14"/>
      <c r="H208" s="238">
        <v>9.5199999999999996</v>
      </c>
      <c r="I208" s="239"/>
      <c r="J208" s="14"/>
      <c r="K208" s="14"/>
      <c r="L208" s="235"/>
      <c r="M208" s="240"/>
      <c r="N208" s="241"/>
      <c r="O208" s="241"/>
      <c r="P208" s="241"/>
      <c r="Q208" s="241"/>
      <c r="R208" s="241"/>
      <c r="S208" s="241"/>
      <c r="T208" s="24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36" t="s">
        <v>200</v>
      </c>
      <c r="AU208" s="236" t="s">
        <v>87</v>
      </c>
      <c r="AV208" s="14" t="s">
        <v>87</v>
      </c>
      <c r="AW208" s="14" t="s">
        <v>30</v>
      </c>
      <c r="AX208" s="14" t="s">
        <v>76</v>
      </c>
      <c r="AY208" s="236" t="s">
        <v>192</v>
      </c>
    </row>
    <row r="209" s="14" customFormat="1">
      <c r="A209" s="14"/>
      <c r="B209" s="235"/>
      <c r="C209" s="14"/>
      <c r="D209" s="228" t="s">
        <v>200</v>
      </c>
      <c r="E209" s="236" t="s">
        <v>1</v>
      </c>
      <c r="F209" s="237" t="s">
        <v>787</v>
      </c>
      <c r="G209" s="14"/>
      <c r="H209" s="238">
        <v>9.5999999999999996</v>
      </c>
      <c r="I209" s="239"/>
      <c r="J209" s="14"/>
      <c r="K209" s="14"/>
      <c r="L209" s="235"/>
      <c r="M209" s="240"/>
      <c r="N209" s="241"/>
      <c r="O209" s="241"/>
      <c r="P209" s="241"/>
      <c r="Q209" s="241"/>
      <c r="R209" s="241"/>
      <c r="S209" s="241"/>
      <c r="T209" s="24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36" t="s">
        <v>200</v>
      </c>
      <c r="AU209" s="236" t="s">
        <v>87</v>
      </c>
      <c r="AV209" s="14" t="s">
        <v>87</v>
      </c>
      <c r="AW209" s="14" t="s">
        <v>30</v>
      </c>
      <c r="AX209" s="14" t="s">
        <v>76</v>
      </c>
      <c r="AY209" s="236" t="s">
        <v>192</v>
      </c>
    </row>
    <row r="210" s="14" customFormat="1">
      <c r="A210" s="14"/>
      <c r="B210" s="235"/>
      <c r="C210" s="14"/>
      <c r="D210" s="228" t="s">
        <v>200</v>
      </c>
      <c r="E210" s="236" t="s">
        <v>1</v>
      </c>
      <c r="F210" s="237" t="s">
        <v>788</v>
      </c>
      <c r="G210" s="14"/>
      <c r="H210" s="238">
        <v>10.869999999999999</v>
      </c>
      <c r="I210" s="239"/>
      <c r="J210" s="14"/>
      <c r="K210" s="14"/>
      <c r="L210" s="235"/>
      <c r="M210" s="240"/>
      <c r="N210" s="241"/>
      <c r="O210" s="241"/>
      <c r="P210" s="241"/>
      <c r="Q210" s="241"/>
      <c r="R210" s="241"/>
      <c r="S210" s="241"/>
      <c r="T210" s="24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36" t="s">
        <v>200</v>
      </c>
      <c r="AU210" s="236" t="s">
        <v>87</v>
      </c>
      <c r="AV210" s="14" t="s">
        <v>87</v>
      </c>
      <c r="AW210" s="14" t="s">
        <v>30</v>
      </c>
      <c r="AX210" s="14" t="s">
        <v>76</v>
      </c>
      <c r="AY210" s="236" t="s">
        <v>192</v>
      </c>
    </row>
    <row r="211" s="14" customFormat="1">
      <c r="A211" s="14"/>
      <c r="B211" s="235"/>
      <c r="C211" s="14"/>
      <c r="D211" s="228" t="s">
        <v>200</v>
      </c>
      <c r="E211" s="236" t="s">
        <v>1</v>
      </c>
      <c r="F211" s="237" t="s">
        <v>789</v>
      </c>
      <c r="G211" s="14"/>
      <c r="H211" s="238">
        <v>10.94</v>
      </c>
      <c r="I211" s="239"/>
      <c r="J211" s="14"/>
      <c r="K211" s="14"/>
      <c r="L211" s="235"/>
      <c r="M211" s="240"/>
      <c r="N211" s="241"/>
      <c r="O211" s="241"/>
      <c r="P211" s="241"/>
      <c r="Q211" s="241"/>
      <c r="R211" s="241"/>
      <c r="S211" s="241"/>
      <c r="T211" s="24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36" t="s">
        <v>200</v>
      </c>
      <c r="AU211" s="236" t="s">
        <v>87</v>
      </c>
      <c r="AV211" s="14" t="s">
        <v>87</v>
      </c>
      <c r="AW211" s="14" t="s">
        <v>30</v>
      </c>
      <c r="AX211" s="14" t="s">
        <v>76</v>
      </c>
      <c r="AY211" s="236" t="s">
        <v>192</v>
      </c>
    </row>
    <row r="212" s="16" customFormat="1">
      <c r="A212" s="16"/>
      <c r="B212" s="251"/>
      <c r="C212" s="16"/>
      <c r="D212" s="228" t="s">
        <v>200</v>
      </c>
      <c r="E212" s="252" t="s">
        <v>1</v>
      </c>
      <c r="F212" s="253" t="s">
        <v>224</v>
      </c>
      <c r="G212" s="16"/>
      <c r="H212" s="254">
        <v>100.31</v>
      </c>
      <c r="I212" s="255"/>
      <c r="J212" s="16"/>
      <c r="K212" s="16"/>
      <c r="L212" s="251"/>
      <c r="M212" s="256"/>
      <c r="N212" s="257"/>
      <c r="O212" s="257"/>
      <c r="P212" s="257"/>
      <c r="Q212" s="257"/>
      <c r="R212" s="257"/>
      <c r="S212" s="257"/>
      <c r="T212" s="258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T212" s="252" t="s">
        <v>200</v>
      </c>
      <c r="AU212" s="252" t="s">
        <v>87</v>
      </c>
      <c r="AV212" s="16" t="s">
        <v>198</v>
      </c>
      <c r="AW212" s="16" t="s">
        <v>30</v>
      </c>
      <c r="AX212" s="16" t="s">
        <v>83</v>
      </c>
      <c r="AY212" s="252" t="s">
        <v>192</v>
      </c>
    </row>
    <row r="213" s="2" customFormat="1" ht="37.8" customHeight="1">
      <c r="A213" s="40"/>
      <c r="B213" s="183"/>
      <c r="C213" s="259" t="s">
        <v>386</v>
      </c>
      <c r="D213" s="259" t="s">
        <v>138</v>
      </c>
      <c r="E213" s="260" t="s">
        <v>838</v>
      </c>
      <c r="F213" s="261" t="s">
        <v>839</v>
      </c>
      <c r="G213" s="262" t="s">
        <v>392</v>
      </c>
      <c r="H213" s="263">
        <v>105.32599999999999</v>
      </c>
      <c r="I213" s="264"/>
      <c r="J213" s="265">
        <f>ROUND(I213*H213,2)</f>
        <v>0</v>
      </c>
      <c r="K213" s="266"/>
      <c r="L213" s="267"/>
      <c r="M213" s="268" t="s">
        <v>1</v>
      </c>
      <c r="N213" s="269" t="s">
        <v>42</v>
      </c>
      <c r="O213" s="84"/>
      <c r="P213" s="224">
        <f>O213*H213</f>
        <v>0</v>
      </c>
      <c r="Q213" s="224">
        <v>0.00010000000000000001</v>
      </c>
      <c r="R213" s="224">
        <f>Q213*H213</f>
        <v>0.0105326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450</v>
      </c>
      <c r="AT213" s="226" t="s">
        <v>138</v>
      </c>
      <c r="AU213" s="226" t="s">
        <v>87</v>
      </c>
      <c r="AY213" s="19" t="s">
        <v>192</v>
      </c>
      <c r="BE213" s="140">
        <f>IF(N213="základná",J213,0)</f>
        <v>0</v>
      </c>
      <c r="BF213" s="140">
        <f>IF(N213="znížená",J213,0)</f>
        <v>0</v>
      </c>
      <c r="BG213" s="140">
        <f>IF(N213="zákl. prenesená",J213,0)</f>
        <v>0</v>
      </c>
      <c r="BH213" s="140">
        <f>IF(N213="zníž. prenesená",J213,0)</f>
        <v>0</v>
      </c>
      <c r="BI213" s="140">
        <f>IF(N213="nulová",J213,0)</f>
        <v>0</v>
      </c>
      <c r="BJ213" s="19" t="s">
        <v>87</v>
      </c>
      <c r="BK213" s="140">
        <f>ROUND(I213*H213,2)</f>
        <v>0</v>
      </c>
      <c r="BL213" s="19" t="s">
        <v>373</v>
      </c>
      <c r="BM213" s="226" t="s">
        <v>840</v>
      </c>
    </row>
    <row r="214" s="2" customFormat="1" ht="37.8" customHeight="1">
      <c r="A214" s="40"/>
      <c r="B214" s="183"/>
      <c r="C214" s="259" t="s">
        <v>7</v>
      </c>
      <c r="D214" s="259" t="s">
        <v>138</v>
      </c>
      <c r="E214" s="260" t="s">
        <v>841</v>
      </c>
      <c r="F214" s="261" t="s">
        <v>842</v>
      </c>
      <c r="G214" s="262" t="s">
        <v>392</v>
      </c>
      <c r="H214" s="263">
        <v>105.32599999999999</v>
      </c>
      <c r="I214" s="264"/>
      <c r="J214" s="265">
        <f>ROUND(I214*H214,2)</f>
        <v>0</v>
      </c>
      <c r="K214" s="266"/>
      <c r="L214" s="267"/>
      <c r="M214" s="268" t="s">
        <v>1</v>
      </c>
      <c r="N214" s="269" t="s">
        <v>42</v>
      </c>
      <c r="O214" s="84"/>
      <c r="P214" s="224">
        <f>O214*H214</f>
        <v>0</v>
      </c>
      <c r="Q214" s="224">
        <v>0.00010000000000000001</v>
      </c>
      <c r="R214" s="224">
        <f>Q214*H214</f>
        <v>0.0105326</v>
      </c>
      <c r="S214" s="224">
        <v>0</v>
      </c>
      <c r="T214" s="22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6" t="s">
        <v>450</v>
      </c>
      <c r="AT214" s="226" t="s">
        <v>138</v>
      </c>
      <c r="AU214" s="226" t="s">
        <v>87</v>
      </c>
      <c r="AY214" s="19" t="s">
        <v>192</v>
      </c>
      <c r="BE214" s="140">
        <f>IF(N214="základná",J214,0)</f>
        <v>0</v>
      </c>
      <c r="BF214" s="140">
        <f>IF(N214="znížená",J214,0)</f>
        <v>0</v>
      </c>
      <c r="BG214" s="140">
        <f>IF(N214="zákl. prenesená",J214,0)</f>
        <v>0</v>
      </c>
      <c r="BH214" s="140">
        <f>IF(N214="zníž. prenesená",J214,0)</f>
        <v>0</v>
      </c>
      <c r="BI214" s="140">
        <f>IF(N214="nulová",J214,0)</f>
        <v>0</v>
      </c>
      <c r="BJ214" s="19" t="s">
        <v>87</v>
      </c>
      <c r="BK214" s="140">
        <f>ROUND(I214*H214,2)</f>
        <v>0</v>
      </c>
      <c r="BL214" s="19" t="s">
        <v>373</v>
      </c>
      <c r="BM214" s="226" t="s">
        <v>843</v>
      </c>
    </row>
    <row r="215" s="2" customFormat="1" ht="33" customHeight="1">
      <c r="A215" s="40"/>
      <c r="B215" s="183"/>
      <c r="C215" s="259" t="s">
        <v>396</v>
      </c>
      <c r="D215" s="259" t="s">
        <v>138</v>
      </c>
      <c r="E215" s="260" t="s">
        <v>844</v>
      </c>
      <c r="F215" s="261" t="s">
        <v>845</v>
      </c>
      <c r="G215" s="262" t="s">
        <v>471</v>
      </c>
      <c r="H215" s="263">
        <v>1</v>
      </c>
      <c r="I215" s="264"/>
      <c r="J215" s="265">
        <f>ROUND(I215*H215,2)</f>
        <v>0</v>
      </c>
      <c r="K215" s="266"/>
      <c r="L215" s="267"/>
      <c r="M215" s="268" t="s">
        <v>1</v>
      </c>
      <c r="N215" s="269" t="s">
        <v>42</v>
      </c>
      <c r="O215" s="84"/>
      <c r="P215" s="224">
        <f>O215*H215</f>
        <v>0</v>
      </c>
      <c r="Q215" s="224">
        <v>0.021999999999999999</v>
      </c>
      <c r="R215" s="224">
        <f>Q215*H215</f>
        <v>0.021999999999999999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450</v>
      </c>
      <c r="AT215" s="226" t="s">
        <v>138</v>
      </c>
      <c r="AU215" s="226" t="s">
        <v>87</v>
      </c>
      <c r="AY215" s="19" t="s">
        <v>192</v>
      </c>
      <c r="BE215" s="140">
        <f>IF(N215="základná",J215,0)</f>
        <v>0</v>
      </c>
      <c r="BF215" s="140">
        <f>IF(N215="znížená",J215,0)</f>
        <v>0</v>
      </c>
      <c r="BG215" s="140">
        <f>IF(N215="zákl. prenesená",J215,0)</f>
        <v>0</v>
      </c>
      <c r="BH215" s="140">
        <f>IF(N215="zníž. prenesená",J215,0)</f>
        <v>0</v>
      </c>
      <c r="BI215" s="140">
        <f>IF(N215="nulová",J215,0)</f>
        <v>0</v>
      </c>
      <c r="BJ215" s="19" t="s">
        <v>87</v>
      </c>
      <c r="BK215" s="140">
        <f>ROUND(I215*H215,2)</f>
        <v>0</v>
      </c>
      <c r="BL215" s="19" t="s">
        <v>373</v>
      </c>
      <c r="BM215" s="226" t="s">
        <v>846</v>
      </c>
    </row>
    <row r="216" s="14" customFormat="1">
      <c r="A216" s="14"/>
      <c r="B216" s="235"/>
      <c r="C216" s="14"/>
      <c r="D216" s="228" t="s">
        <v>200</v>
      </c>
      <c r="E216" s="236" t="s">
        <v>1</v>
      </c>
      <c r="F216" s="237" t="s">
        <v>847</v>
      </c>
      <c r="G216" s="14"/>
      <c r="H216" s="238">
        <v>1</v>
      </c>
      <c r="I216" s="239"/>
      <c r="J216" s="14"/>
      <c r="K216" s="14"/>
      <c r="L216" s="235"/>
      <c r="M216" s="240"/>
      <c r="N216" s="241"/>
      <c r="O216" s="241"/>
      <c r="P216" s="241"/>
      <c r="Q216" s="241"/>
      <c r="R216" s="241"/>
      <c r="S216" s="241"/>
      <c r="T216" s="24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36" t="s">
        <v>200</v>
      </c>
      <c r="AU216" s="236" t="s">
        <v>87</v>
      </c>
      <c r="AV216" s="14" t="s">
        <v>87</v>
      </c>
      <c r="AW216" s="14" t="s">
        <v>30</v>
      </c>
      <c r="AX216" s="14" t="s">
        <v>76</v>
      </c>
      <c r="AY216" s="236" t="s">
        <v>192</v>
      </c>
    </row>
    <row r="217" s="16" customFormat="1">
      <c r="A217" s="16"/>
      <c r="B217" s="251"/>
      <c r="C217" s="16"/>
      <c r="D217" s="228" t="s">
        <v>200</v>
      </c>
      <c r="E217" s="252" t="s">
        <v>1</v>
      </c>
      <c r="F217" s="253" t="s">
        <v>224</v>
      </c>
      <c r="G217" s="16"/>
      <c r="H217" s="254">
        <v>1</v>
      </c>
      <c r="I217" s="255"/>
      <c r="J217" s="16"/>
      <c r="K217" s="16"/>
      <c r="L217" s="251"/>
      <c r="M217" s="256"/>
      <c r="N217" s="257"/>
      <c r="O217" s="257"/>
      <c r="P217" s="257"/>
      <c r="Q217" s="257"/>
      <c r="R217" s="257"/>
      <c r="S217" s="257"/>
      <c r="T217" s="258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52" t="s">
        <v>200</v>
      </c>
      <c r="AU217" s="252" t="s">
        <v>87</v>
      </c>
      <c r="AV217" s="16" t="s">
        <v>198</v>
      </c>
      <c r="AW217" s="16" t="s">
        <v>30</v>
      </c>
      <c r="AX217" s="16" t="s">
        <v>83</v>
      </c>
      <c r="AY217" s="252" t="s">
        <v>192</v>
      </c>
    </row>
    <row r="218" s="2" customFormat="1" ht="33" customHeight="1">
      <c r="A218" s="40"/>
      <c r="B218" s="183"/>
      <c r="C218" s="259" t="s">
        <v>401</v>
      </c>
      <c r="D218" s="259" t="s">
        <v>138</v>
      </c>
      <c r="E218" s="260" t="s">
        <v>848</v>
      </c>
      <c r="F218" s="261" t="s">
        <v>849</v>
      </c>
      <c r="G218" s="262" t="s">
        <v>471</v>
      </c>
      <c r="H218" s="263">
        <v>1</v>
      </c>
      <c r="I218" s="264"/>
      <c r="J218" s="265">
        <f>ROUND(I218*H218,2)</f>
        <v>0</v>
      </c>
      <c r="K218" s="266"/>
      <c r="L218" s="267"/>
      <c r="M218" s="268" t="s">
        <v>1</v>
      </c>
      <c r="N218" s="269" t="s">
        <v>42</v>
      </c>
      <c r="O218" s="84"/>
      <c r="P218" s="224">
        <f>O218*H218</f>
        <v>0</v>
      </c>
      <c r="Q218" s="224">
        <v>0.021999999999999999</v>
      </c>
      <c r="R218" s="224">
        <f>Q218*H218</f>
        <v>0.021999999999999999</v>
      </c>
      <c r="S218" s="224">
        <v>0</v>
      </c>
      <c r="T218" s="22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6" t="s">
        <v>450</v>
      </c>
      <c r="AT218" s="226" t="s">
        <v>138</v>
      </c>
      <c r="AU218" s="226" t="s">
        <v>87</v>
      </c>
      <c r="AY218" s="19" t="s">
        <v>192</v>
      </c>
      <c r="BE218" s="140">
        <f>IF(N218="základná",J218,0)</f>
        <v>0</v>
      </c>
      <c r="BF218" s="140">
        <f>IF(N218="znížená",J218,0)</f>
        <v>0</v>
      </c>
      <c r="BG218" s="140">
        <f>IF(N218="zákl. prenesená",J218,0)</f>
        <v>0</v>
      </c>
      <c r="BH218" s="140">
        <f>IF(N218="zníž. prenesená",J218,0)</f>
        <v>0</v>
      </c>
      <c r="BI218" s="140">
        <f>IF(N218="nulová",J218,0)</f>
        <v>0</v>
      </c>
      <c r="BJ218" s="19" t="s">
        <v>87</v>
      </c>
      <c r="BK218" s="140">
        <f>ROUND(I218*H218,2)</f>
        <v>0</v>
      </c>
      <c r="BL218" s="19" t="s">
        <v>373</v>
      </c>
      <c r="BM218" s="226" t="s">
        <v>850</v>
      </c>
    </row>
    <row r="219" s="14" customFormat="1">
      <c r="A219" s="14"/>
      <c r="B219" s="235"/>
      <c r="C219" s="14"/>
      <c r="D219" s="228" t="s">
        <v>200</v>
      </c>
      <c r="E219" s="236" t="s">
        <v>1</v>
      </c>
      <c r="F219" s="237" t="s">
        <v>851</v>
      </c>
      <c r="G219" s="14"/>
      <c r="H219" s="238">
        <v>1</v>
      </c>
      <c r="I219" s="239"/>
      <c r="J219" s="14"/>
      <c r="K219" s="14"/>
      <c r="L219" s="235"/>
      <c r="M219" s="240"/>
      <c r="N219" s="241"/>
      <c r="O219" s="241"/>
      <c r="P219" s="241"/>
      <c r="Q219" s="241"/>
      <c r="R219" s="241"/>
      <c r="S219" s="241"/>
      <c r="T219" s="24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36" t="s">
        <v>200</v>
      </c>
      <c r="AU219" s="236" t="s">
        <v>87</v>
      </c>
      <c r="AV219" s="14" t="s">
        <v>87</v>
      </c>
      <c r="AW219" s="14" t="s">
        <v>30</v>
      </c>
      <c r="AX219" s="14" t="s">
        <v>76</v>
      </c>
      <c r="AY219" s="236" t="s">
        <v>192</v>
      </c>
    </row>
    <row r="220" s="16" customFormat="1">
      <c r="A220" s="16"/>
      <c r="B220" s="251"/>
      <c r="C220" s="16"/>
      <c r="D220" s="228" t="s">
        <v>200</v>
      </c>
      <c r="E220" s="252" t="s">
        <v>1</v>
      </c>
      <c r="F220" s="253" t="s">
        <v>224</v>
      </c>
      <c r="G220" s="16"/>
      <c r="H220" s="254">
        <v>1</v>
      </c>
      <c r="I220" s="255"/>
      <c r="J220" s="16"/>
      <c r="K220" s="16"/>
      <c r="L220" s="251"/>
      <c r="M220" s="256"/>
      <c r="N220" s="257"/>
      <c r="O220" s="257"/>
      <c r="P220" s="257"/>
      <c r="Q220" s="257"/>
      <c r="R220" s="257"/>
      <c r="S220" s="257"/>
      <c r="T220" s="258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52" t="s">
        <v>200</v>
      </c>
      <c r="AU220" s="252" t="s">
        <v>87</v>
      </c>
      <c r="AV220" s="16" t="s">
        <v>198</v>
      </c>
      <c r="AW220" s="16" t="s">
        <v>30</v>
      </c>
      <c r="AX220" s="16" t="s">
        <v>83</v>
      </c>
      <c r="AY220" s="252" t="s">
        <v>192</v>
      </c>
    </row>
    <row r="221" s="2" customFormat="1" ht="37.8" customHeight="1">
      <c r="A221" s="40"/>
      <c r="B221" s="183"/>
      <c r="C221" s="259" t="s">
        <v>407</v>
      </c>
      <c r="D221" s="259" t="s">
        <v>138</v>
      </c>
      <c r="E221" s="260" t="s">
        <v>852</v>
      </c>
      <c r="F221" s="261" t="s">
        <v>853</v>
      </c>
      <c r="G221" s="262" t="s">
        <v>471</v>
      </c>
      <c r="H221" s="263">
        <v>1</v>
      </c>
      <c r="I221" s="264"/>
      <c r="J221" s="265">
        <f>ROUND(I221*H221,2)</f>
        <v>0</v>
      </c>
      <c r="K221" s="266"/>
      <c r="L221" s="267"/>
      <c r="M221" s="268" t="s">
        <v>1</v>
      </c>
      <c r="N221" s="269" t="s">
        <v>42</v>
      </c>
      <c r="O221" s="84"/>
      <c r="P221" s="224">
        <f>O221*H221</f>
        <v>0</v>
      </c>
      <c r="Q221" s="224">
        <v>0.021999999999999999</v>
      </c>
      <c r="R221" s="224">
        <f>Q221*H221</f>
        <v>0.021999999999999999</v>
      </c>
      <c r="S221" s="224">
        <v>0</v>
      </c>
      <c r="T221" s="22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6" t="s">
        <v>450</v>
      </c>
      <c r="AT221" s="226" t="s">
        <v>138</v>
      </c>
      <c r="AU221" s="226" t="s">
        <v>87</v>
      </c>
      <c r="AY221" s="19" t="s">
        <v>192</v>
      </c>
      <c r="BE221" s="140">
        <f>IF(N221="základná",J221,0)</f>
        <v>0</v>
      </c>
      <c r="BF221" s="140">
        <f>IF(N221="znížená",J221,0)</f>
        <v>0</v>
      </c>
      <c r="BG221" s="140">
        <f>IF(N221="zákl. prenesená",J221,0)</f>
        <v>0</v>
      </c>
      <c r="BH221" s="140">
        <f>IF(N221="zníž. prenesená",J221,0)</f>
        <v>0</v>
      </c>
      <c r="BI221" s="140">
        <f>IF(N221="nulová",J221,0)</f>
        <v>0</v>
      </c>
      <c r="BJ221" s="19" t="s">
        <v>87</v>
      </c>
      <c r="BK221" s="140">
        <f>ROUND(I221*H221,2)</f>
        <v>0</v>
      </c>
      <c r="BL221" s="19" t="s">
        <v>373</v>
      </c>
      <c r="BM221" s="226" t="s">
        <v>854</v>
      </c>
    </row>
    <row r="222" s="14" customFormat="1">
      <c r="A222" s="14"/>
      <c r="B222" s="235"/>
      <c r="C222" s="14"/>
      <c r="D222" s="228" t="s">
        <v>200</v>
      </c>
      <c r="E222" s="236" t="s">
        <v>1</v>
      </c>
      <c r="F222" s="237" t="s">
        <v>855</v>
      </c>
      <c r="G222" s="14"/>
      <c r="H222" s="238">
        <v>1</v>
      </c>
      <c r="I222" s="239"/>
      <c r="J222" s="14"/>
      <c r="K222" s="14"/>
      <c r="L222" s="235"/>
      <c r="M222" s="240"/>
      <c r="N222" s="241"/>
      <c r="O222" s="241"/>
      <c r="P222" s="241"/>
      <c r="Q222" s="241"/>
      <c r="R222" s="241"/>
      <c r="S222" s="241"/>
      <c r="T222" s="24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36" t="s">
        <v>200</v>
      </c>
      <c r="AU222" s="236" t="s">
        <v>87</v>
      </c>
      <c r="AV222" s="14" t="s">
        <v>87</v>
      </c>
      <c r="AW222" s="14" t="s">
        <v>30</v>
      </c>
      <c r="AX222" s="14" t="s">
        <v>76</v>
      </c>
      <c r="AY222" s="236" t="s">
        <v>192</v>
      </c>
    </row>
    <row r="223" s="16" customFormat="1">
      <c r="A223" s="16"/>
      <c r="B223" s="251"/>
      <c r="C223" s="16"/>
      <c r="D223" s="228" t="s">
        <v>200</v>
      </c>
      <c r="E223" s="252" t="s">
        <v>1</v>
      </c>
      <c r="F223" s="253" t="s">
        <v>224</v>
      </c>
      <c r="G223" s="16"/>
      <c r="H223" s="254">
        <v>1</v>
      </c>
      <c r="I223" s="255"/>
      <c r="J223" s="16"/>
      <c r="K223" s="16"/>
      <c r="L223" s="251"/>
      <c r="M223" s="256"/>
      <c r="N223" s="257"/>
      <c r="O223" s="257"/>
      <c r="P223" s="257"/>
      <c r="Q223" s="257"/>
      <c r="R223" s="257"/>
      <c r="S223" s="257"/>
      <c r="T223" s="258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52" t="s">
        <v>200</v>
      </c>
      <c r="AU223" s="252" t="s">
        <v>87</v>
      </c>
      <c r="AV223" s="16" t="s">
        <v>198</v>
      </c>
      <c r="AW223" s="16" t="s">
        <v>30</v>
      </c>
      <c r="AX223" s="16" t="s">
        <v>83</v>
      </c>
      <c r="AY223" s="252" t="s">
        <v>192</v>
      </c>
    </row>
    <row r="224" s="2" customFormat="1" ht="33" customHeight="1">
      <c r="A224" s="40"/>
      <c r="B224" s="183"/>
      <c r="C224" s="259" t="s">
        <v>412</v>
      </c>
      <c r="D224" s="259" t="s">
        <v>138</v>
      </c>
      <c r="E224" s="260" t="s">
        <v>856</v>
      </c>
      <c r="F224" s="261" t="s">
        <v>857</v>
      </c>
      <c r="G224" s="262" t="s">
        <v>471</v>
      </c>
      <c r="H224" s="263">
        <v>1</v>
      </c>
      <c r="I224" s="264"/>
      <c r="J224" s="265">
        <f>ROUND(I224*H224,2)</f>
        <v>0</v>
      </c>
      <c r="K224" s="266"/>
      <c r="L224" s="267"/>
      <c r="M224" s="268" t="s">
        <v>1</v>
      </c>
      <c r="N224" s="269" t="s">
        <v>42</v>
      </c>
      <c r="O224" s="84"/>
      <c r="P224" s="224">
        <f>O224*H224</f>
        <v>0</v>
      </c>
      <c r="Q224" s="224">
        <v>0.021999999999999999</v>
      </c>
      <c r="R224" s="224">
        <f>Q224*H224</f>
        <v>0.021999999999999999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450</v>
      </c>
      <c r="AT224" s="226" t="s">
        <v>138</v>
      </c>
      <c r="AU224" s="226" t="s">
        <v>87</v>
      </c>
      <c r="AY224" s="19" t="s">
        <v>192</v>
      </c>
      <c r="BE224" s="140">
        <f>IF(N224="základná",J224,0)</f>
        <v>0</v>
      </c>
      <c r="BF224" s="140">
        <f>IF(N224="znížená",J224,0)</f>
        <v>0</v>
      </c>
      <c r="BG224" s="140">
        <f>IF(N224="zákl. prenesená",J224,0)</f>
        <v>0</v>
      </c>
      <c r="BH224" s="140">
        <f>IF(N224="zníž. prenesená",J224,0)</f>
        <v>0</v>
      </c>
      <c r="BI224" s="140">
        <f>IF(N224="nulová",J224,0)</f>
        <v>0</v>
      </c>
      <c r="BJ224" s="19" t="s">
        <v>87</v>
      </c>
      <c r="BK224" s="140">
        <f>ROUND(I224*H224,2)</f>
        <v>0</v>
      </c>
      <c r="BL224" s="19" t="s">
        <v>373</v>
      </c>
      <c r="BM224" s="226" t="s">
        <v>858</v>
      </c>
    </row>
    <row r="225" s="14" customFormat="1">
      <c r="A225" s="14"/>
      <c r="B225" s="235"/>
      <c r="C225" s="14"/>
      <c r="D225" s="228" t="s">
        <v>200</v>
      </c>
      <c r="E225" s="236" t="s">
        <v>1</v>
      </c>
      <c r="F225" s="237" t="s">
        <v>859</v>
      </c>
      <c r="G225" s="14"/>
      <c r="H225" s="238">
        <v>1</v>
      </c>
      <c r="I225" s="239"/>
      <c r="J225" s="14"/>
      <c r="K225" s="14"/>
      <c r="L225" s="235"/>
      <c r="M225" s="240"/>
      <c r="N225" s="241"/>
      <c r="O225" s="241"/>
      <c r="P225" s="241"/>
      <c r="Q225" s="241"/>
      <c r="R225" s="241"/>
      <c r="S225" s="241"/>
      <c r="T225" s="24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36" t="s">
        <v>200</v>
      </c>
      <c r="AU225" s="236" t="s">
        <v>87</v>
      </c>
      <c r="AV225" s="14" t="s">
        <v>87</v>
      </c>
      <c r="AW225" s="14" t="s">
        <v>30</v>
      </c>
      <c r="AX225" s="14" t="s">
        <v>76</v>
      </c>
      <c r="AY225" s="236" t="s">
        <v>192</v>
      </c>
    </row>
    <row r="226" s="16" customFormat="1">
      <c r="A226" s="16"/>
      <c r="B226" s="251"/>
      <c r="C226" s="16"/>
      <c r="D226" s="228" t="s">
        <v>200</v>
      </c>
      <c r="E226" s="252" t="s">
        <v>1</v>
      </c>
      <c r="F226" s="253" t="s">
        <v>224</v>
      </c>
      <c r="G226" s="16"/>
      <c r="H226" s="254">
        <v>1</v>
      </c>
      <c r="I226" s="255"/>
      <c r="J226" s="16"/>
      <c r="K226" s="16"/>
      <c r="L226" s="251"/>
      <c r="M226" s="256"/>
      <c r="N226" s="257"/>
      <c r="O226" s="257"/>
      <c r="P226" s="257"/>
      <c r="Q226" s="257"/>
      <c r="R226" s="257"/>
      <c r="S226" s="257"/>
      <c r="T226" s="258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52" t="s">
        <v>200</v>
      </c>
      <c r="AU226" s="252" t="s">
        <v>87</v>
      </c>
      <c r="AV226" s="16" t="s">
        <v>198</v>
      </c>
      <c r="AW226" s="16" t="s">
        <v>30</v>
      </c>
      <c r="AX226" s="16" t="s">
        <v>83</v>
      </c>
      <c r="AY226" s="252" t="s">
        <v>192</v>
      </c>
    </row>
    <row r="227" s="2" customFormat="1" ht="37.8" customHeight="1">
      <c r="A227" s="40"/>
      <c r="B227" s="183"/>
      <c r="C227" s="259" t="s">
        <v>417</v>
      </c>
      <c r="D227" s="259" t="s">
        <v>138</v>
      </c>
      <c r="E227" s="260" t="s">
        <v>860</v>
      </c>
      <c r="F227" s="261" t="s">
        <v>861</v>
      </c>
      <c r="G227" s="262" t="s">
        <v>471</v>
      </c>
      <c r="H227" s="263">
        <v>1</v>
      </c>
      <c r="I227" s="264"/>
      <c r="J227" s="265">
        <f>ROUND(I227*H227,2)</f>
        <v>0</v>
      </c>
      <c r="K227" s="266"/>
      <c r="L227" s="267"/>
      <c r="M227" s="268" t="s">
        <v>1</v>
      </c>
      <c r="N227" s="269" t="s">
        <v>42</v>
      </c>
      <c r="O227" s="84"/>
      <c r="P227" s="224">
        <f>O227*H227</f>
        <v>0</v>
      </c>
      <c r="Q227" s="224">
        <v>0.021999999999999999</v>
      </c>
      <c r="R227" s="224">
        <f>Q227*H227</f>
        <v>0.021999999999999999</v>
      </c>
      <c r="S227" s="224">
        <v>0</v>
      </c>
      <c r="T227" s="22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6" t="s">
        <v>450</v>
      </c>
      <c r="AT227" s="226" t="s">
        <v>138</v>
      </c>
      <c r="AU227" s="226" t="s">
        <v>87</v>
      </c>
      <c r="AY227" s="19" t="s">
        <v>192</v>
      </c>
      <c r="BE227" s="140">
        <f>IF(N227="základná",J227,0)</f>
        <v>0</v>
      </c>
      <c r="BF227" s="140">
        <f>IF(N227="znížená",J227,0)</f>
        <v>0</v>
      </c>
      <c r="BG227" s="140">
        <f>IF(N227="zákl. prenesená",J227,0)</f>
        <v>0</v>
      </c>
      <c r="BH227" s="140">
        <f>IF(N227="zníž. prenesená",J227,0)</f>
        <v>0</v>
      </c>
      <c r="BI227" s="140">
        <f>IF(N227="nulová",J227,0)</f>
        <v>0</v>
      </c>
      <c r="BJ227" s="19" t="s">
        <v>87</v>
      </c>
      <c r="BK227" s="140">
        <f>ROUND(I227*H227,2)</f>
        <v>0</v>
      </c>
      <c r="BL227" s="19" t="s">
        <v>373</v>
      </c>
      <c r="BM227" s="226" t="s">
        <v>862</v>
      </c>
    </row>
    <row r="228" s="14" customFormat="1">
      <c r="A228" s="14"/>
      <c r="B228" s="235"/>
      <c r="C228" s="14"/>
      <c r="D228" s="228" t="s">
        <v>200</v>
      </c>
      <c r="E228" s="236" t="s">
        <v>1</v>
      </c>
      <c r="F228" s="237" t="s">
        <v>863</v>
      </c>
      <c r="G228" s="14"/>
      <c r="H228" s="238">
        <v>1</v>
      </c>
      <c r="I228" s="239"/>
      <c r="J228" s="14"/>
      <c r="K228" s="14"/>
      <c r="L228" s="235"/>
      <c r="M228" s="240"/>
      <c r="N228" s="241"/>
      <c r="O228" s="241"/>
      <c r="P228" s="241"/>
      <c r="Q228" s="241"/>
      <c r="R228" s="241"/>
      <c r="S228" s="241"/>
      <c r="T228" s="24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36" t="s">
        <v>200</v>
      </c>
      <c r="AU228" s="236" t="s">
        <v>87</v>
      </c>
      <c r="AV228" s="14" t="s">
        <v>87</v>
      </c>
      <c r="AW228" s="14" t="s">
        <v>30</v>
      </c>
      <c r="AX228" s="14" t="s">
        <v>76</v>
      </c>
      <c r="AY228" s="236" t="s">
        <v>192</v>
      </c>
    </row>
    <row r="229" s="16" customFormat="1">
      <c r="A229" s="16"/>
      <c r="B229" s="251"/>
      <c r="C229" s="16"/>
      <c r="D229" s="228" t="s">
        <v>200</v>
      </c>
      <c r="E229" s="252" t="s">
        <v>1</v>
      </c>
      <c r="F229" s="253" t="s">
        <v>224</v>
      </c>
      <c r="G229" s="16"/>
      <c r="H229" s="254">
        <v>1</v>
      </c>
      <c r="I229" s="255"/>
      <c r="J229" s="16"/>
      <c r="K229" s="16"/>
      <c r="L229" s="251"/>
      <c r="M229" s="256"/>
      <c r="N229" s="257"/>
      <c r="O229" s="257"/>
      <c r="P229" s="257"/>
      <c r="Q229" s="257"/>
      <c r="R229" s="257"/>
      <c r="S229" s="257"/>
      <c r="T229" s="258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52" t="s">
        <v>200</v>
      </c>
      <c r="AU229" s="252" t="s">
        <v>87</v>
      </c>
      <c r="AV229" s="16" t="s">
        <v>198</v>
      </c>
      <c r="AW229" s="16" t="s">
        <v>30</v>
      </c>
      <c r="AX229" s="16" t="s">
        <v>83</v>
      </c>
      <c r="AY229" s="252" t="s">
        <v>192</v>
      </c>
    </row>
    <row r="230" s="2" customFormat="1" ht="37.8" customHeight="1">
      <c r="A230" s="40"/>
      <c r="B230" s="183"/>
      <c r="C230" s="259" t="s">
        <v>422</v>
      </c>
      <c r="D230" s="259" t="s">
        <v>138</v>
      </c>
      <c r="E230" s="260" t="s">
        <v>864</v>
      </c>
      <c r="F230" s="261" t="s">
        <v>865</v>
      </c>
      <c r="G230" s="262" t="s">
        <v>471</v>
      </c>
      <c r="H230" s="263">
        <v>1</v>
      </c>
      <c r="I230" s="264"/>
      <c r="J230" s="265">
        <f>ROUND(I230*H230,2)</f>
        <v>0</v>
      </c>
      <c r="K230" s="266"/>
      <c r="L230" s="267"/>
      <c r="M230" s="268" t="s">
        <v>1</v>
      </c>
      <c r="N230" s="269" t="s">
        <v>42</v>
      </c>
      <c r="O230" s="84"/>
      <c r="P230" s="224">
        <f>O230*H230</f>
        <v>0</v>
      </c>
      <c r="Q230" s="224">
        <v>0.021999999999999999</v>
      </c>
      <c r="R230" s="224">
        <f>Q230*H230</f>
        <v>0.021999999999999999</v>
      </c>
      <c r="S230" s="224">
        <v>0</v>
      </c>
      <c r="T230" s="22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6" t="s">
        <v>450</v>
      </c>
      <c r="AT230" s="226" t="s">
        <v>138</v>
      </c>
      <c r="AU230" s="226" t="s">
        <v>87</v>
      </c>
      <c r="AY230" s="19" t="s">
        <v>192</v>
      </c>
      <c r="BE230" s="140">
        <f>IF(N230="základná",J230,0)</f>
        <v>0</v>
      </c>
      <c r="BF230" s="140">
        <f>IF(N230="znížená",J230,0)</f>
        <v>0</v>
      </c>
      <c r="BG230" s="140">
        <f>IF(N230="zákl. prenesená",J230,0)</f>
        <v>0</v>
      </c>
      <c r="BH230" s="140">
        <f>IF(N230="zníž. prenesená",J230,0)</f>
        <v>0</v>
      </c>
      <c r="BI230" s="140">
        <f>IF(N230="nulová",J230,0)</f>
        <v>0</v>
      </c>
      <c r="BJ230" s="19" t="s">
        <v>87</v>
      </c>
      <c r="BK230" s="140">
        <f>ROUND(I230*H230,2)</f>
        <v>0</v>
      </c>
      <c r="BL230" s="19" t="s">
        <v>373</v>
      </c>
      <c r="BM230" s="226" t="s">
        <v>866</v>
      </c>
    </row>
    <row r="231" s="14" customFormat="1">
      <c r="A231" s="14"/>
      <c r="B231" s="235"/>
      <c r="C231" s="14"/>
      <c r="D231" s="228" t="s">
        <v>200</v>
      </c>
      <c r="E231" s="236" t="s">
        <v>1</v>
      </c>
      <c r="F231" s="237" t="s">
        <v>867</v>
      </c>
      <c r="G231" s="14"/>
      <c r="H231" s="238">
        <v>1</v>
      </c>
      <c r="I231" s="239"/>
      <c r="J231" s="14"/>
      <c r="K231" s="14"/>
      <c r="L231" s="235"/>
      <c r="M231" s="240"/>
      <c r="N231" s="241"/>
      <c r="O231" s="241"/>
      <c r="P231" s="241"/>
      <c r="Q231" s="241"/>
      <c r="R231" s="241"/>
      <c r="S231" s="241"/>
      <c r="T231" s="24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36" t="s">
        <v>200</v>
      </c>
      <c r="AU231" s="236" t="s">
        <v>87</v>
      </c>
      <c r="AV231" s="14" t="s">
        <v>87</v>
      </c>
      <c r="AW231" s="14" t="s">
        <v>30</v>
      </c>
      <c r="AX231" s="14" t="s">
        <v>76</v>
      </c>
      <c r="AY231" s="236" t="s">
        <v>192</v>
      </c>
    </row>
    <row r="232" s="16" customFormat="1">
      <c r="A232" s="16"/>
      <c r="B232" s="251"/>
      <c r="C232" s="16"/>
      <c r="D232" s="228" t="s">
        <v>200</v>
      </c>
      <c r="E232" s="252" t="s">
        <v>1</v>
      </c>
      <c r="F232" s="253" t="s">
        <v>224</v>
      </c>
      <c r="G232" s="16"/>
      <c r="H232" s="254">
        <v>1</v>
      </c>
      <c r="I232" s="255"/>
      <c r="J232" s="16"/>
      <c r="K232" s="16"/>
      <c r="L232" s="251"/>
      <c r="M232" s="256"/>
      <c r="N232" s="257"/>
      <c r="O232" s="257"/>
      <c r="P232" s="257"/>
      <c r="Q232" s="257"/>
      <c r="R232" s="257"/>
      <c r="S232" s="257"/>
      <c r="T232" s="258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T232" s="252" t="s">
        <v>200</v>
      </c>
      <c r="AU232" s="252" t="s">
        <v>87</v>
      </c>
      <c r="AV232" s="16" t="s">
        <v>198</v>
      </c>
      <c r="AW232" s="16" t="s">
        <v>30</v>
      </c>
      <c r="AX232" s="16" t="s">
        <v>83</v>
      </c>
      <c r="AY232" s="252" t="s">
        <v>192</v>
      </c>
    </row>
    <row r="233" s="2" customFormat="1" ht="33" customHeight="1">
      <c r="A233" s="40"/>
      <c r="B233" s="183"/>
      <c r="C233" s="259" t="s">
        <v>426</v>
      </c>
      <c r="D233" s="259" t="s">
        <v>138</v>
      </c>
      <c r="E233" s="260" t="s">
        <v>868</v>
      </c>
      <c r="F233" s="261" t="s">
        <v>869</v>
      </c>
      <c r="G233" s="262" t="s">
        <v>471</v>
      </c>
      <c r="H233" s="263">
        <v>1</v>
      </c>
      <c r="I233" s="264"/>
      <c r="J233" s="265">
        <f>ROUND(I233*H233,2)</f>
        <v>0</v>
      </c>
      <c r="K233" s="266"/>
      <c r="L233" s="267"/>
      <c r="M233" s="268" t="s">
        <v>1</v>
      </c>
      <c r="N233" s="269" t="s">
        <v>42</v>
      </c>
      <c r="O233" s="84"/>
      <c r="P233" s="224">
        <f>O233*H233</f>
        <v>0</v>
      </c>
      <c r="Q233" s="224">
        <v>0.021999999999999999</v>
      </c>
      <c r="R233" s="224">
        <f>Q233*H233</f>
        <v>0.021999999999999999</v>
      </c>
      <c r="S233" s="224">
        <v>0</v>
      </c>
      <c r="T233" s="22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6" t="s">
        <v>450</v>
      </c>
      <c r="AT233" s="226" t="s">
        <v>138</v>
      </c>
      <c r="AU233" s="226" t="s">
        <v>87</v>
      </c>
      <c r="AY233" s="19" t="s">
        <v>192</v>
      </c>
      <c r="BE233" s="140">
        <f>IF(N233="základná",J233,0)</f>
        <v>0</v>
      </c>
      <c r="BF233" s="140">
        <f>IF(N233="znížená",J233,0)</f>
        <v>0</v>
      </c>
      <c r="BG233" s="140">
        <f>IF(N233="zákl. prenesená",J233,0)</f>
        <v>0</v>
      </c>
      <c r="BH233" s="140">
        <f>IF(N233="zníž. prenesená",J233,0)</f>
        <v>0</v>
      </c>
      <c r="BI233" s="140">
        <f>IF(N233="nulová",J233,0)</f>
        <v>0</v>
      </c>
      <c r="BJ233" s="19" t="s">
        <v>87</v>
      </c>
      <c r="BK233" s="140">
        <f>ROUND(I233*H233,2)</f>
        <v>0</v>
      </c>
      <c r="BL233" s="19" t="s">
        <v>373</v>
      </c>
      <c r="BM233" s="226" t="s">
        <v>870</v>
      </c>
    </row>
    <row r="234" s="14" customFormat="1">
      <c r="A234" s="14"/>
      <c r="B234" s="235"/>
      <c r="C234" s="14"/>
      <c r="D234" s="228" t="s">
        <v>200</v>
      </c>
      <c r="E234" s="236" t="s">
        <v>1</v>
      </c>
      <c r="F234" s="237" t="s">
        <v>871</v>
      </c>
      <c r="G234" s="14"/>
      <c r="H234" s="238">
        <v>1</v>
      </c>
      <c r="I234" s="239"/>
      <c r="J234" s="14"/>
      <c r="K234" s="14"/>
      <c r="L234" s="235"/>
      <c r="M234" s="240"/>
      <c r="N234" s="241"/>
      <c r="O234" s="241"/>
      <c r="P234" s="241"/>
      <c r="Q234" s="241"/>
      <c r="R234" s="241"/>
      <c r="S234" s="241"/>
      <c r="T234" s="24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36" t="s">
        <v>200</v>
      </c>
      <c r="AU234" s="236" t="s">
        <v>87</v>
      </c>
      <c r="AV234" s="14" t="s">
        <v>87</v>
      </c>
      <c r="AW234" s="14" t="s">
        <v>30</v>
      </c>
      <c r="AX234" s="14" t="s">
        <v>76</v>
      </c>
      <c r="AY234" s="236" t="s">
        <v>192</v>
      </c>
    </row>
    <row r="235" s="16" customFormat="1">
      <c r="A235" s="16"/>
      <c r="B235" s="251"/>
      <c r="C235" s="16"/>
      <c r="D235" s="228" t="s">
        <v>200</v>
      </c>
      <c r="E235" s="252" t="s">
        <v>1</v>
      </c>
      <c r="F235" s="253" t="s">
        <v>224</v>
      </c>
      <c r="G235" s="16"/>
      <c r="H235" s="254">
        <v>1</v>
      </c>
      <c r="I235" s="255"/>
      <c r="J235" s="16"/>
      <c r="K235" s="16"/>
      <c r="L235" s="251"/>
      <c r="M235" s="256"/>
      <c r="N235" s="257"/>
      <c r="O235" s="257"/>
      <c r="P235" s="257"/>
      <c r="Q235" s="257"/>
      <c r="R235" s="257"/>
      <c r="S235" s="257"/>
      <c r="T235" s="258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52" t="s">
        <v>200</v>
      </c>
      <c r="AU235" s="252" t="s">
        <v>87</v>
      </c>
      <c r="AV235" s="16" t="s">
        <v>198</v>
      </c>
      <c r="AW235" s="16" t="s">
        <v>30</v>
      </c>
      <c r="AX235" s="16" t="s">
        <v>83</v>
      </c>
      <c r="AY235" s="252" t="s">
        <v>192</v>
      </c>
    </row>
    <row r="236" s="2" customFormat="1" ht="37.8" customHeight="1">
      <c r="A236" s="40"/>
      <c r="B236" s="183"/>
      <c r="C236" s="259" t="s">
        <v>431</v>
      </c>
      <c r="D236" s="259" t="s">
        <v>138</v>
      </c>
      <c r="E236" s="260" t="s">
        <v>872</v>
      </c>
      <c r="F236" s="261" t="s">
        <v>873</v>
      </c>
      <c r="G236" s="262" t="s">
        <v>471</v>
      </c>
      <c r="H236" s="263">
        <v>1</v>
      </c>
      <c r="I236" s="264"/>
      <c r="J236" s="265">
        <f>ROUND(I236*H236,2)</f>
        <v>0</v>
      </c>
      <c r="K236" s="266"/>
      <c r="L236" s="267"/>
      <c r="M236" s="268" t="s">
        <v>1</v>
      </c>
      <c r="N236" s="269" t="s">
        <v>42</v>
      </c>
      <c r="O236" s="84"/>
      <c r="P236" s="224">
        <f>O236*H236</f>
        <v>0</v>
      </c>
      <c r="Q236" s="224">
        <v>0.021999999999999999</v>
      </c>
      <c r="R236" s="224">
        <f>Q236*H236</f>
        <v>0.021999999999999999</v>
      </c>
      <c r="S236" s="224">
        <v>0</v>
      </c>
      <c r="T236" s="22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6" t="s">
        <v>450</v>
      </c>
      <c r="AT236" s="226" t="s">
        <v>138</v>
      </c>
      <c r="AU236" s="226" t="s">
        <v>87</v>
      </c>
      <c r="AY236" s="19" t="s">
        <v>192</v>
      </c>
      <c r="BE236" s="140">
        <f>IF(N236="základná",J236,0)</f>
        <v>0</v>
      </c>
      <c r="BF236" s="140">
        <f>IF(N236="znížená",J236,0)</f>
        <v>0</v>
      </c>
      <c r="BG236" s="140">
        <f>IF(N236="zákl. prenesená",J236,0)</f>
        <v>0</v>
      </c>
      <c r="BH236" s="140">
        <f>IF(N236="zníž. prenesená",J236,0)</f>
        <v>0</v>
      </c>
      <c r="BI236" s="140">
        <f>IF(N236="nulová",J236,0)</f>
        <v>0</v>
      </c>
      <c r="BJ236" s="19" t="s">
        <v>87</v>
      </c>
      <c r="BK236" s="140">
        <f>ROUND(I236*H236,2)</f>
        <v>0</v>
      </c>
      <c r="BL236" s="19" t="s">
        <v>373</v>
      </c>
      <c r="BM236" s="226" t="s">
        <v>874</v>
      </c>
    </row>
    <row r="237" s="14" customFormat="1">
      <c r="A237" s="14"/>
      <c r="B237" s="235"/>
      <c r="C237" s="14"/>
      <c r="D237" s="228" t="s">
        <v>200</v>
      </c>
      <c r="E237" s="236" t="s">
        <v>1</v>
      </c>
      <c r="F237" s="237" t="s">
        <v>875</v>
      </c>
      <c r="G237" s="14"/>
      <c r="H237" s="238">
        <v>1</v>
      </c>
      <c r="I237" s="239"/>
      <c r="J237" s="14"/>
      <c r="K237" s="14"/>
      <c r="L237" s="235"/>
      <c r="M237" s="240"/>
      <c r="N237" s="241"/>
      <c r="O237" s="241"/>
      <c r="P237" s="241"/>
      <c r="Q237" s="241"/>
      <c r="R237" s="241"/>
      <c r="S237" s="241"/>
      <c r="T237" s="24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36" t="s">
        <v>200</v>
      </c>
      <c r="AU237" s="236" t="s">
        <v>87</v>
      </c>
      <c r="AV237" s="14" t="s">
        <v>87</v>
      </c>
      <c r="AW237" s="14" t="s">
        <v>30</v>
      </c>
      <c r="AX237" s="14" t="s">
        <v>76</v>
      </c>
      <c r="AY237" s="236" t="s">
        <v>192</v>
      </c>
    </row>
    <row r="238" s="16" customFormat="1">
      <c r="A238" s="16"/>
      <c r="B238" s="251"/>
      <c r="C238" s="16"/>
      <c r="D238" s="228" t="s">
        <v>200</v>
      </c>
      <c r="E238" s="252" t="s">
        <v>1</v>
      </c>
      <c r="F238" s="253" t="s">
        <v>224</v>
      </c>
      <c r="G238" s="16"/>
      <c r="H238" s="254">
        <v>1</v>
      </c>
      <c r="I238" s="255"/>
      <c r="J238" s="16"/>
      <c r="K238" s="16"/>
      <c r="L238" s="251"/>
      <c r="M238" s="256"/>
      <c r="N238" s="257"/>
      <c r="O238" s="257"/>
      <c r="P238" s="257"/>
      <c r="Q238" s="257"/>
      <c r="R238" s="257"/>
      <c r="S238" s="257"/>
      <c r="T238" s="258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T238" s="252" t="s">
        <v>200</v>
      </c>
      <c r="AU238" s="252" t="s">
        <v>87</v>
      </c>
      <c r="AV238" s="16" t="s">
        <v>198</v>
      </c>
      <c r="AW238" s="16" t="s">
        <v>30</v>
      </c>
      <c r="AX238" s="16" t="s">
        <v>83</v>
      </c>
      <c r="AY238" s="252" t="s">
        <v>192</v>
      </c>
    </row>
    <row r="239" s="2" customFormat="1" ht="33" customHeight="1">
      <c r="A239" s="40"/>
      <c r="B239" s="183"/>
      <c r="C239" s="259" t="s">
        <v>435</v>
      </c>
      <c r="D239" s="259" t="s">
        <v>138</v>
      </c>
      <c r="E239" s="260" t="s">
        <v>876</v>
      </c>
      <c r="F239" s="261" t="s">
        <v>877</v>
      </c>
      <c r="G239" s="262" t="s">
        <v>471</v>
      </c>
      <c r="H239" s="263">
        <v>1</v>
      </c>
      <c r="I239" s="264"/>
      <c r="J239" s="265">
        <f>ROUND(I239*H239,2)</f>
        <v>0</v>
      </c>
      <c r="K239" s="266"/>
      <c r="L239" s="267"/>
      <c r="M239" s="268" t="s">
        <v>1</v>
      </c>
      <c r="N239" s="269" t="s">
        <v>42</v>
      </c>
      <c r="O239" s="84"/>
      <c r="P239" s="224">
        <f>O239*H239</f>
        <v>0</v>
      </c>
      <c r="Q239" s="224">
        <v>0.021999999999999999</v>
      </c>
      <c r="R239" s="224">
        <f>Q239*H239</f>
        <v>0.021999999999999999</v>
      </c>
      <c r="S239" s="224">
        <v>0</v>
      </c>
      <c r="T239" s="225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6" t="s">
        <v>450</v>
      </c>
      <c r="AT239" s="226" t="s">
        <v>138</v>
      </c>
      <c r="AU239" s="226" t="s">
        <v>87</v>
      </c>
      <c r="AY239" s="19" t="s">
        <v>192</v>
      </c>
      <c r="BE239" s="140">
        <f>IF(N239="základná",J239,0)</f>
        <v>0</v>
      </c>
      <c r="BF239" s="140">
        <f>IF(N239="znížená",J239,0)</f>
        <v>0</v>
      </c>
      <c r="BG239" s="140">
        <f>IF(N239="zákl. prenesená",J239,0)</f>
        <v>0</v>
      </c>
      <c r="BH239" s="140">
        <f>IF(N239="zníž. prenesená",J239,0)</f>
        <v>0</v>
      </c>
      <c r="BI239" s="140">
        <f>IF(N239="nulová",J239,0)</f>
        <v>0</v>
      </c>
      <c r="BJ239" s="19" t="s">
        <v>87</v>
      </c>
      <c r="BK239" s="140">
        <f>ROUND(I239*H239,2)</f>
        <v>0</v>
      </c>
      <c r="BL239" s="19" t="s">
        <v>373</v>
      </c>
      <c r="BM239" s="226" t="s">
        <v>878</v>
      </c>
    </row>
    <row r="240" s="14" customFormat="1">
      <c r="A240" s="14"/>
      <c r="B240" s="235"/>
      <c r="C240" s="14"/>
      <c r="D240" s="228" t="s">
        <v>200</v>
      </c>
      <c r="E240" s="236" t="s">
        <v>1</v>
      </c>
      <c r="F240" s="237" t="s">
        <v>879</v>
      </c>
      <c r="G240" s="14"/>
      <c r="H240" s="238">
        <v>1</v>
      </c>
      <c r="I240" s="239"/>
      <c r="J240" s="14"/>
      <c r="K240" s="14"/>
      <c r="L240" s="235"/>
      <c r="M240" s="240"/>
      <c r="N240" s="241"/>
      <c r="O240" s="241"/>
      <c r="P240" s="241"/>
      <c r="Q240" s="241"/>
      <c r="R240" s="241"/>
      <c r="S240" s="241"/>
      <c r="T240" s="24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36" t="s">
        <v>200</v>
      </c>
      <c r="AU240" s="236" t="s">
        <v>87</v>
      </c>
      <c r="AV240" s="14" t="s">
        <v>87</v>
      </c>
      <c r="AW240" s="14" t="s">
        <v>30</v>
      </c>
      <c r="AX240" s="14" t="s">
        <v>76</v>
      </c>
      <c r="AY240" s="236" t="s">
        <v>192</v>
      </c>
    </row>
    <row r="241" s="16" customFormat="1">
      <c r="A241" s="16"/>
      <c r="B241" s="251"/>
      <c r="C241" s="16"/>
      <c r="D241" s="228" t="s">
        <v>200</v>
      </c>
      <c r="E241" s="252" t="s">
        <v>1</v>
      </c>
      <c r="F241" s="253" t="s">
        <v>224</v>
      </c>
      <c r="G241" s="16"/>
      <c r="H241" s="254">
        <v>1</v>
      </c>
      <c r="I241" s="255"/>
      <c r="J241" s="16"/>
      <c r="K241" s="16"/>
      <c r="L241" s="251"/>
      <c r="M241" s="256"/>
      <c r="N241" s="257"/>
      <c r="O241" s="257"/>
      <c r="P241" s="257"/>
      <c r="Q241" s="257"/>
      <c r="R241" s="257"/>
      <c r="S241" s="257"/>
      <c r="T241" s="258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T241" s="252" t="s">
        <v>200</v>
      </c>
      <c r="AU241" s="252" t="s">
        <v>87</v>
      </c>
      <c r="AV241" s="16" t="s">
        <v>198</v>
      </c>
      <c r="AW241" s="16" t="s">
        <v>30</v>
      </c>
      <c r="AX241" s="16" t="s">
        <v>83</v>
      </c>
      <c r="AY241" s="252" t="s">
        <v>192</v>
      </c>
    </row>
    <row r="242" s="2" customFormat="1" ht="37.8" customHeight="1">
      <c r="A242" s="40"/>
      <c r="B242" s="183"/>
      <c r="C242" s="259" t="s">
        <v>440</v>
      </c>
      <c r="D242" s="259" t="s">
        <v>138</v>
      </c>
      <c r="E242" s="260" t="s">
        <v>880</v>
      </c>
      <c r="F242" s="261" t="s">
        <v>881</v>
      </c>
      <c r="G242" s="262" t="s">
        <v>471</v>
      </c>
      <c r="H242" s="263">
        <v>1</v>
      </c>
      <c r="I242" s="264"/>
      <c r="J242" s="265">
        <f>ROUND(I242*H242,2)</f>
        <v>0</v>
      </c>
      <c r="K242" s="266"/>
      <c r="L242" s="267"/>
      <c r="M242" s="268" t="s">
        <v>1</v>
      </c>
      <c r="N242" s="269" t="s">
        <v>42</v>
      </c>
      <c r="O242" s="84"/>
      <c r="P242" s="224">
        <f>O242*H242</f>
        <v>0</v>
      </c>
      <c r="Q242" s="224">
        <v>0.021999999999999999</v>
      </c>
      <c r="R242" s="224">
        <f>Q242*H242</f>
        <v>0.021999999999999999</v>
      </c>
      <c r="S242" s="224">
        <v>0</v>
      </c>
      <c r="T242" s="22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6" t="s">
        <v>450</v>
      </c>
      <c r="AT242" s="226" t="s">
        <v>138</v>
      </c>
      <c r="AU242" s="226" t="s">
        <v>87</v>
      </c>
      <c r="AY242" s="19" t="s">
        <v>192</v>
      </c>
      <c r="BE242" s="140">
        <f>IF(N242="základná",J242,0)</f>
        <v>0</v>
      </c>
      <c r="BF242" s="140">
        <f>IF(N242="znížená",J242,0)</f>
        <v>0</v>
      </c>
      <c r="BG242" s="140">
        <f>IF(N242="zákl. prenesená",J242,0)</f>
        <v>0</v>
      </c>
      <c r="BH242" s="140">
        <f>IF(N242="zníž. prenesená",J242,0)</f>
        <v>0</v>
      </c>
      <c r="BI242" s="140">
        <f>IF(N242="nulová",J242,0)</f>
        <v>0</v>
      </c>
      <c r="BJ242" s="19" t="s">
        <v>87</v>
      </c>
      <c r="BK242" s="140">
        <f>ROUND(I242*H242,2)</f>
        <v>0</v>
      </c>
      <c r="BL242" s="19" t="s">
        <v>373</v>
      </c>
      <c r="BM242" s="226" t="s">
        <v>882</v>
      </c>
    </row>
    <row r="243" s="14" customFormat="1">
      <c r="A243" s="14"/>
      <c r="B243" s="235"/>
      <c r="C243" s="14"/>
      <c r="D243" s="228" t="s">
        <v>200</v>
      </c>
      <c r="E243" s="236" t="s">
        <v>1</v>
      </c>
      <c r="F243" s="237" t="s">
        <v>883</v>
      </c>
      <c r="G243" s="14"/>
      <c r="H243" s="238">
        <v>1</v>
      </c>
      <c r="I243" s="239"/>
      <c r="J243" s="14"/>
      <c r="K243" s="14"/>
      <c r="L243" s="235"/>
      <c r="M243" s="240"/>
      <c r="N243" s="241"/>
      <c r="O243" s="241"/>
      <c r="P243" s="241"/>
      <c r="Q243" s="241"/>
      <c r="R243" s="241"/>
      <c r="S243" s="241"/>
      <c r="T243" s="24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36" t="s">
        <v>200</v>
      </c>
      <c r="AU243" s="236" t="s">
        <v>87</v>
      </c>
      <c r="AV243" s="14" t="s">
        <v>87</v>
      </c>
      <c r="AW243" s="14" t="s">
        <v>30</v>
      </c>
      <c r="AX243" s="14" t="s">
        <v>76</v>
      </c>
      <c r="AY243" s="236" t="s">
        <v>192</v>
      </c>
    </row>
    <row r="244" s="16" customFormat="1">
      <c r="A244" s="16"/>
      <c r="B244" s="251"/>
      <c r="C244" s="16"/>
      <c r="D244" s="228" t="s">
        <v>200</v>
      </c>
      <c r="E244" s="252" t="s">
        <v>1</v>
      </c>
      <c r="F244" s="253" t="s">
        <v>224</v>
      </c>
      <c r="G244" s="16"/>
      <c r="H244" s="254">
        <v>1</v>
      </c>
      <c r="I244" s="255"/>
      <c r="J244" s="16"/>
      <c r="K244" s="16"/>
      <c r="L244" s="251"/>
      <c r="M244" s="256"/>
      <c r="N244" s="257"/>
      <c r="O244" s="257"/>
      <c r="P244" s="257"/>
      <c r="Q244" s="257"/>
      <c r="R244" s="257"/>
      <c r="S244" s="257"/>
      <c r="T244" s="258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52" t="s">
        <v>200</v>
      </c>
      <c r="AU244" s="252" t="s">
        <v>87</v>
      </c>
      <c r="AV244" s="16" t="s">
        <v>198</v>
      </c>
      <c r="AW244" s="16" t="s">
        <v>30</v>
      </c>
      <c r="AX244" s="16" t="s">
        <v>83</v>
      </c>
      <c r="AY244" s="252" t="s">
        <v>192</v>
      </c>
    </row>
    <row r="245" s="2" customFormat="1" ht="24.15" customHeight="1">
      <c r="A245" s="40"/>
      <c r="B245" s="183"/>
      <c r="C245" s="214" t="s">
        <v>444</v>
      </c>
      <c r="D245" s="214" t="s">
        <v>195</v>
      </c>
      <c r="E245" s="215" t="s">
        <v>884</v>
      </c>
      <c r="F245" s="216" t="s">
        <v>885</v>
      </c>
      <c r="G245" s="217" t="s">
        <v>557</v>
      </c>
      <c r="H245" s="218"/>
      <c r="I245" s="219"/>
      <c r="J245" s="220">
        <f>ROUND(I245*H245,2)</f>
        <v>0</v>
      </c>
      <c r="K245" s="221"/>
      <c r="L245" s="41"/>
      <c r="M245" s="222" t="s">
        <v>1</v>
      </c>
      <c r="N245" s="223" t="s">
        <v>42</v>
      </c>
      <c r="O245" s="84"/>
      <c r="P245" s="224">
        <f>O245*H245</f>
        <v>0</v>
      </c>
      <c r="Q245" s="224">
        <v>0</v>
      </c>
      <c r="R245" s="224">
        <f>Q245*H245</f>
        <v>0</v>
      </c>
      <c r="S245" s="224">
        <v>0</v>
      </c>
      <c r="T245" s="225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6" t="s">
        <v>373</v>
      </c>
      <c r="AT245" s="226" t="s">
        <v>195</v>
      </c>
      <c r="AU245" s="226" t="s">
        <v>87</v>
      </c>
      <c r="AY245" s="19" t="s">
        <v>192</v>
      </c>
      <c r="BE245" s="140">
        <f>IF(N245="základná",J245,0)</f>
        <v>0</v>
      </c>
      <c r="BF245" s="140">
        <f>IF(N245="znížená",J245,0)</f>
        <v>0</v>
      </c>
      <c r="BG245" s="140">
        <f>IF(N245="zákl. prenesená",J245,0)</f>
        <v>0</v>
      </c>
      <c r="BH245" s="140">
        <f>IF(N245="zníž. prenesená",J245,0)</f>
        <v>0</v>
      </c>
      <c r="BI245" s="140">
        <f>IF(N245="nulová",J245,0)</f>
        <v>0</v>
      </c>
      <c r="BJ245" s="19" t="s">
        <v>87</v>
      </c>
      <c r="BK245" s="140">
        <f>ROUND(I245*H245,2)</f>
        <v>0</v>
      </c>
      <c r="BL245" s="19" t="s">
        <v>373</v>
      </c>
      <c r="BM245" s="226" t="s">
        <v>886</v>
      </c>
    </row>
    <row r="246" s="12" customFormat="1" ht="22.8" customHeight="1">
      <c r="A246" s="12"/>
      <c r="B246" s="202"/>
      <c r="C246" s="12"/>
      <c r="D246" s="203" t="s">
        <v>75</v>
      </c>
      <c r="E246" s="212" t="s">
        <v>887</v>
      </c>
      <c r="F246" s="212" t="s">
        <v>888</v>
      </c>
      <c r="G246" s="12"/>
      <c r="H246" s="12"/>
      <c r="I246" s="205"/>
      <c r="J246" s="213">
        <f>BK246</f>
        <v>0</v>
      </c>
      <c r="K246" s="12"/>
      <c r="L246" s="202"/>
      <c r="M246" s="206"/>
      <c r="N246" s="207"/>
      <c r="O246" s="207"/>
      <c r="P246" s="208">
        <f>SUM(P247:P258)</f>
        <v>0</v>
      </c>
      <c r="Q246" s="207"/>
      <c r="R246" s="208">
        <f>SUM(R247:R258)</f>
        <v>0.0089806199999999999</v>
      </c>
      <c r="S246" s="207"/>
      <c r="T246" s="209">
        <f>SUM(T247:T258)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3" t="s">
        <v>87</v>
      </c>
      <c r="AT246" s="210" t="s">
        <v>75</v>
      </c>
      <c r="AU246" s="210" t="s">
        <v>83</v>
      </c>
      <c r="AY246" s="203" t="s">
        <v>192</v>
      </c>
      <c r="BK246" s="211">
        <f>SUM(BK247:BK258)</f>
        <v>0</v>
      </c>
    </row>
    <row r="247" s="2" customFormat="1" ht="37.8" customHeight="1">
      <c r="A247" s="40"/>
      <c r="B247" s="183"/>
      <c r="C247" s="214" t="s">
        <v>450</v>
      </c>
      <c r="D247" s="214" t="s">
        <v>195</v>
      </c>
      <c r="E247" s="215" t="s">
        <v>889</v>
      </c>
      <c r="F247" s="216" t="s">
        <v>890</v>
      </c>
      <c r="G247" s="217" t="s">
        <v>122</v>
      </c>
      <c r="H247" s="218">
        <v>27.213999999999999</v>
      </c>
      <c r="I247" s="219"/>
      <c r="J247" s="220">
        <f>ROUND(I247*H247,2)</f>
        <v>0</v>
      </c>
      <c r="K247" s="221"/>
      <c r="L247" s="41"/>
      <c r="M247" s="222" t="s">
        <v>1</v>
      </c>
      <c r="N247" s="223" t="s">
        <v>42</v>
      </c>
      <c r="O247" s="84"/>
      <c r="P247" s="224">
        <f>O247*H247</f>
        <v>0</v>
      </c>
      <c r="Q247" s="224">
        <v>0.00033</v>
      </c>
      <c r="R247" s="224">
        <f>Q247*H247</f>
        <v>0.0089806199999999999</v>
      </c>
      <c r="S247" s="224">
        <v>0</v>
      </c>
      <c r="T247" s="225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6" t="s">
        <v>373</v>
      </c>
      <c r="AT247" s="226" t="s">
        <v>195</v>
      </c>
      <c r="AU247" s="226" t="s">
        <v>87</v>
      </c>
      <c r="AY247" s="19" t="s">
        <v>192</v>
      </c>
      <c r="BE247" s="140">
        <f>IF(N247="základná",J247,0)</f>
        <v>0</v>
      </c>
      <c r="BF247" s="140">
        <f>IF(N247="znížená",J247,0)</f>
        <v>0</v>
      </c>
      <c r="BG247" s="140">
        <f>IF(N247="zákl. prenesená",J247,0)</f>
        <v>0</v>
      </c>
      <c r="BH247" s="140">
        <f>IF(N247="zníž. prenesená",J247,0)</f>
        <v>0</v>
      </c>
      <c r="BI247" s="140">
        <f>IF(N247="nulová",J247,0)</f>
        <v>0</v>
      </c>
      <c r="BJ247" s="19" t="s">
        <v>87</v>
      </c>
      <c r="BK247" s="140">
        <f>ROUND(I247*H247,2)</f>
        <v>0</v>
      </c>
      <c r="BL247" s="19" t="s">
        <v>373</v>
      </c>
      <c r="BM247" s="226" t="s">
        <v>891</v>
      </c>
    </row>
    <row r="248" s="14" customFormat="1">
      <c r="A248" s="14"/>
      <c r="B248" s="235"/>
      <c r="C248" s="14"/>
      <c r="D248" s="228" t="s">
        <v>200</v>
      </c>
      <c r="E248" s="236" t="s">
        <v>1</v>
      </c>
      <c r="F248" s="237" t="s">
        <v>892</v>
      </c>
      <c r="G248" s="14"/>
      <c r="H248" s="238">
        <v>2.286</v>
      </c>
      <c r="I248" s="239"/>
      <c r="J248" s="14"/>
      <c r="K248" s="14"/>
      <c r="L248" s="235"/>
      <c r="M248" s="240"/>
      <c r="N248" s="241"/>
      <c r="O248" s="241"/>
      <c r="P248" s="241"/>
      <c r="Q248" s="241"/>
      <c r="R248" s="241"/>
      <c r="S248" s="241"/>
      <c r="T248" s="24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36" t="s">
        <v>200</v>
      </c>
      <c r="AU248" s="236" t="s">
        <v>87</v>
      </c>
      <c r="AV248" s="14" t="s">
        <v>87</v>
      </c>
      <c r="AW248" s="14" t="s">
        <v>30</v>
      </c>
      <c r="AX248" s="14" t="s">
        <v>76</v>
      </c>
      <c r="AY248" s="236" t="s">
        <v>192</v>
      </c>
    </row>
    <row r="249" s="14" customFormat="1">
      <c r="A249" s="14"/>
      <c r="B249" s="235"/>
      <c r="C249" s="14"/>
      <c r="D249" s="228" t="s">
        <v>200</v>
      </c>
      <c r="E249" s="236" t="s">
        <v>1</v>
      </c>
      <c r="F249" s="237" t="s">
        <v>893</v>
      </c>
      <c r="G249" s="14"/>
      <c r="H249" s="238">
        <v>2.2999999999999998</v>
      </c>
      <c r="I249" s="239"/>
      <c r="J249" s="14"/>
      <c r="K249" s="14"/>
      <c r="L249" s="235"/>
      <c r="M249" s="240"/>
      <c r="N249" s="241"/>
      <c r="O249" s="241"/>
      <c r="P249" s="241"/>
      <c r="Q249" s="241"/>
      <c r="R249" s="241"/>
      <c r="S249" s="241"/>
      <c r="T249" s="24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36" t="s">
        <v>200</v>
      </c>
      <c r="AU249" s="236" t="s">
        <v>87</v>
      </c>
      <c r="AV249" s="14" t="s">
        <v>87</v>
      </c>
      <c r="AW249" s="14" t="s">
        <v>30</v>
      </c>
      <c r="AX249" s="14" t="s">
        <v>76</v>
      </c>
      <c r="AY249" s="236" t="s">
        <v>192</v>
      </c>
    </row>
    <row r="250" s="14" customFormat="1">
      <c r="A250" s="14"/>
      <c r="B250" s="235"/>
      <c r="C250" s="14"/>
      <c r="D250" s="228" t="s">
        <v>200</v>
      </c>
      <c r="E250" s="236" t="s">
        <v>1</v>
      </c>
      <c r="F250" s="237" t="s">
        <v>894</v>
      </c>
      <c r="G250" s="14"/>
      <c r="H250" s="238">
        <v>2.9750000000000001</v>
      </c>
      <c r="I250" s="239"/>
      <c r="J250" s="14"/>
      <c r="K250" s="14"/>
      <c r="L250" s="235"/>
      <c r="M250" s="240"/>
      <c r="N250" s="241"/>
      <c r="O250" s="241"/>
      <c r="P250" s="241"/>
      <c r="Q250" s="241"/>
      <c r="R250" s="241"/>
      <c r="S250" s="241"/>
      <c r="T250" s="24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36" t="s">
        <v>200</v>
      </c>
      <c r="AU250" s="236" t="s">
        <v>87</v>
      </c>
      <c r="AV250" s="14" t="s">
        <v>87</v>
      </c>
      <c r="AW250" s="14" t="s">
        <v>30</v>
      </c>
      <c r="AX250" s="14" t="s">
        <v>76</v>
      </c>
      <c r="AY250" s="236" t="s">
        <v>192</v>
      </c>
    </row>
    <row r="251" s="14" customFormat="1">
      <c r="A251" s="14"/>
      <c r="B251" s="235"/>
      <c r="C251" s="14"/>
      <c r="D251" s="228" t="s">
        <v>200</v>
      </c>
      <c r="E251" s="236" t="s">
        <v>1</v>
      </c>
      <c r="F251" s="237" t="s">
        <v>895</v>
      </c>
      <c r="G251" s="14"/>
      <c r="H251" s="238">
        <v>2.968</v>
      </c>
      <c r="I251" s="239"/>
      <c r="J251" s="14"/>
      <c r="K251" s="14"/>
      <c r="L251" s="235"/>
      <c r="M251" s="240"/>
      <c r="N251" s="241"/>
      <c r="O251" s="241"/>
      <c r="P251" s="241"/>
      <c r="Q251" s="241"/>
      <c r="R251" s="241"/>
      <c r="S251" s="241"/>
      <c r="T251" s="24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36" t="s">
        <v>200</v>
      </c>
      <c r="AU251" s="236" t="s">
        <v>87</v>
      </c>
      <c r="AV251" s="14" t="s">
        <v>87</v>
      </c>
      <c r="AW251" s="14" t="s">
        <v>30</v>
      </c>
      <c r="AX251" s="14" t="s">
        <v>76</v>
      </c>
      <c r="AY251" s="236" t="s">
        <v>192</v>
      </c>
    </row>
    <row r="252" s="14" customFormat="1">
      <c r="A252" s="14"/>
      <c r="B252" s="235"/>
      <c r="C252" s="14"/>
      <c r="D252" s="228" t="s">
        <v>200</v>
      </c>
      <c r="E252" s="236" t="s">
        <v>1</v>
      </c>
      <c r="F252" s="237" t="s">
        <v>896</v>
      </c>
      <c r="G252" s="14"/>
      <c r="H252" s="238">
        <v>2.9820000000000002</v>
      </c>
      <c r="I252" s="239"/>
      <c r="J252" s="14"/>
      <c r="K252" s="14"/>
      <c r="L252" s="235"/>
      <c r="M252" s="240"/>
      <c r="N252" s="241"/>
      <c r="O252" s="241"/>
      <c r="P252" s="241"/>
      <c r="Q252" s="241"/>
      <c r="R252" s="241"/>
      <c r="S252" s="241"/>
      <c r="T252" s="24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36" t="s">
        <v>200</v>
      </c>
      <c r="AU252" s="236" t="s">
        <v>87</v>
      </c>
      <c r="AV252" s="14" t="s">
        <v>87</v>
      </c>
      <c r="AW252" s="14" t="s">
        <v>30</v>
      </c>
      <c r="AX252" s="14" t="s">
        <v>76</v>
      </c>
      <c r="AY252" s="236" t="s">
        <v>192</v>
      </c>
    </row>
    <row r="253" s="14" customFormat="1">
      <c r="A253" s="14"/>
      <c r="B253" s="235"/>
      <c r="C253" s="14"/>
      <c r="D253" s="228" t="s">
        <v>200</v>
      </c>
      <c r="E253" s="236" t="s">
        <v>1</v>
      </c>
      <c r="F253" s="237" t="s">
        <v>897</v>
      </c>
      <c r="G253" s="14"/>
      <c r="H253" s="238">
        <v>2.5409999999999999</v>
      </c>
      <c r="I253" s="239"/>
      <c r="J253" s="14"/>
      <c r="K253" s="14"/>
      <c r="L253" s="235"/>
      <c r="M253" s="240"/>
      <c r="N253" s="241"/>
      <c r="O253" s="241"/>
      <c r="P253" s="241"/>
      <c r="Q253" s="241"/>
      <c r="R253" s="241"/>
      <c r="S253" s="241"/>
      <c r="T253" s="24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36" t="s">
        <v>200</v>
      </c>
      <c r="AU253" s="236" t="s">
        <v>87</v>
      </c>
      <c r="AV253" s="14" t="s">
        <v>87</v>
      </c>
      <c r="AW253" s="14" t="s">
        <v>30</v>
      </c>
      <c r="AX253" s="14" t="s">
        <v>76</v>
      </c>
      <c r="AY253" s="236" t="s">
        <v>192</v>
      </c>
    </row>
    <row r="254" s="14" customFormat="1">
      <c r="A254" s="14"/>
      <c r="B254" s="235"/>
      <c r="C254" s="14"/>
      <c r="D254" s="228" t="s">
        <v>200</v>
      </c>
      <c r="E254" s="236" t="s">
        <v>1</v>
      </c>
      <c r="F254" s="237" t="s">
        <v>898</v>
      </c>
      <c r="G254" s="14"/>
      <c r="H254" s="238">
        <v>2.548</v>
      </c>
      <c r="I254" s="239"/>
      <c r="J254" s="14"/>
      <c r="K254" s="14"/>
      <c r="L254" s="235"/>
      <c r="M254" s="240"/>
      <c r="N254" s="241"/>
      <c r="O254" s="241"/>
      <c r="P254" s="241"/>
      <c r="Q254" s="241"/>
      <c r="R254" s="241"/>
      <c r="S254" s="241"/>
      <c r="T254" s="24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36" t="s">
        <v>200</v>
      </c>
      <c r="AU254" s="236" t="s">
        <v>87</v>
      </c>
      <c r="AV254" s="14" t="s">
        <v>87</v>
      </c>
      <c r="AW254" s="14" t="s">
        <v>30</v>
      </c>
      <c r="AX254" s="14" t="s">
        <v>76</v>
      </c>
      <c r="AY254" s="236" t="s">
        <v>192</v>
      </c>
    </row>
    <row r="255" s="14" customFormat="1">
      <c r="A255" s="14"/>
      <c r="B255" s="235"/>
      <c r="C255" s="14"/>
      <c r="D255" s="228" t="s">
        <v>200</v>
      </c>
      <c r="E255" s="236" t="s">
        <v>1</v>
      </c>
      <c r="F255" s="237" t="s">
        <v>899</v>
      </c>
      <c r="G255" s="14"/>
      <c r="H255" s="238">
        <v>2.5619999999999998</v>
      </c>
      <c r="I255" s="239"/>
      <c r="J255" s="14"/>
      <c r="K255" s="14"/>
      <c r="L255" s="235"/>
      <c r="M255" s="240"/>
      <c r="N255" s="241"/>
      <c r="O255" s="241"/>
      <c r="P255" s="241"/>
      <c r="Q255" s="241"/>
      <c r="R255" s="241"/>
      <c r="S255" s="241"/>
      <c r="T255" s="24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36" t="s">
        <v>200</v>
      </c>
      <c r="AU255" s="236" t="s">
        <v>87</v>
      </c>
      <c r="AV255" s="14" t="s">
        <v>87</v>
      </c>
      <c r="AW255" s="14" t="s">
        <v>30</v>
      </c>
      <c r="AX255" s="14" t="s">
        <v>76</v>
      </c>
      <c r="AY255" s="236" t="s">
        <v>192</v>
      </c>
    </row>
    <row r="256" s="14" customFormat="1">
      <c r="A256" s="14"/>
      <c r="B256" s="235"/>
      <c r="C256" s="14"/>
      <c r="D256" s="228" t="s">
        <v>200</v>
      </c>
      <c r="E256" s="236" t="s">
        <v>1</v>
      </c>
      <c r="F256" s="237" t="s">
        <v>900</v>
      </c>
      <c r="G256" s="14"/>
      <c r="H256" s="238">
        <v>3.0209999999999999</v>
      </c>
      <c r="I256" s="239"/>
      <c r="J256" s="14"/>
      <c r="K256" s="14"/>
      <c r="L256" s="235"/>
      <c r="M256" s="240"/>
      <c r="N256" s="241"/>
      <c r="O256" s="241"/>
      <c r="P256" s="241"/>
      <c r="Q256" s="241"/>
      <c r="R256" s="241"/>
      <c r="S256" s="241"/>
      <c r="T256" s="24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36" t="s">
        <v>200</v>
      </c>
      <c r="AU256" s="236" t="s">
        <v>87</v>
      </c>
      <c r="AV256" s="14" t="s">
        <v>87</v>
      </c>
      <c r="AW256" s="14" t="s">
        <v>30</v>
      </c>
      <c r="AX256" s="14" t="s">
        <v>76</v>
      </c>
      <c r="AY256" s="236" t="s">
        <v>192</v>
      </c>
    </row>
    <row r="257" s="14" customFormat="1">
      <c r="A257" s="14"/>
      <c r="B257" s="235"/>
      <c r="C257" s="14"/>
      <c r="D257" s="228" t="s">
        <v>200</v>
      </c>
      <c r="E257" s="236" t="s">
        <v>1</v>
      </c>
      <c r="F257" s="237" t="s">
        <v>901</v>
      </c>
      <c r="G257" s="14"/>
      <c r="H257" s="238">
        <v>3.0310000000000001</v>
      </c>
      <c r="I257" s="239"/>
      <c r="J257" s="14"/>
      <c r="K257" s="14"/>
      <c r="L257" s="235"/>
      <c r="M257" s="240"/>
      <c r="N257" s="241"/>
      <c r="O257" s="241"/>
      <c r="P257" s="241"/>
      <c r="Q257" s="241"/>
      <c r="R257" s="241"/>
      <c r="S257" s="241"/>
      <c r="T257" s="24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36" t="s">
        <v>200</v>
      </c>
      <c r="AU257" s="236" t="s">
        <v>87</v>
      </c>
      <c r="AV257" s="14" t="s">
        <v>87</v>
      </c>
      <c r="AW257" s="14" t="s">
        <v>30</v>
      </c>
      <c r="AX257" s="14" t="s">
        <v>76</v>
      </c>
      <c r="AY257" s="236" t="s">
        <v>192</v>
      </c>
    </row>
    <row r="258" s="16" customFormat="1">
      <c r="A258" s="16"/>
      <c r="B258" s="251"/>
      <c r="C258" s="16"/>
      <c r="D258" s="228" t="s">
        <v>200</v>
      </c>
      <c r="E258" s="252" t="s">
        <v>1</v>
      </c>
      <c r="F258" s="253" t="s">
        <v>224</v>
      </c>
      <c r="G258" s="16"/>
      <c r="H258" s="254">
        <v>27.213999999999999</v>
      </c>
      <c r="I258" s="255"/>
      <c r="J258" s="16"/>
      <c r="K258" s="16"/>
      <c r="L258" s="251"/>
      <c r="M258" s="256"/>
      <c r="N258" s="257"/>
      <c r="O258" s="257"/>
      <c r="P258" s="257"/>
      <c r="Q258" s="257"/>
      <c r="R258" s="257"/>
      <c r="S258" s="257"/>
      <c r="T258" s="258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T258" s="252" t="s">
        <v>200</v>
      </c>
      <c r="AU258" s="252" t="s">
        <v>87</v>
      </c>
      <c r="AV258" s="16" t="s">
        <v>198</v>
      </c>
      <c r="AW258" s="16" t="s">
        <v>30</v>
      </c>
      <c r="AX258" s="16" t="s">
        <v>83</v>
      </c>
      <c r="AY258" s="252" t="s">
        <v>192</v>
      </c>
    </row>
    <row r="259" s="12" customFormat="1" ht="25.92" customHeight="1">
      <c r="A259" s="12"/>
      <c r="B259" s="202"/>
      <c r="C259" s="12"/>
      <c r="D259" s="203" t="s">
        <v>75</v>
      </c>
      <c r="E259" s="204" t="s">
        <v>684</v>
      </c>
      <c r="F259" s="204" t="s">
        <v>685</v>
      </c>
      <c r="G259" s="12"/>
      <c r="H259" s="12"/>
      <c r="I259" s="205"/>
      <c r="J259" s="180">
        <f>BK259</f>
        <v>0</v>
      </c>
      <c r="K259" s="12"/>
      <c r="L259" s="202"/>
      <c r="M259" s="206"/>
      <c r="N259" s="207"/>
      <c r="O259" s="207"/>
      <c r="P259" s="208">
        <f>SUM(P260:P261)</f>
        <v>0</v>
      </c>
      <c r="Q259" s="207"/>
      <c r="R259" s="208">
        <f>SUM(R260:R261)</f>
        <v>0</v>
      </c>
      <c r="S259" s="207"/>
      <c r="T259" s="209">
        <f>SUM(T260:T261)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3" t="s">
        <v>198</v>
      </c>
      <c r="AT259" s="210" t="s">
        <v>75</v>
      </c>
      <c r="AU259" s="210" t="s">
        <v>76</v>
      </c>
      <c r="AY259" s="203" t="s">
        <v>192</v>
      </c>
      <c r="BK259" s="211">
        <f>SUM(BK260:BK261)</f>
        <v>0</v>
      </c>
    </row>
    <row r="260" s="2" customFormat="1" ht="62.7" customHeight="1">
      <c r="A260" s="40"/>
      <c r="B260" s="183"/>
      <c r="C260" s="214" t="s">
        <v>458</v>
      </c>
      <c r="D260" s="214" t="s">
        <v>195</v>
      </c>
      <c r="E260" s="215" t="s">
        <v>687</v>
      </c>
      <c r="F260" s="216" t="s">
        <v>688</v>
      </c>
      <c r="G260" s="217" t="s">
        <v>1</v>
      </c>
      <c r="H260" s="218">
        <v>0</v>
      </c>
      <c r="I260" s="219"/>
      <c r="J260" s="220">
        <f>ROUND(I260*H260,2)</f>
        <v>0</v>
      </c>
      <c r="K260" s="221"/>
      <c r="L260" s="41"/>
      <c r="M260" s="222" t="s">
        <v>1</v>
      </c>
      <c r="N260" s="223" t="s">
        <v>42</v>
      </c>
      <c r="O260" s="84"/>
      <c r="P260" s="224">
        <f>O260*H260</f>
        <v>0</v>
      </c>
      <c r="Q260" s="224">
        <v>0</v>
      </c>
      <c r="R260" s="224">
        <f>Q260*H260</f>
        <v>0</v>
      </c>
      <c r="S260" s="224">
        <v>0</v>
      </c>
      <c r="T260" s="22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6" t="s">
        <v>689</v>
      </c>
      <c r="AT260" s="226" t="s">
        <v>195</v>
      </c>
      <c r="AU260" s="226" t="s">
        <v>83</v>
      </c>
      <c r="AY260" s="19" t="s">
        <v>192</v>
      </c>
      <c r="BE260" s="140">
        <f>IF(N260="základná",J260,0)</f>
        <v>0</v>
      </c>
      <c r="BF260" s="140">
        <f>IF(N260="znížená",J260,0)</f>
        <v>0</v>
      </c>
      <c r="BG260" s="140">
        <f>IF(N260="zákl. prenesená",J260,0)</f>
        <v>0</v>
      </c>
      <c r="BH260" s="140">
        <f>IF(N260="zníž. prenesená",J260,0)</f>
        <v>0</v>
      </c>
      <c r="BI260" s="140">
        <f>IF(N260="nulová",J260,0)</f>
        <v>0</v>
      </c>
      <c r="BJ260" s="19" t="s">
        <v>87</v>
      </c>
      <c r="BK260" s="140">
        <f>ROUND(I260*H260,2)</f>
        <v>0</v>
      </c>
      <c r="BL260" s="19" t="s">
        <v>689</v>
      </c>
      <c r="BM260" s="226" t="s">
        <v>902</v>
      </c>
    </row>
    <row r="261" s="2" customFormat="1">
      <c r="A261" s="40"/>
      <c r="B261" s="41"/>
      <c r="C261" s="40"/>
      <c r="D261" s="228" t="s">
        <v>691</v>
      </c>
      <c r="E261" s="40"/>
      <c r="F261" s="270" t="s">
        <v>692</v>
      </c>
      <c r="G261" s="40"/>
      <c r="H261" s="40"/>
      <c r="I261" s="184"/>
      <c r="J261" s="40"/>
      <c r="K261" s="40"/>
      <c r="L261" s="41"/>
      <c r="M261" s="271"/>
      <c r="N261" s="272"/>
      <c r="O261" s="84"/>
      <c r="P261" s="84"/>
      <c r="Q261" s="84"/>
      <c r="R261" s="84"/>
      <c r="S261" s="84"/>
      <c r="T261" s="85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691</v>
      </c>
      <c r="AU261" s="19" t="s">
        <v>83</v>
      </c>
    </row>
    <row r="262" s="2" customFormat="1" ht="49.92" customHeight="1">
      <c r="A262" s="40"/>
      <c r="B262" s="41"/>
      <c r="C262" s="40"/>
      <c r="D262" s="40"/>
      <c r="E262" s="204" t="s">
        <v>693</v>
      </c>
      <c r="F262" s="204" t="s">
        <v>694</v>
      </c>
      <c r="G262" s="40"/>
      <c r="H262" s="40"/>
      <c r="I262" s="40"/>
      <c r="J262" s="180">
        <f>BK262</f>
        <v>0</v>
      </c>
      <c r="K262" s="40"/>
      <c r="L262" s="41"/>
      <c r="M262" s="271"/>
      <c r="N262" s="272"/>
      <c r="O262" s="84"/>
      <c r="P262" s="84"/>
      <c r="Q262" s="84"/>
      <c r="R262" s="84"/>
      <c r="S262" s="84"/>
      <c r="T262" s="85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75</v>
      </c>
      <c r="AU262" s="19" t="s">
        <v>76</v>
      </c>
      <c r="AY262" s="19" t="s">
        <v>695</v>
      </c>
      <c r="BK262" s="140">
        <f>SUM(BK263:BK267)</f>
        <v>0</v>
      </c>
    </row>
    <row r="263" s="2" customFormat="1" ht="16.32" customHeight="1">
      <c r="A263" s="40"/>
      <c r="B263" s="41"/>
      <c r="C263" s="273" t="s">
        <v>1</v>
      </c>
      <c r="D263" s="273" t="s">
        <v>195</v>
      </c>
      <c r="E263" s="274" t="s">
        <v>1</v>
      </c>
      <c r="F263" s="275" t="s">
        <v>1</v>
      </c>
      <c r="G263" s="276" t="s">
        <v>1</v>
      </c>
      <c r="H263" s="277"/>
      <c r="I263" s="278"/>
      <c r="J263" s="279">
        <f>BK263</f>
        <v>0</v>
      </c>
      <c r="K263" s="280"/>
      <c r="L263" s="41"/>
      <c r="M263" s="281" t="s">
        <v>1</v>
      </c>
      <c r="N263" s="282" t="s">
        <v>42</v>
      </c>
      <c r="O263" s="84"/>
      <c r="P263" s="84"/>
      <c r="Q263" s="84"/>
      <c r="R263" s="84"/>
      <c r="S263" s="84"/>
      <c r="T263" s="85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695</v>
      </c>
      <c r="AU263" s="19" t="s">
        <v>83</v>
      </c>
      <c r="AY263" s="19" t="s">
        <v>695</v>
      </c>
      <c r="BE263" s="140">
        <f>IF(N263="základná",J263,0)</f>
        <v>0</v>
      </c>
      <c r="BF263" s="140">
        <f>IF(N263="znížená",J263,0)</f>
        <v>0</v>
      </c>
      <c r="BG263" s="140">
        <f>IF(N263="zákl. prenesená",J263,0)</f>
        <v>0</v>
      </c>
      <c r="BH263" s="140">
        <f>IF(N263="zníž. prenesená",J263,0)</f>
        <v>0</v>
      </c>
      <c r="BI263" s="140">
        <f>IF(N263="nulová",J263,0)</f>
        <v>0</v>
      </c>
      <c r="BJ263" s="19" t="s">
        <v>87</v>
      </c>
      <c r="BK263" s="140">
        <f>I263*H263</f>
        <v>0</v>
      </c>
    </row>
    <row r="264" s="2" customFormat="1" ht="16.32" customHeight="1">
      <c r="A264" s="40"/>
      <c r="B264" s="41"/>
      <c r="C264" s="273" t="s">
        <v>1</v>
      </c>
      <c r="D264" s="273" t="s">
        <v>195</v>
      </c>
      <c r="E264" s="274" t="s">
        <v>1</v>
      </c>
      <c r="F264" s="275" t="s">
        <v>1</v>
      </c>
      <c r="G264" s="276" t="s">
        <v>1</v>
      </c>
      <c r="H264" s="277"/>
      <c r="I264" s="278"/>
      <c r="J264" s="279">
        <f>BK264</f>
        <v>0</v>
      </c>
      <c r="K264" s="280"/>
      <c r="L264" s="41"/>
      <c r="M264" s="281" t="s">
        <v>1</v>
      </c>
      <c r="N264" s="282" t="s">
        <v>42</v>
      </c>
      <c r="O264" s="84"/>
      <c r="P264" s="84"/>
      <c r="Q264" s="84"/>
      <c r="R264" s="84"/>
      <c r="S264" s="84"/>
      <c r="T264" s="85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695</v>
      </c>
      <c r="AU264" s="19" t="s">
        <v>83</v>
      </c>
      <c r="AY264" s="19" t="s">
        <v>695</v>
      </c>
      <c r="BE264" s="140">
        <f>IF(N264="základná",J264,0)</f>
        <v>0</v>
      </c>
      <c r="BF264" s="140">
        <f>IF(N264="znížená",J264,0)</f>
        <v>0</v>
      </c>
      <c r="BG264" s="140">
        <f>IF(N264="zákl. prenesená",J264,0)</f>
        <v>0</v>
      </c>
      <c r="BH264" s="140">
        <f>IF(N264="zníž. prenesená",J264,0)</f>
        <v>0</v>
      </c>
      <c r="BI264" s="140">
        <f>IF(N264="nulová",J264,0)</f>
        <v>0</v>
      </c>
      <c r="BJ264" s="19" t="s">
        <v>87</v>
      </c>
      <c r="BK264" s="140">
        <f>I264*H264</f>
        <v>0</v>
      </c>
    </row>
    <row r="265" s="2" customFormat="1" ht="16.32" customHeight="1">
      <c r="A265" s="40"/>
      <c r="B265" s="41"/>
      <c r="C265" s="273" t="s">
        <v>1</v>
      </c>
      <c r="D265" s="273" t="s">
        <v>195</v>
      </c>
      <c r="E265" s="274" t="s">
        <v>1</v>
      </c>
      <c r="F265" s="275" t="s">
        <v>1</v>
      </c>
      <c r="G265" s="276" t="s">
        <v>1</v>
      </c>
      <c r="H265" s="277"/>
      <c r="I265" s="278"/>
      <c r="J265" s="279">
        <f>BK265</f>
        <v>0</v>
      </c>
      <c r="K265" s="280"/>
      <c r="L265" s="41"/>
      <c r="M265" s="281" t="s">
        <v>1</v>
      </c>
      <c r="N265" s="282" t="s">
        <v>42</v>
      </c>
      <c r="O265" s="84"/>
      <c r="P265" s="84"/>
      <c r="Q265" s="84"/>
      <c r="R265" s="84"/>
      <c r="S265" s="84"/>
      <c r="T265" s="85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695</v>
      </c>
      <c r="AU265" s="19" t="s">
        <v>83</v>
      </c>
      <c r="AY265" s="19" t="s">
        <v>695</v>
      </c>
      <c r="BE265" s="140">
        <f>IF(N265="základná",J265,0)</f>
        <v>0</v>
      </c>
      <c r="BF265" s="140">
        <f>IF(N265="znížená",J265,0)</f>
        <v>0</v>
      </c>
      <c r="BG265" s="140">
        <f>IF(N265="zákl. prenesená",J265,0)</f>
        <v>0</v>
      </c>
      <c r="BH265" s="140">
        <f>IF(N265="zníž. prenesená",J265,0)</f>
        <v>0</v>
      </c>
      <c r="BI265" s="140">
        <f>IF(N265="nulová",J265,0)</f>
        <v>0</v>
      </c>
      <c r="BJ265" s="19" t="s">
        <v>87</v>
      </c>
      <c r="BK265" s="140">
        <f>I265*H265</f>
        <v>0</v>
      </c>
    </row>
    <row r="266" s="2" customFormat="1" ht="16.32" customHeight="1">
      <c r="A266" s="40"/>
      <c r="B266" s="41"/>
      <c r="C266" s="273" t="s">
        <v>1</v>
      </c>
      <c r="D266" s="273" t="s">
        <v>195</v>
      </c>
      <c r="E266" s="274" t="s">
        <v>1</v>
      </c>
      <c r="F266" s="275" t="s">
        <v>1</v>
      </c>
      <c r="G266" s="276" t="s">
        <v>1</v>
      </c>
      <c r="H266" s="277"/>
      <c r="I266" s="278"/>
      <c r="J266" s="279">
        <f>BK266</f>
        <v>0</v>
      </c>
      <c r="K266" s="280"/>
      <c r="L266" s="41"/>
      <c r="M266" s="281" t="s">
        <v>1</v>
      </c>
      <c r="N266" s="282" t="s">
        <v>42</v>
      </c>
      <c r="O266" s="84"/>
      <c r="P266" s="84"/>
      <c r="Q266" s="84"/>
      <c r="R266" s="84"/>
      <c r="S266" s="84"/>
      <c r="T266" s="85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695</v>
      </c>
      <c r="AU266" s="19" t="s">
        <v>83</v>
      </c>
      <c r="AY266" s="19" t="s">
        <v>695</v>
      </c>
      <c r="BE266" s="140">
        <f>IF(N266="základná",J266,0)</f>
        <v>0</v>
      </c>
      <c r="BF266" s="140">
        <f>IF(N266="znížená",J266,0)</f>
        <v>0</v>
      </c>
      <c r="BG266" s="140">
        <f>IF(N266="zákl. prenesená",J266,0)</f>
        <v>0</v>
      </c>
      <c r="BH266" s="140">
        <f>IF(N266="zníž. prenesená",J266,0)</f>
        <v>0</v>
      </c>
      <c r="BI266" s="140">
        <f>IF(N266="nulová",J266,0)</f>
        <v>0</v>
      </c>
      <c r="BJ266" s="19" t="s">
        <v>87</v>
      </c>
      <c r="BK266" s="140">
        <f>I266*H266</f>
        <v>0</v>
      </c>
    </row>
    <row r="267" s="2" customFormat="1" ht="16.32" customHeight="1">
      <c r="A267" s="40"/>
      <c r="B267" s="41"/>
      <c r="C267" s="273" t="s">
        <v>1</v>
      </c>
      <c r="D267" s="273" t="s">
        <v>195</v>
      </c>
      <c r="E267" s="274" t="s">
        <v>1</v>
      </c>
      <c r="F267" s="275" t="s">
        <v>1</v>
      </c>
      <c r="G267" s="276" t="s">
        <v>1</v>
      </c>
      <c r="H267" s="277"/>
      <c r="I267" s="278"/>
      <c r="J267" s="279">
        <f>BK267</f>
        <v>0</v>
      </c>
      <c r="K267" s="280"/>
      <c r="L267" s="41"/>
      <c r="M267" s="281" t="s">
        <v>1</v>
      </c>
      <c r="N267" s="282" t="s">
        <v>42</v>
      </c>
      <c r="O267" s="283"/>
      <c r="P267" s="283"/>
      <c r="Q267" s="283"/>
      <c r="R267" s="283"/>
      <c r="S267" s="283"/>
      <c r="T267" s="284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695</v>
      </c>
      <c r="AU267" s="19" t="s">
        <v>83</v>
      </c>
      <c r="AY267" s="19" t="s">
        <v>695</v>
      </c>
      <c r="BE267" s="140">
        <f>IF(N267="základná",J267,0)</f>
        <v>0</v>
      </c>
      <c r="BF267" s="140">
        <f>IF(N267="znížená",J267,0)</f>
        <v>0</v>
      </c>
      <c r="BG267" s="140">
        <f>IF(N267="zákl. prenesená",J267,0)</f>
        <v>0</v>
      </c>
      <c r="BH267" s="140">
        <f>IF(N267="zníž. prenesená",J267,0)</f>
        <v>0</v>
      </c>
      <c r="BI267" s="140">
        <f>IF(N267="nulová",J267,0)</f>
        <v>0</v>
      </c>
      <c r="BJ267" s="19" t="s">
        <v>87</v>
      </c>
      <c r="BK267" s="140">
        <f>I267*H267</f>
        <v>0</v>
      </c>
    </row>
    <row r="268" s="2" customFormat="1" ht="6.96" customHeight="1">
      <c r="A268" s="40"/>
      <c r="B268" s="67"/>
      <c r="C268" s="68"/>
      <c r="D268" s="68"/>
      <c r="E268" s="68"/>
      <c r="F268" s="68"/>
      <c r="G268" s="68"/>
      <c r="H268" s="68"/>
      <c r="I268" s="68"/>
      <c r="J268" s="68"/>
      <c r="K268" s="68"/>
      <c r="L268" s="41"/>
      <c r="M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</row>
  </sheetData>
  <autoFilter ref="C134:K267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dataValidations count="2">
    <dataValidation type="list" allowBlank="1" showInputMessage="1" showErrorMessage="1" error="Povolené sú hodnoty K, M." sqref="D263:D268">
      <formula1>"K, M"</formula1>
    </dataValidation>
    <dataValidation type="list" allowBlank="1" showInputMessage="1" showErrorMessage="1" error="Povolené sú hodnoty základná, znížená, nulová." sqref="N263:N268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  <c r="AZ2" s="148" t="s">
        <v>903</v>
      </c>
      <c r="BA2" s="148" t="s">
        <v>904</v>
      </c>
      <c r="BB2" s="148" t="s">
        <v>1</v>
      </c>
      <c r="BC2" s="148" t="s">
        <v>905</v>
      </c>
      <c r="BD2" s="148" t="s">
        <v>87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76</v>
      </c>
      <c r="AZ3" s="148" t="s">
        <v>906</v>
      </c>
      <c r="BA3" s="148" t="s">
        <v>1</v>
      </c>
      <c r="BB3" s="148" t="s">
        <v>1</v>
      </c>
      <c r="BC3" s="148" t="s">
        <v>907</v>
      </c>
      <c r="BD3" s="148" t="s">
        <v>87</v>
      </c>
    </row>
    <row r="4" s="1" customFormat="1" ht="24.96" customHeight="1">
      <c r="B4" s="22"/>
      <c r="D4" s="23" t="s">
        <v>110</v>
      </c>
      <c r="L4" s="22"/>
      <c r="M4" s="149" t="s">
        <v>9</v>
      </c>
      <c r="AT4" s="19" t="s">
        <v>3</v>
      </c>
      <c r="AZ4" s="148" t="s">
        <v>908</v>
      </c>
      <c r="BA4" s="148" t="s">
        <v>1</v>
      </c>
      <c r="BB4" s="148" t="s">
        <v>1</v>
      </c>
      <c r="BC4" s="148" t="s">
        <v>909</v>
      </c>
      <c r="BD4" s="148" t="s">
        <v>87</v>
      </c>
    </row>
    <row r="5" s="1" customFormat="1" ht="6.96" customHeight="1">
      <c r="B5" s="22"/>
      <c r="L5" s="22"/>
      <c r="AZ5" s="148" t="s">
        <v>910</v>
      </c>
      <c r="BA5" s="148" t="s">
        <v>911</v>
      </c>
      <c r="BB5" s="148" t="s">
        <v>122</v>
      </c>
      <c r="BC5" s="148" t="s">
        <v>912</v>
      </c>
      <c r="BD5" s="148" t="s">
        <v>87</v>
      </c>
    </row>
    <row r="6" s="1" customFormat="1" ht="12" customHeight="1">
      <c r="B6" s="22"/>
      <c r="D6" s="32" t="s">
        <v>15</v>
      </c>
      <c r="L6" s="22"/>
      <c r="AZ6" s="148" t="s">
        <v>913</v>
      </c>
      <c r="BA6" s="148" t="s">
        <v>1</v>
      </c>
      <c r="BB6" s="148" t="s">
        <v>1</v>
      </c>
      <c r="BC6" s="148" t="s">
        <v>914</v>
      </c>
      <c r="BD6" s="148" t="s">
        <v>87</v>
      </c>
    </row>
    <row r="7" s="1" customFormat="1" ht="16.5" customHeight="1">
      <c r="B7" s="22"/>
      <c r="E7" s="150" t="str">
        <f>'Rekapitulácia stavby'!K6</f>
        <v>Zateplenie fasády ZUŠ Jozefa Rosinského</v>
      </c>
      <c r="F7" s="32"/>
      <c r="G7" s="32"/>
      <c r="H7" s="32"/>
      <c r="L7" s="22"/>
      <c r="AZ7" s="148" t="s">
        <v>915</v>
      </c>
      <c r="BA7" s="148" t="s">
        <v>916</v>
      </c>
      <c r="BB7" s="148" t="s">
        <v>1</v>
      </c>
      <c r="BC7" s="148" t="s">
        <v>917</v>
      </c>
      <c r="BD7" s="148" t="s">
        <v>87</v>
      </c>
    </row>
    <row r="8" s="2" customFormat="1" ht="12" customHeight="1">
      <c r="A8" s="40"/>
      <c r="B8" s="41"/>
      <c r="C8" s="40"/>
      <c r="D8" s="32" t="s">
        <v>119</v>
      </c>
      <c r="E8" s="40"/>
      <c r="F8" s="40"/>
      <c r="G8" s="40"/>
      <c r="H8" s="40"/>
      <c r="I8" s="40"/>
      <c r="J8" s="40"/>
      <c r="K8" s="40"/>
      <c r="L8" s="62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48" t="s">
        <v>918</v>
      </c>
      <c r="BA8" s="148" t="s">
        <v>1</v>
      </c>
      <c r="BB8" s="148" t="s">
        <v>1</v>
      </c>
      <c r="BC8" s="148" t="s">
        <v>919</v>
      </c>
      <c r="BD8" s="148" t="s">
        <v>87</v>
      </c>
    </row>
    <row r="9" s="2" customFormat="1" ht="16.5" customHeight="1">
      <c r="A9" s="40"/>
      <c r="B9" s="41"/>
      <c r="C9" s="40"/>
      <c r="D9" s="40"/>
      <c r="E9" s="74" t="s">
        <v>920</v>
      </c>
      <c r="F9" s="40"/>
      <c r="G9" s="40"/>
      <c r="H9" s="40"/>
      <c r="I9" s="40"/>
      <c r="J9" s="40"/>
      <c r="K9" s="40"/>
      <c r="L9" s="62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8" t="s">
        <v>921</v>
      </c>
      <c r="BA9" s="148" t="s">
        <v>1</v>
      </c>
      <c r="BB9" s="148" t="s">
        <v>1</v>
      </c>
      <c r="BC9" s="148" t="s">
        <v>922</v>
      </c>
      <c r="BD9" s="148" t="s">
        <v>87</v>
      </c>
    </row>
    <row r="10" s="2" customFormat="1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62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1"/>
      <c r="C11" s="40"/>
      <c r="D11" s="32" t="s">
        <v>17</v>
      </c>
      <c r="E11" s="40"/>
      <c r="F11" s="27" t="s">
        <v>1</v>
      </c>
      <c r="G11" s="40"/>
      <c r="H11" s="40"/>
      <c r="I11" s="32" t="s">
        <v>18</v>
      </c>
      <c r="J11" s="27" t="s">
        <v>1</v>
      </c>
      <c r="K11" s="40"/>
      <c r="L11" s="62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1"/>
      <c r="C12" s="40"/>
      <c r="D12" s="32" t="s">
        <v>19</v>
      </c>
      <c r="E12" s="40"/>
      <c r="F12" s="27" t="s">
        <v>20</v>
      </c>
      <c r="G12" s="40"/>
      <c r="H12" s="40"/>
      <c r="I12" s="32" t="s">
        <v>21</v>
      </c>
      <c r="J12" s="76" t="str">
        <f>'Rekapitulácia stavby'!AN8</f>
        <v>23. 9. 2021</v>
      </c>
      <c r="K12" s="40"/>
      <c r="L12" s="62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62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1"/>
      <c r="C14" s="40"/>
      <c r="D14" s="32" t="s">
        <v>23</v>
      </c>
      <c r="E14" s="40"/>
      <c r="F14" s="40"/>
      <c r="G14" s="40"/>
      <c r="H14" s="40"/>
      <c r="I14" s="32" t="s">
        <v>24</v>
      </c>
      <c r="J14" s="27" t="s">
        <v>1</v>
      </c>
      <c r="K14" s="40"/>
      <c r="L14" s="62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1"/>
      <c r="C15" s="40"/>
      <c r="D15" s="40"/>
      <c r="E15" s="27" t="s">
        <v>25</v>
      </c>
      <c r="F15" s="40"/>
      <c r="G15" s="40"/>
      <c r="H15" s="40"/>
      <c r="I15" s="32" t="s">
        <v>26</v>
      </c>
      <c r="J15" s="27" t="s">
        <v>1</v>
      </c>
      <c r="K15" s="40"/>
      <c r="L15" s="62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62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1"/>
      <c r="C17" s="40"/>
      <c r="D17" s="32" t="s">
        <v>27</v>
      </c>
      <c r="E17" s="40"/>
      <c r="F17" s="40"/>
      <c r="G17" s="40"/>
      <c r="H17" s="40"/>
      <c r="I17" s="32" t="s">
        <v>24</v>
      </c>
      <c r="J17" s="33" t="str">
        <f>'Rekapitulácia stavby'!AN13</f>
        <v>Vyplň údaj</v>
      </c>
      <c r="K17" s="40"/>
      <c r="L17" s="62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1"/>
      <c r="C18" s="40"/>
      <c r="D18" s="40"/>
      <c r="E18" s="33" t="str">
        <f>'Rekapitulácia stavby'!E14</f>
        <v>Vyplň údaj</v>
      </c>
      <c r="F18" s="27"/>
      <c r="G18" s="27"/>
      <c r="H18" s="27"/>
      <c r="I18" s="32" t="s">
        <v>26</v>
      </c>
      <c r="J18" s="33" t="str">
        <f>'Rekapitulácia stavby'!AN14</f>
        <v>Vyplň údaj</v>
      </c>
      <c r="K18" s="40"/>
      <c r="L18" s="62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62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1"/>
      <c r="C20" s="40"/>
      <c r="D20" s="32" t="s">
        <v>29</v>
      </c>
      <c r="E20" s="40"/>
      <c r="F20" s="40"/>
      <c r="G20" s="40"/>
      <c r="H20" s="40"/>
      <c r="I20" s="32" t="s">
        <v>24</v>
      </c>
      <c r="J20" s="27" t="s">
        <v>1</v>
      </c>
      <c r="K20" s="40"/>
      <c r="L20" s="62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1"/>
      <c r="C21" s="40"/>
      <c r="D21" s="40"/>
      <c r="E21" s="27" t="s">
        <v>25</v>
      </c>
      <c r="F21" s="40"/>
      <c r="G21" s="40"/>
      <c r="H21" s="40"/>
      <c r="I21" s="32" t="s">
        <v>26</v>
      </c>
      <c r="J21" s="27" t="s">
        <v>1</v>
      </c>
      <c r="K21" s="40"/>
      <c r="L21" s="62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62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1"/>
      <c r="C23" s="40"/>
      <c r="D23" s="32" t="s">
        <v>31</v>
      </c>
      <c r="E23" s="40"/>
      <c r="F23" s="40"/>
      <c r="G23" s="40"/>
      <c r="H23" s="40"/>
      <c r="I23" s="32" t="s">
        <v>24</v>
      </c>
      <c r="J23" s="27" t="s">
        <v>1</v>
      </c>
      <c r="K23" s="40"/>
      <c r="L23" s="62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1"/>
      <c r="C24" s="40"/>
      <c r="D24" s="40"/>
      <c r="E24" s="27" t="s">
        <v>32</v>
      </c>
      <c r="F24" s="40"/>
      <c r="G24" s="40"/>
      <c r="H24" s="40"/>
      <c r="I24" s="32" t="s">
        <v>26</v>
      </c>
      <c r="J24" s="27" t="s">
        <v>1</v>
      </c>
      <c r="K24" s="40"/>
      <c r="L24" s="62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62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1"/>
      <c r="C26" s="40"/>
      <c r="D26" s="32" t="s">
        <v>33</v>
      </c>
      <c r="E26" s="40"/>
      <c r="F26" s="40"/>
      <c r="G26" s="40"/>
      <c r="H26" s="40"/>
      <c r="I26" s="40"/>
      <c r="J26" s="40"/>
      <c r="K26" s="40"/>
      <c r="L26" s="62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1"/>
      <c r="B27" s="152"/>
      <c r="C27" s="151"/>
      <c r="D27" s="151"/>
      <c r="E27" s="36" t="s">
        <v>1</v>
      </c>
      <c r="F27" s="36"/>
      <c r="G27" s="36"/>
      <c r="H27" s="36"/>
      <c r="I27" s="151"/>
      <c r="J27" s="151"/>
      <c r="K27" s="151"/>
      <c r="L27" s="153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62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1"/>
      <c r="C29" s="40"/>
      <c r="D29" s="97"/>
      <c r="E29" s="97"/>
      <c r="F29" s="97"/>
      <c r="G29" s="97"/>
      <c r="H29" s="97"/>
      <c r="I29" s="97"/>
      <c r="J29" s="97"/>
      <c r="K29" s="97"/>
      <c r="L29" s="62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4.4" customHeight="1">
      <c r="A30" s="40"/>
      <c r="B30" s="41"/>
      <c r="C30" s="40"/>
      <c r="D30" s="27" t="s">
        <v>149</v>
      </c>
      <c r="E30" s="40"/>
      <c r="F30" s="40"/>
      <c r="G30" s="40"/>
      <c r="H30" s="40"/>
      <c r="I30" s="40"/>
      <c r="J30" s="39">
        <f>J96</f>
        <v>0</v>
      </c>
      <c r="K30" s="40"/>
      <c r="L30" s="62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14.4" customHeight="1">
      <c r="A31" s="40"/>
      <c r="B31" s="41"/>
      <c r="C31" s="40"/>
      <c r="D31" s="38" t="s">
        <v>100</v>
      </c>
      <c r="E31" s="40"/>
      <c r="F31" s="40"/>
      <c r="G31" s="40"/>
      <c r="H31" s="40"/>
      <c r="I31" s="40"/>
      <c r="J31" s="39">
        <f>J110</f>
        <v>0</v>
      </c>
      <c r="K31" s="40"/>
      <c r="L31" s="62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1"/>
      <c r="C32" s="40"/>
      <c r="D32" s="154" t="s">
        <v>36</v>
      </c>
      <c r="E32" s="40"/>
      <c r="F32" s="40"/>
      <c r="G32" s="40"/>
      <c r="H32" s="40"/>
      <c r="I32" s="40"/>
      <c r="J32" s="103">
        <f>ROUND(J30 + J31, 2)</f>
        <v>0</v>
      </c>
      <c r="K32" s="40"/>
      <c r="L32" s="62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1"/>
      <c r="C33" s="40"/>
      <c r="D33" s="97"/>
      <c r="E33" s="97"/>
      <c r="F33" s="97"/>
      <c r="G33" s="97"/>
      <c r="H33" s="97"/>
      <c r="I33" s="97"/>
      <c r="J33" s="97"/>
      <c r="K33" s="97"/>
      <c r="L33" s="62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1"/>
      <c r="C34" s="40"/>
      <c r="D34" s="40"/>
      <c r="E34" s="40"/>
      <c r="F34" s="45" t="s">
        <v>38</v>
      </c>
      <c r="G34" s="40"/>
      <c r="H34" s="40"/>
      <c r="I34" s="45" t="s">
        <v>37</v>
      </c>
      <c r="J34" s="45" t="s">
        <v>39</v>
      </c>
      <c r="K34" s="40"/>
      <c r="L34" s="62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1"/>
      <c r="C35" s="40"/>
      <c r="D35" s="155" t="s">
        <v>40</v>
      </c>
      <c r="E35" s="47" t="s">
        <v>41</v>
      </c>
      <c r="F35" s="156">
        <f>ROUND((ROUND((SUM(BE110:BE117) + SUM(BE137:BE252)),  2) + SUM(BE254:BE258)), 2)</f>
        <v>0</v>
      </c>
      <c r="G35" s="157"/>
      <c r="H35" s="157"/>
      <c r="I35" s="158">
        <v>0.20000000000000001</v>
      </c>
      <c r="J35" s="156">
        <f>ROUND((ROUND(((SUM(BE110:BE117) + SUM(BE137:BE252))*I35),  2) + (SUM(BE254:BE258)*I35)), 2)</f>
        <v>0</v>
      </c>
      <c r="K35" s="40"/>
      <c r="L35" s="62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1"/>
      <c r="C36" s="40"/>
      <c r="D36" s="40"/>
      <c r="E36" s="47" t="s">
        <v>42</v>
      </c>
      <c r="F36" s="156">
        <f>ROUND((ROUND((SUM(BF110:BF117) + SUM(BF137:BF252)),  2) + SUM(BF254:BF258)), 2)</f>
        <v>0</v>
      </c>
      <c r="G36" s="157"/>
      <c r="H36" s="157"/>
      <c r="I36" s="158">
        <v>0.20000000000000001</v>
      </c>
      <c r="J36" s="156">
        <f>ROUND((ROUND(((SUM(BF110:BF117) + SUM(BF137:BF252))*I36),  2) + (SUM(BF254:BF258)*I36)), 2)</f>
        <v>0</v>
      </c>
      <c r="K36" s="40"/>
      <c r="L36" s="62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1"/>
      <c r="C37" s="40"/>
      <c r="D37" s="40"/>
      <c r="E37" s="32" t="s">
        <v>43</v>
      </c>
      <c r="F37" s="159">
        <f>ROUND((ROUND((SUM(BG110:BG117) + SUM(BG137:BG252)),  2) + SUM(BG254:BG258)), 2)</f>
        <v>0</v>
      </c>
      <c r="G37" s="40"/>
      <c r="H37" s="40"/>
      <c r="I37" s="160">
        <v>0.20000000000000001</v>
      </c>
      <c r="J37" s="159">
        <f>0</f>
        <v>0</v>
      </c>
      <c r="K37" s="40"/>
      <c r="L37" s="6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1"/>
      <c r="C38" s="40"/>
      <c r="D38" s="40"/>
      <c r="E38" s="32" t="s">
        <v>44</v>
      </c>
      <c r="F38" s="159">
        <f>ROUND((ROUND((SUM(BH110:BH117) + SUM(BH137:BH252)),  2) + SUM(BH254:BH258)), 2)</f>
        <v>0</v>
      </c>
      <c r="G38" s="40"/>
      <c r="H38" s="40"/>
      <c r="I38" s="160">
        <v>0.20000000000000001</v>
      </c>
      <c r="J38" s="159">
        <f>0</f>
        <v>0</v>
      </c>
      <c r="K38" s="40"/>
      <c r="L38" s="62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1"/>
      <c r="C39" s="40"/>
      <c r="D39" s="40"/>
      <c r="E39" s="47" t="s">
        <v>45</v>
      </c>
      <c r="F39" s="156">
        <f>ROUND((ROUND((SUM(BI110:BI117) + SUM(BI137:BI252)),  2) + SUM(BI254:BI258)), 2)</f>
        <v>0</v>
      </c>
      <c r="G39" s="157"/>
      <c r="H39" s="157"/>
      <c r="I39" s="158">
        <v>0</v>
      </c>
      <c r="J39" s="156">
        <f>0</f>
        <v>0</v>
      </c>
      <c r="K39" s="40"/>
      <c r="L39" s="62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62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1"/>
      <c r="C41" s="146"/>
      <c r="D41" s="161" t="s">
        <v>46</v>
      </c>
      <c r="E41" s="88"/>
      <c r="F41" s="88"/>
      <c r="G41" s="162" t="s">
        <v>47</v>
      </c>
      <c r="H41" s="163" t="s">
        <v>48</v>
      </c>
      <c r="I41" s="88"/>
      <c r="J41" s="164">
        <f>SUM(J32:J39)</f>
        <v>0</v>
      </c>
      <c r="K41" s="165"/>
      <c r="L41" s="62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62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62"/>
      <c r="D50" s="63" t="s">
        <v>49</v>
      </c>
      <c r="E50" s="64"/>
      <c r="F50" s="64"/>
      <c r="G50" s="63" t="s">
        <v>50</v>
      </c>
      <c r="H50" s="64"/>
      <c r="I50" s="64"/>
      <c r="J50" s="64"/>
      <c r="K50" s="64"/>
      <c r="L50" s="62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40"/>
      <c r="B61" s="41"/>
      <c r="C61" s="40"/>
      <c r="D61" s="65" t="s">
        <v>51</v>
      </c>
      <c r="E61" s="43"/>
      <c r="F61" s="166" t="s">
        <v>52</v>
      </c>
      <c r="G61" s="65" t="s">
        <v>51</v>
      </c>
      <c r="H61" s="43"/>
      <c r="I61" s="43"/>
      <c r="J61" s="167" t="s">
        <v>52</v>
      </c>
      <c r="K61" s="43"/>
      <c r="L61" s="62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40"/>
      <c r="B65" s="41"/>
      <c r="C65" s="40"/>
      <c r="D65" s="63" t="s">
        <v>53</v>
      </c>
      <c r="E65" s="66"/>
      <c r="F65" s="66"/>
      <c r="G65" s="63" t="s">
        <v>54</v>
      </c>
      <c r="H65" s="66"/>
      <c r="I65" s="66"/>
      <c r="J65" s="66"/>
      <c r="K65" s="66"/>
      <c r="L65" s="62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40"/>
      <c r="B76" s="41"/>
      <c r="C76" s="40"/>
      <c r="D76" s="65" t="s">
        <v>51</v>
      </c>
      <c r="E76" s="43"/>
      <c r="F76" s="166" t="s">
        <v>52</v>
      </c>
      <c r="G76" s="65" t="s">
        <v>51</v>
      </c>
      <c r="H76" s="43"/>
      <c r="I76" s="43"/>
      <c r="J76" s="167" t="s">
        <v>52</v>
      </c>
      <c r="K76" s="43"/>
      <c r="L76" s="62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2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62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3" t="s">
        <v>150</v>
      </c>
      <c r="D82" s="40"/>
      <c r="E82" s="40"/>
      <c r="F82" s="40"/>
      <c r="G82" s="40"/>
      <c r="H82" s="40"/>
      <c r="I82" s="40"/>
      <c r="J82" s="40"/>
      <c r="K82" s="40"/>
      <c r="L82" s="62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62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2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0"/>
      <c r="D85" s="40"/>
      <c r="E85" s="150" t="str">
        <f>E7</f>
        <v>Zateplenie fasády ZUŠ Jozefa Rosinského</v>
      </c>
      <c r="F85" s="32"/>
      <c r="G85" s="32"/>
      <c r="H85" s="32"/>
      <c r="I85" s="40"/>
      <c r="J85" s="40"/>
      <c r="K85" s="40"/>
      <c r="L85" s="62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2" t="s">
        <v>119</v>
      </c>
      <c r="D86" s="40"/>
      <c r="E86" s="40"/>
      <c r="F86" s="40"/>
      <c r="G86" s="40"/>
      <c r="H86" s="40"/>
      <c r="I86" s="40"/>
      <c r="J86" s="40"/>
      <c r="K86" s="40"/>
      <c r="L86" s="62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0"/>
      <c r="D87" s="40"/>
      <c r="E87" s="74" t="str">
        <f>E9</f>
        <v>03 - Sanácia a realizácia nových odkvapových chodníkov</v>
      </c>
      <c r="F87" s="40"/>
      <c r="G87" s="40"/>
      <c r="H87" s="40"/>
      <c r="I87" s="40"/>
      <c r="J87" s="40"/>
      <c r="K87" s="40"/>
      <c r="L87" s="62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62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2" t="s">
        <v>19</v>
      </c>
      <c r="D89" s="40"/>
      <c r="E89" s="40"/>
      <c r="F89" s="27" t="str">
        <f>F12</f>
        <v xml:space="preserve">Vajanského 1551/1, 949 01 Nitra </v>
      </c>
      <c r="G89" s="40"/>
      <c r="H89" s="40"/>
      <c r="I89" s="32" t="s">
        <v>21</v>
      </c>
      <c r="J89" s="76" t="str">
        <f>IF(J12="","",J12)</f>
        <v>23. 9. 2021</v>
      </c>
      <c r="K89" s="40"/>
      <c r="L89" s="62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62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25.65" customHeight="1">
      <c r="A91" s="40"/>
      <c r="B91" s="41"/>
      <c r="C91" s="32" t="s">
        <v>23</v>
      </c>
      <c r="D91" s="40"/>
      <c r="E91" s="40"/>
      <c r="F91" s="27" t="str">
        <f>E15</f>
        <v xml:space="preserve">about_architecture s.r.o </v>
      </c>
      <c r="G91" s="40"/>
      <c r="H91" s="40"/>
      <c r="I91" s="32" t="s">
        <v>29</v>
      </c>
      <c r="J91" s="36" t="str">
        <f>E21</f>
        <v xml:space="preserve">about_architecture s.r.o </v>
      </c>
      <c r="K91" s="40"/>
      <c r="L91" s="62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ROZING s.r.o.</v>
      </c>
      <c r="K92" s="40"/>
      <c r="L92" s="62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62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29.28" customHeight="1">
      <c r="A94" s="40"/>
      <c r="B94" s="41"/>
      <c r="C94" s="168" t="s">
        <v>151</v>
      </c>
      <c r="D94" s="146"/>
      <c r="E94" s="146"/>
      <c r="F94" s="146"/>
      <c r="G94" s="146"/>
      <c r="H94" s="146"/>
      <c r="I94" s="146"/>
      <c r="J94" s="169" t="s">
        <v>152</v>
      </c>
      <c r="K94" s="146"/>
      <c r="L94" s="62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62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2.8" customHeight="1">
      <c r="A96" s="40"/>
      <c r="B96" s="41"/>
      <c r="C96" s="170" t="s">
        <v>153</v>
      </c>
      <c r="D96" s="40"/>
      <c r="E96" s="40"/>
      <c r="F96" s="40"/>
      <c r="G96" s="40"/>
      <c r="H96" s="40"/>
      <c r="I96" s="40"/>
      <c r="J96" s="103">
        <f>J137</f>
        <v>0</v>
      </c>
      <c r="K96" s="40"/>
      <c r="L96" s="62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9" t="s">
        <v>154</v>
      </c>
    </row>
    <row r="97" s="9" customFormat="1" ht="24.96" customHeight="1">
      <c r="A97" s="9"/>
      <c r="B97" s="171"/>
      <c r="C97" s="9"/>
      <c r="D97" s="172" t="s">
        <v>155</v>
      </c>
      <c r="E97" s="173"/>
      <c r="F97" s="173"/>
      <c r="G97" s="173"/>
      <c r="H97" s="173"/>
      <c r="I97" s="173"/>
      <c r="J97" s="174">
        <f>J138</f>
        <v>0</v>
      </c>
      <c r="K97" s="9"/>
      <c r="L97" s="17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5"/>
      <c r="C98" s="10"/>
      <c r="D98" s="176" t="s">
        <v>923</v>
      </c>
      <c r="E98" s="177"/>
      <c r="F98" s="177"/>
      <c r="G98" s="177"/>
      <c r="H98" s="177"/>
      <c r="I98" s="177"/>
      <c r="J98" s="178">
        <f>J139</f>
        <v>0</v>
      </c>
      <c r="K98" s="10"/>
      <c r="L98" s="17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5"/>
      <c r="C99" s="10"/>
      <c r="D99" s="176" t="s">
        <v>924</v>
      </c>
      <c r="E99" s="177"/>
      <c r="F99" s="177"/>
      <c r="G99" s="177"/>
      <c r="H99" s="177"/>
      <c r="I99" s="177"/>
      <c r="J99" s="178">
        <f>J185</f>
        <v>0</v>
      </c>
      <c r="K99" s="10"/>
      <c r="L99" s="17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5"/>
      <c r="C100" s="10"/>
      <c r="D100" s="176" t="s">
        <v>925</v>
      </c>
      <c r="E100" s="177"/>
      <c r="F100" s="177"/>
      <c r="G100" s="177"/>
      <c r="H100" s="177"/>
      <c r="I100" s="177"/>
      <c r="J100" s="178">
        <f>J188</f>
        <v>0</v>
      </c>
      <c r="K100" s="10"/>
      <c r="L100" s="17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5"/>
      <c r="C101" s="10"/>
      <c r="D101" s="176" t="s">
        <v>156</v>
      </c>
      <c r="E101" s="177"/>
      <c r="F101" s="177"/>
      <c r="G101" s="177"/>
      <c r="H101" s="177"/>
      <c r="I101" s="177"/>
      <c r="J101" s="178">
        <f>J200</f>
        <v>0</v>
      </c>
      <c r="K101" s="10"/>
      <c r="L101" s="17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5"/>
      <c r="C102" s="10"/>
      <c r="D102" s="176" t="s">
        <v>157</v>
      </c>
      <c r="E102" s="177"/>
      <c r="F102" s="177"/>
      <c r="G102" s="177"/>
      <c r="H102" s="177"/>
      <c r="I102" s="177"/>
      <c r="J102" s="178">
        <f>J206</f>
        <v>0</v>
      </c>
      <c r="K102" s="10"/>
      <c r="L102" s="17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5"/>
      <c r="C103" s="10"/>
      <c r="D103" s="176" t="s">
        <v>158</v>
      </c>
      <c r="E103" s="177"/>
      <c r="F103" s="177"/>
      <c r="G103" s="177"/>
      <c r="H103" s="177"/>
      <c r="I103" s="177"/>
      <c r="J103" s="178">
        <f>J237</f>
        <v>0</v>
      </c>
      <c r="K103" s="10"/>
      <c r="L103" s="17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1"/>
      <c r="C104" s="9"/>
      <c r="D104" s="172" t="s">
        <v>159</v>
      </c>
      <c r="E104" s="173"/>
      <c r="F104" s="173"/>
      <c r="G104" s="173"/>
      <c r="H104" s="173"/>
      <c r="I104" s="173"/>
      <c r="J104" s="174">
        <f>J239</f>
        <v>0</v>
      </c>
      <c r="K104" s="9"/>
      <c r="L104" s="17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75"/>
      <c r="C105" s="10"/>
      <c r="D105" s="176" t="s">
        <v>926</v>
      </c>
      <c r="E105" s="177"/>
      <c r="F105" s="177"/>
      <c r="G105" s="177"/>
      <c r="H105" s="177"/>
      <c r="I105" s="177"/>
      <c r="J105" s="178">
        <f>J240</f>
        <v>0</v>
      </c>
      <c r="K105" s="10"/>
      <c r="L105" s="17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71"/>
      <c r="C106" s="9"/>
      <c r="D106" s="172" t="s">
        <v>167</v>
      </c>
      <c r="E106" s="173"/>
      <c r="F106" s="173"/>
      <c r="G106" s="173"/>
      <c r="H106" s="173"/>
      <c r="I106" s="173"/>
      <c r="J106" s="174">
        <f>J250</f>
        <v>0</v>
      </c>
      <c r="K106" s="9"/>
      <c r="L106" s="17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9" customFormat="1" ht="21.84" customHeight="1">
      <c r="A107" s="9"/>
      <c r="B107" s="171"/>
      <c r="C107" s="9"/>
      <c r="D107" s="179" t="s">
        <v>168</v>
      </c>
      <c r="E107" s="9"/>
      <c r="F107" s="9"/>
      <c r="G107" s="9"/>
      <c r="H107" s="9"/>
      <c r="I107" s="9"/>
      <c r="J107" s="180">
        <f>J253</f>
        <v>0</v>
      </c>
      <c r="K107" s="9"/>
      <c r="L107" s="17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2" customFormat="1" ht="21.84" customHeight="1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62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6.96" customHeight="1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62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29.28" customHeight="1">
      <c r="A110" s="40"/>
      <c r="B110" s="41"/>
      <c r="C110" s="170" t="s">
        <v>169</v>
      </c>
      <c r="D110" s="40"/>
      <c r="E110" s="40"/>
      <c r="F110" s="40"/>
      <c r="G110" s="40"/>
      <c r="H110" s="40"/>
      <c r="I110" s="40"/>
      <c r="J110" s="181">
        <f>ROUND(J111 + J112 + J113 + J114 + J115 + J116,2)</f>
        <v>0</v>
      </c>
      <c r="K110" s="40"/>
      <c r="L110" s="62"/>
      <c r="N110" s="182" t="s">
        <v>40</v>
      </c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8" customHeight="1">
      <c r="A111" s="40"/>
      <c r="B111" s="183"/>
      <c r="C111" s="184"/>
      <c r="D111" s="141" t="s">
        <v>170</v>
      </c>
      <c r="E111" s="185"/>
      <c r="F111" s="185"/>
      <c r="G111" s="184"/>
      <c r="H111" s="184"/>
      <c r="I111" s="184"/>
      <c r="J111" s="137">
        <v>0</v>
      </c>
      <c r="K111" s="184"/>
      <c r="L111" s="186"/>
      <c r="M111" s="187"/>
      <c r="N111" s="188" t="s">
        <v>42</v>
      </c>
      <c r="O111" s="187"/>
      <c r="P111" s="187"/>
      <c r="Q111" s="187"/>
      <c r="R111" s="187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9" t="s">
        <v>171</v>
      </c>
      <c r="AZ111" s="187"/>
      <c r="BA111" s="187"/>
      <c r="BB111" s="187"/>
      <c r="BC111" s="187"/>
      <c r="BD111" s="187"/>
      <c r="BE111" s="190">
        <f>IF(N111="základná",J111,0)</f>
        <v>0</v>
      </c>
      <c r="BF111" s="190">
        <f>IF(N111="znížená",J111,0)</f>
        <v>0</v>
      </c>
      <c r="BG111" s="190">
        <f>IF(N111="zákl. prenesená",J111,0)</f>
        <v>0</v>
      </c>
      <c r="BH111" s="190">
        <f>IF(N111="zníž. prenesená",J111,0)</f>
        <v>0</v>
      </c>
      <c r="BI111" s="190">
        <f>IF(N111="nulová",J111,0)</f>
        <v>0</v>
      </c>
      <c r="BJ111" s="189" t="s">
        <v>87</v>
      </c>
      <c r="BK111" s="187"/>
      <c r="BL111" s="187"/>
      <c r="BM111" s="187"/>
    </row>
    <row r="112" s="2" customFormat="1" ht="18" customHeight="1">
      <c r="A112" s="40"/>
      <c r="B112" s="183"/>
      <c r="C112" s="184"/>
      <c r="D112" s="141" t="s">
        <v>172</v>
      </c>
      <c r="E112" s="185"/>
      <c r="F112" s="185"/>
      <c r="G112" s="184"/>
      <c r="H112" s="184"/>
      <c r="I112" s="184"/>
      <c r="J112" s="137">
        <v>0</v>
      </c>
      <c r="K112" s="184"/>
      <c r="L112" s="186"/>
      <c r="M112" s="187"/>
      <c r="N112" s="188" t="s">
        <v>42</v>
      </c>
      <c r="O112" s="187"/>
      <c r="P112" s="187"/>
      <c r="Q112" s="187"/>
      <c r="R112" s="187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9" t="s">
        <v>171</v>
      </c>
      <c r="AZ112" s="187"/>
      <c r="BA112" s="187"/>
      <c r="BB112" s="187"/>
      <c r="BC112" s="187"/>
      <c r="BD112" s="187"/>
      <c r="BE112" s="190">
        <f>IF(N112="základná",J112,0)</f>
        <v>0</v>
      </c>
      <c r="BF112" s="190">
        <f>IF(N112="znížená",J112,0)</f>
        <v>0</v>
      </c>
      <c r="BG112" s="190">
        <f>IF(N112="zákl. prenesená",J112,0)</f>
        <v>0</v>
      </c>
      <c r="BH112" s="190">
        <f>IF(N112="zníž. prenesená",J112,0)</f>
        <v>0</v>
      </c>
      <c r="BI112" s="190">
        <f>IF(N112="nulová",J112,0)</f>
        <v>0</v>
      </c>
      <c r="BJ112" s="189" t="s">
        <v>87</v>
      </c>
      <c r="BK112" s="187"/>
      <c r="BL112" s="187"/>
      <c r="BM112" s="187"/>
    </row>
    <row r="113" s="2" customFormat="1" ht="18" customHeight="1">
      <c r="A113" s="40"/>
      <c r="B113" s="183"/>
      <c r="C113" s="184"/>
      <c r="D113" s="141" t="s">
        <v>173</v>
      </c>
      <c r="E113" s="185"/>
      <c r="F113" s="185"/>
      <c r="G113" s="184"/>
      <c r="H113" s="184"/>
      <c r="I113" s="184"/>
      <c r="J113" s="137">
        <v>0</v>
      </c>
      <c r="K113" s="184"/>
      <c r="L113" s="186"/>
      <c r="M113" s="187"/>
      <c r="N113" s="188" t="s">
        <v>42</v>
      </c>
      <c r="O113" s="187"/>
      <c r="P113" s="187"/>
      <c r="Q113" s="187"/>
      <c r="R113" s="187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9" t="s">
        <v>171</v>
      </c>
      <c r="AZ113" s="187"/>
      <c r="BA113" s="187"/>
      <c r="BB113" s="187"/>
      <c r="BC113" s="187"/>
      <c r="BD113" s="187"/>
      <c r="BE113" s="190">
        <f>IF(N113="základná",J113,0)</f>
        <v>0</v>
      </c>
      <c r="BF113" s="190">
        <f>IF(N113="znížená",J113,0)</f>
        <v>0</v>
      </c>
      <c r="BG113" s="190">
        <f>IF(N113="zákl. prenesená",J113,0)</f>
        <v>0</v>
      </c>
      <c r="BH113" s="190">
        <f>IF(N113="zníž. prenesená",J113,0)</f>
        <v>0</v>
      </c>
      <c r="BI113" s="190">
        <f>IF(N113="nulová",J113,0)</f>
        <v>0</v>
      </c>
      <c r="BJ113" s="189" t="s">
        <v>87</v>
      </c>
      <c r="BK113" s="187"/>
      <c r="BL113" s="187"/>
      <c r="BM113" s="187"/>
    </row>
    <row r="114" s="2" customFormat="1" ht="18" customHeight="1">
      <c r="A114" s="40"/>
      <c r="B114" s="183"/>
      <c r="C114" s="184"/>
      <c r="D114" s="141" t="s">
        <v>174</v>
      </c>
      <c r="E114" s="185"/>
      <c r="F114" s="185"/>
      <c r="G114" s="184"/>
      <c r="H114" s="184"/>
      <c r="I114" s="184"/>
      <c r="J114" s="137">
        <v>0</v>
      </c>
      <c r="K114" s="184"/>
      <c r="L114" s="186"/>
      <c r="M114" s="187"/>
      <c r="N114" s="188" t="s">
        <v>42</v>
      </c>
      <c r="O114" s="187"/>
      <c r="P114" s="187"/>
      <c r="Q114" s="187"/>
      <c r="R114" s="187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9" t="s">
        <v>171</v>
      </c>
      <c r="AZ114" s="187"/>
      <c r="BA114" s="187"/>
      <c r="BB114" s="187"/>
      <c r="BC114" s="187"/>
      <c r="BD114" s="187"/>
      <c r="BE114" s="190">
        <f>IF(N114="základná",J114,0)</f>
        <v>0</v>
      </c>
      <c r="BF114" s="190">
        <f>IF(N114="znížená",J114,0)</f>
        <v>0</v>
      </c>
      <c r="BG114" s="190">
        <f>IF(N114="zákl. prenesená",J114,0)</f>
        <v>0</v>
      </c>
      <c r="BH114" s="190">
        <f>IF(N114="zníž. prenesená",J114,0)</f>
        <v>0</v>
      </c>
      <c r="BI114" s="190">
        <f>IF(N114="nulová",J114,0)</f>
        <v>0</v>
      </c>
      <c r="BJ114" s="189" t="s">
        <v>87</v>
      </c>
      <c r="BK114" s="187"/>
      <c r="BL114" s="187"/>
      <c r="BM114" s="187"/>
    </row>
    <row r="115" s="2" customFormat="1" ht="18" customHeight="1">
      <c r="A115" s="40"/>
      <c r="B115" s="183"/>
      <c r="C115" s="184"/>
      <c r="D115" s="141" t="s">
        <v>175</v>
      </c>
      <c r="E115" s="185"/>
      <c r="F115" s="185"/>
      <c r="G115" s="184"/>
      <c r="H115" s="184"/>
      <c r="I115" s="184"/>
      <c r="J115" s="137">
        <v>0</v>
      </c>
      <c r="K115" s="184"/>
      <c r="L115" s="186"/>
      <c r="M115" s="187"/>
      <c r="N115" s="188" t="s">
        <v>42</v>
      </c>
      <c r="O115" s="187"/>
      <c r="P115" s="187"/>
      <c r="Q115" s="187"/>
      <c r="R115" s="187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9" t="s">
        <v>171</v>
      </c>
      <c r="AZ115" s="187"/>
      <c r="BA115" s="187"/>
      <c r="BB115" s="187"/>
      <c r="BC115" s="187"/>
      <c r="BD115" s="187"/>
      <c r="BE115" s="190">
        <f>IF(N115="základná",J115,0)</f>
        <v>0</v>
      </c>
      <c r="BF115" s="190">
        <f>IF(N115="znížená",J115,0)</f>
        <v>0</v>
      </c>
      <c r="BG115" s="190">
        <f>IF(N115="zákl. prenesená",J115,0)</f>
        <v>0</v>
      </c>
      <c r="BH115" s="190">
        <f>IF(N115="zníž. prenesená",J115,0)</f>
        <v>0</v>
      </c>
      <c r="BI115" s="190">
        <f>IF(N115="nulová",J115,0)</f>
        <v>0</v>
      </c>
      <c r="BJ115" s="189" t="s">
        <v>87</v>
      </c>
      <c r="BK115" s="187"/>
      <c r="BL115" s="187"/>
      <c r="BM115" s="187"/>
    </row>
    <row r="116" s="2" customFormat="1" ht="18" customHeight="1">
      <c r="A116" s="40"/>
      <c r="B116" s="183"/>
      <c r="C116" s="184"/>
      <c r="D116" s="185" t="s">
        <v>176</v>
      </c>
      <c r="E116" s="184"/>
      <c r="F116" s="184"/>
      <c r="G116" s="184"/>
      <c r="H116" s="184"/>
      <c r="I116" s="184"/>
      <c r="J116" s="137">
        <f>ROUND(J30*T116,2)</f>
        <v>0</v>
      </c>
      <c r="K116" s="184"/>
      <c r="L116" s="186"/>
      <c r="M116" s="187"/>
      <c r="N116" s="188" t="s">
        <v>42</v>
      </c>
      <c r="O116" s="187"/>
      <c r="P116" s="187"/>
      <c r="Q116" s="187"/>
      <c r="R116" s="187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9" t="s">
        <v>177</v>
      </c>
      <c r="AZ116" s="187"/>
      <c r="BA116" s="187"/>
      <c r="BB116" s="187"/>
      <c r="BC116" s="187"/>
      <c r="BD116" s="187"/>
      <c r="BE116" s="190">
        <f>IF(N116="základná",J116,0)</f>
        <v>0</v>
      </c>
      <c r="BF116" s="190">
        <f>IF(N116="znížená",J116,0)</f>
        <v>0</v>
      </c>
      <c r="BG116" s="190">
        <f>IF(N116="zákl. prenesená",J116,0)</f>
        <v>0</v>
      </c>
      <c r="BH116" s="190">
        <f>IF(N116="zníž. prenesená",J116,0)</f>
        <v>0</v>
      </c>
      <c r="BI116" s="190">
        <f>IF(N116="nulová",J116,0)</f>
        <v>0</v>
      </c>
      <c r="BJ116" s="189" t="s">
        <v>87</v>
      </c>
      <c r="BK116" s="187"/>
      <c r="BL116" s="187"/>
      <c r="BM116" s="187"/>
    </row>
    <row r="117" s="2" customFormat="1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62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29.28" customHeight="1">
      <c r="A118" s="40"/>
      <c r="B118" s="41"/>
      <c r="C118" s="145" t="s">
        <v>105</v>
      </c>
      <c r="D118" s="146"/>
      <c r="E118" s="146"/>
      <c r="F118" s="146"/>
      <c r="G118" s="146"/>
      <c r="H118" s="146"/>
      <c r="I118" s="146"/>
      <c r="J118" s="147">
        <f>ROUND(J96+J110,2)</f>
        <v>0</v>
      </c>
      <c r="K118" s="146"/>
      <c r="L118" s="62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6.96" customHeight="1">
      <c r="A119" s="40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2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3" s="2" customFormat="1" ht="6.96" customHeight="1">
      <c r="A123" s="40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2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="2" customFormat="1" ht="24.96" customHeight="1">
      <c r="A124" s="40"/>
      <c r="B124" s="41"/>
      <c r="C124" s="23" t="s">
        <v>178</v>
      </c>
      <c r="D124" s="40"/>
      <c r="E124" s="40"/>
      <c r="F124" s="40"/>
      <c r="G124" s="40"/>
      <c r="H124" s="40"/>
      <c r="I124" s="40"/>
      <c r="J124" s="40"/>
      <c r="K124" s="40"/>
      <c r="L124" s="62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="2" customFormat="1" ht="6.96" customHeight="1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62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="2" customFormat="1" ht="12" customHeight="1">
      <c r="A126" s="40"/>
      <c r="B126" s="41"/>
      <c r="C126" s="32" t="s">
        <v>15</v>
      </c>
      <c r="D126" s="40"/>
      <c r="E126" s="40"/>
      <c r="F126" s="40"/>
      <c r="G126" s="40"/>
      <c r="H126" s="40"/>
      <c r="I126" s="40"/>
      <c r="J126" s="40"/>
      <c r="K126" s="40"/>
      <c r="L126" s="62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="2" customFormat="1" ht="16.5" customHeight="1">
      <c r="A127" s="40"/>
      <c r="B127" s="41"/>
      <c r="C127" s="40"/>
      <c r="D127" s="40"/>
      <c r="E127" s="150" t="str">
        <f>E7</f>
        <v>Zateplenie fasády ZUŠ Jozefa Rosinského</v>
      </c>
      <c r="F127" s="32"/>
      <c r="G127" s="32"/>
      <c r="H127" s="32"/>
      <c r="I127" s="40"/>
      <c r="J127" s="40"/>
      <c r="K127" s="40"/>
      <c r="L127" s="62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="2" customFormat="1" ht="12" customHeight="1">
      <c r="A128" s="40"/>
      <c r="B128" s="41"/>
      <c r="C128" s="32" t="s">
        <v>119</v>
      </c>
      <c r="D128" s="40"/>
      <c r="E128" s="40"/>
      <c r="F128" s="40"/>
      <c r="G128" s="40"/>
      <c r="H128" s="40"/>
      <c r="I128" s="40"/>
      <c r="J128" s="40"/>
      <c r="K128" s="40"/>
      <c r="L128" s="62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="2" customFormat="1" ht="16.5" customHeight="1">
      <c r="A129" s="40"/>
      <c r="B129" s="41"/>
      <c r="C129" s="40"/>
      <c r="D129" s="40"/>
      <c r="E129" s="74" t="str">
        <f>E9</f>
        <v>03 - Sanácia a realizácia nových odkvapových chodníkov</v>
      </c>
      <c r="F129" s="40"/>
      <c r="G129" s="40"/>
      <c r="H129" s="40"/>
      <c r="I129" s="40"/>
      <c r="J129" s="40"/>
      <c r="K129" s="40"/>
      <c r="L129" s="62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="2" customFormat="1" ht="6.96" customHeight="1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62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="2" customFormat="1" ht="12" customHeight="1">
      <c r="A131" s="40"/>
      <c r="B131" s="41"/>
      <c r="C131" s="32" t="s">
        <v>19</v>
      </c>
      <c r="D131" s="40"/>
      <c r="E131" s="40"/>
      <c r="F131" s="27" t="str">
        <f>F12</f>
        <v xml:space="preserve">Vajanského 1551/1, 949 01 Nitra </v>
      </c>
      <c r="G131" s="40"/>
      <c r="H131" s="40"/>
      <c r="I131" s="32" t="s">
        <v>21</v>
      </c>
      <c r="J131" s="76" t="str">
        <f>IF(J12="","",J12)</f>
        <v>23. 9. 2021</v>
      </c>
      <c r="K131" s="40"/>
      <c r="L131" s="62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="2" customFormat="1" ht="6.96" customHeight="1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62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="2" customFormat="1" ht="25.65" customHeight="1">
      <c r="A133" s="40"/>
      <c r="B133" s="41"/>
      <c r="C133" s="32" t="s">
        <v>23</v>
      </c>
      <c r="D133" s="40"/>
      <c r="E133" s="40"/>
      <c r="F133" s="27" t="str">
        <f>E15</f>
        <v xml:space="preserve">about_architecture s.r.o </v>
      </c>
      <c r="G133" s="40"/>
      <c r="H133" s="40"/>
      <c r="I133" s="32" t="s">
        <v>29</v>
      </c>
      <c r="J133" s="36" t="str">
        <f>E21</f>
        <v xml:space="preserve">about_architecture s.r.o </v>
      </c>
      <c r="K133" s="40"/>
      <c r="L133" s="62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="2" customFormat="1" ht="15.15" customHeight="1">
      <c r="A134" s="40"/>
      <c r="B134" s="41"/>
      <c r="C134" s="32" t="s">
        <v>27</v>
      </c>
      <c r="D134" s="40"/>
      <c r="E134" s="40"/>
      <c r="F134" s="27" t="str">
        <f>IF(E18="","",E18)</f>
        <v>Vyplň údaj</v>
      </c>
      <c r="G134" s="40"/>
      <c r="H134" s="40"/>
      <c r="I134" s="32" t="s">
        <v>31</v>
      </c>
      <c r="J134" s="36" t="str">
        <f>E24</f>
        <v>ROZING s.r.o.</v>
      </c>
      <c r="K134" s="40"/>
      <c r="L134" s="62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="2" customFormat="1" ht="10.32" customHeight="1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62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="11" customFormat="1" ht="29.28" customHeight="1">
      <c r="A136" s="191"/>
      <c r="B136" s="192"/>
      <c r="C136" s="193" t="s">
        <v>179</v>
      </c>
      <c r="D136" s="194" t="s">
        <v>61</v>
      </c>
      <c r="E136" s="194" t="s">
        <v>57</v>
      </c>
      <c r="F136" s="194" t="s">
        <v>58</v>
      </c>
      <c r="G136" s="194" t="s">
        <v>180</v>
      </c>
      <c r="H136" s="194" t="s">
        <v>181</v>
      </c>
      <c r="I136" s="194" t="s">
        <v>182</v>
      </c>
      <c r="J136" s="195" t="s">
        <v>152</v>
      </c>
      <c r="K136" s="196" t="s">
        <v>183</v>
      </c>
      <c r="L136" s="197"/>
      <c r="M136" s="93" t="s">
        <v>1</v>
      </c>
      <c r="N136" s="94" t="s">
        <v>40</v>
      </c>
      <c r="O136" s="94" t="s">
        <v>184</v>
      </c>
      <c r="P136" s="94" t="s">
        <v>185</v>
      </c>
      <c r="Q136" s="94" t="s">
        <v>186</v>
      </c>
      <c r="R136" s="94" t="s">
        <v>187</v>
      </c>
      <c r="S136" s="94" t="s">
        <v>188</v>
      </c>
      <c r="T136" s="95" t="s">
        <v>189</v>
      </c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</row>
    <row r="137" s="2" customFormat="1" ht="22.8" customHeight="1">
      <c r="A137" s="40"/>
      <c r="B137" s="41"/>
      <c r="C137" s="100" t="s">
        <v>149</v>
      </c>
      <c r="D137" s="40"/>
      <c r="E137" s="40"/>
      <c r="F137" s="40"/>
      <c r="G137" s="40"/>
      <c r="H137" s="40"/>
      <c r="I137" s="40"/>
      <c r="J137" s="198">
        <f>BK137</f>
        <v>0</v>
      </c>
      <c r="K137" s="40"/>
      <c r="L137" s="41"/>
      <c r="M137" s="96"/>
      <c r="N137" s="80"/>
      <c r="O137" s="97"/>
      <c r="P137" s="199">
        <f>P138+P239+P250+P253</f>
        <v>0</v>
      </c>
      <c r="Q137" s="97"/>
      <c r="R137" s="199">
        <f>R138+R239+R250+R253</f>
        <v>102.25957764</v>
      </c>
      <c r="S137" s="97"/>
      <c r="T137" s="200">
        <f>T138+T239+T250+T253</f>
        <v>21.727509000000005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75</v>
      </c>
      <c r="AU137" s="19" t="s">
        <v>154</v>
      </c>
      <c r="BK137" s="201">
        <f>BK138+BK239+BK250+BK253</f>
        <v>0</v>
      </c>
    </row>
    <row r="138" s="12" customFormat="1" ht="25.92" customHeight="1">
      <c r="A138" s="12"/>
      <c r="B138" s="202"/>
      <c r="C138" s="12"/>
      <c r="D138" s="203" t="s">
        <v>75</v>
      </c>
      <c r="E138" s="204" t="s">
        <v>190</v>
      </c>
      <c r="F138" s="204" t="s">
        <v>191</v>
      </c>
      <c r="G138" s="12"/>
      <c r="H138" s="12"/>
      <c r="I138" s="205"/>
      <c r="J138" s="180">
        <f>BK138</f>
        <v>0</v>
      </c>
      <c r="K138" s="12"/>
      <c r="L138" s="202"/>
      <c r="M138" s="206"/>
      <c r="N138" s="207"/>
      <c r="O138" s="207"/>
      <c r="P138" s="208">
        <f>P139+P185+P188+P200+P206+P237</f>
        <v>0</v>
      </c>
      <c r="Q138" s="207"/>
      <c r="R138" s="208">
        <f>R139+R185+R188+R200+R206+R237</f>
        <v>101.98224964000001</v>
      </c>
      <c r="S138" s="207"/>
      <c r="T138" s="209">
        <f>T139+T185+T188+T200+T206+T237</f>
        <v>21.727509000000005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3" t="s">
        <v>83</v>
      </c>
      <c r="AT138" s="210" t="s">
        <v>75</v>
      </c>
      <c r="AU138" s="210" t="s">
        <v>76</v>
      </c>
      <c r="AY138" s="203" t="s">
        <v>192</v>
      </c>
      <c r="BK138" s="211">
        <f>BK139+BK185+BK188+BK200+BK206+BK237</f>
        <v>0</v>
      </c>
    </row>
    <row r="139" s="12" customFormat="1" ht="22.8" customHeight="1">
      <c r="A139" s="12"/>
      <c r="B139" s="202"/>
      <c r="C139" s="12"/>
      <c r="D139" s="203" t="s">
        <v>75</v>
      </c>
      <c r="E139" s="212" t="s">
        <v>83</v>
      </c>
      <c r="F139" s="212" t="s">
        <v>927</v>
      </c>
      <c r="G139" s="12"/>
      <c r="H139" s="12"/>
      <c r="I139" s="205"/>
      <c r="J139" s="213">
        <f>BK139</f>
        <v>0</v>
      </c>
      <c r="K139" s="12"/>
      <c r="L139" s="202"/>
      <c r="M139" s="206"/>
      <c r="N139" s="207"/>
      <c r="O139" s="207"/>
      <c r="P139" s="208">
        <f>SUM(P140:P184)</f>
        <v>0</v>
      </c>
      <c r="Q139" s="207"/>
      <c r="R139" s="208">
        <f>SUM(R140:R184)</f>
        <v>0</v>
      </c>
      <c r="S139" s="207"/>
      <c r="T139" s="209">
        <f>SUM(T140:T184)</f>
        <v>21.727509000000005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3" t="s">
        <v>83</v>
      </c>
      <c r="AT139" s="210" t="s">
        <v>75</v>
      </c>
      <c r="AU139" s="210" t="s">
        <v>83</v>
      </c>
      <c r="AY139" s="203" t="s">
        <v>192</v>
      </c>
      <c r="BK139" s="211">
        <f>SUM(BK140:BK184)</f>
        <v>0</v>
      </c>
    </row>
    <row r="140" s="2" customFormat="1" ht="33" customHeight="1">
      <c r="A140" s="40"/>
      <c r="B140" s="183"/>
      <c r="C140" s="214" t="s">
        <v>83</v>
      </c>
      <c r="D140" s="214" t="s">
        <v>195</v>
      </c>
      <c r="E140" s="215" t="s">
        <v>928</v>
      </c>
      <c r="F140" s="216" t="s">
        <v>929</v>
      </c>
      <c r="G140" s="217" t="s">
        <v>122</v>
      </c>
      <c r="H140" s="218">
        <v>89.908000000000001</v>
      </c>
      <c r="I140" s="219"/>
      <c r="J140" s="220">
        <f>ROUND(I140*H140,2)</f>
        <v>0</v>
      </c>
      <c r="K140" s="221"/>
      <c r="L140" s="41"/>
      <c r="M140" s="222" t="s">
        <v>1</v>
      </c>
      <c r="N140" s="223" t="s">
        <v>42</v>
      </c>
      <c r="O140" s="84"/>
      <c r="P140" s="224">
        <f>O140*H140</f>
        <v>0</v>
      </c>
      <c r="Q140" s="224">
        <v>0</v>
      </c>
      <c r="R140" s="224">
        <f>Q140*H140</f>
        <v>0</v>
      </c>
      <c r="S140" s="224">
        <v>0.13800000000000001</v>
      </c>
      <c r="T140" s="225">
        <f>S140*H140</f>
        <v>12.407304000000002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198</v>
      </c>
      <c r="AT140" s="226" t="s">
        <v>195</v>
      </c>
      <c r="AU140" s="226" t="s">
        <v>87</v>
      </c>
      <c r="AY140" s="19" t="s">
        <v>192</v>
      </c>
      <c r="BE140" s="140">
        <f>IF(N140="základná",J140,0)</f>
        <v>0</v>
      </c>
      <c r="BF140" s="140">
        <f>IF(N140="znížená",J140,0)</f>
        <v>0</v>
      </c>
      <c r="BG140" s="140">
        <f>IF(N140="zákl. prenesená",J140,0)</f>
        <v>0</v>
      </c>
      <c r="BH140" s="140">
        <f>IF(N140="zníž. prenesená",J140,0)</f>
        <v>0</v>
      </c>
      <c r="BI140" s="140">
        <f>IF(N140="nulová",J140,0)</f>
        <v>0</v>
      </c>
      <c r="BJ140" s="19" t="s">
        <v>87</v>
      </c>
      <c r="BK140" s="140">
        <f>ROUND(I140*H140,2)</f>
        <v>0</v>
      </c>
      <c r="BL140" s="19" t="s">
        <v>198</v>
      </c>
      <c r="BM140" s="226" t="s">
        <v>930</v>
      </c>
    </row>
    <row r="141" s="14" customFormat="1">
      <c r="A141" s="14"/>
      <c r="B141" s="235"/>
      <c r="C141" s="14"/>
      <c r="D141" s="228" t="s">
        <v>200</v>
      </c>
      <c r="E141" s="236" t="s">
        <v>1</v>
      </c>
      <c r="F141" s="237" t="s">
        <v>931</v>
      </c>
      <c r="G141" s="14"/>
      <c r="H141" s="238">
        <v>23.5</v>
      </c>
      <c r="I141" s="239"/>
      <c r="J141" s="14"/>
      <c r="K141" s="14"/>
      <c r="L141" s="235"/>
      <c r="M141" s="240"/>
      <c r="N141" s="241"/>
      <c r="O141" s="241"/>
      <c r="P141" s="241"/>
      <c r="Q141" s="241"/>
      <c r="R141" s="241"/>
      <c r="S141" s="241"/>
      <c r="T141" s="24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36" t="s">
        <v>200</v>
      </c>
      <c r="AU141" s="236" t="s">
        <v>87</v>
      </c>
      <c r="AV141" s="14" t="s">
        <v>87</v>
      </c>
      <c r="AW141" s="14" t="s">
        <v>30</v>
      </c>
      <c r="AX141" s="14" t="s">
        <v>76</v>
      </c>
      <c r="AY141" s="236" t="s">
        <v>192</v>
      </c>
    </row>
    <row r="142" s="14" customFormat="1">
      <c r="A142" s="14"/>
      <c r="B142" s="235"/>
      <c r="C142" s="14"/>
      <c r="D142" s="228" t="s">
        <v>200</v>
      </c>
      <c r="E142" s="236" t="s">
        <v>1</v>
      </c>
      <c r="F142" s="237" t="s">
        <v>932</v>
      </c>
      <c r="G142" s="14"/>
      <c r="H142" s="238">
        <v>9.9749999999999996</v>
      </c>
      <c r="I142" s="239"/>
      <c r="J142" s="14"/>
      <c r="K142" s="14"/>
      <c r="L142" s="235"/>
      <c r="M142" s="240"/>
      <c r="N142" s="241"/>
      <c r="O142" s="241"/>
      <c r="P142" s="241"/>
      <c r="Q142" s="241"/>
      <c r="R142" s="241"/>
      <c r="S142" s="241"/>
      <c r="T142" s="24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36" t="s">
        <v>200</v>
      </c>
      <c r="AU142" s="236" t="s">
        <v>87</v>
      </c>
      <c r="AV142" s="14" t="s">
        <v>87</v>
      </c>
      <c r="AW142" s="14" t="s">
        <v>30</v>
      </c>
      <c r="AX142" s="14" t="s">
        <v>76</v>
      </c>
      <c r="AY142" s="236" t="s">
        <v>192</v>
      </c>
    </row>
    <row r="143" s="14" customFormat="1">
      <c r="A143" s="14"/>
      <c r="B143" s="235"/>
      <c r="C143" s="14"/>
      <c r="D143" s="228" t="s">
        <v>200</v>
      </c>
      <c r="E143" s="236" t="s">
        <v>1</v>
      </c>
      <c r="F143" s="237" t="s">
        <v>933</v>
      </c>
      <c r="G143" s="14"/>
      <c r="H143" s="238">
        <v>4.3129999999999997</v>
      </c>
      <c r="I143" s="239"/>
      <c r="J143" s="14"/>
      <c r="K143" s="14"/>
      <c r="L143" s="235"/>
      <c r="M143" s="240"/>
      <c r="N143" s="241"/>
      <c r="O143" s="241"/>
      <c r="P143" s="241"/>
      <c r="Q143" s="241"/>
      <c r="R143" s="241"/>
      <c r="S143" s="241"/>
      <c r="T143" s="24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36" t="s">
        <v>200</v>
      </c>
      <c r="AU143" s="236" t="s">
        <v>87</v>
      </c>
      <c r="AV143" s="14" t="s">
        <v>87</v>
      </c>
      <c r="AW143" s="14" t="s">
        <v>30</v>
      </c>
      <c r="AX143" s="14" t="s">
        <v>76</v>
      </c>
      <c r="AY143" s="236" t="s">
        <v>192</v>
      </c>
    </row>
    <row r="144" s="14" customFormat="1">
      <c r="A144" s="14"/>
      <c r="B144" s="235"/>
      <c r="C144" s="14"/>
      <c r="D144" s="228" t="s">
        <v>200</v>
      </c>
      <c r="E144" s="236" t="s">
        <v>1</v>
      </c>
      <c r="F144" s="237" t="s">
        <v>934</v>
      </c>
      <c r="G144" s="14"/>
      <c r="H144" s="238">
        <v>4.2400000000000002</v>
      </c>
      <c r="I144" s="239"/>
      <c r="J144" s="14"/>
      <c r="K144" s="14"/>
      <c r="L144" s="235"/>
      <c r="M144" s="240"/>
      <c r="N144" s="241"/>
      <c r="O144" s="241"/>
      <c r="P144" s="241"/>
      <c r="Q144" s="241"/>
      <c r="R144" s="241"/>
      <c r="S144" s="241"/>
      <c r="T144" s="24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36" t="s">
        <v>200</v>
      </c>
      <c r="AU144" s="236" t="s">
        <v>87</v>
      </c>
      <c r="AV144" s="14" t="s">
        <v>87</v>
      </c>
      <c r="AW144" s="14" t="s">
        <v>30</v>
      </c>
      <c r="AX144" s="14" t="s">
        <v>76</v>
      </c>
      <c r="AY144" s="236" t="s">
        <v>192</v>
      </c>
    </row>
    <row r="145" s="14" customFormat="1">
      <c r="A145" s="14"/>
      <c r="B145" s="235"/>
      <c r="C145" s="14"/>
      <c r="D145" s="228" t="s">
        <v>200</v>
      </c>
      <c r="E145" s="236" t="s">
        <v>1</v>
      </c>
      <c r="F145" s="237" t="s">
        <v>935</v>
      </c>
      <c r="G145" s="14"/>
      <c r="H145" s="238">
        <v>4.6500000000000004</v>
      </c>
      <c r="I145" s="239"/>
      <c r="J145" s="14"/>
      <c r="K145" s="14"/>
      <c r="L145" s="235"/>
      <c r="M145" s="240"/>
      <c r="N145" s="241"/>
      <c r="O145" s="241"/>
      <c r="P145" s="241"/>
      <c r="Q145" s="241"/>
      <c r="R145" s="241"/>
      <c r="S145" s="241"/>
      <c r="T145" s="24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6" t="s">
        <v>200</v>
      </c>
      <c r="AU145" s="236" t="s">
        <v>87</v>
      </c>
      <c r="AV145" s="14" t="s">
        <v>87</v>
      </c>
      <c r="AW145" s="14" t="s">
        <v>30</v>
      </c>
      <c r="AX145" s="14" t="s">
        <v>76</v>
      </c>
      <c r="AY145" s="236" t="s">
        <v>192</v>
      </c>
    </row>
    <row r="146" s="14" customFormat="1">
      <c r="A146" s="14"/>
      <c r="B146" s="235"/>
      <c r="C146" s="14"/>
      <c r="D146" s="228" t="s">
        <v>200</v>
      </c>
      <c r="E146" s="236" t="s">
        <v>1</v>
      </c>
      <c r="F146" s="237" t="s">
        <v>936</v>
      </c>
      <c r="G146" s="14"/>
      <c r="H146" s="238">
        <v>6.4749999999999996</v>
      </c>
      <c r="I146" s="239"/>
      <c r="J146" s="14"/>
      <c r="K146" s="14"/>
      <c r="L146" s="235"/>
      <c r="M146" s="240"/>
      <c r="N146" s="241"/>
      <c r="O146" s="241"/>
      <c r="P146" s="241"/>
      <c r="Q146" s="241"/>
      <c r="R146" s="241"/>
      <c r="S146" s="241"/>
      <c r="T146" s="24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36" t="s">
        <v>200</v>
      </c>
      <c r="AU146" s="236" t="s">
        <v>87</v>
      </c>
      <c r="AV146" s="14" t="s">
        <v>87</v>
      </c>
      <c r="AW146" s="14" t="s">
        <v>30</v>
      </c>
      <c r="AX146" s="14" t="s">
        <v>76</v>
      </c>
      <c r="AY146" s="236" t="s">
        <v>192</v>
      </c>
    </row>
    <row r="147" s="14" customFormat="1">
      <c r="A147" s="14"/>
      <c r="B147" s="235"/>
      <c r="C147" s="14"/>
      <c r="D147" s="228" t="s">
        <v>200</v>
      </c>
      <c r="E147" s="236" t="s">
        <v>1</v>
      </c>
      <c r="F147" s="237" t="s">
        <v>937</v>
      </c>
      <c r="G147" s="14"/>
      <c r="H147" s="238">
        <v>14.975</v>
      </c>
      <c r="I147" s="239"/>
      <c r="J147" s="14"/>
      <c r="K147" s="14"/>
      <c r="L147" s="235"/>
      <c r="M147" s="240"/>
      <c r="N147" s="241"/>
      <c r="O147" s="241"/>
      <c r="P147" s="241"/>
      <c r="Q147" s="241"/>
      <c r="R147" s="241"/>
      <c r="S147" s="241"/>
      <c r="T147" s="24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36" t="s">
        <v>200</v>
      </c>
      <c r="AU147" s="236" t="s">
        <v>87</v>
      </c>
      <c r="AV147" s="14" t="s">
        <v>87</v>
      </c>
      <c r="AW147" s="14" t="s">
        <v>30</v>
      </c>
      <c r="AX147" s="14" t="s">
        <v>76</v>
      </c>
      <c r="AY147" s="236" t="s">
        <v>192</v>
      </c>
    </row>
    <row r="148" s="14" customFormat="1">
      <c r="A148" s="14"/>
      <c r="B148" s="235"/>
      <c r="C148" s="14"/>
      <c r="D148" s="228" t="s">
        <v>200</v>
      </c>
      <c r="E148" s="236" t="s">
        <v>1</v>
      </c>
      <c r="F148" s="237" t="s">
        <v>938</v>
      </c>
      <c r="G148" s="14"/>
      <c r="H148" s="238">
        <v>21.780000000000001</v>
      </c>
      <c r="I148" s="239"/>
      <c r="J148" s="14"/>
      <c r="K148" s="14"/>
      <c r="L148" s="235"/>
      <c r="M148" s="240"/>
      <c r="N148" s="241"/>
      <c r="O148" s="241"/>
      <c r="P148" s="241"/>
      <c r="Q148" s="241"/>
      <c r="R148" s="241"/>
      <c r="S148" s="241"/>
      <c r="T148" s="24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36" t="s">
        <v>200</v>
      </c>
      <c r="AU148" s="236" t="s">
        <v>87</v>
      </c>
      <c r="AV148" s="14" t="s">
        <v>87</v>
      </c>
      <c r="AW148" s="14" t="s">
        <v>30</v>
      </c>
      <c r="AX148" s="14" t="s">
        <v>76</v>
      </c>
      <c r="AY148" s="236" t="s">
        <v>192</v>
      </c>
    </row>
    <row r="149" s="16" customFormat="1">
      <c r="A149" s="16"/>
      <c r="B149" s="251"/>
      <c r="C149" s="16"/>
      <c r="D149" s="228" t="s">
        <v>200</v>
      </c>
      <c r="E149" s="252" t="s">
        <v>903</v>
      </c>
      <c r="F149" s="253" t="s">
        <v>224</v>
      </c>
      <c r="G149" s="16"/>
      <c r="H149" s="254">
        <v>89.908000000000001</v>
      </c>
      <c r="I149" s="255"/>
      <c r="J149" s="16"/>
      <c r="K149" s="16"/>
      <c r="L149" s="251"/>
      <c r="M149" s="256"/>
      <c r="N149" s="257"/>
      <c r="O149" s="257"/>
      <c r="P149" s="257"/>
      <c r="Q149" s="257"/>
      <c r="R149" s="257"/>
      <c r="S149" s="257"/>
      <c r="T149" s="258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52" t="s">
        <v>200</v>
      </c>
      <c r="AU149" s="252" t="s">
        <v>87</v>
      </c>
      <c r="AV149" s="16" t="s">
        <v>198</v>
      </c>
      <c r="AW149" s="16" t="s">
        <v>30</v>
      </c>
      <c r="AX149" s="16" t="s">
        <v>83</v>
      </c>
      <c r="AY149" s="252" t="s">
        <v>192</v>
      </c>
    </row>
    <row r="150" s="2" customFormat="1" ht="33" customHeight="1">
      <c r="A150" s="40"/>
      <c r="B150" s="183"/>
      <c r="C150" s="214" t="s">
        <v>87</v>
      </c>
      <c r="D150" s="214" t="s">
        <v>195</v>
      </c>
      <c r="E150" s="215" t="s">
        <v>939</v>
      </c>
      <c r="F150" s="216" t="s">
        <v>940</v>
      </c>
      <c r="G150" s="217" t="s">
        <v>122</v>
      </c>
      <c r="H150" s="218">
        <v>20.841000000000001</v>
      </c>
      <c r="I150" s="219"/>
      <c r="J150" s="220">
        <f>ROUND(I150*H150,2)</f>
        <v>0</v>
      </c>
      <c r="K150" s="221"/>
      <c r="L150" s="41"/>
      <c r="M150" s="222" t="s">
        <v>1</v>
      </c>
      <c r="N150" s="223" t="s">
        <v>42</v>
      </c>
      <c r="O150" s="84"/>
      <c r="P150" s="224">
        <f>O150*H150</f>
        <v>0</v>
      </c>
      <c r="Q150" s="224">
        <v>0</v>
      </c>
      <c r="R150" s="224">
        <f>Q150*H150</f>
        <v>0</v>
      </c>
      <c r="S150" s="224">
        <v>0.22500000000000001</v>
      </c>
      <c r="T150" s="225">
        <f>S150*H150</f>
        <v>4.6892250000000004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198</v>
      </c>
      <c r="AT150" s="226" t="s">
        <v>195</v>
      </c>
      <c r="AU150" s="226" t="s">
        <v>87</v>
      </c>
      <c r="AY150" s="19" t="s">
        <v>192</v>
      </c>
      <c r="BE150" s="140">
        <f>IF(N150="základná",J150,0)</f>
        <v>0</v>
      </c>
      <c r="BF150" s="140">
        <f>IF(N150="znížená",J150,0)</f>
        <v>0</v>
      </c>
      <c r="BG150" s="140">
        <f>IF(N150="zákl. prenesená",J150,0)</f>
        <v>0</v>
      </c>
      <c r="BH150" s="140">
        <f>IF(N150="zníž. prenesená",J150,0)</f>
        <v>0</v>
      </c>
      <c r="BI150" s="140">
        <f>IF(N150="nulová",J150,0)</f>
        <v>0</v>
      </c>
      <c r="BJ150" s="19" t="s">
        <v>87</v>
      </c>
      <c r="BK150" s="140">
        <f>ROUND(I150*H150,2)</f>
        <v>0</v>
      </c>
      <c r="BL150" s="19" t="s">
        <v>198</v>
      </c>
      <c r="BM150" s="226" t="s">
        <v>941</v>
      </c>
    </row>
    <row r="151" s="14" customFormat="1">
      <c r="A151" s="14"/>
      <c r="B151" s="235"/>
      <c r="C151" s="14"/>
      <c r="D151" s="228" t="s">
        <v>200</v>
      </c>
      <c r="E151" s="236" t="s">
        <v>1</v>
      </c>
      <c r="F151" s="237" t="s">
        <v>942</v>
      </c>
      <c r="G151" s="14"/>
      <c r="H151" s="238">
        <v>5.9699999999999998</v>
      </c>
      <c r="I151" s="239"/>
      <c r="J151" s="14"/>
      <c r="K151" s="14"/>
      <c r="L151" s="235"/>
      <c r="M151" s="240"/>
      <c r="N151" s="241"/>
      <c r="O151" s="241"/>
      <c r="P151" s="241"/>
      <c r="Q151" s="241"/>
      <c r="R151" s="241"/>
      <c r="S151" s="241"/>
      <c r="T151" s="24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6" t="s">
        <v>200</v>
      </c>
      <c r="AU151" s="236" t="s">
        <v>87</v>
      </c>
      <c r="AV151" s="14" t="s">
        <v>87</v>
      </c>
      <c r="AW151" s="14" t="s">
        <v>30</v>
      </c>
      <c r="AX151" s="14" t="s">
        <v>76</v>
      </c>
      <c r="AY151" s="236" t="s">
        <v>192</v>
      </c>
    </row>
    <row r="152" s="14" customFormat="1">
      <c r="A152" s="14"/>
      <c r="B152" s="235"/>
      <c r="C152" s="14"/>
      <c r="D152" s="228" t="s">
        <v>200</v>
      </c>
      <c r="E152" s="236" t="s">
        <v>1</v>
      </c>
      <c r="F152" s="237" t="s">
        <v>943</v>
      </c>
      <c r="G152" s="14"/>
      <c r="H152" s="238">
        <v>14.871</v>
      </c>
      <c r="I152" s="239"/>
      <c r="J152" s="14"/>
      <c r="K152" s="14"/>
      <c r="L152" s="235"/>
      <c r="M152" s="240"/>
      <c r="N152" s="241"/>
      <c r="O152" s="241"/>
      <c r="P152" s="241"/>
      <c r="Q152" s="241"/>
      <c r="R152" s="241"/>
      <c r="S152" s="241"/>
      <c r="T152" s="24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36" t="s">
        <v>200</v>
      </c>
      <c r="AU152" s="236" t="s">
        <v>87</v>
      </c>
      <c r="AV152" s="14" t="s">
        <v>87</v>
      </c>
      <c r="AW152" s="14" t="s">
        <v>30</v>
      </c>
      <c r="AX152" s="14" t="s">
        <v>76</v>
      </c>
      <c r="AY152" s="236" t="s">
        <v>192</v>
      </c>
    </row>
    <row r="153" s="16" customFormat="1">
      <c r="A153" s="16"/>
      <c r="B153" s="251"/>
      <c r="C153" s="16"/>
      <c r="D153" s="228" t="s">
        <v>200</v>
      </c>
      <c r="E153" s="252" t="s">
        <v>908</v>
      </c>
      <c r="F153" s="253" t="s">
        <v>224</v>
      </c>
      <c r="G153" s="16"/>
      <c r="H153" s="254">
        <v>20.841000000000001</v>
      </c>
      <c r="I153" s="255"/>
      <c r="J153" s="16"/>
      <c r="K153" s="16"/>
      <c r="L153" s="251"/>
      <c r="M153" s="256"/>
      <c r="N153" s="257"/>
      <c r="O153" s="257"/>
      <c r="P153" s="257"/>
      <c r="Q153" s="257"/>
      <c r="R153" s="257"/>
      <c r="S153" s="257"/>
      <c r="T153" s="258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52" t="s">
        <v>200</v>
      </c>
      <c r="AU153" s="252" t="s">
        <v>87</v>
      </c>
      <c r="AV153" s="16" t="s">
        <v>198</v>
      </c>
      <c r="AW153" s="16" t="s">
        <v>30</v>
      </c>
      <c r="AX153" s="16" t="s">
        <v>83</v>
      </c>
      <c r="AY153" s="252" t="s">
        <v>192</v>
      </c>
    </row>
    <row r="154" s="2" customFormat="1" ht="24.15" customHeight="1">
      <c r="A154" s="40"/>
      <c r="B154" s="183"/>
      <c r="C154" s="214" t="s">
        <v>204</v>
      </c>
      <c r="D154" s="214" t="s">
        <v>195</v>
      </c>
      <c r="E154" s="215" t="s">
        <v>944</v>
      </c>
      <c r="F154" s="216" t="s">
        <v>945</v>
      </c>
      <c r="G154" s="217" t="s">
        <v>122</v>
      </c>
      <c r="H154" s="218">
        <v>14.654999999999999</v>
      </c>
      <c r="I154" s="219"/>
      <c r="J154" s="220">
        <f>ROUND(I154*H154,2)</f>
        <v>0</v>
      </c>
      <c r="K154" s="221"/>
      <c r="L154" s="41"/>
      <c r="M154" s="222" t="s">
        <v>1</v>
      </c>
      <c r="N154" s="223" t="s">
        <v>42</v>
      </c>
      <c r="O154" s="84"/>
      <c r="P154" s="224">
        <f>O154*H154</f>
        <v>0</v>
      </c>
      <c r="Q154" s="224">
        <v>0</v>
      </c>
      <c r="R154" s="224">
        <f>Q154*H154</f>
        <v>0</v>
      </c>
      <c r="S154" s="224">
        <v>0.316</v>
      </c>
      <c r="T154" s="225">
        <f>S154*H154</f>
        <v>4.6309800000000001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198</v>
      </c>
      <c r="AT154" s="226" t="s">
        <v>195</v>
      </c>
      <c r="AU154" s="226" t="s">
        <v>87</v>
      </c>
      <c r="AY154" s="19" t="s">
        <v>192</v>
      </c>
      <c r="BE154" s="140">
        <f>IF(N154="základná",J154,0)</f>
        <v>0</v>
      </c>
      <c r="BF154" s="140">
        <f>IF(N154="znížená",J154,0)</f>
        <v>0</v>
      </c>
      <c r="BG154" s="140">
        <f>IF(N154="zákl. prenesená",J154,0)</f>
        <v>0</v>
      </c>
      <c r="BH154" s="140">
        <f>IF(N154="zníž. prenesená",J154,0)</f>
        <v>0</v>
      </c>
      <c r="BI154" s="140">
        <f>IF(N154="nulová",J154,0)</f>
        <v>0</v>
      </c>
      <c r="BJ154" s="19" t="s">
        <v>87</v>
      </c>
      <c r="BK154" s="140">
        <f>ROUND(I154*H154,2)</f>
        <v>0</v>
      </c>
      <c r="BL154" s="19" t="s">
        <v>198</v>
      </c>
      <c r="BM154" s="226" t="s">
        <v>946</v>
      </c>
    </row>
    <row r="155" s="14" customFormat="1">
      <c r="A155" s="14"/>
      <c r="B155" s="235"/>
      <c r="C155" s="14"/>
      <c r="D155" s="228" t="s">
        <v>200</v>
      </c>
      <c r="E155" s="236" t="s">
        <v>1</v>
      </c>
      <c r="F155" s="237" t="s">
        <v>947</v>
      </c>
      <c r="G155" s="14"/>
      <c r="H155" s="238">
        <v>6.8579999999999997</v>
      </c>
      <c r="I155" s="239"/>
      <c r="J155" s="14"/>
      <c r="K155" s="14"/>
      <c r="L155" s="235"/>
      <c r="M155" s="240"/>
      <c r="N155" s="241"/>
      <c r="O155" s="241"/>
      <c r="P155" s="241"/>
      <c r="Q155" s="241"/>
      <c r="R155" s="241"/>
      <c r="S155" s="241"/>
      <c r="T155" s="24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36" t="s">
        <v>200</v>
      </c>
      <c r="AU155" s="236" t="s">
        <v>87</v>
      </c>
      <c r="AV155" s="14" t="s">
        <v>87</v>
      </c>
      <c r="AW155" s="14" t="s">
        <v>30</v>
      </c>
      <c r="AX155" s="14" t="s">
        <v>76</v>
      </c>
      <c r="AY155" s="236" t="s">
        <v>192</v>
      </c>
    </row>
    <row r="156" s="14" customFormat="1">
      <c r="A156" s="14"/>
      <c r="B156" s="235"/>
      <c r="C156" s="14"/>
      <c r="D156" s="228" t="s">
        <v>200</v>
      </c>
      <c r="E156" s="236" t="s">
        <v>1</v>
      </c>
      <c r="F156" s="237" t="s">
        <v>948</v>
      </c>
      <c r="G156" s="14"/>
      <c r="H156" s="238">
        <v>7.7969999999999997</v>
      </c>
      <c r="I156" s="239"/>
      <c r="J156" s="14"/>
      <c r="K156" s="14"/>
      <c r="L156" s="235"/>
      <c r="M156" s="240"/>
      <c r="N156" s="241"/>
      <c r="O156" s="241"/>
      <c r="P156" s="241"/>
      <c r="Q156" s="241"/>
      <c r="R156" s="241"/>
      <c r="S156" s="241"/>
      <c r="T156" s="24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36" t="s">
        <v>200</v>
      </c>
      <c r="AU156" s="236" t="s">
        <v>87</v>
      </c>
      <c r="AV156" s="14" t="s">
        <v>87</v>
      </c>
      <c r="AW156" s="14" t="s">
        <v>30</v>
      </c>
      <c r="AX156" s="14" t="s">
        <v>76</v>
      </c>
      <c r="AY156" s="236" t="s">
        <v>192</v>
      </c>
    </row>
    <row r="157" s="16" customFormat="1">
      <c r="A157" s="16"/>
      <c r="B157" s="251"/>
      <c r="C157" s="16"/>
      <c r="D157" s="228" t="s">
        <v>200</v>
      </c>
      <c r="E157" s="252" t="s">
        <v>906</v>
      </c>
      <c r="F157" s="253" t="s">
        <v>224</v>
      </c>
      <c r="G157" s="16"/>
      <c r="H157" s="254">
        <v>14.654999999999999</v>
      </c>
      <c r="I157" s="255"/>
      <c r="J157" s="16"/>
      <c r="K157" s="16"/>
      <c r="L157" s="251"/>
      <c r="M157" s="256"/>
      <c r="N157" s="257"/>
      <c r="O157" s="257"/>
      <c r="P157" s="257"/>
      <c r="Q157" s="257"/>
      <c r="R157" s="257"/>
      <c r="S157" s="257"/>
      <c r="T157" s="258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T157" s="252" t="s">
        <v>200</v>
      </c>
      <c r="AU157" s="252" t="s">
        <v>87</v>
      </c>
      <c r="AV157" s="16" t="s">
        <v>198</v>
      </c>
      <c r="AW157" s="16" t="s">
        <v>30</v>
      </c>
      <c r="AX157" s="16" t="s">
        <v>83</v>
      </c>
      <c r="AY157" s="252" t="s">
        <v>192</v>
      </c>
    </row>
    <row r="158" s="2" customFormat="1" ht="24.15" customHeight="1">
      <c r="A158" s="40"/>
      <c r="B158" s="183"/>
      <c r="C158" s="214" t="s">
        <v>198</v>
      </c>
      <c r="D158" s="214" t="s">
        <v>195</v>
      </c>
      <c r="E158" s="215" t="s">
        <v>949</v>
      </c>
      <c r="F158" s="216" t="s">
        <v>950</v>
      </c>
      <c r="G158" s="217" t="s">
        <v>122</v>
      </c>
      <c r="H158" s="218">
        <v>12.18</v>
      </c>
      <c r="I158" s="219"/>
      <c r="J158" s="220">
        <f>ROUND(I158*H158,2)</f>
        <v>0</v>
      </c>
      <c r="K158" s="221"/>
      <c r="L158" s="41"/>
      <c r="M158" s="222" t="s">
        <v>1</v>
      </c>
      <c r="N158" s="223" t="s">
        <v>42</v>
      </c>
      <c r="O158" s="84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198</v>
      </c>
      <c r="AT158" s="226" t="s">
        <v>195</v>
      </c>
      <c r="AU158" s="226" t="s">
        <v>87</v>
      </c>
      <c r="AY158" s="19" t="s">
        <v>192</v>
      </c>
      <c r="BE158" s="140">
        <f>IF(N158="základná",J158,0)</f>
        <v>0</v>
      </c>
      <c r="BF158" s="140">
        <f>IF(N158="znížená",J158,0)</f>
        <v>0</v>
      </c>
      <c r="BG158" s="140">
        <f>IF(N158="zákl. prenesená",J158,0)</f>
        <v>0</v>
      </c>
      <c r="BH158" s="140">
        <f>IF(N158="zníž. prenesená",J158,0)</f>
        <v>0</v>
      </c>
      <c r="BI158" s="140">
        <f>IF(N158="nulová",J158,0)</f>
        <v>0</v>
      </c>
      <c r="BJ158" s="19" t="s">
        <v>87</v>
      </c>
      <c r="BK158" s="140">
        <f>ROUND(I158*H158,2)</f>
        <v>0</v>
      </c>
      <c r="BL158" s="19" t="s">
        <v>198</v>
      </c>
      <c r="BM158" s="226" t="s">
        <v>951</v>
      </c>
    </row>
    <row r="159" s="14" customFormat="1">
      <c r="A159" s="14"/>
      <c r="B159" s="235"/>
      <c r="C159" s="14"/>
      <c r="D159" s="228" t="s">
        <v>200</v>
      </c>
      <c r="E159" s="236" t="s">
        <v>1</v>
      </c>
      <c r="F159" s="237" t="s">
        <v>952</v>
      </c>
      <c r="G159" s="14"/>
      <c r="H159" s="238">
        <v>3.6000000000000001</v>
      </c>
      <c r="I159" s="239"/>
      <c r="J159" s="14"/>
      <c r="K159" s="14"/>
      <c r="L159" s="235"/>
      <c r="M159" s="240"/>
      <c r="N159" s="241"/>
      <c r="O159" s="241"/>
      <c r="P159" s="241"/>
      <c r="Q159" s="241"/>
      <c r="R159" s="241"/>
      <c r="S159" s="241"/>
      <c r="T159" s="24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36" t="s">
        <v>200</v>
      </c>
      <c r="AU159" s="236" t="s">
        <v>87</v>
      </c>
      <c r="AV159" s="14" t="s">
        <v>87</v>
      </c>
      <c r="AW159" s="14" t="s">
        <v>30</v>
      </c>
      <c r="AX159" s="14" t="s">
        <v>76</v>
      </c>
      <c r="AY159" s="236" t="s">
        <v>192</v>
      </c>
    </row>
    <row r="160" s="14" customFormat="1">
      <c r="A160" s="14"/>
      <c r="B160" s="235"/>
      <c r="C160" s="14"/>
      <c r="D160" s="228" t="s">
        <v>200</v>
      </c>
      <c r="E160" s="236" t="s">
        <v>1</v>
      </c>
      <c r="F160" s="237" t="s">
        <v>953</v>
      </c>
      <c r="G160" s="14"/>
      <c r="H160" s="238">
        <v>4.9800000000000004</v>
      </c>
      <c r="I160" s="239"/>
      <c r="J160" s="14"/>
      <c r="K160" s="14"/>
      <c r="L160" s="235"/>
      <c r="M160" s="240"/>
      <c r="N160" s="241"/>
      <c r="O160" s="241"/>
      <c r="P160" s="241"/>
      <c r="Q160" s="241"/>
      <c r="R160" s="241"/>
      <c r="S160" s="241"/>
      <c r="T160" s="24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36" t="s">
        <v>200</v>
      </c>
      <c r="AU160" s="236" t="s">
        <v>87</v>
      </c>
      <c r="AV160" s="14" t="s">
        <v>87</v>
      </c>
      <c r="AW160" s="14" t="s">
        <v>30</v>
      </c>
      <c r="AX160" s="14" t="s">
        <v>76</v>
      </c>
      <c r="AY160" s="236" t="s">
        <v>192</v>
      </c>
    </row>
    <row r="161" s="14" customFormat="1">
      <c r="A161" s="14"/>
      <c r="B161" s="235"/>
      <c r="C161" s="14"/>
      <c r="D161" s="228" t="s">
        <v>200</v>
      </c>
      <c r="E161" s="236" t="s">
        <v>1</v>
      </c>
      <c r="F161" s="237" t="s">
        <v>954</v>
      </c>
      <c r="G161" s="14"/>
      <c r="H161" s="238">
        <v>3.6000000000000001</v>
      </c>
      <c r="I161" s="239"/>
      <c r="J161" s="14"/>
      <c r="K161" s="14"/>
      <c r="L161" s="235"/>
      <c r="M161" s="240"/>
      <c r="N161" s="241"/>
      <c r="O161" s="241"/>
      <c r="P161" s="241"/>
      <c r="Q161" s="241"/>
      <c r="R161" s="241"/>
      <c r="S161" s="241"/>
      <c r="T161" s="24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36" t="s">
        <v>200</v>
      </c>
      <c r="AU161" s="236" t="s">
        <v>87</v>
      </c>
      <c r="AV161" s="14" t="s">
        <v>87</v>
      </c>
      <c r="AW161" s="14" t="s">
        <v>30</v>
      </c>
      <c r="AX161" s="14" t="s">
        <v>76</v>
      </c>
      <c r="AY161" s="236" t="s">
        <v>192</v>
      </c>
    </row>
    <row r="162" s="16" customFormat="1">
      <c r="A162" s="16"/>
      <c r="B162" s="251"/>
      <c r="C162" s="16"/>
      <c r="D162" s="228" t="s">
        <v>200</v>
      </c>
      <c r="E162" s="252" t="s">
        <v>910</v>
      </c>
      <c r="F162" s="253" t="s">
        <v>224</v>
      </c>
      <c r="G162" s="16"/>
      <c r="H162" s="254">
        <v>12.18</v>
      </c>
      <c r="I162" s="255"/>
      <c r="J162" s="16"/>
      <c r="K162" s="16"/>
      <c r="L162" s="251"/>
      <c r="M162" s="256"/>
      <c r="N162" s="257"/>
      <c r="O162" s="257"/>
      <c r="P162" s="257"/>
      <c r="Q162" s="257"/>
      <c r="R162" s="257"/>
      <c r="S162" s="257"/>
      <c r="T162" s="258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52" t="s">
        <v>200</v>
      </c>
      <c r="AU162" s="252" t="s">
        <v>87</v>
      </c>
      <c r="AV162" s="16" t="s">
        <v>198</v>
      </c>
      <c r="AW162" s="16" t="s">
        <v>30</v>
      </c>
      <c r="AX162" s="16" t="s">
        <v>83</v>
      </c>
      <c r="AY162" s="252" t="s">
        <v>192</v>
      </c>
    </row>
    <row r="163" s="2" customFormat="1" ht="24.15" customHeight="1">
      <c r="A163" s="40"/>
      <c r="B163" s="183"/>
      <c r="C163" s="214" t="s">
        <v>236</v>
      </c>
      <c r="D163" s="214" t="s">
        <v>195</v>
      </c>
      <c r="E163" s="215" t="s">
        <v>955</v>
      </c>
      <c r="F163" s="216" t="s">
        <v>956</v>
      </c>
      <c r="G163" s="217" t="s">
        <v>957</v>
      </c>
      <c r="H163" s="218">
        <v>96.308999999999998</v>
      </c>
      <c r="I163" s="219"/>
      <c r="J163" s="220">
        <f>ROUND(I163*H163,2)</f>
        <v>0</v>
      </c>
      <c r="K163" s="221"/>
      <c r="L163" s="41"/>
      <c r="M163" s="222" t="s">
        <v>1</v>
      </c>
      <c r="N163" s="223" t="s">
        <v>42</v>
      </c>
      <c r="O163" s="84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198</v>
      </c>
      <c r="AT163" s="226" t="s">
        <v>195</v>
      </c>
      <c r="AU163" s="226" t="s">
        <v>87</v>
      </c>
      <c r="AY163" s="19" t="s">
        <v>192</v>
      </c>
      <c r="BE163" s="140">
        <f>IF(N163="základná",J163,0)</f>
        <v>0</v>
      </c>
      <c r="BF163" s="140">
        <f>IF(N163="znížená",J163,0)</f>
        <v>0</v>
      </c>
      <c r="BG163" s="140">
        <f>IF(N163="zákl. prenesená",J163,0)</f>
        <v>0</v>
      </c>
      <c r="BH163" s="140">
        <f>IF(N163="zníž. prenesená",J163,0)</f>
        <v>0</v>
      </c>
      <c r="BI163" s="140">
        <f>IF(N163="nulová",J163,0)</f>
        <v>0</v>
      </c>
      <c r="BJ163" s="19" t="s">
        <v>87</v>
      </c>
      <c r="BK163" s="140">
        <f>ROUND(I163*H163,2)</f>
        <v>0</v>
      </c>
      <c r="BL163" s="19" t="s">
        <v>198</v>
      </c>
      <c r="BM163" s="226" t="s">
        <v>958</v>
      </c>
    </row>
    <row r="164" s="14" customFormat="1">
      <c r="A164" s="14"/>
      <c r="B164" s="235"/>
      <c r="C164" s="14"/>
      <c r="D164" s="228" t="s">
        <v>200</v>
      </c>
      <c r="E164" s="236" t="s">
        <v>1</v>
      </c>
      <c r="F164" s="237" t="s">
        <v>959</v>
      </c>
      <c r="G164" s="14"/>
      <c r="H164" s="238">
        <v>96.308999999999998</v>
      </c>
      <c r="I164" s="239"/>
      <c r="J164" s="14"/>
      <c r="K164" s="14"/>
      <c r="L164" s="235"/>
      <c r="M164" s="240"/>
      <c r="N164" s="241"/>
      <c r="O164" s="241"/>
      <c r="P164" s="241"/>
      <c r="Q164" s="241"/>
      <c r="R164" s="241"/>
      <c r="S164" s="241"/>
      <c r="T164" s="24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36" t="s">
        <v>200</v>
      </c>
      <c r="AU164" s="236" t="s">
        <v>87</v>
      </c>
      <c r="AV164" s="14" t="s">
        <v>87</v>
      </c>
      <c r="AW164" s="14" t="s">
        <v>30</v>
      </c>
      <c r="AX164" s="14" t="s">
        <v>76</v>
      </c>
      <c r="AY164" s="236" t="s">
        <v>192</v>
      </c>
    </row>
    <row r="165" s="16" customFormat="1">
      <c r="A165" s="16"/>
      <c r="B165" s="251"/>
      <c r="C165" s="16"/>
      <c r="D165" s="228" t="s">
        <v>200</v>
      </c>
      <c r="E165" s="252" t="s">
        <v>913</v>
      </c>
      <c r="F165" s="253" t="s">
        <v>224</v>
      </c>
      <c r="G165" s="16"/>
      <c r="H165" s="254">
        <v>96.308999999999998</v>
      </c>
      <c r="I165" s="255"/>
      <c r="J165" s="16"/>
      <c r="K165" s="16"/>
      <c r="L165" s="251"/>
      <c r="M165" s="256"/>
      <c r="N165" s="257"/>
      <c r="O165" s="257"/>
      <c r="P165" s="257"/>
      <c r="Q165" s="257"/>
      <c r="R165" s="257"/>
      <c r="S165" s="257"/>
      <c r="T165" s="258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52" t="s">
        <v>200</v>
      </c>
      <c r="AU165" s="252" t="s">
        <v>87</v>
      </c>
      <c r="AV165" s="16" t="s">
        <v>198</v>
      </c>
      <c r="AW165" s="16" t="s">
        <v>30</v>
      </c>
      <c r="AX165" s="16" t="s">
        <v>83</v>
      </c>
      <c r="AY165" s="252" t="s">
        <v>192</v>
      </c>
    </row>
    <row r="166" s="2" customFormat="1" ht="24.15" customHeight="1">
      <c r="A166" s="40"/>
      <c r="B166" s="183"/>
      <c r="C166" s="214" t="s">
        <v>193</v>
      </c>
      <c r="D166" s="214" t="s">
        <v>195</v>
      </c>
      <c r="E166" s="215" t="s">
        <v>960</v>
      </c>
      <c r="F166" s="216" t="s">
        <v>961</v>
      </c>
      <c r="G166" s="217" t="s">
        <v>957</v>
      </c>
      <c r="H166" s="218">
        <v>481.54500000000002</v>
      </c>
      <c r="I166" s="219"/>
      <c r="J166" s="220">
        <f>ROUND(I166*H166,2)</f>
        <v>0</v>
      </c>
      <c r="K166" s="221"/>
      <c r="L166" s="41"/>
      <c r="M166" s="222" t="s">
        <v>1</v>
      </c>
      <c r="N166" s="223" t="s">
        <v>42</v>
      </c>
      <c r="O166" s="84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198</v>
      </c>
      <c r="AT166" s="226" t="s">
        <v>195</v>
      </c>
      <c r="AU166" s="226" t="s">
        <v>87</v>
      </c>
      <c r="AY166" s="19" t="s">
        <v>192</v>
      </c>
      <c r="BE166" s="140">
        <f>IF(N166="základná",J166,0)</f>
        <v>0</v>
      </c>
      <c r="BF166" s="140">
        <f>IF(N166="znížená",J166,0)</f>
        <v>0</v>
      </c>
      <c r="BG166" s="140">
        <f>IF(N166="zákl. prenesená",J166,0)</f>
        <v>0</v>
      </c>
      <c r="BH166" s="140">
        <f>IF(N166="zníž. prenesená",J166,0)</f>
        <v>0</v>
      </c>
      <c r="BI166" s="140">
        <f>IF(N166="nulová",J166,0)</f>
        <v>0</v>
      </c>
      <c r="BJ166" s="19" t="s">
        <v>87</v>
      </c>
      <c r="BK166" s="140">
        <f>ROUND(I166*H166,2)</f>
        <v>0</v>
      </c>
      <c r="BL166" s="19" t="s">
        <v>198</v>
      </c>
      <c r="BM166" s="226" t="s">
        <v>962</v>
      </c>
    </row>
    <row r="167" s="14" customFormat="1">
      <c r="A167" s="14"/>
      <c r="B167" s="235"/>
      <c r="C167" s="14"/>
      <c r="D167" s="228" t="s">
        <v>200</v>
      </c>
      <c r="E167" s="236" t="s">
        <v>1</v>
      </c>
      <c r="F167" s="237" t="s">
        <v>963</v>
      </c>
      <c r="G167" s="14"/>
      <c r="H167" s="238">
        <v>481.54500000000002</v>
      </c>
      <c r="I167" s="239"/>
      <c r="J167" s="14"/>
      <c r="K167" s="14"/>
      <c r="L167" s="235"/>
      <c r="M167" s="240"/>
      <c r="N167" s="241"/>
      <c r="O167" s="241"/>
      <c r="P167" s="241"/>
      <c r="Q167" s="241"/>
      <c r="R167" s="241"/>
      <c r="S167" s="241"/>
      <c r="T167" s="24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36" t="s">
        <v>200</v>
      </c>
      <c r="AU167" s="236" t="s">
        <v>87</v>
      </c>
      <c r="AV167" s="14" t="s">
        <v>87</v>
      </c>
      <c r="AW167" s="14" t="s">
        <v>30</v>
      </c>
      <c r="AX167" s="14" t="s">
        <v>83</v>
      </c>
      <c r="AY167" s="236" t="s">
        <v>192</v>
      </c>
    </row>
    <row r="168" s="2" customFormat="1" ht="33" customHeight="1">
      <c r="A168" s="40"/>
      <c r="B168" s="183"/>
      <c r="C168" s="214" t="s">
        <v>261</v>
      </c>
      <c r="D168" s="214" t="s">
        <v>195</v>
      </c>
      <c r="E168" s="215" t="s">
        <v>964</v>
      </c>
      <c r="F168" s="216" t="s">
        <v>965</v>
      </c>
      <c r="G168" s="217" t="s">
        <v>957</v>
      </c>
      <c r="H168" s="218">
        <v>25.933</v>
      </c>
      <c r="I168" s="219"/>
      <c r="J168" s="220">
        <f>ROUND(I168*H168,2)</f>
        <v>0</v>
      </c>
      <c r="K168" s="221"/>
      <c r="L168" s="41"/>
      <c r="M168" s="222" t="s">
        <v>1</v>
      </c>
      <c r="N168" s="223" t="s">
        <v>42</v>
      </c>
      <c r="O168" s="84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198</v>
      </c>
      <c r="AT168" s="226" t="s">
        <v>195</v>
      </c>
      <c r="AU168" s="226" t="s">
        <v>87</v>
      </c>
      <c r="AY168" s="19" t="s">
        <v>192</v>
      </c>
      <c r="BE168" s="140">
        <f>IF(N168="základná",J168,0)</f>
        <v>0</v>
      </c>
      <c r="BF168" s="140">
        <f>IF(N168="znížená",J168,0)</f>
        <v>0</v>
      </c>
      <c r="BG168" s="140">
        <f>IF(N168="zákl. prenesená",J168,0)</f>
        <v>0</v>
      </c>
      <c r="BH168" s="140">
        <f>IF(N168="zníž. prenesená",J168,0)</f>
        <v>0</v>
      </c>
      <c r="BI168" s="140">
        <f>IF(N168="nulová",J168,0)</f>
        <v>0</v>
      </c>
      <c r="BJ168" s="19" t="s">
        <v>87</v>
      </c>
      <c r="BK168" s="140">
        <f>ROUND(I168*H168,2)</f>
        <v>0</v>
      </c>
      <c r="BL168" s="19" t="s">
        <v>198</v>
      </c>
      <c r="BM168" s="226" t="s">
        <v>966</v>
      </c>
    </row>
    <row r="169" s="14" customFormat="1">
      <c r="A169" s="14"/>
      <c r="B169" s="235"/>
      <c r="C169" s="14"/>
      <c r="D169" s="228" t="s">
        <v>200</v>
      </c>
      <c r="E169" s="236" t="s">
        <v>1</v>
      </c>
      <c r="F169" s="237" t="s">
        <v>921</v>
      </c>
      <c r="G169" s="14"/>
      <c r="H169" s="238">
        <v>25.933</v>
      </c>
      <c r="I169" s="239"/>
      <c r="J169" s="14"/>
      <c r="K169" s="14"/>
      <c r="L169" s="235"/>
      <c r="M169" s="240"/>
      <c r="N169" s="241"/>
      <c r="O169" s="241"/>
      <c r="P169" s="241"/>
      <c r="Q169" s="241"/>
      <c r="R169" s="241"/>
      <c r="S169" s="241"/>
      <c r="T169" s="24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36" t="s">
        <v>200</v>
      </c>
      <c r="AU169" s="236" t="s">
        <v>87</v>
      </c>
      <c r="AV169" s="14" t="s">
        <v>87</v>
      </c>
      <c r="AW169" s="14" t="s">
        <v>30</v>
      </c>
      <c r="AX169" s="14" t="s">
        <v>83</v>
      </c>
      <c r="AY169" s="236" t="s">
        <v>192</v>
      </c>
    </row>
    <row r="170" s="2" customFormat="1" ht="37.8" customHeight="1">
      <c r="A170" s="40"/>
      <c r="B170" s="183"/>
      <c r="C170" s="214" t="s">
        <v>269</v>
      </c>
      <c r="D170" s="214" t="s">
        <v>195</v>
      </c>
      <c r="E170" s="215" t="s">
        <v>967</v>
      </c>
      <c r="F170" s="216" t="s">
        <v>968</v>
      </c>
      <c r="G170" s="217" t="s">
        <v>957</v>
      </c>
      <c r="H170" s="218">
        <v>518.65999999999997</v>
      </c>
      <c r="I170" s="219"/>
      <c r="J170" s="220">
        <f>ROUND(I170*H170,2)</f>
        <v>0</v>
      </c>
      <c r="K170" s="221"/>
      <c r="L170" s="41"/>
      <c r="M170" s="222" t="s">
        <v>1</v>
      </c>
      <c r="N170" s="223" t="s">
        <v>42</v>
      </c>
      <c r="O170" s="84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198</v>
      </c>
      <c r="AT170" s="226" t="s">
        <v>195</v>
      </c>
      <c r="AU170" s="226" t="s">
        <v>87</v>
      </c>
      <c r="AY170" s="19" t="s">
        <v>192</v>
      </c>
      <c r="BE170" s="140">
        <f>IF(N170="základná",J170,0)</f>
        <v>0</v>
      </c>
      <c r="BF170" s="140">
        <f>IF(N170="znížená",J170,0)</f>
        <v>0</v>
      </c>
      <c r="BG170" s="140">
        <f>IF(N170="zákl. prenesená",J170,0)</f>
        <v>0</v>
      </c>
      <c r="BH170" s="140">
        <f>IF(N170="zníž. prenesená",J170,0)</f>
        <v>0</v>
      </c>
      <c r="BI170" s="140">
        <f>IF(N170="nulová",J170,0)</f>
        <v>0</v>
      </c>
      <c r="BJ170" s="19" t="s">
        <v>87</v>
      </c>
      <c r="BK170" s="140">
        <f>ROUND(I170*H170,2)</f>
        <v>0</v>
      </c>
      <c r="BL170" s="19" t="s">
        <v>198</v>
      </c>
      <c r="BM170" s="226" t="s">
        <v>969</v>
      </c>
    </row>
    <row r="171" s="14" customFormat="1">
      <c r="A171" s="14"/>
      <c r="B171" s="235"/>
      <c r="C171" s="14"/>
      <c r="D171" s="228" t="s">
        <v>200</v>
      </c>
      <c r="E171" s="236" t="s">
        <v>1</v>
      </c>
      <c r="F171" s="237" t="s">
        <v>970</v>
      </c>
      <c r="G171" s="14"/>
      <c r="H171" s="238">
        <v>518.65999999999997</v>
      </c>
      <c r="I171" s="239"/>
      <c r="J171" s="14"/>
      <c r="K171" s="14"/>
      <c r="L171" s="235"/>
      <c r="M171" s="240"/>
      <c r="N171" s="241"/>
      <c r="O171" s="241"/>
      <c r="P171" s="241"/>
      <c r="Q171" s="241"/>
      <c r="R171" s="241"/>
      <c r="S171" s="241"/>
      <c r="T171" s="24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36" t="s">
        <v>200</v>
      </c>
      <c r="AU171" s="236" t="s">
        <v>87</v>
      </c>
      <c r="AV171" s="14" t="s">
        <v>87</v>
      </c>
      <c r="AW171" s="14" t="s">
        <v>30</v>
      </c>
      <c r="AX171" s="14" t="s">
        <v>83</v>
      </c>
      <c r="AY171" s="236" t="s">
        <v>192</v>
      </c>
    </row>
    <row r="172" s="2" customFormat="1" ht="24.15" customHeight="1">
      <c r="A172" s="40"/>
      <c r="B172" s="183"/>
      <c r="C172" s="214" t="s">
        <v>288</v>
      </c>
      <c r="D172" s="214" t="s">
        <v>195</v>
      </c>
      <c r="E172" s="215" t="s">
        <v>971</v>
      </c>
      <c r="F172" s="216" t="s">
        <v>972</v>
      </c>
      <c r="G172" s="217" t="s">
        <v>957</v>
      </c>
      <c r="H172" s="218">
        <v>25.933</v>
      </c>
      <c r="I172" s="219"/>
      <c r="J172" s="220">
        <f>ROUND(I172*H172,2)</f>
        <v>0</v>
      </c>
      <c r="K172" s="221"/>
      <c r="L172" s="41"/>
      <c r="M172" s="222" t="s">
        <v>1</v>
      </c>
      <c r="N172" s="223" t="s">
        <v>42</v>
      </c>
      <c r="O172" s="84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198</v>
      </c>
      <c r="AT172" s="226" t="s">
        <v>195</v>
      </c>
      <c r="AU172" s="226" t="s">
        <v>87</v>
      </c>
      <c r="AY172" s="19" t="s">
        <v>192</v>
      </c>
      <c r="BE172" s="140">
        <f>IF(N172="základná",J172,0)</f>
        <v>0</v>
      </c>
      <c r="BF172" s="140">
        <f>IF(N172="znížená",J172,0)</f>
        <v>0</v>
      </c>
      <c r="BG172" s="140">
        <f>IF(N172="zákl. prenesená",J172,0)</f>
        <v>0</v>
      </c>
      <c r="BH172" s="140">
        <f>IF(N172="zníž. prenesená",J172,0)</f>
        <v>0</v>
      </c>
      <c r="BI172" s="140">
        <f>IF(N172="nulová",J172,0)</f>
        <v>0</v>
      </c>
      <c r="BJ172" s="19" t="s">
        <v>87</v>
      </c>
      <c r="BK172" s="140">
        <f>ROUND(I172*H172,2)</f>
        <v>0</v>
      </c>
      <c r="BL172" s="19" t="s">
        <v>198</v>
      </c>
      <c r="BM172" s="226" t="s">
        <v>973</v>
      </c>
    </row>
    <row r="173" s="14" customFormat="1">
      <c r="A173" s="14"/>
      <c r="B173" s="235"/>
      <c r="C173" s="14"/>
      <c r="D173" s="228" t="s">
        <v>200</v>
      </c>
      <c r="E173" s="236" t="s">
        <v>1</v>
      </c>
      <c r="F173" s="237" t="s">
        <v>974</v>
      </c>
      <c r="G173" s="14"/>
      <c r="H173" s="238">
        <v>25.933</v>
      </c>
      <c r="I173" s="239"/>
      <c r="J173" s="14"/>
      <c r="K173" s="14"/>
      <c r="L173" s="235"/>
      <c r="M173" s="240"/>
      <c r="N173" s="241"/>
      <c r="O173" s="241"/>
      <c r="P173" s="241"/>
      <c r="Q173" s="241"/>
      <c r="R173" s="241"/>
      <c r="S173" s="241"/>
      <c r="T173" s="24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36" t="s">
        <v>200</v>
      </c>
      <c r="AU173" s="236" t="s">
        <v>87</v>
      </c>
      <c r="AV173" s="14" t="s">
        <v>87</v>
      </c>
      <c r="AW173" s="14" t="s">
        <v>30</v>
      </c>
      <c r="AX173" s="14" t="s">
        <v>76</v>
      </c>
      <c r="AY173" s="236" t="s">
        <v>192</v>
      </c>
    </row>
    <row r="174" s="16" customFormat="1">
      <c r="A174" s="16"/>
      <c r="B174" s="251"/>
      <c r="C174" s="16"/>
      <c r="D174" s="228" t="s">
        <v>200</v>
      </c>
      <c r="E174" s="252" t="s">
        <v>921</v>
      </c>
      <c r="F174" s="253" t="s">
        <v>224</v>
      </c>
      <c r="G174" s="16"/>
      <c r="H174" s="254">
        <v>25.933</v>
      </c>
      <c r="I174" s="255"/>
      <c r="J174" s="16"/>
      <c r="K174" s="16"/>
      <c r="L174" s="251"/>
      <c r="M174" s="256"/>
      <c r="N174" s="257"/>
      <c r="O174" s="257"/>
      <c r="P174" s="257"/>
      <c r="Q174" s="257"/>
      <c r="R174" s="257"/>
      <c r="S174" s="257"/>
      <c r="T174" s="258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52" t="s">
        <v>200</v>
      </c>
      <c r="AU174" s="252" t="s">
        <v>87</v>
      </c>
      <c r="AV174" s="16" t="s">
        <v>198</v>
      </c>
      <c r="AW174" s="16" t="s">
        <v>30</v>
      </c>
      <c r="AX174" s="16" t="s">
        <v>83</v>
      </c>
      <c r="AY174" s="252" t="s">
        <v>192</v>
      </c>
    </row>
    <row r="175" s="2" customFormat="1" ht="16.5" customHeight="1">
      <c r="A175" s="40"/>
      <c r="B175" s="183"/>
      <c r="C175" s="214" t="s">
        <v>307</v>
      </c>
      <c r="D175" s="214" t="s">
        <v>195</v>
      </c>
      <c r="E175" s="215" t="s">
        <v>975</v>
      </c>
      <c r="F175" s="216" t="s">
        <v>976</v>
      </c>
      <c r="G175" s="217" t="s">
        <v>957</v>
      </c>
      <c r="H175" s="218">
        <v>25.933</v>
      </c>
      <c r="I175" s="219"/>
      <c r="J175" s="220">
        <f>ROUND(I175*H175,2)</f>
        <v>0</v>
      </c>
      <c r="K175" s="221"/>
      <c r="L175" s="41"/>
      <c r="M175" s="222" t="s">
        <v>1</v>
      </c>
      <c r="N175" s="223" t="s">
        <v>42</v>
      </c>
      <c r="O175" s="84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198</v>
      </c>
      <c r="AT175" s="226" t="s">
        <v>195</v>
      </c>
      <c r="AU175" s="226" t="s">
        <v>87</v>
      </c>
      <c r="AY175" s="19" t="s">
        <v>192</v>
      </c>
      <c r="BE175" s="140">
        <f>IF(N175="základná",J175,0)</f>
        <v>0</v>
      </c>
      <c r="BF175" s="140">
        <f>IF(N175="znížená",J175,0)</f>
        <v>0</v>
      </c>
      <c r="BG175" s="140">
        <f>IF(N175="zákl. prenesená",J175,0)</f>
        <v>0</v>
      </c>
      <c r="BH175" s="140">
        <f>IF(N175="zníž. prenesená",J175,0)</f>
        <v>0</v>
      </c>
      <c r="BI175" s="140">
        <f>IF(N175="nulová",J175,0)</f>
        <v>0</v>
      </c>
      <c r="BJ175" s="19" t="s">
        <v>87</v>
      </c>
      <c r="BK175" s="140">
        <f>ROUND(I175*H175,2)</f>
        <v>0</v>
      </c>
      <c r="BL175" s="19" t="s">
        <v>198</v>
      </c>
      <c r="BM175" s="226" t="s">
        <v>977</v>
      </c>
    </row>
    <row r="176" s="14" customFormat="1">
      <c r="A176" s="14"/>
      <c r="B176" s="235"/>
      <c r="C176" s="14"/>
      <c r="D176" s="228" t="s">
        <v>200</v>
      </c>
      <c r="E176" s="236" t="s">
        <v>1</v>
      </c>
      <c r="F176" s="237" t="s">
        <v>921</v>
      </c>
      <c r="G176" s="14"/>
      <c r="H176" s="238">
        <v>25.933</v>
      </c>
      <c r="I176" s="239"/>
      <c r="J176" s="14"/>
      <c r="K176" s="14"/>
      <c r="L176" s="235"/>
      <c r="M176" s="240"/>
      <c r="N176" s="241"/>
      <c r="O176" s="241"/>
      <c r="P176" s="241"/>
      <c r="Q176" s="241"/>
      <c r="R176" s="241"/>
      <c r="S176" s="241"/>
      <c r="T176" s="24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36" t="s">
        <v>200</v>
      </c>
      <c r="AU176" s="236" t="s">
        <v>87</v>
      </c>
      <c r="AV176" s="14" t="s">
        <v>87</v>
      </c>
      <c r="AW176" s="14" t="s">
        <v>30</v>
      </c>
      <c r="AX176" s="14" t="s">
        <v>83</v>
      </c>
      <c r="AY176" s="236" t="s">
        <v>192</v>
      </c>
    </row>
    <row r="177" s="2" customFormat="1" ht="24.15" customHeight="1">
      <c r="A177" s="40"/>
      <c r="B177" s="183"/>
      <c r="C177" s="214" t="s">
        <v>318</v>
      </c>
      <c r="D177" s="214" t="s">
        <v>195</v>
      </c>
      <c r="E177" s="215" t="s">
        <v>978</v>
      </c>
      <c r="F177" s="216" t="s">
        <v>979</v>
      </c>
      <c r="G177" s="217" t="s">
        <v>415</v>
      </c>
      <c r="H177" s="218">
        <v>46.679000000000002</v>
      </c>
      <c r="I177" s="219"/>
      <c r="J177" s="220">
        <f>ROUND(I177*H177,2)</f>
        <v>0</v>
      </c>
      <c r="K177" s="221"/>
      <c r="L177" s="41"/>
      <c r="M177" s="222" t="s">
        <v>1</v>
      </c>
      <c r="N177" s="223" t="s">
        <v>42</v>
      </c>
      <c r="O177" s="84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198</v>
      </c>
      <c r="AT177" s="226" t="s">
        <v>195</v>
      </c>
      <c r="AU177" s="226" t="s">
        <v>87</v>
      </c>
      <c r="AY177" s="19" t="s">
        <v>192</v>
      </c>
      <c r="BE177" s="140">
        <f>IF(N177="základná",J177,0)</f>
        <v>0</v>
      </c>
      <c r="BF177" s="140">
        <f>IF(N177="znížená",J177,0)</f>
        <v>0</v>
      </c>
      <c r="BG177" s="140">
        <f>IF(N177="zákl. prenesená",J177,0)</f>
        <v>0</v>
      </c>
      <c r="BH177" s="140">
        <f>IF(N177="zníž. prenesená",J177,0)</f>
        <v>0</v>
      </c>
      <c r="BI177" s="140">
        <f>IF(N177="nulová",J177,0)</f>
        <v>0</v>
      </c>
      <c r="BJ177" s="19" t="s">
        <v>87</v>
      </c>
      <c r="BK177" s="140">
        <f>ROUND(I177*H177,2)</f>
        <v>0</v>
      </c>
      <c r="BL177" s="19" t="s">
        <v>198</v>
      </c>
      <c r="BM177" s="226" t="s">
        <v>980</v>
      </c>
    </row>
    <row r="178" s="14" customFormat="1">
      <c r="A178" s="14"/>
      <c r="B178" s="235"/>
      <c r="C178" s="14"/>
      <c r="D178" s="228" t="s">
        <v>200</v>
      </c>
      <c r="E178" s="236" t="s">
        <v>1</v>
      </c>
      <c r="F178" s="237" t="s">
        <v>981</v>
      </c>
      <c r="G178" s="14"/>
      <c r="H178" s="238">
        <v>46.679000000000002</v>
      </c>
      <c r="I178" s="239"/>
      <c r="J178" s="14"/>
      <c r="K178" s="14"/>
      <c r="L178" s="235"/>
      <c r="M178" s="240"/>
      <c r="N178" s="241"/>
      <c r="O178" s="241"/>
      <c r="P178" s="241"/>
      <c r="Q178" s="241"/>
      <c r="R178" s="241"/>
      <c r="S178" s="241"/>
      <c r="T178" s="24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36" t="s">
        <v>200</v>
      </c>
      <c r="AU178" s="236" t="s">
        <v>87</v>
      </c>
      <c r="AV178" s="14" t="s">
        <v>87</v>
      </c>
      <c r="AW178" s="14" t="s">
        <v>30</v>
      </c>
      <c r="AX178" s="14" t="s">
        <v>83</v>
      </c>
      <c r="AY178" s="236" t="s">
        <v>192</v>
      </c>
    </row>
    <row r="179" s="2" customFormat="1" ht="24.15" customHeight="1">
      <c r="A179" s="40"/>
      <c r="B179" s="183"/>
      <c r="C179" s="214" t="s">
        <v>325</v>
      </c>
      <c r="D179" s="214" t="s">
        <v>195</v>
      </c>
      <c r="E179" s="215" t="s">
        <v>982</v>
      </c>
      <c r="F179" s="216" t="s">
        <v>983</v>
      </c>
      <c r="G179" s="217" t="s">
        <v>957</v>
      </c>
      <c r="H179" s="218">
        <v>70.376000000000005</v>
      </c>
      <c r="I179" s="219"/>
      <c r="J179" s="220">
        <f>ROUND(I179*H179,2)</f>
        <v>0</v>
      </c>
      <c r="K179" s="221"/>
      <c r="L179" s="41"/>
      <c r="M179" s="222" t="s">
        <v>1</v>
      </c>
      <c r="N179" s="223" t="s">
        <v>42</v>
      </c>
      <c r="O179" s="84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198</v>
      </c>
      <c r="AT179" s="226" t="s">
        <v>195</v>
      </c>
      <c r="AU179" s="226" t="s">
        <v>87</v>
      </c>
      <c r="AY179" s="19" t="s">
        <v>192</v>
      </c>
      <c r="BE179" s="140">
        <f>IF(N179="základná",J179,0)</f>
        <v>0</v>
      </c>
      <c r="BF179" s="140">
        <f>IF(N179="znížená",J179,0)</f>
        <v>0</v>
      </c>
      <c r="BG179" s="140">
        <f>IF(N179="zákl. prenesená",J179,0)</f>
        <v>0</v>
      </c>
      <c r="BH179" s="140">
        <f>IF(N179="zníž. prenesená",J179,0)</f>
        <v>0</v>
      </c>
      <c r="BI179" s="140">
        <f>IF(N179="nulová",J179,0)</f>
        <v>0</v>
      </c>
      <c r="BJ179" s="19" t="s">
        <v>87</v>
      </c>
      <c r="BK179" s="140">
        <f>ROUND(I179*H179,2)</f>
        <v>0</v>
      </c>
      <c r="BL179" s="19" t="s">
        <v>198</v>
      </c>
      <c r="BM179" s="226" t="s">
        <v>984</v>
      </c>
    </row>
    <row r="180" s="14" customFormat="1">
      <c r="A180" s="14"/>
      <c r="B180" s="235"/>
      <c r="C180" s="14"/>
      <c r="D180" s="228" t="s">
        <v>200</v>
      </c>
      <c r="E180" s="236" t="s">
        <v>1</v>
      </c>
      <c r="F180" s="237" t="s">
        <v>985</v>
      </c>
      <c r="G180" s="14"/>
      <c r="H180" s="238">
        <v>70.376000000000005</v>
      </c>
      <c r="I180" s="239"/>
      <c r="J180" s="14"/>
      <c r="K180" s="14"/>
      <c r="L180" s="235"/>
      <c r="M180" s="240"/>
      <c r="N180" s="241"/>
      <c r="O180" s="241"/>
      <c r="P180" s="241"/>
      <c r="Q180" s="241"/>
      <c r="R180" s="241"/>
      <c r="S180" s="241"/>
      <c r="T180" s="24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36" t="s">
        <v>200</v>
      </c>
      <c r="AU180" s="236" t="s">
        <v>87</v>
      </c>
      <c r="AV180" s="14" t="s">
        <v>87</v>
      </c>
      <c r="AW180" s="14" t="s">
        <v>30</v>
      </c>
      <c r="AX180" s="14" t="s">
        <v>76</v>
      </c>
      <c r="AY180" s="236" t="s">
        <v>192</v>
      </c>
    </row>
    <row r="181" s="16" customFormat="1">
      <c r="A181" s="16"/>
      <c r="B181" s="251"/>
      <c r="C181" s="16"/>
      <c r="D181" s="228" t="s">
        <v>200</v>
      </c>
      <c r="E181" s="252" t="s">
        <v>918</v>
      </c>
      <c r="F181" s="253" t="s">
        <v>224</v>
      </c>
      <c r="G181" s="16"/>
      <c r="H181" s="254">
        <v>70.376000000000005</v>
      </c>
      <c r="I181" s="255"/>
      <c r="J181" s="16"/>
      <c r="K181" s="16"/>
      <c r="L181" s="251"/>
      <c r="M181" s="256"/>
      <c r="N181" s="257"/>
      <c r="O181" s="257"/>
      <c r="P181" s="257"/>
      <c r="Q181" s="257"/>
      <c r="R181" s="257"/>
      <c r="S181" s="257"/>
      <c r="T181" s="258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52" t="s">
        <v>200</v>
      </c>
      <c r="AU181" s="252" t="s">
        <v>87</v>
      </c>
      <c r="AV181" s="16" t="s">
        <v>198</v>
      </c>
      <c r="AW181" s="16" t="s">
        <v>30</v>
      </c>
      <c r="AX181" s="16" t="s">
        <v>83</v>
      </c>
      <c r="AY181" s="252" t="s">
        <v>192</v>
      </c>
    </row>
    <row r="182" s="2" customFormat="1" ht="21.75" customHeight="1">
      <c r="A182" s="40"/>
      <c r="B182" s="183"/>
      <c r="C182" s="214" t="s">
        <v>333</v>
      </c>
      <c r="D182" s="214" t="s">
        <v>195</v>
      </c>
      <c r="E182" s="215" t="s">
        <v>986</v>
      </c>
      <c r="F182" s="216" t="s">
        <v>987</v>
      </c>
      <c r="G182" s="217" t="s">
        <v>122</v>
      </c>
      <c r="H182" s="218">
        <v>137.584</v>
      </c>
      <c r="I182" s="219"/>
      <c r="J182" s="220">
        <f>ROUND(I182*H182,2)</f>
        <v>0</v>
      </c>
      <c r="K182" s="221"/>
      <c r="L182" s="41"/>
      <c r="M182" s="222" t="s">
        <v>1</v>
      </c>
      <c r="N182" s="223" t="s">
        <v>42</v>
      </c>
      <c r="O182" s="84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198</v>
      </c>
      <c r="AT182" s="226" t="s">
        <v>195</v>
      </c>
      <c r="AU182" s="226" t="s">
        <v>87</v>
      </c>
      <c r="AY182" s="19" t="s">
        <v>192</v>
      </c>
      <c r="BE182" s="140">
        <f>IF(N182="základná",J182,0)</f>
        <v>0</v>
      </c>
      <c r="BF182" s="140">
        <f>IF(N182="znížená",J182,0)</f>
        <v>0</v>
      </c>
      <c r="BG182" s="140">
        <f>IF(N182="zákl. prenesená",J182,0)</f>
        <v>0</v>
      </c>
      <c r="BH182" s="140">
        <f>IF(N182="zníž. prenesená",J182,0)</f>
        <v>0</v>
      </c>
      <c r="BI182" s="140">
        <f>IF(N182="nulová",J182,0)</f>
        <v>0</v>
      </c>
      <c r="BJ182" s="19" t="s">
        <v>87</v>
      </c>
      <c r="BK182" s="140">
        <f>ROUND(I182*H182,2)</f>
        <v>0</v>
      </c>
      <c r="BL182" s="19" t="s">
        <v>198</v>
      </c>
      <c r="BM182" s="226" t="s">
        <v>988</v>
      </c>
    </row>
    <row r="183" s="14" customFormat="1">
      <c r="A183" s="14"/>
      <c r="B183" s="235"/>
      <c r="C183" s="14"/>
      <c r="D183" s="228" t="s">
        <v>200</v>
      </c>
      <c r="E183" s="236" t="s">
        <v>1</v>
      </c>
      <c r="F183" s="237" t="s">
        <v>989</v>
      </c>
      <c r="G183" s="14"/>
      <c r="H183" s="238">
        <v>137.584</v>
      </c>
      <c r="I183" s="239"/>
      <c r="J183" s="14"/>
      <c r="K183" s="14"/>
      <c r="L183" s="235"/>
      <c r="M183" s="240"/>
      <c r="N183" s="241"/>
      <c r="O183" s="241"/>
      <c r="P183" s="241"/>
      <c r="Q183" s="241"/>
      <c r="R183" s="241"/>
      <c r="S183" s="241"/>
      <c r="T183" s="24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36" t="s">
        <v>200</v>
      </c>
      <c r="AU183" s="236" t="s">
        <v>87</v>
      </c>
      <c r="AV183" s="14" t="s">
        <v>87</v>
      </c>
      <c r="AW183" s="14" t="s">
        <v>30</v>
      </c>
      <c r="AX183" s="14" t="s">
        <v>76</v>
      </c>
      <c r="AY183" s="236" t="s">
        <v>192</v>
      </c>
    </row>
    <row r="184" s="16" customFormat="1">
      <c r="A184" s="16"/>
      <c r="B184" s="251"/>
      <c r="C184" s="16"/>
      <c r="D184" s="228" t="s">
        <v>200</v>
      </c>
      <c r="E184" s="252" t="s">
        <v>1</v>
      </c>
      <c r="F184" s="253" t="s">
        <v>224</v>
      </c>
      <c r="G184" s="16"/>
      <c r="H184" s="254">
        <v>137.584</v>
      </c>
      <c r="I184" s="255"/>
      <c r="J184" s="16"/>
      <c r="K184" s="16"/>
      <c r="L184" s="251"/>
      <c r="M184" s="256"/>
      <c r="N184" s="257"/>
      <c r="O184" s="257"/>
      <c r="P184" s="257"/>
      <c r="Q184" s="257"/>
      <c r="R184" s="257"/>
      <c r="S184" s="257"/>
      <c r="T184" s="258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52" t="s">
        <v>200</v>
      </c>
      <c r="AU184" s="252" t="s">
        <v>87</v>
      </c>
      <c r="AV184" s="16" t="s">
        <v>198</v>
      </c>
      <c r="AW184" s="16" t="s">
        <v>30</v>
      </c>
      <c r="AX184" s="16" t="s">
        <v>83</v>
      </c>
      <c r="AY184" s="252" t="s">
        <v>192</v>
      </c>
    </row>
    <row r="185" s="12" customFormat="1" ht="22.8" customHeight="1">
      <c r="A185" s="12"/>
      <c r="B185" s="202"/>
      <c r="C185" s="12"/>
      <c r="D185" s="203" t="s">
        <v>75</v>
      </c>
      <c r="E185" s="212" t="s">
        <v>87</v>
      </c>
      <c r="F185" s="212" t="s">
        <v>990</v>
      </c>
      <c r="G185" s="12"/>
      <c r="H185" s="12"/>
      <c r="I185" s="205"/>
      <c r="J185" s="213">
        <f>BK185</f>
        <v>0</v>
      </c>
      <c r="K185" s="12"/>
      <c r="L185" s="202"/>
      <c r="M185" s="206"/>
      <c r="N185" s="207"/>
      <c r="O185" s="207"/>
      <c r="P185" s="208">
        <f>SUM(P186:P187)</f>
        <v>0</v>
      </c>
      <c r="Q185" s="207"/>
      <c r="R185" s="208">
        <f>SUM(R186:R187)</f>
        <v>0.13067307</v>
      </c>
      <c r="S185" s="207"/>
      <c r="T185" s="209">
        <f>SUM(T186:T187)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3" t="s">
        <v>83</v>
      </c>
      <c r="AT185" s="210" t="s">
        <v>75</v>
      </c>
      <c r="AU185" s="210" t="s">
        <v>83</v>
      </c>
      <c r="AY185" s="203" t="s">
        <v>192</v>
      </c>
      <c r="BK185" s="211">
        <f>SUM(BK186:BK187)</f>
        <v>0</v>
      </c>
    </row>
    <row r="186" s="2" customFormat="1" ht="33" customHeight="1">
      <c r="A186" s="40"/>
      <c r="B186" s="183"/>
      <c r="C186" s="214" t="s">
        <v>354</v>
      </c>
      <c r="D186" s="214" t="s">
        <v>195</v>
      </c>
      <c r="E186" s="215" t="s">
        <v>991</v>
      </c>
      <c r="F186" s="216" t="s">
        <v>992</v>
      </c>
      <c r="G186" s="217" t="s">
        <v>122</v>
      </c>
      <c r="H186" s="218">
        <v>20.841000000000001</v>
      </c>
      <c r="I186" s="219"/>
      <c r="J186" s="220">
        <f>ROUND(I186*H186,2)</f>
        <v>0</v>
      </c>
      <c r="K186" s="221"/>
      <c r="L186" s="41"/>
      <c r="M186" s="222" t="s">
        <v>1</v>
      </c>
      <c r="N186" s="223" t="s">
        <v>42</v>
      </c>
      <c r="O186" s="84"/>
      <c r="P186" s="224">
        <f>O186*H186</f>
        <v>0</v>
      </c>
      <c r="Q186" s="224">
        <v>0.0062700000000000004</v>
      </c>
      <c r="R186" s="224">
        <f>Q186*H186</f>
        <v>0.13067307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198</v>
      </c>
      <c r="AT186" s="226" t="s">
        <v>195</v>
      </c>
      <c r="AU186" s="226" t="s">
        <v>87</v>
      </c>
      <c r="AY186" s="19" t="s">
        <v>192</v>
      </c>
      <c r="BE186" s="140">
        <f>IF(N186="základná",J186,0)</f>
        <v>0</v>
      </c>
      <c r="BF186" s="140">
        <f>IF(N186="znížená",J186,0)</f>
        <v>0</v>
      </c>
      <c r="BG186" s="140">
        <f>IF(N186="zákl. prenesená",J186,0)</f>
        <v>0</v>
      </c>
      <c r="BH186" s="140">
        <f>IF(N186="zníž. prenesená",J186,0)</f>
        <v>0</v>
      </c>
      <c r="BI186" s="140">
        <f>IF(N186="nulová",J186,0)</f>
        <v>0</v>
      </c>
      <c r="BJ186" s="19" t="s">
        <v>87</v>
      </c>
      <c r="BK186" s="140">
        <f>ROUND(I186*H186,2)</f>
        <v>0</v>
      </c>
      <c r="BL186" s="19" t="s">
        <v>198</v>
      </c>
      <c r="BM186" s="226" t="s">
        <v>993</v>
      </c>
    </row>
    <row r="187" s="14" customFormat="1">
      <c r="A187" s="14"/>
      <c r="B187" s="235"/>
      <c r="C187" s="14"/>
      <c r="D187" s="228" t="s">
        <v>200</v>
      </c>
      <c r="E187" s="236" t="s">
        <v>1</v>
      </c>
      <c r="F187" s="237" t="s">
        <v>908</v>
      </c>
      <c r="G187" s="14"/>
      <c r="H187" s="238">
        <v>20.841000000000001</v>
      </c>
      <c r="I187" s="239"/>
      <c r="J187" s="14"/>
      <c r="K187" s="14"/>
      <c r="L187" s="235"/>
      <c r="M187" s="240"/>
      <c r="N187" s="241"/>
      <c r="O187" s="241"/>
      <c r="P187" s="241"/>
      <c r="Q187" s="241"/>
      <c r="R187" s="241"/>
      <c r="S187" s="241"/>
      <c r="T187" s="24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36" t="s">
        <v>200</v>
      </c>
      <c r="AU187" s="236" t="s">
        <v>87</v>
      </c>
      <c r="AV187" s="14" t="s">
        <v>87</v>
      </c>
      <c r="AW187" s="14" t="s">
        <v>30</v>
      </c>
      <c r="AX187" s="14" t="s">
        <v>83</v>
      </c>
      <c r="AY187" s="236" t="s">
        <v>192</v>
      </c>
    </row>
    <row r="188" s="12" customFormat="1" ht="22.8" customHeight="1">
      <c r="A188" s="12"/>
      <c r="B188" s="202"/>
      <c r="C188" s="12"/>
      <c r="D188" s="203" t="s">
        <v>75</v>
      </c>
      <c r="E188" s="212" t="s">
        <v>236</v>
      </c>
      <c r="F188" s="212" t="s">
        <v>994</v>
      </c>
      <c r="G188" s="12"/>
      <c r="H188" s="12"/>
      <c r="I188" s="205"/>
      <c r="J188" s="213">
        <f>BK188</f>
        <v>0</v>
      </c>
      <c r="K188" s="12"/>
      <c r="L188" s="202"/>
      <c r="M188" s="206"/>
      <c r="N188" s="207"/>
      <c r="O188" s="207"/>
      <c r="P188" s="208">
        <f>SUM(P189:P199)</f>
        <v>0</v>
      </c>
      <c r="Q188" s="207"/>
      <c r="R188" s="208">
        <f>SUM(R189:R199)</f>
        <v>70.539057080000006</v>
      </c>
      <c r="S188" s="207"/>
      <c r="T188" s="209">
        <f>SUM(T189:T199)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3" t="s">
        <v>83</v>
      </c>
      <c r="AT188" s="210" t="s">
        <v>75</v>
      </c>
      <c r="AU188" s="210" t="s">
        <v>83</v>
      </c>
      <c r="AY188" s="203" t="s">
        <v>192</v>
      </c>
      <c r="BK188" s="211">
        <f>SUM(BK189:BK199)</f>
        <v>0</v>
      </c>
    </row>
    <row r="189" s="2" customFormat="1" ht="33" customHeight="1">
      <c r="A189" s="40"/>
      <c r="B189" s="183"/>
      <c r="C189" s="214" t="s">
        <v>360</v>
      </c>
      <c r="D189" s="214" t="s">
        <v>195</v>
      </c>
      <c r="E189" s="215" t="s">
        <v>995</v>
      </c>
      <c r="F189" s="216" t="s">
        <v>996</v>
      </c>
      <c r="G189" s="217" t="s">
        <v>122</v>
      </c>
      <c r="H189" s="218">
        <v>144.46299999999999</v>
      </c>
      <c r="I189" s="219"/>
      <c r="J189" s="220">
        <f>ROUND(I189*H189,2)</f>
        <v>0</v>
      </c>
      <c r="K189" s="221"/>
      <c r="L189" s="41"/>
      <c r="M189" s="222" t="s">
        <v>1</v>
      </c>
      <c r="N189" s="223" t="s">
        <v>42</v>
      </c>
      <c r="O189" s="84"/>
      <c r="P189" s="224">
        <f>O189*H189</f>
        <v>0</v>
      </c>
      <c r="Q189" s="224">
        <v>0.2024</v>
      </c>
      <c r="R189" s="224">
        <f>Q189*H189</f>
        <v>29.2393112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198</v>
      </c>
      <c r="AT189" s="226" t="s">
        <v>195</v>
      </c>
      <c r="AU189" s="226" t="s">
        <v>87</v>
      </c>
      <c r="AY189" s="19" t="s">
        <v>192</v>
      </c>
      <c r="BE189" s="140">
        <f>IF(N189="základná",J189,0)</f>
        <v>0</v>
      </c>
      <c r="BF189" s="140">
        <f>IF(N189="znížená",J189,0)</f>
        <v>0</v>
      </c>
      <c r="BG189" s="140">
        <f>IF(N189="zákl. prenesená",J189,0)</f>
        <v>0</v>
      </c>
      <c r="BH189" s="140">
        <f>IF(N189="zníž. prenesená",J189,0)</f>
        <v>0</v>
      </c>
      <c r="BI189" s="140">
        <f>IF(N189="nulová",J189,0)</f>
        <v>0</v>
      </c>
      <c r="BJ189" s="19" t="s">
        <v>87</v>
      </c>
      <c r="BK189" s="140">
        <f>ROUND(I189*H189,2)</f>
        <v>0</v>
      </c>
      <c r="BL189" s="19" t="s">
        <v>198</v>
      </c>
      <c r="BM189" s="226" t="s">
        <v>997</v>
      </c>
    </row>
    <row r="190" s="14" customFormat="1">
      <c r="A190" s="14"/>
      <c r="B190" s="235"/>
      <c r="C190" s="14"/>
      <c r="D190" s="228" t="s">
        <v>200</v>
      </c>
      <c r="E190" s="236" t="s">
        <v>1</v>
      </c>
      <c r="F190" s="237" t="s">
        <v>998</v>
      </c>
      <c r="G190" s="14"/>
      <c r="H190" s="238">
        <v>144.46299999999999</v>
      </c>
      <c r="I190" s="239"/>
      <c r="J190" s="14"/>
      <c r="K190" s="14"/>
      <c r="L190" s="235"/>
      <c r="M190" s="240"/>
      <c r="N190" s="241"/>
      <c r="O190" s="241"/>
      <c r="P190" s="241"/>
      <c r="Q190" s="241"/>
      <c r="R190" s="241"/>
      <c r="S190" s="241"/>
      <c r="T190" s="24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36" t="s">
        <v>200</v>
      </c>
      <c r="AU190" s="236" t="s">
        <v>87</v>
      </c>
      <c r="AV190" s="14" t="s">
        <v>87</v>
      </c>
      <c r="AW190" s="14" t="s">
        <v>30</v>
      </c>
      <c r="AX190" s="14" t="s">
        <v>76</v>
      </c>
      <c r="AY190" s="236" t="s">
        <v>192</v>
      </c>
    </row>
    <row r="191" s="16" customFormat="1">
      <c r="A191" s="16"/>
      <c r="B191" s="251"/>
      <c r="C191" s="16"/>
      <c r="D191" s="228" t="s">
        <v>200</v>
      </c>
      <c r="E191" s="252" t="s">
        <v>1</v>
      </c>
      <c r="F191" s="253" t="s">
        <v>224</v>
      </c>
      <c r="G191" s="16"/>
      <c r="H191" s="254">
        <v>144.46299999999999</v>
      </c>
      <c r="I191" s="255"/>
      <c r="J191" s="16"/>
      <c r="K191" s="16"/>
      <c r="L191" s="251"/>
      <c r="M191" s="256"/>
      <c r="N191" s="257"/>
      <c r="O191" s="257"/>
      <c r="P191" s="257"/>
      <c r="Q191" s="257"/>
      <c r="R191" s="257"/>
      <c r="S191" s="257"/>
      <c r="T191" s="258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52" t="s">
        <v>200</v>
      </c>
      <c r="AU191" s="252" t="s">
        <v>87</v>
      </c>
      <c r="AV191" s="16" t="s">
        <v>198</v>
      </c>
      <c r="AW191" s="16" t="s">
        <v>30</v>
      </c>
      <c r="AX191" s="16" t="s">
        <v>83</v>
      </c>
      <c r="AY191" s="252" t="s">
        <v>192</v>
      </c>
    </row>
    <row r="192" s="2" customFormat="1" ht="24.15" customHeight="1">
      <c r="A192" s="40"/>
      <c r="B192" s="183"/>
      <c r="C192" s="214" t="s">
        <v>373</v>
      </c>
      <c r="D192" s="214" t="s">
        <v>195</v>
      </c>
      <c r="E192" s="215" t="s">
        <v>999</v>
      </c>
      <c r="F192" s="216" t="s">
        <v>1000</v>
      </c>
      <c r="G192" s="217" t="s">
        <v>122</v>
      </c>
      <c r="H192" s="218">
        <v>89.908000000000001</v>
      </c>
      <c r="I192" s="219"/>
      <c r="J192" s="220">
        <f>ROUND(I192*H192,2)</f>
        <v>0</v>
      </c>
      <c r="K192" s="221"/>
      <c r="L192" s="41"/>
      <c r="M192" s="222" t="s">
        <v>1</v>
      </c>
      <c r="N192" s="223" t="s">
        <v>42</v>
      </c>
      <c r="O192" s="84"/>
      <c r="P192" s="224">
        <f>O192*H192</f>
        <v>0</v>
      </c>
      <c r="Q192" s="224">
        <v>0.36834</v>
      </c>
      <c r="R192" s="224">
        <f>Q192*H192</f>
        <v>33.116712720000002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198</v>
      </c>
      <c r="AT192" s="226" t="s">
        <v>195</v>
      </c>
      <c r="AU192" s="226" t="s">
        <v>87</v>
      </c>
      <c r="AY192" s="19" t="s">
        <v>192</v>
      </c>
      <c r="BE192" s="140">
        <f>IF(N192="základná",J192,0)</f>
        <v>0</v>
      </c>
      <c r="BF192" s="140">
        <f>IF(N192="znížená",J192,0)</f>
        <v>0</v>
      </c>
      <c r="BG192" s="140">
        <f>IF(N192="zákl. prenesená",J192,0)</f>
        <v>0</v>
      </c>
      <c r="BH192" s="140">
        <f>IF(N192="zníž. prenesená",J192,0)</f>
        <v>0</v>
      </c>
      <c r="BI192" s="140">
        <f>IF(N192="nulová",J192,0)</f>
        <v>0</v>
      </c>
      <c r="BJ192" s="19" t="s">
        <v>87</v>
      </c>
      <c r="BK192" s="140">
        <f>ROUND(I192*H192,2)</f>
        <v>0</v>
      </c>
      <c r="BL192" s="19" t="s">
        <v>198</v>
      </c>
      <c r="BM192" s="226" t="s">
        <v>1001</v>
      </c>
    </row>
    <row r="193" s="14" customFormat="1">
      <c r="A193" s="14"/>
      <c r="B193" s="235"/>
      <c r="C193" s="14"/>
      <c r="D193" s="228" t="s">
        <v>200</v>
      </c>
      <c r="E193" s="236" t="s">
        <v>1</v>
      </c>
      <c r="F193" s="237" t="s">
        <v>903</v>
      </c>
      <c r="G193" s="14"/>
      <c r="H193" s="238">
        <v>89.908000000000001</v>
      </c>
      <c r="I193" s="239"/>
      <c r="J193" s="14"/>
      <c r="K193" s="14"/>
      <c r="L193" s="235"/>
      <c r="M193" s="240"/>
      <c r="N193" s="241"/>
      <c r="O193" s="241"/>
      <c r="P193" s="241"/>
      <c r="Q193" s="241"/>
      <c r="R193" s="241"/>
      <c r="S193" s="241"/>
      <c r="T193" s="24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36" t="s">
        <v>200</v>
      </c>
      <c r="AU193" s="236" t="s">
        <v>87</v>
      </c>
      <c r="AV193" s="14" t="s">
        <v>87</v>
      </c>
      <c r="AW193" s="14" t="s">
        <v>30</v>
      </c>
      <c r="AX193" s="14" t="s">
        <v>83</v>
      </c>
      <c r="AY193" s="236" t="s">
        <v>192</v>
      </c>
    </row>
    <row r="194" s="2" customFormat="1" ht="33" customHeight="1">
      <c r="A194" s="40"/>
      <c r="B194" s="183"/>
      <c r="C194" s="214" t="s">
        <v>378</v>
      </c>
      <c r="D194" s="214" t="s">
        <v>195</v>
      </c>
      <c r="E194" s="215" t="s">
        <v>1002</v>
      </c>
      <c r="F194" s="216" t="s">
        <v>1003</v>
      </c>
      <c r="G194" s="217" t="s">
        <v>122</v>
      </c>
      <c r="H194" s="218">
        <v>14.654999999999999</v>
      </c>
      <c r="I194" s="219"/>
      <c r="J194" s="220">
        <f>ROUND(I194*H194,2)</f>
        <v>0</v>
      </c>
      <c r="K194" s="221"/>
      <c r="L194" s="41"/>
      <c r="M194" s="222" t="s">
        <v>1</v>
      </c>
      <c r="N194" s="223" t="s">
        <v>42</v>
      </c>
      <c r="O194" s="84"/>
      <c r="P194" s="224">
        <f>O194*H194</f>
        <v>0</v>
      </c>
      <c r="Q194" s="224">
        <v>0.14504</v>
      </c>
      <c r="R194" s="224">
        <f>Q194*H194</f>
        <v>2.1255611999999999</v>
      </c>
      <c r="S194" s="224">
        <v>0</v>
      </c>
      <c r="T194" s="22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198</v>
      </c>
      <c r="AT194" s="226" t="s">
        <v>195</v>
      </c>
      <c r="AU194" s="226" t="s">
        <v>87</v>
      </c>
      <c r="AY194" s="19" t="s">
        <v>192</v>
      </c>
      <c r="BE194" s="140">
        <f>IF(N194="základná",J194,0)</f>
        <v>0</v>
      </c>
      <c r="BF194" s="140">
        <f>IF(N194="znížená",J194,0)</f>
        <v>0</v>
      </c>
      <c r="BG194" s="140">
        <f>IF(N194="zákl. prenesená",J194,0)</f>
        <v>0</v>
      </c>
      <c r="BH194" s="140">
        <f>IF(N194="zníž. prenesená",J194,0)</f>
        <v>0</v>
      </c>
      <c r="BI194" s="140">
        <f>IF(N194="nulová",J194,0)</f>
        <v>0</v>
      </c>
      <c r="BJ194" s="19" t="s">
        <v>87</v>
      </c>
      <c r="BK194" s="140">
        <f>ROUND(I194*H194,2)</f>
        <v>0</v>
      </c>
      <c r="BL194" s="19" t="s">
        <v>198</v>
      </c>
      <c r="BM194" s="226" t="s">
        <v>1004</v>
      </c>
    </row>
    <row r="195" s="14" customFormat="1">
      <c r="A195" s="14"/>
      <c r="B195" s="235"/>
      <c r="C195" s="14"/>
      <c r="D195" s="228" t="s">
        <v>200</v>
      </c>
      <c r="E195" s="236" t="s">
        <v>1</v>
      </c>
      <c r="F195" s="237" t="s">
        <v>906</v>
      </c>
      <c r="G195" s="14"/>
      <c r="H195" s="238">
        <v>14.654999999999999</v>
      </c>
      <c r="I195" s="239"/>
      <c r="J195" s="14"/>
      <c r="K195" s="14"/>
      <c r="L195" s="235"/>
      <c r="M195" s="240"/>
      <c r="N195" s="241"/>
      <c r="O195" s="241"/>
      <c r="P195" s="241"/>
      <c r="Q195" s="241"/>
      <c r="R195" s="241"/>
      <c r="S195" s="241"/>
      <c r="T195" s="24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36" t="s">
        <v>200</v>
      </c>
      <c r="AU195" s="236" t="s">
        <v>87</v>
      </c>
      <c r="AV195" s="14" t="s">
        <v>87</v>
      </c>
      <c r="AW195" s="14" t="s">
        <v>30</v>
      </c>
      <c r="AX195" s="14" t="s">
        <v>83</v>
      </c>
      <c r="AY195" s="236" t="s">
        <v>192</v>
      </c>
    </row>
    <row r="196" s="2" customFormat="1" ht="24.15" customHeight="1">
      <c r="A196" s="40"/>
      <c r="B196" s="183"/>
      <c r="C196" s="214" t="s">
        <v>382</v>
      </c>
      <c r="D196" s="214" t="s">
        <v>195</v>
      </c>
      <c r="E196" s="215" t="s">
        <v>1005</v>
      </c>
      <c r="F196" s="216" t="s">
        <v>1006</v>
      </c>
      <c r="G196" s="217" t="s">
        <v>122</v>
      </c>
      <c r="H196" s="218">
        <v>20.841000000000001</v>
      </c>
      <c r="I196" s="219"/>
      <c r="J196" s="220">
        <f>ROUND(I196*H196,2)</f>
        <v>0</v>
      </c>
      <c r="K196" s="221"/>
      <c r="L196" s="41"/>
      <c r="M196" s="222" t="s">
        <v>1</v>
      </c>
      <c r="N196" s="223" t="s">
        <v>42</v>
      </c>
      <c r="O196" s="84"/>
      <c r="P196" s="224">
        <f>O196*H196</f>
        <v>0</v>
      </c>
      <c r="Q196" s="224">
        <v>0.24156</v>
      </c>
      <c r="R196" s="224">
        <f>Q196*H196</f>
        <v>5.0343519600000004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198</v>
      </c>
      <c r="AT196" s="226" t="s">
        <v>195</v>
      </c>
      <c r="AU196" s="226" t="s">
        <v>87</v>
      </c>
      <c r="AY196" s="19" t="s">
        <v>192</v>
      </c>
      <c r="BE196" s="140">
        <f>IF(N196="základná",J196,0)</f>
        <v>0</v>
      </c>
      <c r="BF196" s="140">
        <f>IF(N196="znížená",J196,0)</f>
        <v>0</v>
      </c>
      <c r="BG196" s="140">
        <f>IF(N196="zákl. prenesená",J196,0)</f>
        <v>0</v>
      </c>
      <c r="BH196" s="140">
        <f>IF(N196="zníž. prenesená",J196,0)</f>
        <v>0</v>
      </c>
      <c r="BI196" s="140">
        <f>IF(N196="nulová",J196,0)</f>
        <v>0</v>
      </c>
      <c r="BJ196" s="19" t="s">
        <v>87</v>
      </c>
      <c r="BK196" s="140">
        <f>ROUND(I196*H196,2)</f>
        <v>0</v>
      </c>
      <c r="BL196" s="19" t="s">
        <v>198</v>
      </c>
      <c r="BM196" s="226" t="s">
        <v>1007</v>
      </c>
    </row>
    <row r="197" s="14" customFormat="1">
      <c r="A197" s="14"/>
      <c r="B197" s="235"/>
      <c r="C197" s="14"/>
      <c r="D197" s="228" t="s">
        <v>200</v>
      </c>
      <c r="E197" s="236" t="s">
        <v>1</v>
      </c>
      <c r="F197" s="237" t="s">
        <v>908</v>
      </c>
      <c r="G197" s="14"/>
      <c r="H197" s="238">
        <v>20.841000000000001</v>
      </c>
      <c r="I197" s="239"/>
      <c r="J197" s="14"/>
      <c r="K197" s="14"/>
      <c r="L197" s="235"/>
      <c r="M197" s="240"/>
      <c r="N197" s="241"/>
      <c r="O197" s="241"/>
      <c r="P197" s="241"/>
      <c r="Q197" s="241"/>
      <c r="R197" s="241"/>
      <c r="S197" s="241"/>
      <c r="T197" s="24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36" t="s">
        <v>200</v>
      </c>
      <c r="AU197" s="236" t="s">
        <v>87</v>
      </c>
      <c r="AV197" s="14" t="s">
        <v>87</v>
      </c>
      <c r="AW197" s="14" t="s">
        <v>30</v>
      </c>
      <c r="AX197" s="14" t="s">
        <v>83</v>
      </c>
      <c r="AY197" s="236" t="s">
        <v>192</v>
      </c>
    </row>
    <row r="198" s="2" customFormat="1" ht="33" customHeight="1">
      <c r="A198" s="40"/>
      <c r="B198" s="183"/>
      <c r="C198" s="214" t="s">
        <v>386</v>
      </c>
      <c r="D198" s="214" t="s">
        <v>195</v>
      </c>
      <c r="E198" s="215" t="s">
        <v>1008</v>
      </c>
      <c r="F198" s="216" t="s">
        <v>1009</v>
      </c>
      <c r="G198" s="217" t="s">
        <v>122</v>
      </c>
      <c r="H198" s="218">
        <v>12.18</v>
      </c>
      <c r="I198" s="219"/>
      <c r="J198" s="220">
        <f>ROUND(I198*H198,2)</f>
        <v>0</v>
      </c>
      <c r="K198" s="221"/>
      <c r="L198" s="41"/>
      <c r="M198" s="222" t="s">
        <v>1</v>
      </c>
      <c r="N198" s="223" t="s">
        <v>42</v>
      </c>
      <c r="O198" s="84"/>
      <c r="P198" s="224">
        <f>O198*H198</f>
        <v>0</v>
      </c>
      <c r="Q198" s="224">
        <v>0.084000000000000005</v>
      </c>
      <c r="R198" s="224">
        <f>Q198*H198</f>
        <v>1.02312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198</v>
      </c>
      <c r="AT198" s="226" t="s">
        <v>195</v>
      </c>
      <c r="AU198" s="226" t="s">
        <v>87</v>
      </c>
      <c r="AY198" s="19" t="s">
        <v>192</v>
      </c>
      <c r="BE198" s="140">
        <f>IF(N198="základná",J198,0)</f>
        <v>0</v>
      </c>
      <c r="BF198" s="140">
        <f>IF(N198="znížená",J198,0)</f>
        <v>0</v>
      </c>
      <c r="BG198" s="140">
        <f>IF(N198="zákl. prenesená",J198,0)</f>
        <v>0</v>
      </c>
      <c r="BH198" s="140">
        <f>IF(N198="zníž. prenesená",J198,0)</f>
        <v>0</v>
      </c>
      <c r="BI198" s="140">
        <f>IF(N198="nulová",J198,0)</f>
        <v>0</v>
      </c>
      <c r="BJ198" s="19" t="s">
        <v>87</v>
      </c>
      <c r="BK198" s="140">
        <f>ROUND(I198*H198,2)</f>
        <v>0</v>
      </c>
      <c r="BL198" s="19" t="s">
        <v>198</v>
      </c>
      <c r="BM198" s="226" t="s">
        <v>1010</v>
      </c>
    </row>
    <row r="199" s="14" customFormat="1">
      <c r="A199" s="14"/>
      <c r="B199" s="235"/>
      <c r="C199" s="14"/>
      <c r="D199" s="228" t="s">
        <v>200</v>
      </c>
      <c r="E199" s="236" t="s">
        <v>1</v>
      </c>
      <c r="F199" s="237" t="s">
        <v>910</v>
      </c>
      <c r="G199" s="14"/>
      <c r="H199" s="238">
        <v>12.18</v>
      </c>
      <c r="I199" s="239"/>
      <c r="J199" s="14"/>
      <c r="K199" s="14"/>
      <c r="L199" s="235"/>
      <c r="M199" s="240"/>
      <c r="N199" s="241"/>
      <c r="O199" s="241"/>
      <c r="P199" s="241"/>
      <c r="Q199" s="241"/>
      <c r="R199" s="241"/>
      <c r="S199" s="241"/>
      <c r="T199" s="24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36" t="s">
        <v>200</v>
      </c>
      <c r="AU199" s="236" t="s">
        <v>87</v>
      </c>
      <c r="AV199" s="14" t="s">
        <v>87</v>
      </c>
      <c r="AW199" s="14" t="s">
        <v>30</v>
      </c>
      <c r="AX199" s="14" t="s">
        <v>83</v>
      </c>
      <c r="AY199" s="236" t="s">
        <v>192</v>
      </c>
    </row>
    <row r="200" s="12" customFormat="1" ht="22.8" customHeight="1">
      <c r="A200" s="12"/>
      <c r="B200" s="202"/>
      <c r="C200" s="12"/>
      <c r="D200" s="203" t="s">
        <v>75</v>
      </c>
      <c r="E200" s="212" t="s">
        <v>193</v>
      </c>
      <c r="F200" s="212" t="s">
        <v>194</v>
      </c>
      <c r="G200" s="12"/>
      <c r="H200" s="12"/>
      <c r="I200" s="205"/>
      <c r="J200" s="213">
        <f>BK200</f>
        <v>0</v>
      </c>
      <c r="K200" s="12"/>
      <c r="L200" s="202"/>
      <c r="M200" s="206"/>
      <c r="N200" s="207"/>
      <c r="O200" s="207"/>
      <c r="P200" s="208">
        <f>SUM(P201:P205)</f>
        <v>0</v>
      </c>
      <c r="Q200" s="207"/>
      <c r="R200" s="208">
        <f>SUM(R201:R205)</f>
        <v>1.7231671400000002</v>
      </c>
      <c r="S200" s="207"/>
      <c r="T200" s="209">
        <f>SUM(T201:T205)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3" t="s">
        <v>83</v>
      </c>
      <c r="AT200" s="210" t="s">
        <v>75</v>
      </c>
      <c r="AU200" s="210" t="s">
        <v>83</v>
      </c>
      <c r="AY200" s="203" t="s">
        <v>192</v>
      </c>
      <c r="BK200" s="211">
        <f>SUM(BK201:BK205)</f>
        <v>0</v>
      </c>
    </row>
    <row r="201" s="2" customFormat="1" ht="33" customHeight="1">
      <c r="A201" s="40"/>
      <c r="B201" s="183"/>
      <c r="C201" s="214" t="s">
        <v>7</v>
      </c>
      <c r="D201" s="214" t="s">
        <v>195</v>
      </c>
      <c r="E201" s="215" t="s">
        <v>1011</v>
      </c>
      <c r="F201" s="216" t="s">
        <v>1012</v>
      </c>
      <c r="G201" s="217" t="s">
        <v>122</v>
      </c>
      <c r="H201" s="218">
        <v>86.677999999999997</v>
      </c>
      <c r="I201" s="219"/>
      <c r="J201" s="220">
        <f>ROUND(I201*H201,2)</f>
        <v>0</v>
      </c>
      <c r="K201" s="221"/>
      <c r="L201" s="41"/>
      <c r="M201" s="222" t="s">
        <v>1</v>
      </c>
      <c r="N201" s="223" t="s">
        <v>42</v>
      </c>
      <c r="O201" s="84"/>
      <c r="P201" s="224">
        <f>O201*H201</f>
        <v>0</v>
      </c>
      <c r="Q201" s="224">
        <v>0.015630000000000002</v>
      </c>
      <c r="R201" s="224">
        <f>Q201*H201</f>
        <v>1.3547771400000002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198</v>
      </c>
      <c r="AT201" s="226" t="s">
        <v>195</v>
      </c>
      <c r="AU201" s="226" t="s">
        <v>87</v>
      </c>
      <c r="AY201" s="19" t="s">
        <v>192</v>
      </c>
      <c r="BE201" s="140">
        <f>IF(N201="základná",J201,0)</f>
        <v>0</v>
      </c>
      <c r="BF201" s="140">
        <f>IF(N201="znížená",J201,0)</f>
        <v>0</v>
      </c>
      <c r="BG201" s="140">
        <f>IF(N201="zákl. prenesená",J201,0)</f>
        <v>0</v>
      </c>
      <c r="BH201" s="140">
        <f>IF(N201="zníž. prenesená",J201,0)</f>
        <v>0</v>
      </c>
      <c r="BI201" s="140">
        <f>IF(N201="nulová",J201,0)</f>
        <v>0</v>
      </c>
      <c r="BJ201" s="19" t="s">
        <v>87</v>
      </c>
      <c r="BK201" s="140">
        <f>ROUND(I201*H201,2)</f>
        <v>0</v>
      </c>
      <c r="BL201" s="19" t="s">
        <v>198</v>
      </c>
      <c r="BM201" s="226" t="s">
        <v>1013</v>
      </c>
    </row>
    <row r="202" s="14" customFormat="1">
      <c r="A202" s="14"/>
      <c r="B202" s="235"/>
      <c r="C202" s="14"/>
      <c r="D202" s="228" t="s">
        <v>200</v>
      </c>
      <c r="E202" s="236" t="s">
        <v>1</v>
      </c>
      <c r="F202" s="237" t="s">
        <v>1014</v>
      </c>
      <c r="G202" s="14"/>
      <c r="H202" s="238">
        <v>86.677999999999997</v>
      </c>
      <c r="I202" s="239"/>
      <c r="J202" s="14"/>
      <c r="K202" s="14"/>
      <c r="L202" s="235"/>
      <c r="M202" s="240"/>
      <c r="N202" s="241"/>
      <c r="O202" s="241"/>
      <c r="P202" s="241"/>
      <c r="Q202" s="241"/>
      <c r="R202" s="241"/>
      <c r="S202" s="241"/>
      <c r="T202" s="24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36" t="s">
        <v>200</v>
      </c>
      <c r="AU202" s="236" t="s">
        <v>87</v>
      </c>
      <c r="AV202" s="14" t="s">
        <v>87</v>
      </c>
      <c r="AW202" s="14" t="s">
        <v>30</v>
      </c>
      <c r="AX202" s="14" t="s">
        <v>76</v>
      </c>
      <c r="AY202" s="236" t="s">
        <v>192</v>
      </c>
    </row>
    <row r="203" s="16" customFormat="1">
      <c r="A203" s="16"/>
      <c r="B203" s="251"/>
      <c r="C203" s="16"/>
      <c r="D203" s="228" t="s">
        <v>200</v>
      </c>
      <c r="E203" s="252" t="s">
        <v>915</v>
      </c>
      <c r="F203" s="253" t="s">
        <v>224</v>
      </c>
      <c r="G203" s="16"/>
      <c r="H203" s="254">
        <v>86.677999999999997</v>
      </c>
      <c r="I203" s="255"/>
      <c r="J203" s="16"/>
      <c r="K203" s="16"/>
      <c r="L203" s="251"/>
      <c r="M203" s="256"/>
      <c r="N203" s="257"/>
      <c r="O203" s="257"/>
      <c r="P203" s="257"/>
      <c r="Q203" s="257"/>
      <c r="R203" s="257"/>
      <c r="S203" s="257"/>
      <c r="T203" s="258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T203" s="252" t="s">
        <v>200</v>
      </c>
      <c r="AU203" s="252" t="s">
        <v>87</v>
      </c>
      <c r="AV203" s="16" t="s">
        <v>198</v>
      </c>
      <c r="AW203" s="16" t="s">
        <v>30</v>
      </c>
      <c r="AX203" s="16" t="s">
        <v>83</v>
      </c>
      <c r="AY203" s="252" t="s">
        <v>192</v>
      </c>
    </row>
    <row r="204" s="2" customFormat="1" ht="33" customHeight="1">
      <c r="A204" s="40"/>
      <c r="B204" s="183"/>
      <c r="C204" s="214" t="s">
        <v>396</v>
      </c>
      <c r="D204" s="214" t="s">
        <v>195</v>
      </c>
      <c r="E204" s="215" t="s">
        <v>1015</v>
      </c>
      <c r="F204" s="216" t="s">
        <v>1016</v>
      </c>
      <c r="G204" s="217" t="s">
        <v>122</v>
      </c>
      <c r="H204" s="218">
        <v>21.670000000000002</v>
      </c>
      <c r="I204" s="219"/>
      <c r="J204" s="220">
        <f>ROUND(I204*H204,2)</f>
        <v>0</v>
      </c>
      <c r="K204" s="221"/>
      <c r="L204" s="41"/>
      <c r="M204" s="222" t="s">
        <v>1</v>
      </c>
      <c r="N204" s="223" t="s">
        <v>42</v>
      </c>
      <c r="O204" s="84"/>
      <c r="P204" s="224">
        <f>O204*H204</f>
        <v>0</v>
      </c>
      <c r="Q204" s="224">
        <v>0.017000000000000001</v>
      </c>
      <c r="R204" s="224">
        <f>Q204*H204</f>
        <v>0.36839000000000005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198</v>
      </c>
      <c r="AT204" s="226" t="s">
        <v>195</v>
      </c>
      <c r="AU204" s="226" t="s">
        <v>87</v>
      </c>
      <c r="AY204" s="19" t="s">
        <v>192</v>
      </c>
      <c r="BE204" s="140">
        <f>IF(N204="základná",J204,0)</f>
        <v>0</v>
      </c>
      <c r="BF204" s="140">
        <f>IF(N204="znížená",J204,0)</f>
        <v>0</v>
      </c>
      <c r="BG204" s="140">
        <f>IF(N204="zákl. prenesená",J204,0)</f>
        <v>0</v>
      </c>
      <c r="BH204" s="140">
        <f>IF(N204="zníž. prenesená",J204,0)</f>
        <v>0</v>
      </c>
      <c r="BI204" s="140">
        <f>IF(N204="nulová",J204,0)</f>
        <v>0</v>
      </c>
      <c r="BJ204" s="19" t="s">
        <v>87</v>
      </c>
      <c r="BK204" s="140">
        <f>ROUND(I204*H204,2)</f>
        <v>0</v>
      </c>
      <c r="BL204" s="19" t="s">
        <v>198</v>
      </c>
      <c r="BM204" s="226" t="s">
        <v>1017</v>
      </c>
    </row>
    <row r="205" s="14" customFormat="1">
      <c r="A205" s="14"/>
      <c r="B205" s="235"/>
      <c r="C205" s="14"/>
      <c r="D205" s="228" t="s">
        <v>200</v>
      </c>
      <c r="E205" s="236" t="s">
        <v>1</v>
      </c>
      <c r="F205" s="237" t="s">
        <v>1018</v>
      </c>
      <c r="G205" s="14"/>
      <c r="H205" s="238">
        <v>21.670000000000002</v>
      </c>
      <c r="I205" s="239"/>
      <c r="J205" s="14"/>
      <c r="K205" s="14"/>
      <c r="L205" s="235"/>
      <c r="M205" s="240"/>
      <c r="N205" s="241"/>
      <c r="O205" s="241"/>
      <c r="P205" s="241"/>
      <c r="Q205" s="241"/>
      <c r="R205" s="241"/>
      <c r="S205" s="241"/>
      <c r="T205" s="24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36" t="s">
        <v>200</v>
      </c>
      <c r="AU205" s="236" t="s">
        <v>87</v>
      </c>
      <c r="AV205" s="14" t="s">
        <v>87</v>
      </c>
      <c r="AW205" s="14" t="s">
        <v>30</v>
      </c>
      <c r="AX205" s="14" t="s">
        <v>83</v>
      </c>
      <c r="AY205" s="236" t="s">
        <v>192</v>
      </c>
    </row>
    <row r="206" s="12" customFormat="1" ht="22.8" customHeight="1">
      <c r="A206" s="12"/>
      <c r="B206" s="202"/>
      <c r="C206" s="12"/>
      <c r="D206" s="203" t="s">
        <v>75</v>
      </c>
      <c r="E206" s="212" t="s">
        <v>288</v>
      </c>
      <c r="F206" s="212" t="s">
        <v>359</v>
      </c>
      <c r="G206" s="12"/>
      <c r="H206" s="12"/>
      <c r="I206" s="205"/>
      <c r="J206" s="213">
        <f>BK206</f>
        <v>0</v>
      </c>
      <c r="K206" s="12"/>
      <c r="L206" s="202"/>
      <c r="M206" s="206"/>
      <c r="N206" s="207"/>
      <c r="O206" s="207"/>
      <c r="P206" s="208">
        <f>SUM(P207:P236)</f>
        <v>0</v>
      </c>
      <c r="Q206" s="207"/>
      <c r="R206" s="208">
        <f>SUM(R207:R236)</f>
        <v>29.589352349999999</v>
      </c>
      <c r="S206" s="207"/>
      <c r="T206" s="209">
        <f>SUM(T207:T236)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3" t="s">
        <v>83</v>
      </c>
      <c r="AT206" s="210" t="s">
        <v>75</v>
      </c>
      <c r="AU206" s="210" t="s">
        <v>83</v>
      </c>
      <c r="AY206" s="203" t="s">
        <v>192</v>
      </c>
      <c r="BK206" s="211">
        <f>SUM(BK207:BK236)</f>
        <v>0</v>
      </c>
    </row>
    <row r="207" s="2" customFormat="1" ht="33" customHeight="1">
      <c r="A207" s="40"/>
      <c r="B207" s="183"/>
      <c r="C207" s="214" t="s">
        <v>401</v>
      </c>
      <c r="D207" s="214" t="s">
        <v>195</v>
      </c>
      <c r="E207" s="215" t="s">
        <v>1019</v>
      </c>
      <c r="F207" s="216" t="s">
        <v>1020</v>
      </c>
      <c r="G207" s="217" t="s">
        <v>392</v>
      </c>
      <c r="H207" s="218">
        <v>179.815</v>
      </c>
      <c r="I207" s="219"/>
      <c r="J207" s="220">
        <f>ROUND(I207*H207,2)</f>
        <v>0</v>
      </c>
      <c r="K207" s="221"/>
      <c r="L207" s="41"/>
      <c r="M207" s="222" t="s">
        <v>1</v>
      </c>
      <c r="N207" s="223" t="s">
        <v>42</v>
      </c>
      <c r="O207" s="84"/>
      <c r="P207" s="224">
        <f>O207*H207</f>
        <v>0</v>
      </c>
      <c r="Q207" s="224">
        <v>0.11606</v>
      </c>
      <c r="R207" s="224">
        <f>Q207*H207</f>
        <v>20.869328899999999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198</v>
      </c>
      <c r="AT207" s="226" t="s">
        <v>195</v>
      </c>
      <c r="AU207" s="226" t="s">
        <v>87</v>
      </c>
      <c r="AY207" s="19" t="s">
        <v>192</v>
      </c>
      <c r="BE207" s="140">
        <f>IF(N207="základná",J207,0)</f>
        <v>0</v>
      </c>
      <c r="BF207" s="140">
        <f>IF(N207="znížená",J207,0)</f>
        <v>0</v>
      </c>
      <c r="BG207" s="140">
        <f>IF(N207="zákl. prenesená",J207,0)</f>
        <v>0</v>
      </c>
      <c r="BH207" s="140">
        <f>IF(N207="zníž. prenesená",J207,0)</f>
        <v>0</v>
      </c>
      <c r="BI207" s="140">
        <f>IF(N207="nulová",J207,0)</f>
        <v>0</v>
      </c>
      <c r="BJ207" s="19" t="s">
        <v>87</v>
      </c>
      <c r="BK207" s="140">
        <f>ROUND(I207*H207,2)</f>
        <v>0</v>
      </c>
      <c r="BL207" s="19" t="s">
        <v>198</v>
      </c>
      <c r="BM207" s="226" t="s">
        <v>1021</v>
      </c>
    </row>
    <row r="208" s="14" customFormat="1">
      <c r="A208" s="14"/>
      <c r="B208" s="235"/>
      <c r="C208" s="14"/>
      <c r="D208" s="228" t="s">
        <v>200</v>
      </c>
      <c r="E208" s="236" t="s">
        <v>1</v>
      </c>
      <c r="F208" s="237" t="s">
        <v>1022</v>
      </c>
      <c r="G208" s="14"/>
      <c r="H208" s="238">
        <v>47</v>
      </c>
      <c r="I208" s="239"/>
      <c r="J208" s="14"/>
      <c r="K208" s="14"/>
      <c r="L208" s="235"/>
      <c r="M208" s="240"/>
      <c r="N208" s="241"/>
      <c r="O208" s="241"/>
      <c r="P208" s="241"/>
      <c r="Q208" s="241"/>
      <c r="R208" s="241"/>
      <c r="S208" s="241"/>
      <c r="T208" s="24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36" t="s">
        <v>200</v>
      </c>
      <c r="AU208" s="236" t="s">
        <v>87</v>
      </c>
      <c r="AV208" s="14" t="s">
        <v>87</v>
      </c>
      <c r="AW208" s="14" t="s">
        <v>30</v>
      </c>
      <c r="AX208" s="14" t="s">
        <v>76</v>
      </c>
      <c r="AY208" s="236" t="s">
        <v>192</v>
      </c>
    </row>
    <row r="209" s="14" customFormat="1">
      <c r="A209" s="14"/>
      <c r="B209" s="235"/>
      <c r="C209" s="14"/>
      <c r="D209" s="228" t="s">
        <v>200</v>
      </c>
      <c r="E209" s="236" t="s">
        <v>1</v>
      </c>
      <c r="F209" s="237" t="s">
        <v>1023</v>
      </c>
      <c r="G209" s="14"/>
      <c r="H209" s="238">
        <v>19.949999999999999</v>
      </c>
      <c r="I209" s="239"/>
      <c r="J209" s="14"/>
      <c r="K209" s="14"/>
      <c r="L209" s="235"/>
      <c r="M209" s="240"/>
      <c r="N209" s="241"/>
      <c r="O209" s="241"/>
      <c r="P209" s="241"/>
      <c r="Q209" s="241"/>
      <c r="R209" s="241"/>
      <c r="S209" s="241"/>
      <c r="T209" s="24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36" t="s">
        <v>200</v>
      </c>
      <c r="AU209" s="236" t="s">
        <v>87</v>
      </c>
      <c r="AV209" s="14" t="s">
        <v>87</v>
      </c>
      <c r="AW209" s="14" t="s">
        <v>30</v>
      </c>
      <c r="AX209" s="14" t="s">
        <v>76</v>
      </c>
      <c r="AY209" s="236" t="s">
        <v>192</v>
      </c>
    </row>
    <row r="210" s="14" customFormat="1">
      <c r="A210" s="14"/>
      <c r="B210" s="235"/>
      <c r="C210" s="14"/>
      <c r="D210" s="228" t="s">
        <v>200</v>
      </c>
      <c r="E210" s="236" t="s">
        <v>1</v>
      </c>
      <c r="F210" s="237" t="s">
        <v>1024</v>
      </c>
      <c r="G210" s="14"/>
      <c r="H210" s="238">
        <v>8.625</v>
      </c>
      <c r="I210" s="239"/>
      <c r="J210" s="14"/>
      <c r="K210" s="14"/>
      <c r="L210" s="235"/>
      <c r="M210" s="240"/>
      <c r="N210" s="241"/>
      <c r="O210" s="241"/>
      <c r="P210" s="241"/>
      <c r="Q210" s="241"/>
      <c r="R210" s="241"/>
      <c r="S210" s="241"/>
      <c r="T210" s="24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36" t="s">
        <v>200</v>
      </c>
      <c r="AU210" s="236" t="s">
        <v>87</v>
      </c>
      <c r="AV210" s="14" t="s">
        <v>87</v>
      </c>
      <c r="AW210" s="14" t="s">
        <v>30</v>
      </c>
      <c r="AX210" s="14" t="s">
        <v>76</v>
      </c>
      <c r="AY210" s="236" t="s">
        <v>192</v>
      </c>
    </row>
    <row r="211" s="14" customFormat="1">
      <c r="A211" s="14"/>
      <c r="B211" s="235"/>
      <c r="C211" s="14"/>
      <c r="D211" s="228" t="s">
        <v>200</v>
      </c>
      <c r="E211" s="236" t="s">
        <v>1</v>
      </c>
      <c r="F211" s="237" t="s">
        <v>1025</v>
      </c>
      <c r="G211" s="14"/>
      <c r="H211" s="238">
        <v>8.4800000000000004</v>
      </c>
      <c r="I211" s="239"/>
      <c r="J211" s="14"/>
      <c r="K211" s="14"/>
      <c r="L211" s="235"/>
      <c r="M211" s="240"/>
      <c r="N211" s="241"/>
      <c r="O211" s="241"/>
      <c r="P211" s="241"/>
      <c r="Q211" s="241"/>
      <c r="R211" s="241"/>
      <c r="S211" s="241"/>
      <c r="T211" s="24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36" t="s">
        <v>200</v>
      </c>
      <c r="AU211" s="236" t="s">
        <v>87</v>
      </c>
      <c r="AV211" s="14" t="s">
        <v>87</v>
      </c>
      <c r="AW211" s="14" t="s">
        <v>30</v>
      </c>
      <c r="AX211" s="14" t="s">
        <v>76</v>
      </c>
      <c r="AY211" s="236" t="s">
        <v>192</v>
      </c>
    </row>
    <row r="212" s="14" customFormat="1">
      <c r="A212" s="14"/>
      <c r="B212" s="235"/>
      <c r="C212" s="14"/>
      <c r="D212" s="228" t="s">
        <v>200</v>
      </c>
      <c r="E212" s="236" t="s">
        <v>1</v>
      </c>
      <c r="F212" s="237" t="s">
        <v>1026</v>
      </c>
      <c r="G212" s="14"/>
      <c r="H212" s="238">
        <v>9.3000000000000007</v>
      </c>
      <c r="I212" s="239"/>
      <c r="J212" s="14"/>
      <c r="K212" s="14"/>
      <c r="L212" s="235"/>
      <c r="M212" s="240"/>
      <c r="N212" s="241"/>
      <c r="O212" s="241"/>
      <c r="P212" s="241"/>
      <c r="Q212" s="241"/>
      <c r="R212" s="241"/>
      <c r="S212" s="241"/>
      <c r="T212" s="24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36" t="s">
        <v>200</v>
      </c>
      <c r="AU212" s="236" t="s">
        <v>87</v>
      </c>
      <c r="AV212" s="14" t="s">
        <v>87</v>
      </c>
      <c r="AW212" s="14" t="s">
        <v>30</v>
      </c>
      <c r="AX212" s="14" t="s">
        <v>76</v>
      </c>
      <c r="AY212" s="236" t="s">
        <v>192</v>
      </c>
    </row>
    <row r="213" s="14" customFormat="1">
      <c r="A213" s="14"/>
      <c r="B213" s="235"/>
      <c r="C213" s="14"/>
      <c r="D213" s="228" t="s">
        <v>200</v>
      </c>
      <c r="E213" s="236" t="s">
        <v>1</v>
      </c>
      <c r="F213" s="237" t="s">
        <v>1027</v>
      </c>
      <c r="G213" s="14"/>
      <c r="H213" s="238">
        <v>12.949999999999999</v>
      </c>
      <c r="I213" s="239"/>
      <c r="J213" s="14"/>
      <c r="K213" s="14"/>
      <c r="L213" s="235"/>
      <c r="M213" s="240"/>
      <c r="N213" s="241"/>
      <c r="O213" s="241"/>
      <c r="P213" s="241"/>
      <c r="Q213" s="241"/>
      <c r="R213" s="241"/>
      <c r="S213" s="241"/>
      <c r="T213" s="24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36" t="s">
        <v>200</v>
      </c>
      <c r="AU213" s="236" t="s">
        <v>87</v>
      </c>
      <c r="AV213" s="14" t="s">
        <v>87</v>
      </c>
      <c r="AW213" s="14" t="s">
        <v>30</v>
      </c>
      <c r="AX213" s="14" t="s">
        <v>76</v>
      </c>
      <c r="AY213" s="236" t="s">
        <v>192</v>
      </c>
    </row>
    <row r="214" s="14" customFormat="1">
      <c r="A214" s="14"/>
      <c r="B214" s="235"/>
      <c r="C214" s="14"/>
      <c r="D214" s="228" t="s">
        <v>200</v>
      </c>
      <c r="E214" s="236" t="s">
        <v>1</v>
      </c>
      <c r="F214" s="237" t="s">
        <v>1028</v>
      </c>
      <c r="G214" s="14"/>
      <c r="H214" s="238">
        <v>29.949999999999999</v>
      </c>
      <c r="I214" s="239"/>
      <c r="J214" s="14"/>
      <c r="K214" s="14"/>
      <c r="L214" s="235"/>
      <c r="M214" s="240"/>
      <c r="N214" s="241"/>
      <c r="O214" s="241"/>
      <c r="P214" s="241"/>
      <c r="Q214" s="241"/>
      <c r="R214" s="241"/>
      <c r="S214" s="241"/>
      <c r="T214" s="24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36" t="s">
        <v>200</v>
      </c>
      <c r="AU214" s="236" t="s">
        <v>87</v>
      </c>
      <c r="AV214" s="14" t="s">
        <v>87</v>
      </c>
      <c r="AW214" s="14" t="s">
        <v>30</v>
      </c>
      <c r="AX214" s="14" t="s">
        <v>76</v>
      </c>
      <c r="AY214" s="236" t="s">
        <v>192</v>
      </c>
    </row>
    <row r="215" s="14" customFormat="1">
      <c r="A215" s="14"/>
      <c r="B215" s="235"/>
      <c r="C215" s="14"/>
      <c r="D215" s="228" t="s">
        <v>200</v>
      </c>
      <c r="E215" s="236" t="s">
        <v>1</v>
      </c>
      <c r="F215" s="237" t="s">
        <v>1029</v>
      </c>
      <c r="G215" s="14"/>
      <c r="H215" s="238">
        <v>43.560000000000002</v>
      </c>
      <c r="I215" s="239"/>
      <c r="J215" s="14"/>
      <c r="K215" s="14"/>
      <c r="L215" s="235"/>
      <c r="M215" s="240"/>
      <c r="N215" s="241"/>
      <c r="O215" s="241"/>
      <c r="P215" s="241"/>
      <c r="Q215" s="241"/>
      <c r="R215" s="241"/>
      <c r="S215" s="241"/>
      <c r="T215" s="24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36" t="s">
        <v>200</v>
      </c>
      <c r="AU215" s="236" t="s">
        <v>87</v>
      </c>
      <c r="AV215" s="14" t="s">
        <v>87</v>
      </c>
      <c r="AW215" s="14" t="s">
        <v>30</v>
      </c>
      <c r="AX215" s="14" t="s">
        <v>76</v>
      </c>
      <c r="AY215" s="236" t="s">
        <v>192</v>
      </c>
    </row>
    <row r="216" s="16" customFormat="1">
      <c r="A216" s="16"/>
      <c r="B216" s="251"/>
      <c r="C216" s="16"/>
      <c r="D216" s="228" t="s">
        <v>200</v>
      </c>
      <c r="E216" s="252" t="s">
        <v>1</v>
      </c>
      <c r="F216" s="253" t="s">
        <v>224</v>
      </c>
      <c r="G216" s="16"/>
      <c r="H216" s="254">
        <v>179.815</v>
      </c>
      <c r="I216" s="255"/>
      <c r="J216" s="16"/>
      <c r="K216" s="16"/>
      <c r="L216" s="251"/>
      <c r="M216" s="256"/>
      <c r="N216" s="257"/>
      <c r="O216" s="257"/>
      <c r="P216" s="257"/>
      <c r="Q216" s="257"/>
      <c r="R216" s="257"/>
      <c r="S216" s="257"/>
      <c r="T216" s="258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T216" s="252" t="s">
        <v>200</v>
      </c>
      <c r="AU216" s="252" t="s">
        <v>87</v>
      </c>
      <c r="AV216" s="16" t="s">
        <v>198</v>
      </c>
      <c r="AW216" s="16" t="s">
        <v>30</v>
      </c>
      <c r="AX216" s="16" t="s">
        <v>83</v>
      </c>
      <c r="AY216" s="252" t="s">
        <v>192</v>
      </c>
    </row>
    <row r="217" s="2" customFormat="1" ht="16.5" customHeight="1">
      <c r="A217" s="40"/>
      <c r="B217" s="183"/>
      <c r="C217" s="259" t="s">
        <v>407</v>
      </c>
      <c r="D217" s="259" t="s">
        <v>138</v>
      </c>
      <c r="E217" s="260" t="s">
        <v>1030</v>
      </c>
      <c r="F217" s="261" t="s">
        <v>1031</v>
      </c>
      <c r="G217" s="262" t="s">
        <v>471</v>
      </c>
      <c r="H217" s="263">
        <v>181.613</v>
      </c>
      <c r="I217" s="264"/>
      <c r="J217" s="265">
        <f>ROUND(I217*H217,2)</f>
        <v>0</v>
      </c>
      <c r="K217" s="266"/>
      <c r="L217" s="267"/>
      <c r="M217" s="268" t="s">
        <v>1</v>
      </c>
      <c r="N217" s="269" t="s">
        <v>42</v>
      </c>
      <c r="O217" s="84"/>
      <c r="P217" s="224">
        <f>O217*H217</f>
        <v>0</v>
      </c>
      <c r="Q217" s="224">
        <v>0.048000000000000001</v>
      </c>
      <c r="R217" s="224">
        <f>Q217*H217</f>
        <v>8.7174239999999994</v>
      </c>
      <c r="S217" s="224">
        <v>0</v>
      </c>
      <c r="T217" s="22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6" t="s">
        <v>269</v>
      </c>
      <c r="AT217" s="226" t="s">
        <v>138</v>
      </c>
      <c r="AU217" s="226" t="s">
        <v>87</v>
      </c>
      <c r="AY217" s="19" t="s">
        <v>192</v>
      </c>
      <c r="BE217" s="140">
        <f>IF(N217="základná",J217,0)</f>
        <v>0</v>
      </c>
      <c r="BF217" s="140">
        <f>IF(N217="znížená",J217,0)</f>
        <v>0</v>
      </c>
      <c r="BG217" s="140">
        <f>IF(N217="zákl. prenesená",J217,0)</f>
        <v>0</v>
      </c>
      <c r="BH217" s="140">
        <f>IF(N217="zníž. prenesená",J217,0)</f>
        <v>0</v>
      </c>
      <c r="BI217" s="140">
        <f>IF(N217="nulová",J217,0)</f>
        <v>0</v>
      </c>
      <c r="BJ217" s="19" t="s">
        <v>87</v>
      </c>
      <c r="BK217" s="140">
        <f>ROUND(I217*H217,2)</f>
        <v>0</v>
      </c>
      <c r="BL217" s="19" t="s">
        <v>198</v>
      </c>
      <c r="BM217" s="226" t="s">
        <v>1032</v>
      </c>
    </row>
    <row r="218" s="14" customFormat="1">
      <c r="A218" s="14"/>
      <c r="B218" s="235"/>
      <c r="C218" s="14"/>
      <c r="D218" s="228" t="s">
        <v>200</v>
      </c>
      <c r="E218" s="14"/>
      <c r="F218" s="237" t="s">
        <v>1033</v>
      </c>
      <c r="G218" s="14"/>
      <c r="H218" s="238">
        <v>181.613</v>
      </c>
      <c r="I218" s="239"/>
      <c r="J218" s="14"/>
      <c r="K218" s="14"/>
      <c r="L218" s="235"/>
      <c r="M218" s="240"/>
      <c r="N218" s="241"/>
      <c r="O218" s="241"/>
      <c r="P218" s="241"/>
      <c r="Q218" s="241"/>
      <c r="R218" s="241"/>
      <c r="S218" s="241"/>
      <c r="T218" s="24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36" t="s">
        <v>200</v>
      </c>
      <c r="AU218" s="236" t="s">
        <v>87</v>
      </c>
      <c r="AV218" s="14" t="s">
        <v>87</v>
      </c>
      <c r="AW218" s="14" t="s">
        <v>3</v>
      </c>
      <c r="AX218" s="14" t="s">
        <v>83</v>
      </c>
      <c r="AY218" s="236" t="s">
        <v>192</v>
      </c>
    </row>
    <row r="219" s="2" customFormat="1" ht="24.15" customHeight="1">
      <c r="A219" s="40"/>
      <c r="B219" s="183"/>
      <c r="C219" s="214" t="s">
        <v>412</v>
      </c>
      <c r="D219" s="214" t="s">
        <v>195</v>
      </c>
      <c r="E219" s="215" t="s">
        <v>1034</v>
      </c>
      <c r="F219" s="216" t="s">
        <v>1035</v>
      </c>
      <c r="G219" s="217" t="s">
        <v>392</v>
      </c>
      <c r="H219" s="218">
        <v>26.824999999999999</v>
      </c>
      <c r="I219" s="219"/>
      <c r="J219" s="220">
        <f>ROUND(I219*H219,2)</f>
        <v>0</v>
      </c>
      <c r="K219" s="221"/>
      <c r="L219" s="41"/>
      <c r="M219" s="222" t="s">
        <v>1</v>
      </c>
      <c r="N219" s="223" t="s">
        <v>42</v>
      </c>
      <c r="O219" s="84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198</v>
      </c>
      <c r="AT219" s="226" t="s">
        <v>195</v>
      </c>
      <c r="AU219" s="226" t="s">
        <v>87</v>
      </c>
      <c r="AY219" s="19" t="s">
        <v>192</v>
      </c>
      <c r="BE219" s="140">
        <f>IF(N219="základná",J219,0)</f>
        <v>0</v>
      </c>
      <c r="BF219" s="140">
        <f>IF(N219="znížená",J219,0)</f>
        <v>0</v>
      </c>
      <c r="BG219" s="140">
        <f>IF(N219="zákl. prenesená",J219,0)</f>
        <v>0</v>
      </c>
      <c r="BH219" s="140">
        <f>IF(N219="zníž. prenesená",J219,0)</f>
        <v>0</v>
      </c>
      <c r="BI219" s="140">
        <f>IF(N219="nulová",J219,0)</f>
        <v>0</v>
      </c>
      <c r="BJ219" s="19" t="s">
        <v>87</v>
      </c>
      <c r="BK219" s="140">
        <f>ROUND(I219*H219,2)</f>
        <v>0</v>
      </c>
      <c r="BL219" s="19" t="s">
        <v>198</v>
      </c>
      <c r="BM219" s="226" t="s">
        <v>1036</v>
      </c>
    </row>
    <row r="220" s="14" customFormat="1">
      <c r="A220" s="14"/>
      <c r="B220" s="235"/>
      <c r="C220" s="14"/>
      <c r="D220" s="228" t="s">
        <v>200</v>
      </c>
      <c r="E220" s="236" t="s">
        <v>1</v>
      </c>
      <c r="F220" s="237" t="s">
        <v>1037</v>
      </c>
      <c r="G220" s="14"/>
      <c r="H220" s="238">
        <v>12.630000000000001</v>
      </c>
      <c r="I220" s="239"/>
      <c r="J220" s="14"/>
      <c r="K220" s="14"/>
      <c r="L220" s="235"/>
      <c r="M220" s="240"/>
      <c r="N220" s="241"/>
      <c r="O220" s="241"/>
      <c r="P220" s="241"/>
      <c r="Q220" s="241"/>
      <c r="R220" s="241"/>
      <c r="S220" s="241"/>
      <c r="T220" s="24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36" t="s">
        <v>200</v>
      </c>
      <c r="AU220" s="236" t="s">
        <v>87</v>
      </c>
      <c r="AV220" s="14" t="s">
        <v>87</v>
      </c>
      <c r="AW220" s="14" t="s">
        <v>30</v>
      </c>
      <c r="AX220" s="14" t="s">
        <v>76</v>
      </c>
      <c r="AY220" s="236" t="s">
        <v>192</v>
      </c>
    </row>
    <row r="221" s="14" customFormat="1">
      <c r="A221" s="14"/>
      <c r="B221" s="235"/>
      <c r="C221" s="14"/>
      <c r="D221" s="228" t="s">
        <v>200</v>
      </c>
      <c r="E221" s="236" t="s">
        <v>1</v>
      </c>
      <c r="F221" s="237" t="s">
        <v>1038</v>
      </c>
      <c r="G221" s="14"/>
      <c r="H221" s="238">
        <v>14.195</v>
      </c>
      <c r="I221" s="239"/>
      <c r="J221" s="14"/>
      <c r="K221" s="14"/>
      <c r="L221" s="235"/>
      <c r="M221" s="240"/>
      <c r="N221" s="241"/>
      <c r="O221" s="241"/>
      <c r="P221" s="241"/>
      <c r="Q221" s="241"/>
      <c r="R221" s="241"/>
      <c r="S221" s="241"/>
      <c r="T221" s="24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36" t="s">
        <v>200</v>
      </c>
      <c r="AU221" s="236" t="s">
        <v>87</v>
      </c>
      <c r="AV221" s="14" t="s">
        <v>87</v>
      </c>
      <c r="AW221" s="14" t="s">
        <v>30</v>
      </c>
      <c r="AX221" s="14" t="s">
        <v>76</v>
      </c>
      <c r="AY221" s="236" t="s">
        <v>192</v>
      </c>
    </row>
    <row r="222" s="16" customFormat="1">
      <c r="A222" s="16"/>
      <c r="B222" s="251"/>
      <c r="C222" s="16"/>
      <c r="D222" s="228" t="s">
        <v>200</v>
      </c>
      <c r="E222" s="252" t="s">
        <v>1</v>
      </c>
      <c r="F222" s="253" t="s">
        <v>224</v>
      </c>
      <c r="G222" s="16"/>
      <c r="H222" s="254">
        <v>26.824999999999999</v>
      </c>
      <c r="I222" s="255"/>
      <c r="J222" s="16"/>
      <c r="K222" s="16"/>
      <c r="L222" s="251"/>
      <c r="M222" s="256"/>
      <c r="N222" s="257"/>
      <c r="O222" s="257"/>
      <c r="P222" s="257"/>
      <c r="Q222" s="257"/>
      <c r="R222" s="257"/>
      <c r="S222" s="257"/>
      <c r="T222" s="258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52" t="s">
        <v>200</v>
      </c>
      <c r="AU222" s="252" t="s">
        <v>87</v>
      </c>
      <c r="AV222" s="16" t="s">
        <v>198</v>
      </c>
      <c r="AW222" s="16" t="s">
        <v>30</v>
      </c>
      <c r="AX222" s="16" t="s">
        <v>83</v>
      </c>
      <c r="AY222" s="252" t="s">
        <v>192</v>
      </c>
    </row>
    <row r="223" s="2" customFormat="1" ht="24.15" customHeight="1">
      <c r="A223" s="40"/>
      <c r="B223" s="183"/>
      <c r="C223" s="214" t="s">
        <v>417</v>
      </c>
      <c r="D223" s="214" t="s">
        <v>195</v>
      </c>
      <c r="E223" s="215" t="s">
        <v>1039</v>
      </c>
      <c r="F223" s="216" t="s">
        <v>1040</v>
      </c>
      <c r="G223" s="217" t="s">
        <v>392</v>
      </c>
      <c r="H223" s="218">
        <v>37.134999999999998</v>
      </c>
      <c r="I223" s="219"/>
      <c r="J223" s="220">
        <f>ROUND(I223*H223,2)</f>
        <v>0</v>
      </c>
      <c r="K223" s="221"/>
      <c r="L223" s="41"/>
      <c r="M223" s="222" t="s">
        <v>1</v>
      </c>
      <c r="N223" s="223" t="s">
        <v>42</v>
      </c>
      <c r="O223" s="84"/>
      <c r="P223" s="224">
        <f>O223*H223</f>
        <v>0</v>
      </c>
      <c r="Q223" s="224">
        <v>6.9999999999999994E-05</v>
      </c>
      <c r="R223" s="224">
        <f>Q223*H223</f>
        <v>0.0025994499999999997</v>
      </c>
      <c r="S223" s="224">
        <v>0</v>
      </c>
      <c r="T223" s="22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6" t="s">
        <v>198</v>
      </c>
      <c r="AT223" s="226" t="s">
        <v>195</v>
      </c>
      <c r="AU223" s="226" t="s">
        <v>87</v>
      </c>
      <c r="AY223" s="19" t="s">
        <v>192</v>
      </c>
      <c r="BE223" s="140">
        <f>IF(N223="základná",J223,0)</f>
        <v>0</v>
      </c>
      <c r="BF223" s="140">
        <f>IF(N223="znížená",J223,0)</f>
        <v>0</v>
      </c>
      <c r="BG223" s="140">
        <f>IF(N223="zákl. prenesená",J223,0)</f>
        <v>0</v>
      </c>
      <c r="BH223" s="140">
        <f>IF(N223="zníž. prenesená",J223,0)</f>
        <v>0</v>
      </c>
      <c r="BI223" s="140">
        <f>IF(N223="nulová",J223,0)</f>
        <v>0</v>
      </c>
      <c r="BJ223" s="19" t="s">
        <v>87</v>
      </c>
      <c r="BK223" s="140">
        <f>ROUND(I223*H223,2)</f>
        <v>0</v>
      </c>
      <c r="BL223" s="19" t="s">
        <v>198</v>
      </c>
      <c r="BM223" s="226" t="s">
        <v>1041</v>
      </c>
    </row>
    <row r="224" s="14" customFormat="1">
      <c r="A224" s="14"/>
      <c r="B224" s="235"/>
      <c r="C224" s="14"/>
      <c r="D224" s="228" t="s">
        <v>200</v>
      </c>
      <c r="E224" s="236" t="s">
        <v>1</v>
      </c>
      <c r="F224" s="237" t="s">
        <v>1042</v>
      </c>
      <c r="G224" s="14"/>
      <c r="H224" s="238">
        <v>11.15</v>
      </c>
      <c r="I224" s="239"/>
      <c r="J224" s="14"/>
      <c r="K224" s="14"/>
      <c r="L224" s="235"/>
      <c r="M224" s="240"/>
      <c r="N224" s="241"/>
      <c r="O224" s="241"/>
      <c r="P224" s="241"/>
      <c r="Q224" s="241"/>
      <c r="R224" s="241"/>
      <c r="S224" s="241"/>
      <c r="T224" s="24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36" t="s">
        <v>200</v>
      </c>
      <c r="AU224" s="236" t="s">
        <v>87</v>
      </c>
      <c r="AV224" s="14" t="s">
        <v>87</v>
      </c>
      <c r="AW224" s="14" t="s">
        <v>30</v>
      </c>
      <c r="AX224" s="14" t="s">
        <v>76</v>
      </c>
      <c r="AY224" s="236" t="s">
        <v>192</v>
      </c>
    </row>
    <row r="225" s="14" customFormat="1">
      <c r="A225" s="14"/>
      <c r="B225" s="235"/>
      <c r="C225" s="14"/>
      <c r="D225" s="228" t="s">
        <v>200</v>
      </c>
      <c r="E225" s="236" t="s">
        <v>1</v>
      </c>
      <c r="F225" s="237" t="s">
        <v>1043</v>
      </c>
      <c r="G225" s="14"/>
      <c r="H225" s="238">
        <v>25.984999999999999</v>
      </c>
      <c r="I225" s="239"/>
      <c r="J225" s="14"/>
      <c r="K225" s="14"/>
      <c r="L225" s="235"/>
      <c r="M225" s="240"/>
      <c r="N225" s="241"/>
      <c r="O225" s="241"/>
      <c r="P225" s="241"/>
      <c r="Q225" s="241"/>
      <c r="R225" s="241"/>
      <c r="S225" s="241"/>
      <c r="T225" s="24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36" t="s">
        <v>200</v>
      </c>
      <c r="AU225" s="236" t="s">
        <v>87</v>
      </c>
      <c r="AV225" s="14" t="s">
        <v>87</v>
      </c>
      <c r="AW225" s="14" t="s">
        <v>30</v>
      </c>
      <c r="AX225" s="14" t="s">
        <v>76</v>
      </c>
      <c r="AY225" s="236" t="s">
        <v>192</v>
      </c>
    </row>
    <row r="226" s="16" customFormat="1">
      <c r="A226" s="16"/>
      <c r="B226" s="251"/>
      <c r="C226" s="16"/>
      <c r="D226" s="228" t="s">
        <v>200</v>
      </c>
      <c r="E226" s="252" t="s">
        <v>1</v>
      </c>
      <c r="F226" s="253" t="s">
        <v>224</v>
      </c>
      <c r="G226" s="16"/>
      <c r="H226" s="254">
        <v>37.134999999999998</v>
      </c>
      <c r="I226" s="255"/>
      <c r="J226" s="16"/>
      <c r="K226" s="16"/>
      <c r="L226" s="251"/>
      <c r="M226" s="256"/>
      <c r="N226" s="257"/>
      <c r="O226" s="257"/>
      <c r="P226" s="257"/>
      <c r="Q226" s="257"/>
      <c r="R226" s="257"/>
      <c r="S226" s="257"/>
      <c r="T226" s="258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52" t="s">
        <v>200</v>
      </c>
      <c r="AU226" s="252" t="s">
        <v>87</v>
      </c>
      <c r="AV226" s="16" t="s">
        <v>198</v>
      </c>
      <c r="AW226" s="16" t="s">
        <v>30</v>
      </c>
      <c r="AX226" s="16" t="s">
        <v>83</v>
      </c>
      <c r="AY226" s="252" t="s">
        <v>192</v>
      </c>
    </row>
    <row r="227" s="2" customFormat="1" ht="24.15" customHeight="1">
      <c r="A227" s="40"/>
      <c r="B227" s="183"/>
      <c r="C227" s="214" t="s">
        <v>422</v>
      </c>
      <c r="D227" s="214" t="s">
        <v>195</v>
      </c>
      <c r="E227" s="215" t="s">
        <v>1044</v>
      </c>
      <c r="F227" s="216" t="s">
        <v>1045</v>
      </c>
      <c r="G227" s="217" t="s">
        <v>122</v>
      </c>
      <c r="H227" s="218">
        <v>86.677999999999997</v>
      </c>
      <c r="I227" s="219"/>
      <c r="J227" s="220">
        <f>ROUND(I227*H227,2)</f>
        <v>0</v>
      </c>
      <c r="K227" s="221"/>
      <c r="L227" s="41"/>
      <c r="M227" s="222" t="s">
        <v>1</v>
      </c>
      <c r="N227" s="223" t="s">
        <v>42</v>
      </c>
      <c r="O227" s="84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6" t="s">
        <v>198</v>
      </c>
      <c r="AT227" s="226" t="s">
        <v>195</v>
      </c>
      <c r="AU227" s="226" t="s">
        <v>87</v>
      </c>
      <c r="AY227" s="19" t="s">
        <v>192</v>
      </c>
      <c r="BE227" s="140">
        <f>IF(N227="základná",J227,0)</f>
        <v>0</v>
      </c>
      <c r="BF227" s="140">
        <f>IF(N227="znížená",J227,0)</f>
        <v>0</v>
      </c>
      <c r="BG227" s="140">
        <f>IF(N227="zákl. prenesená",J227,0)</f>
        <v>0</v>
      </c>
      <c r="BH227" s="140">
        <f>IF(N227="zníž. prenesená",J227,0)</f>
        <v>0</v>
      </c>
      <c r="BI227" s="140">
        <f>IF(N227="nulová",J227,0)</f>
        <v>0</v>
      </c>
      <c r="BJ227" s="19" t="s">
        <v>87</v>
      </c>
      <c r="BK227" s="140">
        <f>ROUND(I227*H227,2)</f>
        <v>0</v>
      </c>
      <c r="BL227" s="19" t="s">
        <v>198</v>
      </c>
      <c r="BM227" s="226" t="s">
        <v>1046</v>
      </c>
    </row>
    <row r="228" s="14" customFormat="1">
      <c r="A228" s="14"/>
      <c r="B228" s="235"/>
      <c r="C228" s="14"/>
      <c r="D228" s="228" t="s">
        <v>200</v>
      </c>
      <c r="E228" s="236" t="s">
        <v>1</v>
      </c>
      <c r="F228" s="237" t="s">
        <v>915</v>
      </c>
      <c r="G228" s="14"/>
      <c r="H228" s="238">
        <v>86.677999999999997</v>
      </c>
      <c r="I228" s="239"/>
      <c r="J228" s="14"/>
      <c r="K228" s="14"/>
      <c r="L228" s="235"/>
      <c r="M228" s="240"/>
      <c r="N228" s="241"/>
      <c r="O228" s="241"/>
      <c r="P228" s="241"/>
      <c r="Q228" s="241"/>
      <c r="R228" s="241"/>
      <c r="S228" s="241"/>
      <c r="T228" s="24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36" t="s">
        <v>200</v>
      </c>
      <c r="AU228" s="236" t="s">
        <v>87</v>
      </c>
      <c r="AV228" s="14" t="s">
        <v>87</v>
      </c>
      <c r="AW228" s="14" t="s">
        <v>30</v>
      </c>
      <c r="AX228" s="14" t="s">
        <v>83</v>
      </c>
      <c r="AY228" s="236" t="s">
        <v>192</v>
      </c>
    </row>
    <row r="229" s="2" customFormat="1" ht="21.75" customHeight="1">
      <c r="A229" s="40"/>
      <c r="B229" s="183"/>
      <c r="C229" s="214" t="s">
        <v>426</v>
      </c>
      <c r="D229" s="214" t="s">
        <v>195</v>
      </c>
      <c r="E229" s="215" t="s">
        <v>423</v>
      </c>
      <c r="F229" s="216" t="s">
        <v>424</v>
      </c>
      <c r="G229" s="217" t="s">
        <v>415</v>
      </c>
      <c r="H229" s="218">
        <v>21.728000000000002</v>
      </c>
      <c r="I229" s="219"/>
      <c r="J229" s="220">
        <f>ROUND(I229*H229,2)</f>
        <v>0</v>
      </c>
      <c r="K229" s="221"/>
      <c r="L229" s="41"/>
      <c r="M229" s="222" t="s">
        <v>1</v>
      </c>
      <c r="N229" s="223" t="s">
        <v>42</v>
      </c>
      <c r="O229" s="84"/>
      <c r="P229" s="224">
        <f>O229*H229</f>
        <v>0</v>
      </c>
      <c r="Q229" s="224">
        <v>0</v>
      </c>
      <c r="R229" s="224">
        <f>Q229*H229</f>
        <v>0</v>
      </c>
      <c r="S229" s="224">
        <v>0</v>
      </c>
      <c r="T229" s="22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6" t="s">
        <v>198</v>
      </c>
      <c r="AT229" s="226" t="s">
        <v>195</v>
      </c>
      <c r="AU229" s="226" t="s">
        <v>87</v>
      </c>
      <c r="AY229" s="19" t="s">
        <v>192</v>
      </c>
      <c r="BE229" s="140">
        <f>IF(N229="základná",J229,0)</f>
        <v>0</v>
      </c>
      <c r="BF229" s="140">
        <f>IF(N229="znížená",J229,0)</f>
        <v>0</v>
      </c>
      <c r="BG229" s="140">
        <f>IF(N229="zákl. prenesená",J229,0)</f>
        <v>0</v>
      </c>
      <c r="BH229" s="140">
        <f>IF(N229="zníž. prenesená",J229,0)</f>
        <v>0</v>
      </c>
      <c r="BI229" s="140">
        <f>IF(N229="nulová",J229,0)</f>
        <v>0</v>
      </c>
      <c r="BJ229" s="19" t="s">
        <v>87</v>
      </c>
      <c r="BK229" s="140">
        <f>ROUND(I229*H229,2)</f>
        <v>0</v>
      </c>
      <c r="BL229" s="19" t="s">
        <v>198</v>
      </c>
      <c r="BM229" s="226" t="s">
        <v>1047</v>
      </c>
    </row>
    <row r="230" s="2" customFormat="1" ht="24.15" customHeight="1">
      <c r="A230" s="40"/>
      <c r="B230" s="183"/>
      <c r="C230" s="214" t="s">
        <v>431</v>
      </c>
      <c r="D230" s="214" t="s">
        <v>195</v>
      </c>
      <c r="E230" s="215" t="s">
        <v>427</v>
      </c>
      <c r="F230" s="216" t="s">
        <v>428</v>
      </c>
      <c r="G230" s="217" t="s">
        <v>415</v>
      </c>
      <c r="H230" s="218">
        <v>434.56</v>
      </c>
      <c r="I230" s="219"/>
      <c r="J230" s="220">
        <f>ROUND(I230*H230,2)</f>
        <v>0</v>
      </c>
      <c r="K230" s="221"/>
      <c r="L230" s="41"/>
      <c r="M230" s="222" t="s">
        <v>1</v>
      </c>
      <c r="N230" s="223" t="s">
        <v>42</v>
      </c>
      <c r="O230" s="84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6" t="s">
        <v>198</v>
      </c>
      <c r="AT230" s="226" t="s">
        <v>195</v>
      </c>
      <c r="AU230" s="226" t="s">
        <v>87</v>
      </c>
      <c r="AY230" s="19" t="s">
        <v>192</v>
      </c>
      <c r="BE230" s="140">
        <f>IF(N230="základná",J230,0)</f>
        <v>0</v>
      </c>
      <c r="BF230" s="140">
        <f>IF(N230="znížená",J230,0)</f>
        <v>0</v>
      </c>
      <c r="BG230" s="140">
        <f>IF(N230="zákl. prenesená",J230,0)</f>
        <v>0</v>
      </c>
      <c r="BH230" s="140">
        <f>IF(N230="zníž. prenesená",J230,0)</f>
        <v>0</v>
      </c>
      <c r="BI230" s="140">
        <f>IF(N230="nulová",J230,0)</f>
        <v>0</v>
      </c>
      <c r="BJ230" s="19" t="s">
        <v>87</v>
      </c>
      <c r="BK230" s="140">
        <f>ROUND(I230*H230,2)</f>
        <v>0</v>
      </c>
      <c r="BL230" s="19" t="s">
        <v>198</v>
      </c>
      <c r="BM230" s="226" t="s">
        <v>1048</v>
      </c>
    </row>
    <row r="231" s="14" customFormat="1">
      <c r="A231" s="14"/>
      <c r="B231" s="235"/>
      <c r="C231" s="14"/>
      <c r="D231" s="228" t="s">
        <v>200</v>
      </c>
      <c r="E231" s="14"/>
      <c r="F231" s="237" t="s">
        <v>1049</v>
      </c>
      <c r="G231" s="14"/>
      <c r="H231" s="238">
        <v>434.56</v>
      </c>
      <c r="I231" s="239"/>
      <c r="J231" s="14"/>
      <c r="K231" s="14"/>
      <c r="L231" s="235"/>
      <c r="M231" s="240"/>
      <c r="N231" s="241"/>
      <c r="O231" s="241"/>
      <c r="P231" s="241"/>
      <c r="Q231" s="241"/>
      <c r="R231" s="241"/>
      <c r="S231" s="241"/>
      <c r="T231" s="24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36" t="s">
        <v>200</v>
      </c>
      <c r="AU231" s="236" t="s">
        <v>87</v>
      </c>
      <c r="AV231" s="14" t="s">
        <v>87</v>
      </c>
      <c r="AW231" s="14" t="s">
        <v>3</v>
      </c>
      <c r="AX231" s="14" t="s">
        <v>83</v>
      </c>
      <c r="AY231" s="236" t="s">
        <v>192</v>
      </c>
    </row>
    <row r="232" s="2" customFormat="1" ht="24.15" customHeight="1">
      <c r="A232" s="40"/>
      <c r="B232" s="183"/>
      <c r="C232" s="214" t="s">
        <v>435</v>
      </c>
      <c r="D232" s="214" t="s">
        <v>195</v>
      </c>
      <c r="E232" s="215" t="s">
        <v>432</v>
      </c>
      <c r="F232" s="216" t="s">
        <v>433</v>
      </c>
      <c r="G232" s="217" t="s">
        <v>415</v>
      </c>
      <c r="H232" s="218">
        <v>21.728000000000002</v>
      </c>
      <c r="I232" s="219"/>
      <c r="J232" s="220">
        <f>ROUND(I232*H232,2)</f>
        <v>0</v>
      </c>
      <c r="K232" s="221"/>
      <c r="L232" s="41"/>
      <c r="M232" s="222" t="s">
        <v>1</v>
      </c>
      <c r="N232" s="223" t="s">
        <v>42</v>
      </c>
      <c r="O232" s="84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6" t="s">
        <v>198</v>
      </c>
      <c r="AT232" s="226" t="s">
        <v>195</v>
      </c>
      <c r="AU232" s="226" t="s">
        <v>87</v>
      </c>
      <c r="AY232" s="19" t="s">
        <v>192</v>
      </c>
      <c r="BE232" s="140">
        <f>IF(N232="základná",J232,0)</f>
        <v>0</v>
      </c>
      <c r="BF232" s="140">
        <f>IF(N232="znížená",J232,0)</f>
        <v>0</v>
      </c>
      <c r="BG232" s="140">
        <f>IF(N232="zákl. prenesená",J232,0)</f>
        <v>0</v>
      </c>
      <c r="BH232" s="140">
        <f>IF(N232="zníž. prenesená",J232,0)</f>
        <v>0</v>
      </c>
      <c r="BI232" s="140">
        <f>IF(N232="nulová",J232,0)</f>
        <v>0</v>
      </c>
      <c r="BJ232" s="19" t="s">
        <v>87</v>
      </c>
      <c r="BK232" s="140">
        <f>ROUND(I232*H232,2)</f>
        <v>0</v>
      </c>
      <c r="BL232" s="19" t="s">
        <v>198</v>
      </c>
      <c r="BM232" s="226" t="s">
        <v>1050</v>
      </c>
    </row>
    <row r="233" s="2" customFormat="1" ht="24.15" customHeight="1">
      <c r="A233" s="40"/>
      <c r="B233" s="183"/>
      <c r="C233" s="214" t="s">
        <v>440</v>
      </c>
      <c r="D233" s="214" t="s">
        <v>195</v>
      </c>
      <c r="E233" s="215" t="s">
        <v>436</v>
      </c>
      <c r="F233" s="216" t="s">
        <v>437</v>
      </c>
      <c r="G233" s="217" t="s">
        <v>415</v>
      </c>
      <c r="H233" s="218">
        <v>217.28</v>
      </c>
      <c r="I233" s="219"/>
      <c r="J233" s="220">
        <f>ROUND(I233*H233,2)</f>
        <v>0</v>
      </c>
      <c r="K233" s="221"/>
      <c r="L233" s="41"/>
      <c r="M233" s="222" t="s">
        <v>1</v>
      </c>
      <c r="N233" s="223" t="s">
        <v>42</v>
      </c>
      <c r="O233" s="84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6" t="s">
        <v>198</v>
      </c>
      <c r="AT233" s="226" t="s">
        <v>195</v>
      </c>
      <c r="AU233" s="226" t="s">
        <v>87</v>
      </c>
      <c r="AY233" s="19" t="s">
        <v>192</v>
      </c>
      <c r="BE233" s="140">
        <f>IF(N233="základná",J233,0)</f>
        <v>0</v>
      </c>
      <c r="BF233" s="140">
        <f>IF(N233="znížená",J233,0)</f>
        <v>0</v>
      </c>
      <c r="BG233" s="140">
        <f>IF(N233="zákl. prenesená",J233,0)</f>
        <v>0</v>
      </c>
      <c r="BH233" s="140">
        <f>IF(N233="zníž. prenesená",J233,0)</f>
        <v>0</v>
      </c>
      <c r="BI233" s="140">
        <f>IF(N233="nulová",J233,0)</f>
        <v>0</v>
      </c>
      <c r="BJ233" s="19" t="s">
        <v>87</v>
      </c>
      <c r="BK233" s="140">
        <f>ROUND(I233*H233,2)</f>
        <v>0</v>
      </c>
      <c r="BL233" s="19" t="s">
        <v>198</v>
      </c>
      <c r="BM233" s="226" t="s">
        <v>1051</v>
      </c>
    </row>
    <row r="234" s="14" customFormat="1">
      <c r="A234" s="14"/>
      <c r="B234" s="235"/>
      <c r="C234" s="14"/>
      <c r="D234" s="228" t="s">
        <v>200</v>
      </c>
      <c r="E234" s="14"/>
      <c r="F234" s="237" t="s">
        <v>1052</v>
      </c>
      <c r="G234" s="14"/>
      <c r="H234" s="238">
        <v>217.28</v>
      </c>
      <c r="I234" s="239"/>
      <c r="J234" s="14"/>
      <c r="K234" s="14"/>
      <c r="L234" s="235"/>
      <c r="M234" s="240"/>
      <c r="N234" s="241"/>
      <c r="O234" s="241"/>
      <c r="P234" s="241"/>
      <c r="Q234" s="241"/>
      <c r="R234" s="241"/>
      <c r="S234" s="241"/>
      <c r="T234" s="24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36" t="s">
        <v>200</v>
      </c>
      <c r="AU234" s="236" t="s">
        <v>87</v>
      </c>
      <c r="AV234" s="14" t="s">
        <v>87</v>
      </c>
      <c r="AW234" s="14" t="s">
        <v>3</v>
      </c>
      <c r="AX234" s="14" t="s">
        <v>83</v>
      </c>
      <c r="AY234" s="236" t="s">
        <v>192</v>
      </c>
    </row>
    <row r="235" s="2" customFormat="1" ht="24.15" customHeight="1">
      <c r="A235" s="40"/>
      <c r="B235" s="183"/>
      <c r="C235" s="214" t="s">
        <v>444</v>
      </c>
      <c r="D235" s="214" t="s">
        <v>195</v>
      </c>
      <c r="E235" s="215" t="s">
        <v>441</v>
      </c>
      <c r="F235" s="216" t="s">
        <v>442</v>
      </c>
      <c r="G235" s="217" t="s">
        <v>415</v>
      </c>
      <c r="H235" s="218">
        <v>21.728000000000002</v>
      </c>
      <c r="I235" s="219"/>
      <c r="J235" s="220">
        <f>ROUND(I235*H235,2)</f>
        <v>0</v>
      </c>
      <c r="K235" s="221"/>
      <c r="L235" s="41"/>
      <c r="M235" s="222" t="s">
        <v>1</v>
      </c>
      <c r="N235" s="223" t="s">
        <v>42</v>
      </c>
      <c r="O235" s="84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6" t="s">
        <v>198</v>
      </c>
      <c r="AT235" s="226" t="s">
        <v>195</v>
      </c>
      <c r="AU235" s="226" t="s">
        <v>87</v>
      </c>
      <c r="AY235" s="19" t="s">
        <v>192</v>
      </c>
      <c r="BE235" s="140">
        <f>IF(N235="základná",J235,0)</f>
        <v>0</v>
      </c>
      <c r="BF235" s="140">
        <f>IF(N235="znížená",J235,0)</f>
        <v>0</v>
      </c>
      <c r="BG235" s="140">
        <f>IF(N235="zákl. prenesená",J235,0)</f>
        <v>0</v>
      </c>
      <c r="BH235" s="140">
        <f>IF(N235="zníž. prenesená",J235,0)</f>
        <v>0</v>
      </c>
      <c r="BI235" s="140">
        <f>IF(N235="nulová",J235,0)</f>
        <v>0</v>
      </c>
      <c r="BJ235" s="19" t="s">
        <v>87</v>
      </c>
      <c r="BK235" s="140">
        <f>ROUND(I235*H235,2)</f>
        <v>0</v>
      </c>
      <c r="BL235" s="19" t="s">
        <v>198</v>
      </c>
      <c r="BM235" s="226" t="s">
        <v>1053</v>
      </c>
    </row>
    <row r="236" s="2" customFormat="1" ht="24.15" customHeight="1">
      <c r="A236" s="40"/>
      <c r="B236" s="183"/>
      <c r="C236" s="214" t="s">
        <v>450</v>
      </c>
      <c r="D236" s="214" t="s">
        <v>195</v>
      </c>
      <c r="E236" s="215" t="s">
        <v>445</v>
      </c>
      <c r="F236" s="216" t="s">
        <v>446</v>
      </c>
      <c r="G236" s="217" t="s">
        <v>415</v>
      </c>
      <c r="H236" s="218">
        <v>21.728000000000002</v>
      </c>
      <c r="I236" s="219"/>
      <c r="J236" s="220">
        <f>ROUND(I236*H236,2)</f>
        <v>0</v>
      </c>
      <c r="K236" s="221"/>
      <c r="L236" s="41"/>
      <c r="M236" s="222" t="s">
        <v>1</v>
      </c>
      <c r="N236" s="223" t="s">
        <v>42</v>
      </c>
      <c r="O236" s="84"/>
      <c r="P236" s="224">
        <f>O236*H236</f>
        <v>0</v>
      </c>
      <c r="Q236" s="224">
        <v>0</v>
      </c>
      <c r="R236" s="224">
        <f>Q236*H236</f>
        <v>0</v>
      </c>
      <c r="S236" s="224">
        <v>0</v>
      </c>
      <c r="T236" s="22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6" t="s">
        <v>198</v>
      </c>
      <c r="AT236" s="226" t="s">
        <v>195</v>
      </c>
      <c r="AU236" s="226" t="s">
        <v>87</v>
      </c>
      <c r="AY236" s="19" t="s">
        <v>192</v>
      </c>
      <c r="BE236" s="140">
        <f>IF(N236="základná",J236,0)</f>
        <v>0</v>
      </c>
      <c r="BF236" s="140">
        <f>IF(N236="znížená",J236,0)</f>
        <v>0</v>
      </c>
      <c r="BG236" s="140">
        <f>IF(N236="zákl. prenesená",J236,0)</f>
        <v>0</v>
      </c>
      <c r="BH236" s="140">
        <f>IF(N236="zníž. prenesená",J236,0)</f>
        <v>0</v>
      </c>
      <c r="BI236" s="140">
        <f>IF(N236="nulová",J236,0)</f>
        <v>0</v>
      </c>
      <c r="BJ236" s="19" t="s">
        <v>87</v>
      </c>
      <c r="BK236" s="140">
        <f>ROUND(I236*H236,2)</f>
        <v>0</v>
      </c>
      <c r="BL236" s="19" t="s">
        <v>198</v>
      </c>
      <c r="BM236" s="226" t="s">
        <v>1054</v>
      </c>
    </row>
    <row r="237" s="12" customFormat="1" ht="22.8" customHeight="1">
      <c r="A237" s="12"/>
      <c r="B237" s="202"/>
      <c r="C237" s="12"/>
      <c r="D237" s="203" t="s">
        <v>75</v>
      </c>
      <c r="E237" s="212" t="s">
        <v>448</v>
      </c>
      <c r="F237" s="212" t="s">
        <v>449</v>
      </c>
      <c r="G237" s="12"/>
      <c r="H237" s="12"/>
      <c r="I237" s="205"/>
      <c r="J237" s="213">
        <f>BK237</f>
        <v>0</v>
      </c>
      <c r="K237" s="12"/>
      <c r="L237" s="202"/>
      <c r="M237" s="206"/>
      <c r="N237" s="207"/>
      <c r="O237" s="207"/>
      <c r="P237" s="208">
        <f>P238</f>
        <v>0</v>
      </c>
      <c r="Q237" s="207"/>
      <c r="R237" s="208">
        <f>R238</f>
        <v>0</v>
      </c>
      <c r="S237" s="207"/>
      <c r="T237" s="209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3" t="s">
        <v>83</v>
      </c>
      <c r="AT237" s="210" t="s">
        <v>75</v>
      </c>
      <c r="AU237" s="210" t="s">
        <v>83</v>
      </c>
      <c r="AY237" s="203" t="s">
        <v>192</v>
      </c>
      <c r="BK237" s="211">
        <f>BK238</f>
        <v>0</v>
      </c>
    </row>
    <row r="238" s="2" customFormat="1" ht="33" customHeight="1">
      <c r="A238" s="40"/>
      <c r="B238" s="183"/>
      <c r="C238" s="214" t="s">
        <v>458</v>
      </c>
      <c r="D238" s="214" t="s">
        <v>195</v>
      </c>
      <c r="E238" s="215" t="s">
        <v>1055</v>
      </c>
      <c r="F238" s="216" t="s">
        <v>1056</v>
      </c>
      <c r="G238" s="217" t="s">
        <v>415</v>
      </c>
      <c r="H238" s="218">
        <v>101.982</v>
      </c>
      <c r="I238" s="219"/>
      <c r="J238" s="220">
        <f>ROUND(I238*H238,2)</f>
        <v>0</v>
      </c>
      <c r="K238" s="221"/>
      <c r="L238" s="41"/>
      <c r="M238" s="222" t="s">
        <v>1</v>
      </c>
      <c r="N238" s="223" t="s">
        <v>42</v>
      </c>
      <c r="O238" s="84"/>
      <c r="P238" s="224">
        <f>O238*H238</f>
        <v>0</v>
      </c>
      <c r="Q238" s="224">
        <v>0</v>
      </c>
      <c r="R238" s="224">
        <f>Q238*H238</f>
        <v>0</v>
      </c>
      <c r="S238" s="224">
        <v>0</v>
      </c>
      <c r="T238" s="22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6" t="s">
        <v>198</v>
      </c>
      <c r="AT238" s="226" t="s">
        <v>195</v>
      </c>
      <c r="AU238" s="226" t="s">
        <v>87</v>
      </c>
      <c r="AY238" s="19" t="s">
        <v>192</v>
      </c>
      <c r="BE238" s="140">
        <f>IF(N238="základná",J238,0)</f>
        <v>0</v>
      </c>
      <c r="BF238" s="140">
        <f>IF(N238="znížená",J238,0)</f>
        <v>0</v>
      </c>
      <c r="BG238" s="140">
        <f>IF(N238="zákl. prenesená",J238,0)</f>
        <v>0</v>
      </c>
      <c r="BH238" s="140">
        <f>IF(N238="zníž. prenesená",J238,0)</f>
        <v>0</v>
      </c>
      <c r="BI238" s="140">
        <f>IF(N238="nulová",J238,0)</f>
        <v>0</v>
      </c>
      <c r="BJ238" s="19" t="s">
        <v>87</v>
      </c>
      <c r="BK238" s="140">
        <f>ROUND(I238*H238,2)</f>
        <v>0</v>
      </c>
      <c r="BL238" s="19" t="s">
        <v>198</v>
      </c>
      <c r="BM238" s="226" t="s">
        <v>1057</v>
      </c>
    </row>
    <row r="239" s="12" customFormat="1" ht="25.92" customHeight="1">
      <c r="A239" s="12"/>
      <c r="B239" s="202"/>
      <c r="C239" s="12"/>
      <c r="D239" s="203" t="s">
        <v>75</v>
      </c>
      <c r="E239" s="204" t="s">
        <v>454</v>
      </c>
      <c r="F239" s="204" t="s">
        <v>455</v>
      </c>
      <c r="G239" s="12"/>
      <c r="H239" s="12"/>
      <c r="I239" s="205"/>
      <c r="J239" s="180">
        <f>BK239</f>
        <v>0</v>
      </c>
      <c r="K239" s="12"/>
      <c r="L239" s="202"/>
      <c r="M239" s="206"/>
      <c r="N239" s="207"/>
      <c r="O239" s="207"/>
      <c r="P239" s="208">
        <f>P240</f>
        <v>0</v>
      </c>
      <c r="Q239" s="207"/>
      <c r="R239" s="208">
        <f>R240</f>
        <v>0.27732800000000002</v>
      </c>
      <c r="S239" s="207"/>
      <c r="T239" s="209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3" t="s">
        <v>87</v>
      </c>
      <c r="AT239" s="210" t="s">
        <v>75</v>
      </c>
      <c r="AU239" s="210" t="s">
        <v>76</v>
      </c>
      <c r="AY239" s="203" t="s">
        <v>192</v>
      </c>
      <c r="BK239" s="211">
        <f>BK240</f>
        <v>0</v>
      </c>
    </row>
    <row r="240" s="12" customFormat="1" ht="22.8" customHeight="1">
      <c r="A240" s="12"/>
      <c r="B240" s="202"/>
      <c r="C240" s="12"/>
      <c r="D240" s="203" t="s">
        <v>75</v>
      </c>
      <c r="E240" s="212" t="s">
        <v>1058</v>
      </c>
      <c r="F240" s="212" t="s">
        <v>1059</v>
      </c>
      <c r="G240" s="12"/>
      <c r="H240" s="12"/>
      <c r="I240" s="205"/>
      <c r="J240" s="213">
        <f>BK240</f>
        <v>0</v>
      </c>
      <c r="K240" s="12"/>
      <c r="L240" s="202"/>
      <c r="M240" s="206"/>
      <c r="N240" s="207"/>
      <c r="O240" s="207"/>
      <c r="P240" s="208">
        <f>SUM(P241:P249)</f>
        <v>0</v>
      </c>
      <c r="Q240" s="207"/>
      <c r="R240" s="208">
        <f>SUM(R241:R249)</f>
        <v>0.27732800000000002</v>
      </c>
      <c r="S240" s="207"/>
      <c r="T240" s="209">
        <f>SUM(T241:T249)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3" t="s">
        <v>87</v>
      </c>
      <c r="AT240" s="210" t="s">
        <v>75</v>
      </c>
      <c r="AU240" s="210" t="s">
        <v>83</v>
      </c>
      <c r="AY240" s="203" t="s">
        <v>192</v>
      </c>
      <c r="BK240" s="211">
        <f>SUM(BK241:BK249)</f>
        <v>0</v>
      </c>
    </row>
    <row r="241" s="2" customFormat="1" ht="24.15" customHeight="1">
      <c r="A241" s="40"/>
      <c r="B241" s="183"/>
      <c r="C241" s="214" t="s">
        <v>463</v>
      </c>
      <c r="D241" s="214" t="s">
        <v>195</v>
      </c>
      <c r="E241" s="215" t="s">
        <v>1060</v>
      </c>
      <c r="F241" s="216" t="s">
        <v>1061</v>
      </c>
      <c r="G241" s="217" t="s">
        <v>122</v>
      </c>
      <c r="H241" s="218">
        <v>91.012</v>
      </c>
      <c r="I241" s="219"/>
      <c r="J241" s="220">
        <f>ROUND(I241*H241,2)</f>
        <v>0</v>
      </c>
      <c r="K241" s="221"/>
      <c r="L241" s="41"/>
      <c r="M241" s="222" t="s">
        <v>1</v>
      </c>
      <c r="N241" s="223" t="s">
        <v>42</v>
      </c>
      <c r="O241" s="84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6" t="s">
        <v>373</v>
      </c>
      <c r="AT241" s="226" t="s">
        <v>195</v>
      </c>
      <c r="AU241" s="226" t="s">
        <v>87</v>
      </c>
      <c r="AY241" s="19" t="s">
        <v>192</v>
      </c>
      <c r="BE241" s="140">
        <f>IF(N241="základná",J241,0)</f>
        <v>0</v>
      </c>
      <c r="BF241" s="140">
        <f>IF(N241="znížená",J241,0)</f>
        <v>0</v>
      </c>
      <c r="BG241" s="140">
        <f>IF(N241="zákl. prenesená",J241,0)</f>
        <v>0</v>
      </c>
      <c r="BH241" s="140">
        <f>IF(N241="zníž. prenesená",J241,0)</f>
        <v>0</v>
      </c>
      <c r="BI241" s="140">
        <f>IF(N241="nulová",J241,0)</f>
        <v>0</v>
      </c>
      <c r="BJ241" s="19" t="s">
        <v>87</v>
      </c>
      <c r="BK241" s="140">
        <f>ROUND(I241*H241,2)</f>
        <v>0</v>
      </c>
      <c r="BL241" s="19" t="s">
        <v>373</v>
      </c>
      <c r="BM241" s="226" t="s">
        <v>1062</v>
      </c>
    </row>
    <row r="242" s="14" customFormat="1">
      <c r="A242" s="14"/>
      <c r="B242" s="235"/>
      <c r="C242" s="14"/>
      <c r="D242" s="228" t="s">
        <v>200</v>
      </c>
      <c r="E242" s="236" t="s">
        <v>1</v>
      </c>
      <c r="F242" s="237" t="s">
        <v>1063</v>
      </c>
      <c r="G242" s="14"/>
      <c r="H242" s="238">
        <v>91.012</v>
      </c>
      <c r="I242" s="239"/>
      <c r="J242" s="14"/>
      <c r="K242" s="14"/>
      <c r="L242" s="235"/>
      <c r="M242" s="240"/>
      <c r="N242" s="241"/>
      <c r="O242" s="241"/>
      <c r="P242" s="241"/>
      <c r="Q242" s="241"/>
      <c r="R242" s="241"/>
      <c r="S242" s="241"/>
      <c r="T242" s="24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36" t="s">
        <v>200</v>
      </c>
      <c r="AU242" s="236" t="s">
        <v>87</v>
      </c>
      <c r="AV242" s="14" t="s">
        <v>87</v>
      </c>
      <c r="AW242" s="14" t="s">
        <v>30</v>
      </c>
      <c r="AX242" s="14" t="s">
        <v>83</v>
      </c>
      <c r="AY242" s="236" t="s">
        <v>192</v>
      </c>
    </row>
    <row r="243" s="2" customFormat="1" ht="33" customHeight="1">
      <c r="A243" s="40"/>
      <c r="B243" s="183"/>
      <c r="C243" s="259" t="s">
        <v>468</v>
      </c>
      <c r="D243" s="259" t="s">
        <v>138</v>
      </c>
      <c r="E243" s="260" t="s">
        <v>1064</v>
      </c>
      <c r="F243" s="261" t="s">
        <v>1065</v>
      </c>
      <c r="G243" s="262" t="s">
        <v>122</v>
      </c>
      <c r="H243" s="263">
        <v>104.664</v>
      </c>
      <c r="I243" s="264"/>
      <c r="J243" s="265">
        <f>ROUND(I243*H243,2)</f>
        <v>0</v>
      </c>
      <c r="K243" s="266"/>
      <c r="L243" s="267"/>
      <c r="M243" s="268" t="s">
        <v>1</v>
      </c>
      <c r="N243" s="269" t="s">
        <v>42</v>
      </c>
      <c r="O243" s="84"/>
      <c r="P243" s="224">
        <f>O243*H243</f>
        <v>0</v>
      </c>
      <c r="Q243" s="224">
        <v>0.002</v>
      </c>
      <c r="R243" s="224">
        <f>Q243*H243</f>
        <v>0.20932800000000001</v>
      </c>
      <c r="S243" s="224">
        <v>0</v>
      </c>
      <c r="T243" s="22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6" t="s">
        <v>450</v>
      </c>
      <c r="AT243" s="226" t="s">
        <v>138</v>
      </c>
      <c r="AU243" s="226" t="s">
        <v>87</v>
      </c>
      <c r="AY243" s="19" t="s">
        <v>192</v>
      </c>
      <c r="BE243" s="140">
        <f>IF(N243="základná",J243,0)</f>
        <v>0</v>
      </c>
      <c r="BF243" s="140">
        <f>IF(N243="znížená",J243,0)</f>
        <v>0</v>
      </c>
      <c r="BG243" s="140">
        <f>IF(N243="zákl. prenesená",J243,0)</f>
        <v>0</v>
      </c>
      <c r="BH243" s="140">
        <f>IF(N243="zníž. prenesená",J243,0)</f>
        <v>0</v>
      </c>
      <c r="BI243" s="140">
        <f>IF(N243="nulová",J243,0)</f>
        <v>0</v>
      </c>
      <c r="BJ243" s="19" t="s">
        <v>87</v>
      </c>
      <c r="BK243" s="140">
        <f>ROUND(I243*H243,2)</f>
        <v>0</v>
      </c>
      <c r="BL243" s="19" t="s">
        <v>373</v>
      </c>
      <c r="BM243" s="226" t="s">
        <v>1066</v>
      </c>
    </row>
    <row r="244" s="14" customFormat="1">
      <c r="A244" s="14"/>
      <c r="B244" s="235"/>
      <c r="C244" s="14"/>
      <c r="D244" s="228" t="s">
        <v>200</v>
      </c>
      <c r="E244" s="14"/>
      <c r="F244" s="237" t="s">
        <v>1067</v>
      </c>
      <c r="G244" s="14"/>
      <c r="H244" s="238">
        <v>104.664</v>
      </c>
      <c r="I244" s="239"/>
      <c r="J244" s="14"/>
      <c r="K244" s="14"/>
      <c r="L244" s="235"/>
      <c r="M244" s="240"/>
      <c r="N244" s="241"/>
      <c r="O244" s="241"/>
      <c r="P244" s="241"/>
      <c r="Q244" s="241"/>
      <c r="R244" s="241"/>
      <c r="S244" s="241"/>
      <c r="T244" s="24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36" t="s">
        <v>200</v>
      </c>
      <c r="AU244" s="236" t="s">
        <v>87</v>
      </c>
      <c r="AV244" s="14" t="s">
        <v>87</v>
      </c>
      <c r="AW244" s="14" t="s">
        <v>3</v>
      </c>
      <c r="AX244" s="14" t="s">
        <v>83</v>
      </c>
      <c r="AY244" s="236" t="s">
        <v>192</v>
      </c>
    </row>
    <row r="245" s="2" customFormat="1" ht="33" customHeight="1">
      <c r="A245" s="40"/>
      <c r="B245" s="183"/>
      <c r="C245" s="214" t="s">
        <v>473</v>
      </c>
      <c r="D245" s="214" t="s">
        <v>195</v>
      </c>
      <c r="E245" s="215" t="s">
        <v>1068</v>
      </c>
      <c r="F245" s="216" t="s">
        <v>1069</v>
      </c>
      <c r="G245" s="217" t="s">
        <v>122</v>
      </c>
      <c r="H245" s="218">
        <v>91.012</v>
      </c>
      <c r="I245" s="219"/>
      <c r="J245" s="220">
        <f>ROUND(I245*H245,2)</f>
        <v>0</v>
      </c>
      <c r="K245" s="221"/>
      <c r="L245" s="41"/>
      <c r="M245" s="222" t="s">
        <v>1</v>
      </c>
      <c r="N245" s="223" t="s">
        <v>42</v>
      </c>
      <c r="O245" s="84"/>
      <c r="P245" s="224">
        <f>O245*H245</f>
        <v>0</v>
      </c>
      <c r="Q245" s="224">
        <v>0</v>
      </c>
      <c r="R245" s="224">
        <f>Q245*H245</f>
        <v>0</v>
      </c>
      <c r="S245" s="224">
        <v>0</v>
      </c>
      <c r="T245" s="225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6" t="s">
        <v>373</v>
      </c>
      <c r="AT245" s="226" t="s">
        <v>195</v>
      </c>
      <c r="AU245" s="226" t="s">
        <v>87</v>
      </c>
      <c r="AY245" s="19" t="s">
        <v>192</v>
      </c>
      <c r="BE245" s="140">
        <f>IF(N245="základná",J245,0)</f>
        <v>0</v>
      </c>
      <c r="BF245" s="140">
        <f>IF(N245="znížená",J245,0)</f>
        <v>0</v>
      </c>
      <c r="BG245" s="140">
        <f>IF(N245="zákl. prenesená",J245,0)</f>
        <v>0</v>
      </c>
      <c r="BH245" s="140">
        <f>IF(N245="zníž. prenesená",J245,0)</f>
        <v>0</v>
      </c>
      <c r="BI245" s="140">
        <f>IF(N245="nulová",J245,0)</f>
        <v>0</v>
      </c>
      <c r="BJ245" s="19" t="s">
        <v>87</v>
      </c>
      <c r="BK245" s="140">
        <f>ROUND(I245*H245,2)</f>
        <v>0</v>
      </c>
      <c r="BL245" s="19" t="s">
        <v>373</v>
      </c>
      <c r="BM245" s="226" t="s">
        <v>1070</v>
      </c>
    </row>
    <row r="246" s="14" customFormat="1">
      <c r="A246" s="14"/>
      <c r="B246" s="235"/>
      <c r="C246" s="14"/>
      <c r="D246" s="228" t="s">
        <v>200</v>
      </c>
      <c r="E246" s="236" t="s">
        <v>1</v>
      </c>
      <c r="F246" s="237" t="s">
        <v>1063</v>
      </c>
      <c r="G246" s="14"/>
      <c r="H246" s="238">
        <v>91.012</v>
      </c>
      <c r="I246" s="239"/>
      <c r="J246" s="14"/>
      <c r="K246" s="14"/>
      <c r="L246" s="235"/>
      <c r="M246" s="240"/>
      <c r="N246" s="241"/>
      <c r="O246" s="241"/>
      <c r="P246" s="241"/>
      <c r="Q246" s="241"/>
      <c r="R246" s="241"/>
      <c r="S246" s="241"/>
      <c r="T246" s="24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36" t="s">
        <v>200</v>
      </c>
      <c r="AU246" s="236" t="s">
        <v>87</v>
      </c>
      <c r="AV246" s="14" t="s">
        <v>87</v>
      </c>
      <c r="AW246" s="14" t="s">
        <v>30</v>
      </c>
      <c r="AX246" s="14" t="s">
        <v>83</v>
      </c>
      <c r="AY246" s="236" t="s">
        <v>192</v>
      </c>
    </row>
    <row r="247" s="2" customFormat="1" ht="16.5" customHeight="1">
      <c r="A247" s="40"/>
      <c r="B247" s="183"/>
      <c r="C247" s="259" t="s">
        <v>477</v>
      </c>
      <c r="D247" s="259" t="s">
        <v>138</v>
      </c>
      <c r="E247" s="260" t="s">
        <v>1071</v>
      </c>
      <c r="F247" s="261" t="s">
        <v>1072</v>
      </c>
      <c r="G247" s="262" t="s">
        <v>415</v>
      </c>
      <c r="H247" s="263">
        <v>0.068000000000000005</v>
      </c>
      <c r="I247" s="264"/>
      <c r="J247" s="265">
        <f>ROUND(I247*H247,2)</f>
        <v>0</v>
      </c>
      <c r="K247" s="266"/>
      <c r="L247" s="267"/>
      <c r="M247" s="268" t="s">
        <v>1</v>
      </c>
      <c r="N247" s="269" t="s">
        <v>42</v>
      </c>
      <c r="O247" s="84"/>
      <c r="P247" s="224">
        <f>O247*H247</f>
        <v>0</v>
      </c>
      <c r="Q247" s="224">
        <v>1</v>
      </c>
      <c r="R247" s="224">
        <f>Q247*H247</f>
        <v>0.068000000000000005</v>
      </c>
      <c r="S247" s="224">
        <v>0</v>
      </c>
      <c r="T247" s="225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6" t="s">
        <v>450</v>
      </c>
      <c r="AT247" s="226" t="s">
        <v>138</v>
      </c>
      <c r="AU247" s="226" t="s">
        <v>87</v>
      </c>
      <c r="AY247" s="19" t="s">
        <v>192</v>
      </c>
      <c r="BE247" s="140">
        <f>IF(N247="základná",J247,0)</f>
        <v>0</v>
      </c>
      <c r="BF247" s="140">
        <f>IF(N247="znížená",J247,0)</f>
        <v>0</v>
      </c>
      <c r="BG247" s="140">
        <f>IF(N247="zákl. prenesená",J247,0)</f>
        <v>0</v>
      </c>
      <c r="BH247" s="140">
        <f>IF(N247="zníž. prenesená",J247,0)</f>
        <v>0</v>
      </c>
      <c r="BI247" s="140">
        <f>IF(N247="nulová",J247,0)</f>
        <v>0</v>
      </c>
      <c r="BJ247" s="19" t="s">
        <v>87</v>
      </c>
      <c r="BK247" s="140">
        <f>ROUND(I247*H247,2)</f>
        <v>0</v>
      </c>
      <c r="BL247" s="19" t="s">
        <v>373</v>
      </c>
      <c r="BM247" s="226" t="s">
        <v>1073</v>
      </c>
    </row>
    <row r="248" s="14" customFormat="1">
      <c r="A248" s="14"/>
      <c r="B248" s="235"/>
      <c r="C248" s="14"/>
      <c r="D248" s="228" t="s">
        <v>200</v>
      </c>
      <c r="E248" s="14"/>
      <c r="F248" s="237" t="s">
        <v>1074</v>
      </c>
      <c r="G248" s="14"/>
      <c r="H248" s="238">
        <v>0.068000000000000005</v>
      </c>
      <c r="I248" s="239"/>
      <c r="J248" s="14"/>
      <c r="K248" s="14"/>
      <c r="L248" s="235"/>
      <c r="M248" s="240"/>
      <c r="N248" s="241"/>
      <c r="O248" s="241"/>
      <c r="P248" s="241"/>
      <c r="Q248" s="241"/>
      <c r="R248" s="241"/>
      <c r="S248" s="241"/>
      <c r="T248" s="24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36" t="s">
        <v>200</v>
      </c>
      <c r="AU248" s="236" t="s">
        <v>87</v>
      </c>
      <c r="AV248" s="14" t="s">
        <v>87</v>
      </c>
      <c r="AW248" s="14" t="s">
        <v>3</v>
      </c>
      <c r="AX248" s="14" t="s">
        <v>83</v>
      </c>
      <c r="AY248" s="236" t="s">
        <v>192</v>
      </c>
    </row>
    <row r="249" s="2" customFormat="1" ht="24.15" customHeight="1">
      <c r="A249" s="40"/>
      <c r="B249" s="183"/>
      <c r="C249" s="214" t="s">
        <v>483</v>
      </c>
      <c r="D249" s="214" t="s">
        <v>195</v>
      </c>
      <c r="E249" s="215" t="s">
        <v>1075</v>
      </c>
      <c r="F249" s="216" t="s">
        <v>1076</v>
      </c>
      <c r="G249" s="217" t="s">
        <v>557</v>
      </c>
      <c r="H249" s="218"/>
      <c r="I249" s="219"/>
      <c r="J249" s="220">
        <f>ROUND(I249*H249,2)</f>
        <v>0</v>
      </c>
      <c r="K249" s="221"/>
      <c r="L249" s="41"/>
      <c r="M249" s="222" t="s">
        <v>1</v>
      </c>
      <c r="N249" s="223" t="s">
        <v>42</v>
      </c>
      <c r="O249" s="84"/>
      <c r="P249" s="224">
        <f>O249*H249</f>
        <v>0</v>
      </c>
      <c r="Q249" s="224">
        <v>0</v>
      </c>
      <c r="R249" s="224">
        <f>Q249*H249</f>
        <v>0</v>
      </c>
      <c r="S249" s="224">
        <v>0</v>
      </c>
      <c r="T249" s="225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6" t="s">
        <v>373</v>
      </c>
      <c r="AT249" s="226" t="s">
        <v>195</v>
      </c>
      <c r="AU249" s="226" t="s">
        <v>87</v>
      </c>
      <c r="AY249" s="19" t="s">
        <v>192</v>
      </c>
      <c r="BE249" s="140">
        <f>IF(N249="základná",J249,0)</f>
        <v>0</v>
      </c>
      <c r="BF249" s="140">
        <f>IF(N249="znížená",J249,0)</f>
        <v>0</v>
      </c>
      <c r="BG249" s="140">
        <f>IF(N249="zákl. prenesená",J249,0)</f>
        <v>0</v>
      </c>
      <c r="BH249" s="140">
        <f>IF(N249="zníž. prenesená",J249,0)</f>
        <v>0</v>
      </c>
      <c r="BI249" s="140">
        <f>IF(N249="nulová",J249,0)</f>
        <v>0</v>
      </c>
      <c r="BJ249" s="19" t="s">
        <v>87</v>
      </c>
      <c r="BK249" s="140">
        <f>ROUND(I249*H249,2)</f>
        <v>0</v>
      </c>
      <c r="BL249" s="19" t="s">
        <v>373</v>
      </c>
      <c r="BM249" s="226" t="s">
        <v>1077</v>
      </c>
    </row>
    <row r="250" s="12" customFormat="1" ht="25.92" customHeight="1">
      <c r="A250" s="12"/>
      <c r="B250" s="202"/>
      <c r="C250" s="12"/>
      <c r="D250" s="203" t="s">
        <v>75</v>
      </c>
      <c r="E250" s="204" t="s">
        <v>684</v>
      </c>
      <c r="F250" s="204" t="s">
        <v>685</v>
      </c>
      <c r="G250" s="12"/>
      <c r="H250" s="12"/>
      <c r="I250" s="205"/>
      <c r="J250" s="180">
        <f>BK250</f>
        <v>0</v>
      </c>
      <c r="K250" s="12"/>
      <c r="L250" s="202"/>
      <c r="M250" s="206"/>
      <c r="N250" s="207"/>
      <c r="O250" s="207"/>
      <c r="P250" s="208">
        <f>SUM(P251:P252)</f>
        <v>0</v>
      </c>
      <c r="Q250" s="207"/>
      <c r="R250" s="208">
        <f>SUM(R251:R252)</f>
        <v>0</v>
      </c>
      <c r="S250" s="207"/>
      <c r="T250" s="209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3" t="s">
        <v>198</v>
      </c>
      <c r="AT250" s="210" t="s">
        <v>75</v>
      </c>
      <c r="AU250" s="210" t="s">
        <v>76</v>
      </c>
      <c r="AY250" s="203" t="s">
        <v>192</v>
      </c>
      <c r="BK250" s="211">
        <f>SUM(BK251:BK252)</f>
        <v>0</v>
      </c>
    </row>
    <row r="251" s="2" customFormat="1" ht="62.7" customHeight="1">
      <c r="A251" s="40"/>
      <c r="B251" s="183"/>
      <c r="C251" s="214" t="s">
        <v>489</v>
      </c>
      <c r="D251" s="214" t="s">
        <v>195</v>
      </c>
      <c r="E251" s="215" t="s">
        <v>687</v>
      </c>
      <c r="F251" s="216" t="s">
        <v>688</v>
      </c>
      <c r="G251" s="217" t="s">
        <v>1</v>
      </c>
      <c r="H251" s="218">
        <v>0</v>
      </c>
      <c r="I251" s="219"/>
      <c r="J251" s="220">
        <f>ROUND(I251*H251,2)</f>
        <v>0</v>
      </c>
      <c r="K251" s="221"/>
      <c r="L251" s="41"/>
      <c r="M251" s="222" t="s">
        <v>1</v>
      </c>
      <c r="N251" s="223" t="s">
        <v>42</v>
      </c>
      <c r="O251" s="84"/>
      <c r="P251" s="224">
        <f>O251*H251</f>
        <v>0</v>
      </c>
      <c r="Q251" s="224">
        <v>0</v>
      </c>
      <c r="R251" s="224">
        <f>Q251*H251</f>
        <v>0</v>
      </c>
      <c r="S251" s="224">
        <v>0</v>
      </c>
      <c r="T251" s="225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6" t="s">
        <v>689</v>
      </c>
      <c r="AT251" s="226" t="s">
        <v>195</v>
      </c>
      <c r="AU251" s="226" t="s">
        <v>83</v>
      </c>
      <c r="AY251" s="19" t="s">
        <v>192</v>
      </c>
      <c r="BE251" s="140">
        <f>IF(N251="základná",J251,0)</f>
        <v>0</v>
      </c>
      <c r="BF251" s="140">
        <f>IF(N251="znížená",J251,0)</f>
        <v>0</v>
      </c>
      <c r="BG251" s="140">
        <f>IF(N251="zákl. prenesená",J251,0)</f>
        <v>0</v>
      </c>
      <c r="BH251" s="140">
        <f>IF(N251="zníž. prenesená",J251,0)</f>
        <v>0</v>
      </c>
      <c r="BI251" s="140">
        <f>IF(N251="nulová",J251,0)</f>
        <v>0</v>
      </c>
      <c r="BJ251" s="19" t="s">
        <v>87</v>
      </c>
      <c r="BK251" s="140">
        <f>ROUND(I251*H251,2)</f>
        <v>0</v>
      </c>
      <c r="BL251" s="19" t="s">
        <v>689</v>
      </c>
      <c r="BM251" s="226" t="s">
        <v>1078</v>
      </c>
    </row>
    <row r="252" s="2" customFormat="1">
      <c r="A252" s="40"/>
      <c r="B252" s="41"/>
      <c r="C252" s="40"/>
      <c r="D252" s="228" t="s">
        <v>691</v>
      </c>
      <c r="E252" s="40"/>
      <c r="F252" s="270" t="s">
        <v>692</v>
      </c>
      <c r="G252" s="40"/>
      <c r="H252" s="40"/>
      <c r="I252" s="184"/>
      <c r="J252" s="40"/>
      <c r="K252" s="40"/>
      <c r="L252" s="41"/>
      <c r="M252" s="271"/>
      <c r="N252" s="272"/>
      <c r="O252" s="84"/>
      <c r="P252" s="84"/>
      <c r="Q252" s="84"/>
      <c r="R252" s="84"/>
      <c r="S252" s="84"/>
      <c r="T252" s="85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691</v>
      </c>
      <c r="AU252" s="19" t="s">
        <v>83</v>
      </c>
    </row>
    <row r="253" s="2" customFormat="1" ht="49.92" customHeight="1">
      <c r="A253" s="40"/>
      <c r="B253" s="41"/>
      <c r="C253" s="40"/>
      <c r="D253" s="40"/>
      <c r="E253" s="204" t="s">
        <v>693</v>
      </c>
      <c r="F253" s="204" t="s">
        <v>694</v>
      </c>
      <c r="G253" s="40"/>
      <c r="H253" s="40"/>
      <c r="I253" s="40"/>
      <c r="J253" s="180">
        <f>BK253</f>
        <v>0</v>
      </c>
      <c r="K253" s="40"/>
      <c r="L253" s="41"/>
      <c r="M253" s="271"/>
      <c r="N253" s="272"/>
      <c r="O253" s="84"/>
      <c r="P253" s="84"/>
      <c r="Q253" s="84"/>
      <c r="R253" s="84"/>
      <c r="S253" s="84"/>
      <c r="T253" s="85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75</v>
      </c>
      <c r="AU253" s="19" t="s">
        <v>76</v>
      </c>
      <c r="AY253" s="19" t="s">
        <v>695</v>
      </c>
      <c r="BK253" s="140">
        <f>SUM(BK254:BK258)</f>
        <v>0</v>
      </c>
    </row>
    <row r="254" s="2" customFormat="1" ht="16.32" customHeight="1">
      <c r="A254" s="40"/>
      <c r="B254" s="41"/>
      <c r="C254" s="273" t="s">
        <v>1</v>
      </c>
      <c r="D254" s="273" t="s">
        <v>195</v>
      </c>
      <c r="E254" s="274" t="s">
        <v>1</v>
      </c>
      <c r="F254" s="275" t="s">
        <v>1</v>
      </c>
      <c r="G254" s="276" t="s">
        <v>1</v>
      </c>
      <c r="H254" s="277"/>
      <c r="I254" s="278"/>
      <c r="J254" s="279">
        <f>BK254</f>
        <v>0</v>
      </c>
      <c r="K254" s="280"/>
      <c r="L254" s="41"/>
      <c r="M254" s="281" t="s">
        <v>1</v>
      </c>
      <c r="N254" s="282" t="s">
        <v>42</v>
      </c>
      <c r="O254" s="84"/>
      <c r="P254" s="84"/>
      <c r="Q254" s="84"/>
      <c r="R254" s="84"/>
      <c r="S254" s="84"/>
      <c r="T254" s="85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695</v>
      </c>
      <c r="AU254" s="19" t="s">
        <v>83</v>
      </c>
      <c r="AY254" s="19" t="s">
        <v>695</v>
      </c>
      <c r="BE254" s="140">
        <f>IF(N254="základná",J254,0)</f>
        <v>0</v>
      </c>
      <c r="BF254" s="140">
        <f>IF(N254="znížená",J254,0)</f>
        <v>0</v>
      </c>
      <c r="BG254" s="140">
        <f>IF(N254="zákl. prenesená",J254,0)</f>
        <v>0</v>
      </c>
      <c r="BH254" s="140">
        <f>IF(N254="zníž. prenesená",J254,0)</f>
        <v>0</v>
      </c>
      <c r="BI254" s="140">
        <f>IF(N254="nulová",J254,0)</f>
        <v>0</v>
      </c>
      <c r="BJ254" s="19" t="s">
        <v>87</v>
      </c>
      <c r="BK254" s="140">
        <f>I254*H254</f>
        <v>0</v>
      </c>
    </row>
    <row r="255" s="2" customFormat="1" ht="16.32" customHeight="1">
      <c r="A255" s="40"/>
      <c r="B255" s="41"/>
      <c r="C255" s="273" t="s">
        <v>1</v>
      </c>
      <c r="D255" s="273" t="s">
        <v>195</v>
      </c>
      <c r="E255" s="274" t="s">
        <v>1</v>
      </c>
      <c r="F255" s="275" t="s">
        <v>1</v>
      </c>
      <c r="G255" s="276" t="s">
        <v>1</v>
      </c>
      <c r="H255" s="277"/>
      <c r="I255" s="278"/>
      <c r="J255" s="279">
        <f>BK255</f>
        <v>0</v>
      </c>
      <c r="K255" s="280"/>
      <c r="L255" s="41"/>
      <c r="M255" s="281" t="s">
        <v>1</v>
      </c>
      <c r="N255" s="282" t="s">
        <v>42</v>
      </c>
      <c r="O255" s="84"/>
      <c r="P255" s="84"/>
      <c r="Q255" s="84"/>
      <c r="R255" s="84"/>
      <c r="S255" s="84"/>
      <c r="T255" s="85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695</v>
      </c>
      <c r="AU255" s="19" t="s">
        <v>83</v>
      </c>
      <c r="AY255" s="19" t="s">
        <v>695</v>
      </c>
      <c r="BE255" s="140">
        <f>IF(N255="základná",J255,0)</f>
        <v>0</v>
      </c>
      <c r="BF255" s="140">
        <f>IF(N255="znížená",J255,0)</f>
        <v>0</v>
      </c>
      <c r="BG255" s="140">
        <f>IF(N255="zákl. prenesená",J255,0)</f>
        <v>0</v>
      </c>
      <c r="BH255" s="140">
        <f>IF(N255="zníž. prenesená",J255,0)</f>
        <v>0</v>
      </c>
      <c r="BI255" s="140">
        <f>IF(N255="nulová",J255,0)</f>
        <v>0</v>
      </c>
      <c r="BJ255" s="19" t="s">
        <v>87</v>
      </c>
      <c r="BK255" s="140">
        <f>I255*H255</f>
        <v>0</v>
      </c>
    </row>
    <row r="256" s="2" customFormat="1" ht="16.32" customHeight="1">
      <c r="A256" s="40"/>
      <c r="B256" s="41"/>
      <c r="C256" s="273" t="s">
        <v>1</v>
      </c>
      <c r="D256" s="273" t="s">
        <v>195</v>
      </c>
      <c r="E256" s="274" t="s">
        <v>1</v>
      </c>
      <c r="F256" s="275" t="s">
        <v>1</v>
      </c>
      <c r="G256" s="276" t="s">
        <v>1</v>
      </c>
      <c r="H256" s="277"/>
      <c r="I256" s="278"/>
      <c r="J256" s="279">
        <f>BK256</f>
        <v>0</v>
      </c>
      <c r="K256" s="280"/>
      <c r="L256" s="41"/>
      <c r="M256" s="281" t="s">
        <v>1</v>
      </c>
      <c r="N256" s="282" t="s">
        <v>42</v>
      </c>
      <c r="O256" s="84"/>
      <c r="P256" s="84"/>
      <c r="Q256" s="84"/>
      <c r="R256" s="84"/>
      <c r="S256" s="84"/>
      <c r="T256" s="85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695</v>
      </c>
      <c r="AU256" s="19" t="s">
        <v>83</v>
      </c>
      <c r="AY256" s="19" t="s">
        <v>695</v>
      </c>
      <c r="BE256" s="140">
        <f>IF(N256="základná",J256,0)</f>
        <v>0</v>
      </c>
      <c r="BF256" s="140">
        <f>IF(N256="znížená",J256,0)</f>
        <v>0</v>
      </c>
      <c r="BG256" s="140">
        <f>IF(N256="zákl. prenesená",J256,0)</f>
        <v>0</v>
      </c>
      <c r="BH256" s="140">
        <f>IF(N256="zníž. prenesená",J256,0)</f>
        <v>0</v>
      </c>
      <c r="BI256" s="140">
        <f>IF(N256="nulová",J256,0)</f>
        <v>0</v>
      </c>
      <c r="BJ256" s="19" t="s">
        <v>87</v>
      </c>
      <c r="BK256" s="140">
        <f>I256*H256</f>
        <v>0</v>
      </c>
    </row>
    <row r="257" s="2" customFormat="1" ht="16.32" customHeight="1">
      <c r="A257" s="40"/>
      <c r="B257" s="41"/>
      <c r="C257" s="273" t="s">
        <v>1</v>
      </c>
      <c r="D257" s="273" t="s">
        <v>195</v>
      </c>
      <c r="E257" s="274" t="s">
        <v>1</v>
      </c>
      <c r="F257" s="275" t="s">
        <v>1</v>
      </c>
      <c r="G257" s="276" t="s">
        <v>1</v>
      </c>
      <c r="H257" s="277"/>
      <c r="I257" s="278"/>
      <c r="J257" s="279">
        <f>BK257</f>
        <v>0</v>
      </c>
      <c r="K257" s="280"/>
      <c r="L257" s="41"/>
      <c r="M257" s="281" t="s">
        <v>1</v>
      </c>
      <c r="N257" s="282" t="s">
        <v>42</v>
      </c>
      <c r="O257" s="84"/>
      <c r="P257" s="84"/>
      <c r="Q257" s="84"/>
      <c r="R257" s="84"/>
      <c r="S257" s="84"/>
      <c r="T257" s="85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695</v>
      </c>
      <c r="AU257" s="19" t="s">
        <v>83</v>
      </c>
      <c r="AY257" s="19" t="s">
        <v>695</v>
      </c>
      <c r="BE257" s="140">
        <f>IF(N257="základná",J257,0)</f>
        <v>0</v>
      </c>
      <c r="BF257" s="140">
        <f>IF(N257="znížená",J257,0)</f>
        <v>0</v>
      </c>
      <c r="BG257" s="140">
        <f>IF(N257="zákl. prenesená",J257,0)</f>
        <v>0</v>
      </c>
      <c r="BH257" s="140">
        <f>IF(N257="zníž. prenesená",J257,0)</f>
        <v>0</v>
      </c>
      <c r="BI257" s="140">
        <f>IF(N257="nulová",J257,0)</f>
        <v>0</v>
      </c>
      <c r="BJ257" s="19" t="s">
        <v>87</v>
      </c>
      <c r="BK257" s="140">
        <f>I257*H257</f>
        <v>0</v>
      </c>
    </row>
    <row r="258" s="2" customFormat="1" ht="16.32" customHeight="1">
      <c r="A258" s="40"/>
      <c r="B258" s="41"/>
      <c r="C258" s="273" t="s">
        <v>1</v>
      </c>
      <c r="D258" s="273" t="s">
        <v>195</v>
      </c>
      <c r="E258" s="274" t="s">
        <v>1</v>
      </c>
      <c r="F258" s="275" t="s">
        <v>1</v>
      </c>
      <c r="G258" s="276" t="s">
        <v>1</v>
      </c>
      <c r="H258" s="277"/>
      <c r="I258" s="278"/>
      <c r="J258" s="279">
        <f>BK258</f>
        <v>0</v>
      </c>
      <c r="K258" s="280"/>
      <c r="L258" s="41"/>
      <c r="M258" s="281" t="s">
        <v>1</v>
      </c>
      <c r="N258" s="282" t="s">
        <v>42</v>
      </c>
      <c r="O258" s="283"/>
      <c r="P258" s="283"/>
      <c r="Q258" s="283"/>
      <c r="R258" s="283"/>
      <c r="S258" s="283"/>
      <c r="T258" s="284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695</v>
      </c>
      <c r="AU258" s="19" t="s">
        <v>83</v>
      </c>
      <c r="AY258" s="19" t="s">
        <v>695</v>
      </c>
      <c r="BE258" s="140">
        <f>IF(N258="základná",J258,0)</f>
        <v>0</v>
      </c>
      <c r="BF258" s="140">
        <f>IF(N258="znížená",J258,0)</f>
        <v>0</v>
      </c>
      <c r="BG258" s="140">
        <f>IF(N258="zákl. prenesená",J258,0)</f>
        <v>0</v>
      </c>
      <c r="BH258" s="140">
        <f>IF(N258="zníž. prenesená",J258,0)</f>
        <v>0</v>
      </c>
      <c r="BI258" s="140">
        <f>IF(N258="nulová",J258,0)</f>
        <v>0</v>
      </c>
      <c r="BJ258" s="19" t="s">
        <v>87</v>
      </c>
      <c r="BK258" s="140">
        <f>I258*H258</f>
        <v>0</v>
      </c>
    </row>
    <row r="259" s="2" customFormat="1" ht="6.96" customHeight="1">
      <c r="A259" s="40"/>
      <c r="B259" s="67"/>
      <c r="C259" s="68"/>
      <c r="D259" s="68"/>
      <c r="E259" s="68"/>
      <c r="F259" s="68"/>
      <c r="G259" s="68"/>
      <c r="H259" s="68"/>
      <c r="I259" s="68"/>
      <c r="J259" s="68"/>
      <c r="K259" s="68"/>
      <c r="L259" s="41"/>
      <c r="M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</row>
  </sheetData>
  <autoFilter ref="C136:K258"/>
  <mergeCells count="14">
    <mergeCell ref="E7:H7"/>
    <mergeCell ref="E9:H9"/>
    <mergeCell ref="E18:H18"/>
    <mergeCell ref="E27:H27"/>
    <mergeCell ref="E85:H85"/>
    <mergeCell ref="E87:H87"/>
    <mergeCell ref="D111:F111"/>
    <mergeCell ref="D112:F112"/>
    <mergeCell ref="D113:F113"/>
    <mergeCell ref="D114:F114"/>
    <mergeCell ref="D115:F115"/>
    <mergeCell ref="E127:H127"/>
    <mergeCell ref="E129:H129"/>
    <mergeCell ref="L2:V2"/>
  </mergeCells>
  <dataValidations count="2">
    <dataValidation type="list" allowBlank="1" showInputMessage="1" showErrorMessage="1" error="Povolené sú hodnoty K, M." sqref="D254:D259">
      <formula1>"K, M"</formula1>
    </dataValidation>
    <dataValidation type="list" allowBlank="1" showInputMessage="1" showErrorMessage="1" error="Povolené sú hodnoty základná, znížená, nulová." sqref="N254:N259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20"/>
      <c r="C3" s="21"/>
      <c r="D3" s="21"/>
      <c r="E3" s="21"/>
      <c r="F3" s="21"/>
      <c r="G3" s="21"/>
      <c r="H3" s="22"/>
    </row>
    <row r="4" s="1" customFormat="1" ht="24.96" customHeight="1">
      <c r="B4" s="22"/>
      <c r="C4" s="23" t="s">
        <v>1079</v>
      </c>
      <c r="H4" s="22"/>
    </row>
    <row r="5" s="1" customFormat="1" ht="12" customHeight="1">
      <c r="B5" s="22"/>
      <c r="C5" s="26" t="s">
        <v>12</v>
      </c>
      <c r="D5" s="36" t="s">
        <v>13</v>
      </c>
      <c r="E5" s="1"/>
      <c r="F5" s="1"/>
      <c r="H5" s="22"/>
    </row>
    <row r="6" s="1" customFormat="1" ht="36.96" customHeight="1">
      <c r="B6" s="22"/>
      <c r="C6" s="29" t="s">
        <v>15</v>
      </c>
      <c r="D6" s="30" t="s">
        <v>16</v>
      </c>
      <c r="E6" s="1"/>
      <c r="F6" s="1"/>
      <c r="H6" s="22"/>
    </row>
    <row r="7" s="1" customFormat="1" ht="16.5" customHeight="1">
      <c r="B7" s="22"/>
      <c r="C7" s="32" t="s">
        <v>21</v>
      </c>
      <c r="D7" s="76" t="str">
        <f>'Rekapitulácia stavby'!AN8</f>
        <v>23. 9. 2021</v>
      </c>
      <c r="H7" s="22"/>
    </row>
    <row r="8" s="2" customFormat="1" ht="10.8" customHeight="1">
      <c r="A8" s="40"/>
      <c r="B8" s="41"/>
      <c r="C8" s="40"/>
      <c r="D8" s="40"/>
      <c r="E8" s="40"/>
      <c r="F8" s="40"/>
      <c r="G8" s="40"/>
      <c r="H8" s="41"/>
    </row>
    <row r="9" s="11" customFormat="1" ht="29.28" customHeight="1">
      <c r="A9" s="191"/>
      <c r="B9" s="192"/>
      <c r="C9" s="193" t="s">
        <v>57</v>
      </c>
      <c r="D9" s="194" t="s">
        <v>58</v>
      </c>
      <c r="E9" s="194" t="s">
        <v>180</v>
      </c>
      <c r="F9" s="195" t="s">
        <v>1080</v>
      </c>
      <c r="G9" s="191"/>
      <c r="H9" s="192"/>
    </row>
    <row r="10" s="2" customFormat="1" ht="26.4" customHeight="1">
      <c r="A10" s="40"/>
      <c r="B10" s="41"/>
      <c r="C10" s="285" t="s">
        <v>1081</v>
      </c>
      <c r="D10" s="285" t="s">
        <v>81</v>
      </c>
      <c r="E10" s="40"/>
      <c r="F10" s="40"/>
      <c r="G10" s="40"/>
      <c r="H10" s="41"/>
    </row>
    <row r="11" s="2" customFormat="1" ht="16.8" customHeight="1">
      <c r="A11" s="40"/>
      <c r="B11" s="41"/>
      <c r="C11" s="286" t="s">
        <v>143</v>
      </c>
      <c r="D11" s="287" t="s">
        <v>1</v>
      </c>
      <c r="E11" s="288" t="s">
        <v>1</v>
      </c>
      <c r="F11" s="289">
        <v>45</v>
      </c>
      <c r="G11" s="40"/>
      <c r="H11" s="41"/>
    </row>
    <row r="12" s="2" customFormat="1" ht="16.8" customHeight="1">
      <c r="A12" s="40"/>
      <c r="B12" s="41"/>
      <c r="C12" s="290" t="s">
        <v>1</v>
      </c>
      <c r="D12" s="290" t="s">
        <v>467</v>
      </c>
      <c r="E12" s="19" t="s">
        <v>1</v>
      </c>
      <c r="F12" s="291">
        <v>45</v>
      </c>
      <c r="G12" s="40"/>
      <c r="H12" s="41"/>
    </row>
    <row r="13" s="2" customFormat="1" ht="16.8" customHeight="1">
      <c r="A13" s="40"/>
      <c r="B13" s="41"/>
      <c r="C13" s="290" t="s">
        <v>143</v>
      </c>
      <c r="D13" s="290" t="s">
        <v>224</v>
      </c>
      <c r="E13" s="19" t="s">
        <v>1</v>
      </c>
      <c r="F13" s="291">
        <v>45</v>
      </c>
      <c r="G13" s="40"/>
      <c r="H13" s="41"/>
    </row>
    <row r="14" s="2" customFormat="1" ht="16.8" customHeight="1">
      <c r="A14" s="40"/>
      <c r="B14" s="41"/>
      <c r="C14" s="292" t="s">
        <v>1082</v>
      </c>
      <c r="D14" s="40"/>
      <c r="E14" s="40"/>
      <c r="F14" s="40"/>
      <c r="G14" s="40"/>
      <c r="H14" s="41"/>
    </row>
    <row r="15" s="2" customFormat="1" ht="16.8" customHeight="1">
      <c r="A15" s="40"/>
      <c r="B15" s="41"/>
      <c r="C15" s="290" t="s">
        <v>464</v>
      </c>
      <c r="D15" s="290" t="s">
        <v>465</v>
      </c>
      <c r="E15" s="19" t="s">
        <v>392</v>
      </c>
      <c r="F15" s="291">
        <v>45</v>
      </c>
      <c r="G15" s="40"/>
      <c r="H15" s="41"/>
    </row>
    <row r="16" s="2" customFormat="1" ht="16.8" customHeight="1">
      <c r="A16" s="40"/>
      <c r="B16" s="41"/>
      <c r="C16" s="290" t="s">
        <v>547</v>
      </c>
      <c r="D16" s="290" t="s">
        <v>548</v>
      </c>
      <c r="E16" s="19" t="s">
        <v>392</v>
      </c>
      <c r="F16" s="291">
        <v>45</v>
      </c>
      <c r="G16" s="40"/>
      <c r="H16" s="41"/>
    </row>
    <row r="17" s="2" customFormat="1" ht="16.8" customHeight="1">
      <c r="A17" s="40"/>
      <c r="B17" s="41"/>
      <c r="C17" s="286" t="s">
        <v>130</v>
      </c>
      <c r="D17" s="287" t="s">
        <v>1</v>
      </c>
      <c r="E17" s="288" t="s">
        <v>1</v>
      </c>
      <c r="F17" s="289">
        <v>211.46199999999999</v>
      </c>
      <c r="G17" s="40"/>
      <c r="H17" s="41"/>
    </row>
    <row r="18" s="2" customFormat="1" ht="16.8" customHeight="1">
      <c r="A18" s="40"/>
      <c r="B18" s="41"/>
      <c r="C18" s="290" t="s">
        <v>1</v>
      </c>
      <c r="D18" s="290" t="s">
        <v>524</v>
      </c>
      <c r="E18" s="19" t="s">
        <v>1</v>
      </c>
      <c r="F18" s="291">
        <v>9.2400000000000002</v>
      </c>
      <c r="G18" s="40"/>
      <c r="H18" s="41"/>
    </row>
    <row r="19" s="2" customFormat="1" ht="16.8" customHeight="1">
      <c r="A19" s="40"/>
      <c r="B19" s="41"/>
      <c r="C19" s="290" t="s">
        <v>1</v>
      </c>
      <c r="D19" s="290" t="s">
        <v>525</v>
      </c>
      <c r="E19" s="19" t="s">
        <v>1</v>
      </c>
      <c r="F19" s="291">
        <v>89.299999999999997</v>
      </c>
      <c r="G19" s="40"/>
      <c r="H19" s="41"/>
    </row>
    <row r="20" s="2" customFormat="1" ht="16.8" customHeight="1">
      <c r="A20" s="40"/>
      <c r="B20" s="41"/>
      <c r="C20" s="290" t="s">
        <v>1</v>
      </c>
      <c r="D20" s="290" t="s">
        <v>526</v>
      </c>
      <c r="E20" s="19" t="s">
        <v>1</v>
      </c>
      <c r="F20" s="291">
        <v>9.4120000000000008</v>
      </c>
      <c r="G20" s="40"/>
      <c r="H20" s="41"/>
    </row>
    <row r="21" s="2" customFormat="1" ht="16.8" customHeight="1">
      <c r="A21" s="40"/>
      <c r="B21" s="41"/>
      <c r="C21" s="290" t="s">
        <v>1</v>
      </c>
      <c r="D21" s="290" t="s">
        <v>527</v>
      </c>
      <c r="E21" s="19" t="s">
        <v>1</v>
      </c>
      <c r="F21" s="291">
        <v>85.680000000000007</v>
      </c>
      <c r="G21" s="40"/>
      <c r="H21" s="41"/>
    </row>
    <row r="22" s="2" customFormat="1" ht="16.8" customHeight="1">
      <c r="A22" s="40"/>
      <c r="B22" s="41"/>
      <c r="C22" s="290" t="s">
        <v>1</v>
      </c>
      <c r="D22" s="290" t="s">
        <v>528</v>
      </c>
      <c r="E22" s="19" t="s">
        <v>1</v>
      </c>
      <c r="F22" s="291">
        <v>11.279999999999999</v>
      </c>
      <c r="G22" s="40"/>
      <c r="H22" s="41"/>
    </row>
    <row r="23" s="2" customFormat="1" ht="16.8" customHeight="1">
      <c r="A23" s="40"/>
      <c r="B23" s="41"/>
      <c r="C23" s="290" t="s">
        <v>1</v>
      </c>
      <c r="D23" s="290" t="s">
        <v>529</v>
      </c>
      <c r="E23" s="19" t="s">
        <v>1</v>
      </c>
      <c r="F23" s="291">
        <v>3.6000000000000001</v>
      </c>
      <c r="G23" s="40"/>
      <c r="H23" s="41"/>
    </row>
    <row r="24" s="2" customFormat="1" ht="16.8" customHeight="1">
      <c r="A24" s="40"/>
      <c r="B24" s="41"/>
      <c r="C24" s="290" t="s">
        <v>1</v>
      </c>
      <c r="D24" s="290" t="s">
        <v>530</v>
      </c>
      <c r="E24" s="19" t="s">
        <v>1</v>
      </c>
      <c r="F24" s="291">
        <v>2.9500000000000002</v>
      </c>
      <c r="G24" s="40"/>
      <c r="H24" s="41"/>
    </row>
    <row r="25" s="2" customFormat="1" ht="16.8" customHeight="1">
      <c r="A25" s="40"/>
      <c r="B25" s="41"/>
      <c r="C25" s="290" t="s">
        <v>130</v>
      </c>
      <c r="D25" s="290" t="s">
        <v>224</v>
      </c>
      <c r="E25" s="19" t="s">
        <v>1</v>
      </c>
      <c r="F25" s="291">
        <v>211.46199999999999</v>
      </c>
      <c r="G25" s="40"/>
      <c r="H25" s="41"/>
    </row>
    <row r="26" s="2" customFormat="1" ht="16.8" customHeight="1">
      <c r="A26" s="40"/>
      <c r="B26" s="41"/>
      <c r="C26" s="292" t="s">
        <v>1082</v>
      </c>
      <c r="D26" s="40"/>
      <c r="E26" s="40"/>
      <c r="F26" s="40"/>
      <c r="G26" s="40"/>
      <c r="H26" s="41"/>
    </row>
    <row r="27" s="2" customFormat="1">
      <c r="A27" s="40"/>
      <c r="B27" s="41"/>
      <c r="C27" s="290" t="s">
        <v>521</v>
      </c>
      <c r="D27" s="290" t="s">
        <v>522</v>
      </c>
      <c r="E27" s="19" t="s">
        <v>392</v>
      </c>
      <c r="F27" s="291">
        <v>211.46199999999999</v>
      </c>
      <c r="G27" s="40"/>
      <c r="H27" s="41"/>
    </row>
    <row r="28" s="2" customFormat="1" ht="16.8" customHeight="1">
      <c r="A28" s="40"/>
      <c r="B28" s="41"/>
      <c r="C28" s="290" t="s">
        <v>532</v>
      </c>
      <c r="D28" s="290" t="s">
        <v>533</v>
      </c>
      <c r="E28" s="19" t="s">
        <v>392</v>
      </c>
      <c r="F28" s="291">
        <v>291.25200000000001</v>
      </c>
      <c r="G28" s="40"/>
      <c r="H28" s="41"/>
    </row>
    <row r="29" s="2" customFormat="1" ht="16.8" customHeight="1">
      <c r="A29" s="40"/>
      <c r="B29" s="41"/>
      <c r="C29" s="290" t="s">
        <v>397</v>
      </c>
      <c r="D29" s="290" t="s">
        <v>398</v>
      </c>
      <c r="E29" s="19" t="s">
        <v>392</v>
      </c>
      <c r="F29" s="291">
        <v>291.25200000000001</v>
      </c>
      <c r="G29" s="40"/>
      <c r="H29" s="41"/>
    </row>
    <row r="30" s="2" customFormat="1" ht="16.8" customHeight="1">
      <c r="A30" s="40"/>
      <c r="B30" s="41"/>
      <c r="C30" s="290" t="s">
        <v>402</v>
      </c>
      <c r="D30" s="290" t="s">
        <v>403</v>
      </c>
      <c r="E30" s="19" t="s">
        <v>392</v>
      </c>
      <c r="F30" s="291">
        <v>555.86400000000003</v>
      </c>
      <c r="G30" s="40"/>
      <c r="H30" s="41"/>
    </row>
    <row r="31" s="2" customFormat="1" ht="16.8" customHeight="1">
      <c r="A31" s="40"/>
      <c r="B31" s="41"/>
      <c r="C31" s="286" t="s">
        <v>132</v>
      </c>
      <c r="D31" s="287" t="s">
        <v>1</v>
      </c>
      <c r="E31" s="288" t="s">
        <v>1</v>
      </c>
      <c r="F31" s="289">
        <v>61.75</v>
      </c>
      <c r="G31" s="40"/>
      <c r="H31" s="41"/>
    </row>
    <row r="32" s="2" customFormat="1" ht="16.8" customHeight="1">
      <c r="A32" s="40"/>
      <c r="B32" s="41"/>
      <c r="C32" s="290" t="s">
        <v>1</v>
      </c>
      <c r="D32" s="290" t="s">
        <v>493</v>
      </c>
      <c r="E32" s="19" t="s">
        <v>1</v>
      </c>
      <c r="F32" s="291">
        <v>14.300000000000001</v>
      </c>
      <c r="G32" s="40"/>
      <c r="H32" s="41"/>
    </row>
    <row r="33" s="2" customFormat="1" ht="16.8" customHeight="1">
      <c r="A33" s="40"/>
      <c r="B33" s="41"/>
      <c r="C33" s="290" t="s">
        <v>1</v>
      </c>
      <c r="D33" s="290" t="s">
        <v>494</v>
      </c>
      <c r="E33" s="19" t="s">
        <v>1</v>
      </c>
      <c r="F33" s="291">
        <v>0.35999999999999999</v>
      </c>
      <c r="G33" s="40"/>
      <c r="H33" s="41"/>
    </row>
    <row r="34" s="2" customFormat="1" ht="16.8" customHeight="1">
      <c r="A34" s="40"/>
      <c r="B34" s="41"/>
      <c r="C34" s="290" t="s">
        <v>1</v>
      </c>
      <c r="D34" s="290" t="s">
        <v>495</v>
      </c>
      <c r="E34" s="19" t="s">
        <v>1</v>
      </c>
      <c r="F34" s="291">
        <v>0.46000000000000002</v>
      </c>
      <c r="G34" s="40"/>
      <c r="H34" s="41"/>
    </row>
    <row r="35" s="2" customFormat="1" ht="16.8" customHeight="1">
      <c r="A35" s="40"/>
      <c r="B35" s="41"/>
      <c r="C35" s="290" t="s">
        <v>1</v>
      </c>
      <c r="D35" s="290" t="s">
        <v>496</v>
      </c>
      <c r="E35" s="19" t="s">
        <v>1</v>
      </c>
      <c r="F35" s="291">
        <v>1.1200000000000001</v>
      </c>
      <c r="G35" s="40"/>
      <c r="H35" s="41"/>
    </row>
    <row r="36" s="2" customFormat="1" ht="16.8" customHeight="1">
      <c r="A36" s="40"/>
      <c r="B36" s="41"/>
      <c r="C36" s="290" t="s">
        <v>1</v>
      </c>
      <c r="D36" s="290" t="s">
        <v>497</v>
      </c>
      <c r="E36" s="19" t="s">
        <v>1</v>
      </c>
      <c r="F36" s="291">
        <v>1.28</v>
      </c>
      <c r="G36" s="40"/>
      <c r="H36" s="41"/>
    </row>
    <row r="37" s="2" customFormat="1" ht="16.8" customHeight="1">
      <c r="A37" s="40"/>
      <c r="B37" s="41"/>
      <c r="C37" s="290" t="s">
        <v>1</v>
      </c>
      <c r="D37" s="290" t="s">
        <v>498</v>
      </c>
      <c r="E37" s="19" t="s">
        <v>1</v>
      </c>
      <c r="F37" s="291">
        <v>1.335</v>
      </c>
      <c r="G37" s="40"/>
      <c r="H37" s="41"/>
    </row>
    <row r="38" s="2" customFormat="1" ht="16.8" customHeight="1">
      <c r="A38" s="40"/>
      <c r="B38" s="41"/>
      <c r="C38" s="290" t="s">
        <v>1</v>
      </c>
      <c r="D38" s="290" t="s">
        <v>499</v>
      </c>
      <c r="E38" s="19" t="s">
        <v>1</v>
      </c>
      <c r="F38" s="291">
        <v>3.3399999999999999</v>
      </c>
      <c r="G38" s="40"/>
      <c r="H38" s="41"/>
    </row>
    <row r="39" s="2" customFormat="1" ht="16.8" customHeight="1">
      <c r="A39" s="40"/>
      <c r="B39" s="41"/>
      <c r="C39" s="290" t="s">
        <v>1</v>
      </c>
      <c r="D39" s="290" t="s">
        <v>500</v>
      </c>
      <c r="E39" s="19" t="s">
        <v>1</v>
      </c>
      <c r="F39" s="291">
        <v>2.52</v>
      </c>
      <c r="G39" s="40"/>
      <c r="H39" s="41"/>
    </row>
    <row r="40" s="2" customFormat="1" ht="16.8" customHeight="1">
      <c r="A40" s="40"/>
      <c r="B40" s="41"/>
      <c r="C40" s="290" t="s">
        <v>1</v>
      </c>
      <c r="D40" s="290" t="s">
        <v>501</v>
      </c>
      <c r="E40" s="19" t="s">
        <v>1</v>
      </c>
      <c r="F40" s="291">
        <v>2.3599999999999999</v>
      </c>
      <c r="G40" s="40"/>
      <c r="H40" s="41"/>
    </row>
    <row r="41" s="2" customFormat="1" ht="16.8" customHeight="1">
      <c r="A41" s="40"/>
      <c r="B41" s="41"/>
      <c r="C41" s="290" t="s">
        <v>1</v>
      </c>
      <c r="D41" s="290" t="s">
        <v>502</v>
      </c>
      <c r="E41" s="19" t="s">
        <v>1</v>
      </c>
      <c r="F41" s="291">
        <v>2.6400000000000001</v>
      </c>
      <c r="G41" s="40"/>
      <c r="H41" s="41"/>
    </row>
    <row r="42" s="2" customFormat="1" ht="16.8" customHeight="1">
      <c r="A42" s="40"/>
      <c r="B42" s="41"/>
      <c r="C42" s="290" t="s">
        <v>1</v>
      </c>
      <c r="D42" s="290" t="s">
        <v>503</v>
      </c>
      <c r="E42" s="19" t="s">
        <v>1</v>
      </c>
      <c r="F42" s="291">
        <v>2.3199999999999998</v>
      </c>
      <c r="G42" s="40"/>
      <c r="H42" s="41"/>
    </row>
    <row r="43" s="2" customFormat="1" ht="16.8" customHeight="1">
      <c r="A43" s="40"/>
      <c r="B43" s="41"/>
      <c r="C43" s="290" t="s">
        <v>1</v>
      </c>
      <c r="D43" s="290" t="s">
        <v>504</v>
      </c>
      <c r="E43" s="19" t="s">
        <v>1</v>
      </c>
      <c r="F43" s="291">
        <v>2.4399999999999999</v>
      </c>
      <c r="G43" s="40"/>
      <c r="H43" s="41"/>
    </row>
    <row r="44" s="2" customFormat="1" ht="16.8" customHeight="1">
      <c r="A44" s="40"/>
      <c r="B44" s="41"/>
      <c r="C44" s="290" t="s">
        <v>1</v>
      </c>
      <c r="D44" s="290" t="s">
        <v>505</v>
      </c>
      <c r="E44" s="19" t="s">
        <v>1</v>
      </c>
      <c r="F44" s="291">
        <v>4.7999999999999998</v>
      </c>
      <c r="G44" s="40"/>
      <c r="H44" s="41"/>
    </row>
    <row r="45" s="2" customFormat="1" ht="16.8" customHeight="1">
      <c r="A45" s="40"/>
      <c r="B45" s="41"/>
      <c r="C45" s="290" t="s">
        <v>1</v>
      </c>
      <c r="D45" s="290" t="s">
        <v>506</v>
      </c>
      <c r="E45" s="19" t="s">
        <v>1</v>
      </c>
      <c r="F45" s="291">
        <v>2.5600000000000001</v>
      </c>
      <c r="G45" s="40"/>
      <c r="H45" s="41"/>
    </row>
    <row r="46" s="2" customFormat="1" ht="16.8" customHeight="1">
      <c r="A46" s="40"/>
      <c r="B46" s="41"/>
      <c r="C46" s="290" t="s">
        <v>1</v>
      </c>
      <c r="D46" s="290" t="s">
        <v>507</v>
      </c>
      <c r="E46" s="19" t="s">
        <v>1</v>
      </c>
      <c r="F46" s="291">
        <v>2.48</v>
      </c>
      <c r="G46" s="40"/>
      <c r="H46" s="41"/>
    </row>
    <row r="47" s="2" customFormat="1" ht="16.8" customHeight="1">
      <c r="A47" s="40"/>
      <c r="B47" s="41"/>
      <c r="C47" s="290" t="s">
        <v>1</v>
      </c>
      <c r="D47" s="290" t="s">
        <v>508</v>
      </c>
      <c r="E47" s="19" t="s">
        <v>1</v>
      </c>
      <c r="F47" s="291">
        <v>2.8999999999999999</v>
      </c>
      <c r="G47" s="40"/>
      <c r="H47" s="41"/>
    </row>
    <row r="48" s="2" customFormat="1" ht="16.8" customHeight="1">
      <c r="A48" s="40"/>
      <c r="B48" s="41"/>
      <c r="C48" s="290" t="s">
        <v>1</v>
      </c>
      <c r="D48" s="290" t="s">
        <v>509</v>
      </c>
      <c r="E48" s="19" t="s">
        <v>1</v>
      </c>
      <c r="F48" s="291">
        <v>1.96</v>
      </c>
      <c r="G48" s="40"/>
      <c r="H48" s="41"/>
    </row>
    <row r="49" s="2" customFormat="1" ht="16.8" customHeight="1">
      <c r="A49" s="40"/>
      <c r="B49" s="41"/>
      <c r="C49" s="290" t="s">
        <v>1</v>
      </c>
      <c r="D49" s="290" t="s">
        <v>510</v>
      </c>
      <c r="E49" s="19" t="s">
        <v>1</v>
      </c>
      <c r="F49" s="291">
        <v>1.5600000000000001</v>
      </c>
      <c r="G49" s="40"/>
      <c r="H49" s="41"/>
    </row>
    <row r="50" s="2" customFormat="1" ht="16.8" customHeight="1">
      <c r="A50" s="40"/>
      <c r="B50" s="41"/>
      <c r="C50" s="290" t="s">
        <v>1</v>
      </c>
      <c r="D50" s="290" t="s">
        <v>511</v>
      </c>
      <c r="E50" s="19" t="s">
        <v>1</v>
      </c>
      <c r="F50" s="291">
        <v>0.44</v>
      </c>
      <c r="G50" s="40"/>
      <c r="H50" s="41"/>
    </row>
    <row r="51" s="2" customFormat="1" ht="16.8" customHeight="1">
      <c r="A51" s="40"/>
      <c r="B51" s="41"/>
      <c r="C51" s="290" t="s">
        <v>1</v>
      </c>
      <c r="D51" s="290" t="s">
        <v>512</v>
      </c>
      <c r="E51" s="19" t="s">
        <v>1</v>
      </c>
      <c r="F51" s="291">
        <v>7.9800000000000004</v>
      </c>
      <c r="G51" s="40"/>
      <c r="H51" s="41"/>
    </row>
    <row r="52" s="2" customFormat="1" ht="16.8" customHeight="1">
      <c r="A52" s="40"/>
      <c r="B52" s="41"/>
      <c r="C52" s="290" t="s">
        <v>1</v>
      </c>
      <c r="D52" s="290" t="s">
        <v>513</v>
      </c>
      <c r="E52" s="19" t="s">
        <v>1</v>
      </c>
      <c r="F52" s="291">
        <v>0.14000000000000001</v>
      </c>
      <c r="G52" s="40"/>
      <c r="H52" s="41"/>
    </row>
    <row r="53" s="2" customFormat="1" ht="16.8" customHeight="1">
      <c r="A53" s="40"/>
      <c r="B53" s="41"/>
      <c r="C53" s="290" t="s">
        <v>1</v>
      </c>
      <c r="D53" s="290" t="s">
        <v>514</v>
      </c>
      <c r="E53" s="19" t="s">
        <v>1</v>
      </c>
      <c r="F53" s="291">
        <v>0.28999999999999998</v>
      </c>
      <c r="G53" s="40"/>
      <c r="H53" s="41"/>
    </row>
    <row r="54" s="2" customFormat="1" ht="16.8" customHeight="1">
      <c r="A54" s="40"/>
      <c r="B54" s="41"/>
      <c r="C54" s="290" t="s">
        <v>1</v>
      </c>
      <c r="D54" s="290" t="s">
        <v>515</v>
      </c>
      <c r="E54" s="19" t="s">
        <v>1</v>
      </c>
      <c r="F54" s="291">
        <v>0.35999999999999999</v>
      </c>
      <c r="G54" s="40"/>
      <c r="H54" s="41"/>
    </row>
    <row r="55" s="2" customFormat="1" ht="16.8" customHeight="1">
      <c r="A55" s="40"/>
      <c r="B55" s="41"/>
      <c r="C55" s="290" t="s">
        <v>1</v>
      </c>
      <c r="D55" s="290" t="s">
        <v>516</v>
      </c>
      <c r="E55" s="19" t="s">
        <v>1</v>
      </c>
      <c r="F55" s="291">
        <v>0.45500000000000002</v>
      </c>
      <c r="G55" s="40"/>
      <c r="H55" s="41"/>
    </row>
    <row r="56" s="2" customFormat="1" ht="16.8" customHeight="1">
      <c r="A56" s="40"/>
      <c r="B56" s="41"/>
      <c r="C56" s="290" t="s">
        <v>1</v>
      </c>
      <c r="D56" s="290" t="s">
        <v>517</v>
      </c>
      <c r="E56" s="19" t="s">
        <v>1</v>
      </c>
      <c r="F56" s="291">
        <v>0.495</v>
      </c>
      <c r="G56" s="40"/>
      <c r="H56" s="41"/>
    </row>
    <row r="57" s="2" customFormat="1" ht="16.8" customHeight="1">
      <c r="A57" s="40"/>
      <c r="B57" s="41"/>
      <c r="C57" s="290" t="s">
        <v>1</v>
      </c>
      <c r="D57" s="290" t="s">
        <v>518</v>
      </c>
      <c r="E57" s="19" t="s">
        <v>1</v>
      </c>
      <c r="F57" s="291">
        <v>0.17000000000000001</v>
      </c>
      <c r="G57" s="40"/>
      <c r="H57" s="41"/>
    </row>
    <row r="58" s="2" customFormat="1" ht="16.8" customHeight="1">
      <c r="A58" s="40"/>
      <c r="B58" s="41"/>
      <c r="C58" s="290" t="s">
        <v>1</v>
      </c>
      <c r="D58" s="290" t="s">
        <v>519</v>
      </c>
      <c r="E58" s="19" t="s">
        <v>1</v>
      </c>
      <c r="F58" s="291">
        <v>0.68500000000000005</v>
      </c>
      <c r="G58" s="40"/>
      <c r="H58" s="41"/>
    </row>
    <row r="59" s="2" customFormat="1" ht="16.8" customHeight="1">
      <c r="A59" s="40"/>
      <c r="B59" s="41"/>
      <c r="C59" s="290" t="s">
        <v>132</v>
      </c>
      <c r="D59" s="290" t="s">
        <v>224</v>
      </c>
      <c r="E59" s="19" t="s">
        <v>1</v>
      </c>
      <c r="F59" s="291">
        <v>61.75</v>
      </c>
      <c r="G59" s="40"/>
      <c r="H59" s="41"/>
    </row>
    <row r="60" s="2" customFormat="1" ht="16.8" customHeight="1">
      <c r="A60" s="40"/>
      <c r="B60" s="41"/>
      <c r="C60" s="292" t="s">
        <v>1082</v>
      </c>
      <c r="D60" s="40"/>
      <c r="E60" s="40"/>
      <c r="F60" s="40"/>
      <c r="G60" s="40"/>
      <c r="H60" s="41"/>
    </row>
    <row r="61" s="2" customFormat="1">
      <c r="A61" s="40"/>
      <c r="B61" s="41"/>
      <c r="C61" s="290" t="s">
        <v>490</v>
      </c>
      <c r="D61" s="290" t="s">
        <v>491</v>
      </c>
      <c r="E61" s="19" t="s">
        <v>392</v>
      </c>
      <c r="F61" s="291">
        <v>61.75</v>
      </c>
      <c r="G61" s="40"/>
      <c r="H61" s="41"/>
    </row>
    <row r="62" s="2" customFormat="1" ht="16.8" customHeight="1">
      <c r="A62" s="40"/>
      <c r="B62" s="41"/>
      <c r="C62" s="290" t="s">
        <v>532</v>
      </c>
      <c r="D62" s="290" t="s">
        <v>533</v>
      </c>
      <c r="E62" s="19" t="s">
        <v>392</v>
      </c>
      <c r="F62" s="291">
        <v>291.25200000000001</v>
      </c>
      <c r="G62" s="40"/>
      <c r="H62" s="41"/>
    </row>
    <row r="63" s="2" customFormat="1" ht="16.8" customHeight="1">
      <c r="A63" s="40"/>
      <c r="B63" s="41"/>
      <c r="C63" s="290" t="s">
        <v>397</v>
      </c>
      <c r="D63" s="290" t="s">
        <v>398</v>
      </c>
      <c r="E63" s="19" t="s">
        <v>392</v>
      </c>
      <c r="F63" s="291">
        <v>291.25200000000001</v>
      </c>
      <c r="G63" s="40"/>
      <c r="H63" s="41"/>
    </row>
    <row r="64" s="2" customFormat="1" ht="16.8" customHeight="1">
      <c r="A64" s="40"/>
      <c r="B64" s="41"/>
      <c r="C64" s="290" t="s">
        <v>402</v>
      </c>
      <c r="D64" s="290" t="s">
        <v>403</v>
      </c>
      <c r="E64" s="19" t="s">
        <v>392</v>
      </c>
      <c r="F64" s="291">
        <v>555.86400000000003</v>
      </c>
      <c r="G64" s="40"/>
      <c r="H64" s="41"/>
    </row>
    <row r="65" s="2" customFormat="1" ht="16.8" customHeight="1">
      <c r="A65" s="40"/>
      <c r="B65" s="41"/>
      <c r="C65" s="286" t="s">
        <v>134</v>
      </c>
      <c r="D65" s="287" t="s">
        <v>1</v>
      </c>
      <c r="E65" s="288" t="s">
        <v>1</v>
      </c>
      <c r="F65" s="289">
        <v>18.039999999999999</v>
      </c>
      <c r="G65" s="40"/>
      <c r="H65" s="41"/>
    </row>
    <row r="66" s="2" customFormat="1" ht="16.8" customHeight="1">
      <c r="A66" s="40"/>
      <c r="B66" s="41"/>
      <c r="C66" s="290" t="s">
        <v>1</v>
      </c>
      <c r="D66" s="290" t="s">
        <v>487</v>
      </c>
      <c r="E66" s="19" t="s">
        <v>1</v>
      </c>
      <c r="F66" s="291">
        <v>11.199999999999999</v>
      </c>
      <c r="G66" s="40"/>
      <c r="H66" s="41"/>
    </row>
    <row r="67" s="2" customFormat="1" ht="16.8" customHeight="1">
      <c r="A67" s="40"/>
      <c r="B67" s="41"/>
      <c r="C67" s="290" t="s">
        <v>1</v>
      </c>
      <c r="D67" s="290" t="s">
        <v>488</v>
      </c>
      <c r="E67" s="19" t="s">
        <v>1</v>
      </c>
      <c r="F67" s="291">
        <v>6.8399999999999999</v>
      </c>
      <c r="G67" s="40"/>
      <c r="H67" s="41"/>
    </row>
    <row r="68" s="2" customFormat="1" ht="16.8" customHeight="1">
      <c r="A68" s="40"/>
      <c r="B68" s="41"/>
      <c r="C68" s="290" t="s">
        <v>134</v>
      </c>
      <c r="D68" s="290" t="s">
        <v>224</v>
      </c>
      <c r="E68" s="19" t="s">
        <v>1</v>
      </c>
      <c r="F68" s="291">
        <v>18.039999999999999</v>
      </c>
      <c r="G68" s="40"/>
      <c r="H68" s="41"/>
    </row>
    <row r="69" s="2" customFormat="1" ht="16.8" customHeight="1">
      <c r="A69" s="40"/>
      <c r="B69" s="41"/>
      <c r="C69" s="292" t="s">
        <v>1082</v>
      </c>
      <c r="D69" s="40"/>
      <c r="E69" s="40"/>
      <c r="F69" s="40"/>
      <c r="G69" s="40"/>
      <c r="H69" s="41"/>
    </row>
    <row r="70" s="2" customFormat="1">
      <c r="A70" s="40"/>
      <c r="B70" s="41"/>
      <c r="C70" s="290" t="s">
        <v>484</v>
      </c>
      <c r="D70" s="290" t="s">
        <v>485</v>
      </c>
      <c r="E70" s="19" t="s">
        <v>392</v>
      </c>
      <c r="F70" s="291">
        <v>18.039999999999999</v>
      </c>
      <c r="G70" s="40"/>
      <c r="H70" s="41"/>
    </row>
    <row r="71" s="2" customFormat="1" ht="16.8" customHeight="1">
      <c r="A71" s="40"/>
      <c r="B71" s="41"/>
      <c r="C71" s="290" t="s">
        <v>532</v>
      </c>
      <c r="D71" s="290" t="s">
        <v>533</v>
      </c>
      <c r="E71" s="19" t="s">
        <v>392</v>
      </c>
      <c r="F71" s="291">
        <v>291.25200000000001</v>
      </c>
      <c r="G71" s="40"/>
      <c r="H71" s="41"/>
    </row>
    <row r="72" s="2" customFormat="1" ht="16.8" customHeight="1">
      <c r="A72" s="40"/>
      <c r="B72" s="41"/>
      <c r="C72" s="290" t="s">
        <v>397</v>
      </c>
      <c r="D72" s="290" t="s">
        <v>398</v>
      </c>
      <c r="E72" s="19" t="s">
        <v>392</v>
      </c>
      <c r="F72" s="291">
        <v>291.25200000000001</v>
      </c>
      <c r="G72" s="40"/>
      <c r="H72" s="41"/>
    </row>
    <row r="73" s="2" customFormat="1" ht="16.8" customHeight="1">
      <c r="A73" s="40"/>
      <c r="B73" s="41"/>
      <c r="C73" s="290" t="s">
        <v>402</v>
      </c>
      <c r="D73" s="290" t="s">
        <v>403</v>
      </c>
      <c r="E73" s="19" t="s">
        <v>392</v>
      </c>
      <c r="F73" s="291">
        <v>555.86400000000003</v>
      </c>
      <c r="G73" s="40"/>
      <c r="H73" s="41"/>
    </row>
    <row r="74" s="2" customFormat="1" ht="16.8" customHeight="1">
      <c r="A74" s="40"/>
      <c r="B74" s="41"/>
      <c r="C74" s="286" t="s">
        <v>136</v>
      </c>
      <c r="D74" s="287" t="s">
        <v>137</v>
      </c>
      <c r="E74" s="288" t="s">
        <v>138</v>
      </c>
      <c r="F74" s="289">
        <v>2.2000000000000002</v>
      </c>
      <c r="G74" s="40"/>
      <c r="H74" s="41"/>
    </row>
    <row r="75" s="2" customFormat="1" ht="16.8" customHeight="1">
      <c r="A75" s="40"/>
      <c r="B75" s="41"/>
      <c r="C75" s="290" t="s">
        <v>1</v>
      </c>
      <c r="D75" s="290" t="s">
        <v>139</v>
      </c>
      <c r="E75" s="19" t="s">
        <v>1</v>
      </c>
      <c r="F75" s="291">
        <v>2.2000000000000002</v>
      </c>
      <c r="G75" s="40"/>
      <c r="H75" s="41"/>
    </row>
    <row r="76" s="2" customFormat="1" ht="16.8" customHeight="1">
      <c r="A76" s="40"/>
      <c r="B76" s="41"/>
      <c r="C76" s="290" t="s">
        <v>136</v>
      </c>
      <c r="D76" s="290" t="s">
        <v>224</v>
      </c>
      <c r="E76" s="19" t="s">
        <v>1</v>
      </c>
      <c r="F76" s="291">
        <v>2.2000000000000002</v>
      </c>
      <c r="G76" s="40"/>
      <c r="H76" s="41"/>
    </row>
    <row r="77" s="2" customFormat="1" ht="16.8" customHeight="1">
      <c r="A77" s="40"/>
      <c r="B77" s="41"/>
      <c r="C77" s="292" t="s">
        <v>1082</v>
      </c>
      <c r="D77" s="40"/>
      <c r="E77" s="40"/>
      <c r="F77" s="40"/>
      <c r="G77" s="40"/>
      <c r="H77" s="41"/>
    </row>
    <row r="78" s="2" customFormat="1">
      <c r="A78" s="40"/>
      <c r="B78" s="41"/>
      <c r="C78" s="290" t="s">
        <v>536</v>
      </c>
      <c r="D78" s="290" t="s">
        <v>537</v>
      </c>
      <c r="E78" s="19" t="s">
        <v>392</v>
      </c>
      <c r="F78" s="291">
        <v>2.2000000000000002</v>
      </c>
      <c r="G78" s="40"/>
      <c r="H78" s="41"/>
    </row>
    <row r="79" s="2" customFormat="1" ht="16.8" customHeight="1">
      <c r="A79" s="40"/>
      <c r="B79" s="41"/>
      <c r="C79" s="290" t="s">
        <v>459</v>
      </c>
      <c r="D79" s="290" t="s">
        <v>460</v>
      </c>
      <c r="E79" s="19" t="s">
        <v>392</v>
      </c>
      <c r="F79" s="291">
        <v>4.8799999999999999</v>
      </c>
      <c r="G79" s="40"/>
      <c r="H79" s="41"/>
    </row>
    <row r="80" s="2" customFormat="1" ht="16.8" customHeight="1">
      <c r="A80" s="40"/>
      <c r="B80" s="41"/>
      <c r="C80" s="286" t="s">
        <v>140</v>
      </c>
      <c r="D80" s="287" t="s">
        <v>141</v>
      </c>
      <c r="E80" s="288" t="s">
        <v>138</v>
      </c>
      <c r="F80" s="289">
        <v>2.6800000000000002</v>
      </c>
      <c r="G80" s="40"/>
      <c r="H80" s="41"/>
    </row>
    <row r="81" s="2" customFormat="1" ht="16.8" customHeight="1">
      <c r="A81" s="40"/>
      <c r="B81" s="41"/>
      <c r="C81" s="290" t="s">
        <v>1</v>
      </c>
      <c r="D81" s="290" t="s">
        <v>142</v>
      </c>
      <c r="E81" s="19" t="s">
        <v>1</v>
      </c>
      <c r="F81" s="291">
        <v>2.6800000000000002</v>
      </c>
      <c r="G81" s="40"/>
      <c r="H81" s="41"/>
    </row>
    <row r="82" s="2" customFormat="1" ht="16.8" customHeight="1">
      <c r="A82" s="40"/>
      <c r="B82" s="41"/>
      <c r="C82" s="290" t="s">
        <v>140</v>
      </c>
      <c r="D82" s="290" t="s">
        <v>224</v>
      </c>
      <c r="E82" s="19" t="s">
        <v>1</v>
      </c>
      <c r="F82" s="291">
        <v>2.6800000000000002</v>
      </c>
      <c r="G82" s="40"/>
      <c r="H82" s="41"/>
    </row>
    <row r="83" s="2" customFormat="1" ht="16.8" customHeight="1">
      <c r="A83" s="40"/>
      <c r="B83" s="41"/>
      <c r="C83" s="292" t="s">
        <v>1082</v>
      </c>
      <c r="D83" s="40"/>
      <c r="E83" s="40"/>
      <c r="F83" s="40"/>
      <c r="G83" s="40"/>
      <c r="H83" s="41"/>
    </row>
    <row r="84" s="2" customFormat="1" ht="16.8" customHeight="1">
      <c r="A84" s="40"/>
      <c r="B84" s="41"/>
      <c r="C84" s="290" t="s">
        <v>540</v>
      </c>
      <c r="D84" s="290" t="s">
        <v>541</v>
      </c>
      <c r="E84" s="19" t="s">
        <v>392</v>
      </c>
      <c r="F84" s="291">
        <v>2.6800000000000002</v>
      </c>
      <c r="G84" s="40"/>
      <c r="H84" s="41"/>
    </row>
    <row r="85" s="2" customFormat="1" ht="16.8" customHeight="1">
      <c r="A85" s="40"/>
      <c r="B85" s="41"/>
      <c r="C85" s="290" t="s">
        <v>459</v>
      </c>
      <c r="D85" s="290" t="s">
        <v>460</v>
      </c>
      <c r="E85" s="19" t="s">
        <v>392</v>
      </c>
      <c r="F85" s="291">
        <v>4.8799999999999999</v>
      </c>
      <c r="G85" s="40"/>
      <c r="H85" s="41"/>
    </row>
    <row r="86" s="2" customFormat="1" ht="16.8" customHeight="1">
      <c r="A86" s="40"/>
      <c r="B86" s="41"/>
      <c r="C86" s="286" t="s">
        <v>632</v>
      </c>
      <c r="D86" s="287" t="s">
        <v>1</v>
      </c>
      <c r="E86" s="288" t="s">
        <v>1</v>
      </c>
      <c r="F86" s="289">
        <v>5</v>
      </c>
      <c r="G86" s="40"/>
      <c r="H86" s="41"/>
    </row>
    <row r="87" s="2" customFormat="1" ht="16.8" customHeight="1">
      <c r="A87" s="40"/>
      <c r="B87" s="41"/>
      <c r="C87" s="290" t="s">
        <v>1</v>
      </c>
      <c r="D87" s="290" t="s">
        <v>619</v>
      </c>
      <c r="E87" s="19" t="s">
        <v>1</v>
      </c>
      <c r="F87" s="291">
        <v>5</v>
      </c>
      <c r="G87" s="40"/>
      <c r="H87" s="41"/>
    </row>
    <row r="88" s="2" customFormat="1" ht="16.8" customHeight="1">
      <c r="A88" s="40"/>
      <c r="B88" s="41"/>
      <c r="C88" s="290" t="s">
        <v>632</v>
      </c>
      <c r="D88" s="290" t="s">
        <v>224</v>
      </c>
      <c r="E88" s="19" t="s">
        <v>1</v>
      </c>
      <c r="F88" s="291">
        <v>5</v>
      </c>
      <c r="G88" s="40"/>
      <c r="H88" s="41"/>
    </row>
    <row r="89" s="2" customFormat="1" ht="16.8" customHeight="1">
      <c r="A89" s="40"/>
      <c r="B89" s="41"/>
      <c r="C89" s="286" t="s">
        <v>145</v>
      </c>
      <c r="D89" s="287" t="s">
        <v>1</v>
      </c>
      <c r="E89" s="288" t="s">
        <v>1</v>
      </c>
      <c r="F89" s="289">
        <v>1772.068</v>
      </c>
      <c r="G89" s="40"/>
      <c r="H89" s="41"/>
    </row>
    <row r="90" s="2" customFormat="1" ht="16.8" customHeight="1">
      <c r="A90" s="40"/>
      <c r="B90" s="41"/>
      <c r="C90" s="290" t="s">
        <v>1</v>
      </c>
      <c r="D90" s="290" t="s">
        <v>364</v>
      </c>
      <c r="E90" s="19" t="s">
        <v>1</v>
      </c>
      <c r="F90" s="291">
        <v>0</v>
      </c>
      <c r="G90" s="40"/>
      <c r="H90" s="41"/>
    </row>
    <row r="91" s="2" customFormat="1" ht="16.8" customHeight="1">
      <c r="A91" s="40"/>
      <c r="B91" s="41"/>
      <c r="C91" s="290" t="s">
        <v>1</v>
      </c>
      <c r="D91" s="290" t="s">
        <v>365</v>
      </c>
      <c r="E91" s="19" t="s">
        <v>1</v>
      </c>
      <c r="F91" s="291">
        <v>169.59999999999999</v>
      </c>
      <c r="G91" s="40"/>
      <c r="H91" s="41"/>
    </row>
    <row r="92" s="2" customFormat="1" ht="16.8" customHeight="1">
      <c r="A92" s="40"/>
      <c r="B92" s="41"/>
      <c r="C92" s="290" t="s">
        <v>1</v>
      </c>
      <c r="D92" s="290" t="s">
        <v>201</v>
      </c>
      <c r="E92" s="19" t="s">
        <v>1</v>
      </c>
      <c r="F92" s="291">
        <v>0</v>
      </c>
      <c r="G92" s="40"/>
      <c r="H92" s="41"/>
    </row>
    <row r="93" s="2" customFormat="1" ht="16.8" customHeight="1">
      <c r="A93" s="40"/>
      <c r="B93" s="41"/>
      <c r="C93" s="290" t="s">
        <v>1</v>
      </c>
      <c r="D93" s="290" t="s">
        <v>366</v>
      </c>
      <c r="E93" s="19" t="s">
        <v>1</v>
      </c>
      <c r="F93" s="291">
        <v>128.57300000000001</v>
      </c>
      <c r="G93" s="40"/>
      <c r="H93" s="41"/>
    </row>
    <row r="94" s="2" customFormat="1" ht="16.8" customHeight="1">
      <c r="A94" s="40"/>
      <c r="B94" s="41"/>
      <c r="C94" s="290" t="s">
        <v>1</v>
      </c>
      <c r="D94" s="290" t="s">
        <v>205</v>
      </c>
      <c r="E94" s="19" t="s">
        <v>1</v>
      </c>
      <c r="F94" s="291">
        <v>0</v>
      </c>
      <c r="G94" s="40"/>
      <c r="H94" s="41"/>
    </row>
    <row r="95" s="2" customFormat="1" ht="16.8" customHeight="1">
      <c r="A95" s="40"/>
      <c r="B95" s="41"/>
      <c r="C95" s="290" t="s">
        <v>1</v>
      </c>
      <c r="D95" s="290" t="s">
        <v>367</v>
      </c>
      <c r="E95" s="19" t="s">
        <v>1</v>
      </c>
      <c r="F95" s="291">
        <v>253.73500000000001</v>
      </c>
      <c r="G95" s="40"/>
      <c r="H95" s="41"/>
    </row>
    <row r="96" s="2" customFormat="1" ht="16.8" customHeight="1">
      <c r="A96" s="40"/>
      <c r="B96" s="41"/>
      <c r="C96" s="290" t="s">
        <v>1</v>
      </c>
      <c r="D96" s="290" t="s">
        <v>343</v>
      </c>
      <c r="E96" s="19" t="s">
        <v>1</v>
      </c>
      <c r="F96" s="291">
        <v>0</v>
      </c>
      <c r="G96" s="40"/>
      <c r="H96" s="41"/>
    </row>
    <row r="97" s="2" customFormat="1" ht="16.8" customHeight="1">
      <c r="A97" s="40"/>
      <c r="B97" s="41"/>
      <c r="C97" s="290" t="s">
        <v>1</v>
      </c>
      <c r="D97" s="290" t="s">
        <v>368</v>
      </c>
      <c r="E97" s="19" t="s">
        <v>1</v>
      </c>
      <c r="F97" s="291">
        <v>213.44</v>
      </c>
      <c r="G97" s="40"/>
      <c r="H97" s="41"/>
    </row>
    <row r="98" s="2" customFormat="1" ht="16.8" customHeight="1">
      <c r="A98" s="40"/>
      <c r="B98" s="41"/>
      <c r="C98" s="290" t="s">
        <v>1</v>
      </c>
      <c r="D98" s="290" t="s">
        <v>207</v>
      </c>
      <c r="E98" s="19" t="s">
        <v>1</v>
      </c>
      <c r="F98" s="291">
        <v>0</v>
      </c>
      <c r="G98" s="40"/>
      <c r="H98" s="41"/>
    </row>
    <row r="99" s="2" customFormat="1" ht="16.8" customHeight="1">
      <c r="A99" s="40"/>
      <c r="B99" s="41"/>
      <c r="C99" s="290" t="s">
        <v>1</v>
      </c>
      <c r="D99" s="290" t="s">
        <v>369</v>
      </c>
      <c r="E99" s="19" t="s">
        <v>1</v>
      </c>
      <c r="F99" s="291">
        <v>484.07999999999998</v>
      </c>
      <c r="G99" s="40"/>
      <c r="H99" s="41"/>
    </row>
    <row r="100" s="2" customFormat="1" ht="16.8" customHeight="1">
      <c r="A100" s="40"/>
      <c r="B100" s="41"/>
      <c r="C100" s="290" t="s">
        <v>1</v>
      </c>
      <c r="D100" s="290" t="s">
        <v>315</v>
      </c>
      <c r="E100" s="19" t="s">
        <v>1</v>
      </c>
      <c r="F100" s="291">
        <v>0</v>
      </c>
      <c r="G100" s="40"/>
      <c r="H100" s="41"/>
    </row>
    <row r="101" s="2" customFormat="1" ht="16.8" customHeight="1">
      <c r="A101" s="40"/>
      <c r="B101" s="41"/>
      <c r="C101" s="290" t="s">
        <v>1</v>
      </c>
      <c r="D101" s="290" t="s">
        <v>370</v>
      </c>
      <c r="E101" s="19" t="s">
        <v>1</v>
      </c>
      <c r="F101" s="291">
        <v>214</v>
      </c>
      <c r="G101" s="40"/>
      <c r="H101" s="41"/>
    </row>
    <row r="102" s="2" customFormat="1" ht="16.8" customHeight="1">
      <c r="A102" s="40"/>
      <c r="B102" s="41"/>
      <c r="C102" s="290" t="s">
        <v>1</v>
      </c>
      <c r="D102" s="290" t="s">
        <v>209</v>
      </c>
      <c r="E102" s="19" t="s">
        <v>1</v>
      </c>
      <c r="F102" s="291">
        <v>0</v>
      </c>
      <c r="G102" s="40"/>
      <c r="H102" s="41"/>
    </row>
    <row r="103" s="2" customFormat="1" ht="16.8" customHeight="1">
      <c r="A103" s="40"/>
      <c r="B103" s="41"/>
      <c r="C103" s="290" t="s">
        <v>1</v>
      </c>
      <c r="D103" s="290" t="s">
        <v>371</v>
      </c>
      <c r="E103" s="19" t="s">
        <v>1</v>
      </c>
      <c r="F103" s="291">
        <v>103.04000000000001</v>
      </c>
      <c r="G103" s="40"/>
      <c r="H103" s="41"/>
    </row>
    <row r="104" s="2" customFormat="1" ht="16.8" customHeight="1">
      <c r="A104" s="40"/>
      <c r="B104" s="41"/>
      <c r="C104" s="290" t="s">
        <v>1</v>
      </c>
      <c r="D104" s="290" t="s">
        <v>211</v>
      </c>
      <c r="E104" s="19" t="s">
        <v>1</v>
      </c>
      <c r="F104" s="291">
        <v>0</v>
      </c>
      <c r="G104" s="40"/>
      <c r="H104" s="41"/>
    </row>
    <row r="105" s="2" customFormat="1" ht="16.8" customHeight="1">
      <c r="A105" s="40"/>
      <c r="B105" s="41"/>
      <c r="C105" s="290" t="s">
        <v>1</v>
      </c>
      <c r="D105" s="290" t="s">
        <v>372</v>
      </c>
      <c r="E105" s="19" t="s">
        <v>1</v>
      </c>
      <c r="F105" s="291">
        <v>205.59999999999999</v>
      </c>
      <c r="G105" s="40"/>
      <c r="H105" s="41"/>
    </row>
    <row r="106" s="2" customFormat="1" ht="16.8" customHeight="1">
      <c r="A106" s="40"/>
      <c r="B106" s="41"/>
      <c r="C106" s="290" t="s">
        <v>145</v>
      </c>
      <c r="D106" s="290" t="s">
        <v>224</v>
      </c>
      <c r="E106" s="19" t="s">
        <v>1</v>
      </c>
      <c r="F106" s="291">
        <v>1772.068</v>
      </c>
      <c r="G106" s="40"/>
      <c r="H106" s="41"/>
    </row>
    <row r="107" s="2" customFormat="1" ht="16.8" customHeight="1">
      <c r="A107" s="40"/>
      <c r="B107" s="41"/>
      <c r="C107" s="292" t="s">
        <v>1082</v>
      </c>
      <c r="D107" s="40"/>
      <c r="E107" s="40"/>
      <c r="F107" s="40"/>
      <c r="G107" s="40"/>
      <c r="H107" s="41"/>
    </row>
    <row r="108" s="2" customFormat="1">
      <c r="A108" s="40"/>
      <c r="B108" s="41"/>
      <c r="C108" s="290" t="s">
        <v>361</v>
      </c>
      <c r="D108" s="290" t="s">
        <v>362</v>
      </c>
      <c r="E108" s="19" t="s">
        <v>122</v>
      </c>
      <c r="F108" s="291">
        <v>1772.068</v>
      </c>
      <c r="G108" s="40"/>
      <c r="H108" s="41"/>
    </row>
    <row r="109" s="2" customFormat="1">
      <c r="A109" s="40"/>
      <c r="B109" s="41"/>
      <c r="C109" s="290" t="s">
        <v>374</v>
      </c>
      <c r="D109" s="290" t="s">
        <v>375</v>
      </c>
      <c r="E109" s="19" t="s">
        <v>122</v>
      </c>
      <c r="F109" s="291">
        <v>3544.136</v>
      </c>
      <c r="G109" s="40"/>
      <c r="H109" s="41"/>
    </row>
    <row r="110" s="2" customFormat="1">
      <c r="A110" s="40"/>
      <c r="B110" s="41"/>
      <c r="C110" s="290" t="s">
        <v>379</v>
      </c>
      <c r="D110" s="290" t="s">
        <v>380</v>
      </c>
      <c r="E110" s="19" t="s">
        <v>122</v>
      </c>
      <c r="F110" s="291">
        <v>1772.068</v>
      </c>
      <c r="G110" s="40"/>
      <c r="H110" s="41"/>
    </row>
    <row r="111" s="2" customFormat="1" ht="16.8" customHeight="1">
      <c r="A111" s="40"/>
      <c r="B111" s="41"/>
      <c r="C111" s="290" t="s">
        <v>383</v>
      </c>
      <c r="D111" s="290" t="s">
        <v>384</v>
      </c>
      <c r="E111" s="19" t="s">
        <v>122</v>
      </c>
      <c r="F111" s="291">
        <v>1772.068</v>
      </c>
      <c r="G111" s="40"/>
      <c r="H111" s="41"/>
    </row>
    <row r="112" s="2" customFormat="1" ht="16.8" customHeight="1">
      <c r="A112" s="40"/>
      <c r="B112" s="41"/>
      <c r="C112" s="290" t="s">
        <v>387</v>
      </c>
      <c r="D112" s="290" t="s">
        <v>388</v>
      </c>
      <c r="E112" s="19" t="s">
        <v>122</v>
      </c>
      <c r="F112" s="291">
        <v>1772.068</v>
      </c>
      <c r="G112" s="40"/>
      <c r="H112" s="41"/>
    </row>
    <row r="113" s="2" customFormat="1" ht="16.8" customHeight="1">
      <c r="A113" s="40"/>
      <c r="B113" s="41"/>
      <c r="C113" s="286" t="s">
        <v>147</v>
      </c>
      <c r="D113" s="287" t="s">
        <v>1</v>
      </c>
      <c r="E113" s="288" t="s">
        <v>1</v>
      </c>
      <c r="F113" s="289">
        <v>52.460999999999999</v>
      </c>
      <c r="G113" s="40"/>
      <c r="H113" s="41"/>
    </row>
    <row r="114" s="2" customFormat="1" ht="16.8" customHeight="1">
      <c r="A114" s="40"/>
      <c r="B114" s="41"/>
      <c r="C114" s="290" t="s">
        <v>1</v>
      </c>
      <c r="D114" s="290" t="s">
        <v>651</v>
      </c>
      <c r="E114" s="19" t="s">
        <v>1</v>
      </c>
      <c r="F114" s="291">
        <v>0</v>
      </c>
      <c r="G114" s="40"/>
      <c r="H114" s="41"/>
    </row>
    <row r="115" s="2" customFormat="1" ht="16.8" customHeight="1">
      <c r="A115" s="40"/>
      <c r="B115" s="41"/>
      <c r="C115" s="290" t="s">
        <v>1</v>
      </c>
      <c r="D115" s="290" t="s">
        <v>652</v>
      </c>
      <c r="E115" s="19" t="s">
        <v>1</v>
      </c>
      <c r="F115" s="291">
        <v>37.761000000000003</v>
      </c>
      <c r="G115" s="40"/>
      <c r="H115" s="41"/>
    </row>
    <row r="116" s="2" customFormat="1" ht="16.8" customHeight="1">
      <c r="A116" s="40"/>
      <c r="B116" s="41"/>
      <c r="C116" s="290" t="s">
        <v>1</v>
      </c>
      <c r="D116" s="290" t="s">
        <v>571</v>
      </c>
      <c r="E116" s="19" t="s">
        <v>1</v>
      </c>
      <c r="F116" s="291">
        <v>0</v>
      </c>
      <c r="G116" s="40"/>
      <c r="H116" s="41"/>
    </row>
    <row r="117" s="2" customFormat="1" ht="16.8" customHeight="1">
      <c r="A117" s="40"/>
      <c r="B117" s="41"/>
      <c r="C117" s="290" t="s">
        <v>1</v>
      </c>
      <c r="D117" s="290" t="s">
        <v>653</v>
      </c>
      <c r="E117" s="19" t="s">
        <v>1</v>
      </c>
      <c r="F117" s="291">
        <v>14.699999999999999</v>
      </c>
      <c r="G117" s="40"/>
      <c r="H117" s="41"/>
    </row>
    <row r="118" s="2" customFormat="1" ht="16.8" customHeight="1">
      <c r="A118" s="40"/>
      <c r="B118" s="41"/>
      <c r="C118" s="290" t="s">
        <v>147</v>
      </c>
      <c r="D118" s="290" t="s">
        <v>224</v>
      </c>
      <c r="E118" s="19" t="s">
        <v>1</v>
      </c>
      <c r="F118" s="291">
        <v>52.460999999999999</v>
      </c>
      <c r="G118" s="40"/>
      <c r="H118" s="41"/>
    </row>
    <row r="119" s="2" customFormat="1" ht="16.8" customHeight="1">
      <c r="A119" s="40"/>
      <c r="B119" s="41"/>
      <c r="C119" s="292" t="s">
        <v>1082</v>
      </c>
      <c r="D119" s="40"/>
      <c r="E119" s="40"/>
      <c r="F119" s="40"/>
      <c r="G119" s="40"/>
      <c r="H119" s="41"/>
    </row>
    <row r="120" s="2" customFormat="1" ht="16.8" customHeight="1">
      <c r="A120" s="40"/>
      <c r="B120" s="41"/>
      <c r="C120" s="290" t="s">
        <v>648</v>
      </c>
      <c r="D120" s="290" t="s">
        <v>649</v>
      </c>
      <c r="E120" s="19" t="s">
        <v>122</v>
      </c>
      <c r="F120" s="291">
        <v>52.460999999999999</v>
      </c>
      <c r="G120" s="40"/>
      <c r="H120" s="41"/>
    </row>
    <row r="121" s="2" customFormat="1">
      <c r="A121" s="40"/>
      <c r="B121" s="41"/>
      <c r="C121" s="290" t="s">
        <v>640</v>
      </c>
      <c r="D121" s="290" t="s">
        <v>641</v>
      </c>
      <c r="E121" s="19" t="s">
        <v>122</v>
      </c>
      <c r="F121" s="291">
        <v>52.460999999999999</v>
      </c>
      <c r="G121" s="40"/>
      <c r="H121" s="41"/>
    </row>
    <row r="122" s="2" customFormat="1" ht="16.8" customHeight="1">
      <c r="A122" s="40"/>
      <c r="B122" s="41"/>
      <c r="C122" s="290" t="s">
        <v>644</v>
      </c>
      <c r="D122" s="290" t="s">
        <v>645</v>
      </c>
      <c r="E122" s="19" t="s">
        <v>122</v>
      </c>
      <c r="F122" s="291">
        <v>52.460999999999999</v>
      </c>
      <c r="G122" s="40"/>
      <c r="H122" s="41"/>
    </row>
    <row r="123" s="2" customFormat="1" ht="16.8" customHeight="1">
      <c r="A123" s="40"/>
      <c r="B123" s="41"/>
      <c r="C123" s="286" t="s">
        <v>1083</v>
      </c>
      <c r="D123" s="287" t="s">
        <v>1084</v>
      </c>
      <c r="E123" s="288" t="s">
        <v>1</v>
      </c>
      <c r="F123" s="289">
        <v>52.460999999999999</v>
      </c>
      <c r="G123" s="40"/>
      <c r="H123" s="41"/>
    </row>
    <row r="124" s="2" customFormat="1" ht="16.8" customHeight="1">
      <c r="A124" s="40"/>
      <c r="B124" s="41"/>
      <c r="C124" s="290" t="s">
        <v>1</v>
      </c>
      <c r="D124" s="290" t="s">
        <v>651</v>
      </c>
      <c r="E124" s="19" t="s">
        <v>1</v>
      </c>
      <c r="F124" s="291">
        <v>0</v>
      </c>
      <c r="G124" s="40"/>
      <c r="H124" s="41"/>
    </row>
    <row r="125" s="2" customFormat="1" ht="16.8" customHeight="1">
      <c r="A125" s="40"/>
      <c r="B125" s="41"/>
      <c r="C125" s="290" t="s">
        <v>1</v>
      </c>
      <c r="D125" s="290" t="s">
        <v>1085</v>
      </c>
      <c r="E125" s="19" t="s">
        <v>1</v>
      </c>
      <c r="F125" s="291">
        <v>37.761000000000003</v>
      </c>
      <c r="G125" s="40"/>
      <c r="H125" s="41"/>
    </row>
    <row r="126" s="2" customFormat="1" ht="16.8" customHeight="1">
      <c r="A126" s="40"/>
      <c r="B126" s="41"/>
      <c r="C126" s="290" t="s">
        <v>1</v>
      </c>
      <c r="D126" s="290" t="s">
        <v>571</v>
      </c>
      <c r="E126" s="19" t="s">
        <v>1</v>
      </c>
      <c r="F126" s="291">
        <v>0</v>
      </c>
      <c r="G126" s="40"/>
      <c r="H126" s="41"/>
    </row>
    <row r="127" s="2" customFormat="1" ht="16.8" customHeight="1">
      <c r="A127" s="40"/>
      <c r="B127" s="41"/>
      <c r="C127" s="290" t="s">
        <v>1</v>
      </c>
      <c r="D127" s="290" t="s">
        <v>1086</v>
      </c>
      <c r="E127" s="19" t="s">
        <v>1</v>
      </c>
      <c r="F127" s="291">
        <v>14.699999999999999</v>
      </c>
      <c r="G127" s="40"/>
      <c r="H127" s="41"/>
    </row>
    <row r="128" s="2" customFormat="1" ht="16.8" customHeight="1">
      <c r="A128" s="40"/>
      <c r="B128" s="41"/>
      <c r="C128" s="290" t="s">
        <v>1083</v>
      </c>
      <c r="D128" s="290" t="s">
        <v>224</v>
      </c>
      <c r="E128" s="19" t="s">
        <v>1</v>
      </c>
      <c r="F128" s="291">
        <v>52.460999999999999</v>
      </c>
      <c r="G128" s="40"/>
      <c r="H128" s="41"/>
    </row>
    <row r="129" s="2" customFormat="1" ht="16.8" customHeight="1">
      <c r="A129" s="40"/>
      <c r="B129" s="41"/>
      <c r="C129" s="286" t="s">
        <v>395</v>
      </c>
      <c r="D129" s="287" t="s">
        <v>1</v>
      </c>
      <c r="E129" s="288" t="s">
        <v>392</v>
      </c>
      <c r="F129" s="289">
        <v>696.44100000000003</v>
      </c>
      <c r="G129" s="40"/>
      <c r="H129" s="41"/>
    </row>
    <row r="130" s="2" customFormat="1" ht="16.8" customHeight="1">
      <c r="A130" s="40"/>
      <c r="B130" s="41"/>
      <c r="C130" s="290" t="s">
        <v>1</v>
      </c>
      <c r="D130" s="290" t="s">
        <v>394</v>
      </c>
      <c r="E130" s="19" t="s">
        <v>1</v>
      </c>
      <c r="F130" s="291">
        <v>696.44100000000003</v>
      </c>
      <c r="G130" s="40"/>
      <c r="H130" s="41"/>
    </row>
    <row r="131" s="2" customFormat="1" ht="16.8" customHeight="1">
      <c r="A131" s="40"/>
      <c r="B131" s="41"/>
      <c r="C131" s="290" t="s">
        <v>395</v>
      </c>
      <c r="D131" s="290" t="s">
        <v>224</v>
      </c>
      <c r="E131" s="19" t="s">
        <v>1</v>
      </c>
      <c r="F131" s="291">
        <v>696.44100000000003</v>
      </c>
      <c r="G131" s="40"/>
      <c r="H131" s="41"/>
    </row>
    <row r="132" s="2" customFormat="1" ht="16.8" customHeight="1">
      <c r="A132" s="40"/>
      <c r="B132" s="41"/>
      <c r="C132" s="286" t="s">
        <v>128</v>
      </c>
      <c r="D132" s="287" t="s">
        <v>126</v>
      </c>
      <c r="E132" s="288" t="s">
        <v>1</v>
      </c>
      <c r="F132" s="289">
        <v>103.10299999999999</v>
      </c>
      <c r="G132" s="40"/>
      <c r="H132" s="41"/>
    </row>
    <row r="133" s="2" customFormat="1" ht="16.8" customHeight="1">
      <c r="A133" s="40"/>
      <c r="B133" s="41"/>
      <c r="C133" s="290" t="s">
        <v>1</v>
      </c>
      <c r="D133" s="290" t="s">
        <v>231</v>
      </c>
      <c r="E133" s="19" t="s">
        <v>1</v>
      </c>
      <c r="F133" s="291">
        <v>103.10299999999999</v>
      </c>
      <c r="G133" s="40"/>
      <c r="H133" s="41"/>
    </row>
    <row r="134" s="2" customFormat="1" ht="16.8" customHeight="1">
      <c r="A134" s="40"/>
      <c r="B134" s="41"/>
      <c r="C134" s="290" t="s">
        <v>128</v>
      </c>
      <c r="D134" s="290" t="s">
        <v>224</v>
      </c>
      <c r="E134" s="19" t="s">
        <v>1</v>
      </c>
      <c r="F134" s="291">
        <v>103.10299999999999</v>
      </c>
      <c r="G134" s="40"/>
      <c r="H134" s="41"/>
    </row>
    <row r="135" s="2" customFormat="1" ht="16.8" customHeight="1">
      <c r="A135" s="40"/>
      <c r="B135" s="41"/>
      <c r="C135" s="292" t="s">
        <v>1082</v>
      </c>
      <c r="D135" s="40"/>
      <c r="E135" s="40"/>
      <c r="F135" s="40"/>
      <c r="G135" s="40"/>
      <c r="H135" s="41"/>
    </row>
    <row r="136" s="2" customFormat="1" ht="16.8" customHeight="1">
      <c r="A136" s="40"/>
      <c r="B136" s="41"/>
      <c r="C136" s="290" t="s">
        <v>228</v>
      </c>
      <c r="D136" s="290" t="s">
        <v>229</v>
      </c>
      <c r="E136" s="19" t="s">
        <v>122</v>
      </c>
      <c r="F136" s="291">
        <v>103.10299999999999</v>
      </c>
      <c r="G136" s="40"/>
      <c r="H136" s="41"/>
    </row>
    <row r="137" s="2" customFormat="1" ht="16.8" customHeight="1">
      <c r="A137" s="40"/>
      <c r="B137" s="41"/>
      <c r="C137" s="290" t="s">
        <v>225</v>
      </c>
      <c r="D137" s="290" t="s">
        <v>226</v>
      </c>
      <c r="E137" s="19" t="s">
        <v>122</v>
      </c>
      <c r="F137" s="291">
        <v>103.10299999999999</v>
      </c>
      <c r="G137" s="40"/>
      <c r="H137" s="41"/>
    </row>
    <row r="138" s="2" customFormat="1">
      <c r="A138" s="40"/>
      <c r="B138" s="41"/>
      <c r="C138" s="290" t="s">
        <v>232</v>
      </c>
      <c r="D138" s="290" t="s">
        <v>233</v>
      </c>
      <c r="E138" s="19" t="s">
        <v>122</v>
      </c>
      <c r="F138" s="291">
        <v>1360.211</v>
      </c>
      <c r="G138" s="40"/>
      <c r="H138" s="41"/>
    </row>
    <row r="139" s="2" customFormat="1" ht="16.8" customHeight="1">
      <c r="A139" s="40"/>
      <c r="B139" s="41"/>
      <c r="C139" s="286" t="s">
        <v>125</v>
      </c>
      <c r="D139" s="287" t="s">
        <v>126</v>
      </c>
      <c r="E139" s="288" t="s">
        <v>1</v>
      </c>
      <c r="F139" s="289">
        <v>1257.108</v>
      </c>
      <c r="G139" s="40"/>
      <c r="H139" s="41"/>
    </row>
    <row r="140" s="2" customFormat="1" ht="16.8" customHeight="1">
      <c r="A140" s="40"/>
      <c r="B140" s="41"/>
      <c r="C140" s="290" t="s">
        <v>1</v>
      </c>
      <c r="D140" s="290" t="s">
        <v>243</v>
      </c>
      <c r="E140" s="19" t="s">
        <v>1</v>
      </c>
      <c r="F140" s="291">
        <v>1008.379</v>
      </c>
      <c r="G140" s="40"/>
      <c r="H140" s="41"/>
    </row>
    <row r="141" s="2" customFormat="1" ht="16.8" customHeight="1">
      <c r="A141" s="40"/>
      <c r="B141" s="41"/>
      <c r="C141" s="290" t="s">
        <v>1</v>
      </c>
      <c r="D141" s="290" t="s">
        <v>244</v>
      </c>
      <c r="E141" s="19" t="s">
        <v>1</v>
      </c>
      <c r="F141" s="291">
        <v>0</v>
      </c>
      <c r="G141" s="40"/>
      <c r="H141" s="41"/>
    </row>
    <row r="142" s="2" customFormat="1" ht="16.8" customHeight="1">
      <c r="A142" s="40"/>
      <c r="B142" s="41"/>
      <c r="C142" s="290" t="s">
        <v>1</v>
      </c>
      <c r="D142" s="290" t="s">
        <v>201</v>
      </c>
      <c r="E142" s="19" t="s">
        <v>1</v>
      </c>
      <c r="F142" s="291">
        <v>0</v>
      </c>
      <c r="G142" s="40"/>
      <c r="H142" s="41"/>
    </row>
    <row r="143" s="2" customFormat="1" ht="16.8" customHeight="1">
      <c r="A143" s="40"/>
      <c r="B143" s="41"/>
      <c r="C143" s="290" t="s">
        <v>1</v>
      </c>
      <c r="D143" s="290" t="s">
        <v>245</v>
      </c>
      <c r="E143" s="19" t="s">
        <v>1</v>
      </c>
      <c r="F143" s="291">
        <v>26.774999999999999</v>
      </c>
      <c r="G143" s="40"/>
      <c r="H143" s="41"/>
    </row>
    <row r="144" s="2" customFormat="1" ht="16.8" customHeight="1">
      <c r="A144" s="40"/>
      <c r="B144" s="41"/>
      <c r="C144" s="290" t="s">
        <v>1</v>
      </c>
      <c r="D144" s="290" t="s">
        <v>205</v>
      </c>
      <c r="E144" s="19" t="s">
        <v>1</v>
      </c>
      <c r="F144" s="291">
        <v>0</v>
      </c>
      <c r="G144" s="40"/>
      <c r="H144" s="41"/>
    </row>
    <row r="145" s="2" customFormat="1" ht="16.8" customHeight="1">
      <c r="A145" s="40"/>
      <c r="B145" s="41"/>
      <c r="C145" s="290" t="s">
        <v>1</v>
      </c>
      <c r="D145" s="290" t="s">
        <v>246</v>
      </c>
      <c r="E145" s="19" t="s">
        <v>1</v>
      </c>
      <c r="F145" s="291">
        <v>44.598999999999997</v>
      </c>
      <c r="G145" s="40"/>
      <c r="H145" s="41"/>
    </row>
    <row r="146" s="2" customFormat="1" ht="16.8" customHeight="1">
      <c r="A146" s="40"/>
      <c r="B146" s="41"/>
      <c r="C146" s="290" t="s">
        <v>1</v>
      </c>
      <c r="D146" s="290" t="s">
        <v>207</v>
      </c>
      <c r="E146" s="19" t="s">
        <v>1</v>
      </c>
      <c r="F146" s="291">
        <v>0</v>
      </c>
      <c r="G146" s="40"/>
      <c r="H146" s="41"/>
    </row>
    <row r="147" s="2" customFormat="1" ht="16.8" customHeight="1">
      <c r="A147" s="40"/>
      <c r="B147" s="41"/>
      <c r="C147" s="290" t="s">
        <v>1</v>
      </c>
      <c r="D147" s="290" t="s">
        <v>247</v>
      </c>
      <c r="E147" s="19" t="s">
        <v>1</v>
      </c>
      <c r="F147" s="291">
        <v>65.509</v>
      </c>
      <c r="G147" s="40"/>
      <c r="H147" s="41"/>
    </row>
    <row r="148" s="2" customFormat="1" ht="16.8" customHeight="1">
      <c r="A148" s="40"/>
      <c r="B148" s="41"/>
      <c r="C148" s="290" t="s">
        <v>1</v>
      </c>
      <c r="D148" s="290" t="s">
        <v>209</v>
      </c>
      <c r="E148" s="19" t="s">
        <v>1</v>
      </c>
      <c r="F148" s="291">
        <v>0</v>
      </c>
      <c r="G148" s="40"/>
      <c r="H148" s="41"/>
    </row>
    <row r="149" s="2" customFormat="1" ht="16.8" customHeight="1">
      <c r="A149" s="40"/>
      <c r="B149" s="41"/>
      <c r="C149" s="290" t="s">
        <v>1</v>
      </c>
      <c r="D149" s="290" t="s">
        <v>248</v>
      </c>
      <c r="E149" s="19" t="s">
        <v>1</v>
      </c>
      <c r="F149" s="291">
        <v>15.720000000000001</v>
      </c>
      <c r="G149" s="40"/>
      <c r="H149" s="41"/>
    </row>
    <row r="150" s="2" customFormat="1" ht="16.8" customHeight="1">
      <c r="A150" s="40"/>
      <c r="B150" s="41"/>
      <c r="C150" s="290" t="s">
        <v>1</v>
      </c>
      <c r="D150" s="290" t="s">
        <v>211</v>
      </c>
      <c r="E150" s="19" t="s">
        <v>1</v>
      </c>
      <c r="F150" s="291">
        <v>0</v>
      </c>
      <c r="G150" s="40"/>
      <c r="H150" s="41"/>
    </row>
    <row r="151" s="2" customFormat="1" ht="16.8" customHeight="1">
      <c r="A151" s="40"/>
      <c r="B151" s="41"/>
      <c r="C151" s="290" t="s">
        <v>1</v>
      </c>
      <c r="D151" s="290" t="s">
        <v>249</v>
      </c>
      <c r="E151" s="19" t="s">
        <v>1</v>
      </c>
      <c r="F151" s="291">
        <v>43.073</v>
      </c>
      <c r="G151" s="40"/>
      <c r="H151" s="41"/>
    </row>
    <row r="152" s="2" customFormat="1" ht="16.8" customHeight="1">
      <c r="A152" s="40"/>
      <c r="B152" s="41"/>
      <c r="C152" s="290" t="s">
        <v>1</v>
      </c>
      <c r="D152" s="290" t="s">
        <v>207</v>
      </c>
      <c r="E152" s="19" t="s">
        <v>1</v>
      </c>
      <c r="F152" s="291">
        <v>0</v>
      </c>
      <c r="G152" s="40"/>
      <c r="H152" s="41"/>
    </row>
    <row r="153" s="2" customFormat="1" ht="16.8" customHeight="1">
      <c r="A153" s="40"/>
      <c r="B153" s="41"/>
      <c r="C153" s="290" t="s">
        <v>1</v>
      </c>
      <c r="D153" s="290" t="s">
        <v>250</v>
      </c>
      <c r="E153" s="19" t="s">
        <v>1</v>
      </c>
      <c r="F153" s="291">
        <v>23.895</v>
      </c>
      <c r="G153" s="40"/>
      <c r="H153" s="41"/>
    </row>
    <row r="154" s="2" customFormat="1" ht="16.8" customHeight="1">
      <c r="A154" s="40"/>
      <c r="B154" s="41"/>
      <c r="C154" s="290" t="s">
        <v>1</v>
      </c>
      <c r="D154" s="290" t="s">
        <v>251</v>
      </c>
      <c r="E154" s="19" t="s">
        <v>1</v>
      </c>
      <c r="F154" s="291">
        <v>2.4489999999999998</v>
      </c>
      <c r="G154" s="40"/>
      <c r="H154" s="41"/>
    </row>
    <row r="155" s="2" customFormat="1" ht="16.8" customHeight="1">
      <c r="A155" s="40"/>
      <c r="B155" s="41"/>
      <c r="C155" s="290" t="s">
        <v>1</v>
      </c>
      <c r="D155" s="290" t="s">
        <v>252</v>
      </c>
      <c r="E155" s="19" t="s">
        <v>1</v>
      </c>
      <c r="F155" s="291">
        <v>2.464</v>
      </c>
      <c r="G155" s="40"/>
      <c r="H155" s="41"/>
    </row>
    <row r="156" s="2" customFormat="1" ht="16.8" customHeight="1">
      <c r="A156" s="40"/>
      <c r="B156" s="41"/>
      <c r="C156" s="290" t="s">
        <v>1</v>
      </c>
      <c r="D156" s="290" t="s">
        <v>253</v>
      </c>
      <c r="E156" s="19" t="s">
        <v>1</v>
      </c>
      <c r="F156" s="291">
        <v>3.1880000000000002</v>
      </c>
      <c r="G156" s="40"/>
      <c r="H156" s="41"/>
    </row>
    <row r="157" s="2" customFormat="1" ht="16.8" customHeight="1">
      <c r="A157" s="40"/>
      <c r="B157" s="41"/>
      <c r="C157" s="290" t="s">
        <v>1</v>
      </c>
      <c r="D157" s="290" t="s">
        <v>254</v>
      </c>
      <c r="E157" s="19" t="s">
        <v>1</v>
      </c>
      <c r="F157" s="291">
        <v>3.1800000000000002</v>
      </c>
      <c r="G157" s="40"/>
      <c r="H157" s="41"/>
    </row>
    <row r="158" s="2" customFormat="1" ht="16.8" customHeight="1">
      <c r="A158" s="40"/>
      <c r="B158" s="41"/>
      <c r="C158" s="290" t="s">
        <v>1</v>
      </c>
      <c r="D158" s="290" t="s">
        <v>255</v>
      </c>
      <c r="E158" s="19" t="s">
        <v>1</v>
      </c>
      <c r="F158" s="291">
        <v>3.1949999999999998</v>
      </c>
      <c r="G158" s="40"/>
      <c r="H158" s="41"/>
    </row>
    <row r="159" s="2" customFormat="1" ht="16.8" customHeight="1">
      <c r="A159" s="40"/>
      <c r="B159" s="41"/>
      <c r="C159" s="290" t="s">
        <v>1</v>
      </c>
      <c r="D159" s="290" t="s">
        <v>256</v>
      </c>
      <c r="E159" s="19" t="s">
        <v>1</v>
      </c>
      <c r="F159" s="291">
        <v>2.7229999999999999</v>
      </c>
      <c r="G159" s="40"/>
      <c r="H159" s="41"/>
    </row>
    <row r="160" s="2" customFormat="1" ht="16.8" customHeight="1">
      <c r="A160" s="40"/>
      <c r="B160" s="41"/>
      <c r="C160" s="290" t="s">
        <v>1</v>
      </c>
      <c r="D160" s="290" t="s">
        <v>257</v>
      </c>
      <c r="E160" s="19" t="s">
        <v>1</v>
      </c>
      <c r="F160" s="291">
        <v>2.73</v>
      </c>
      <c r="G160" s="40"/>
      <c r="H160" s="41"/>
    </row>
    <row r="161" s="2" customFormat="1" ht="16.8" customHeight="1">
      <c r="A161" s="40"/>
      <c r="B161" s="41"/>
      <c r="C161" s="290" t="s">
        <v>1</v>
      </c>
      <c r="D161" s="290" t="s">
        <v>258</v>
      </c>
      <c r="E161" s="19" t="s">
        <v>1</v>
      </c>
      <c r="F161" s="291">
        <v>2.7450000000000001</v>
      </c>
      <c r="G161" s="40"/>
      <c r="H161" s="41"/>
    </row>
    <row r="162" s="2" customFormat="1" ht="16.8" customHeight="1">
      <c r="A162" s="40"/>
      <c r="B162" s="41"/>
      <c r="C162" s="290" t="s">
        <v>1</v>
      </c>
      <c r="D162" s="290" t="s">
        <v>259</v>
      </c>
      <c r="E162" s="19" t="s">
        <v>1</v>
      </c>
      <c r="F162" s="291">
        <v>3.2360000000000002</v>
      </c>
      <c r="G162" s="40"/>
      <c r="H162" s="41"/>
    </row>
    <row r="163" s="2" customFormat="1" ht="16.8" customHeight="1">
      <c r="A163" s="40"/>
      <c r="B163" s="41"/>
      <c r="C163" s="290" t="s">
        <v>1</v>
      </c>
      <c r="D163" s="290" t="s">
        <v>260</v>
      </c>
      <c r="E163" s="19" t="s">
        <v>1</v>
      </c>
      <c r="F163" s="291">
        <v>3.2480000000000002</v>
      </c>
      <c r="G163" s="40"/>
      <c r="H163" s="41"/>
    </row>
    <row r="164" s="2" customFormat="1" ht="16.8" customHeight="1">
      <c r="A164" s="40"/>
      <c r="B164" s="41"/>
      <c r="C164" s="290" t="s">
        <v>125</v>
      </c>
      <c r="D164" s="290" t="s">
        <v>224</v>
      </c>
      <c r="E164" s="19" t="s">
        <v>1</v>
      </c>
      <c r="F164" s="291">
        <v>1257.108</v>
      </c>
      <c r="G164" s="40"/>
      <c r="H164" s="41"/>
    </row>
    <row r="165" s="2" customFormat="1" ht="16.8" customHeight="1">
      <c r="A165" s="40"/>
      <c r="B165" s="41"/>
      <c r="C165" s="292" t="s">
        <v>1082</v>
      </c>
      <c r="D165" s="40"/>
      <c r="E165" s="40"/>
      <c r="F165" s="40"/>
      <c r="G165" s="40"/>
      <c r="H165" s="41"/>
    </row>
    <row r="166" s="2" customFormat="1" ht="16.8" customHeight="1">
      <c r="A166" s="40"/>
      <c r="B166" s="41"/>
      <c r="C166" s="290" t="s">
        <v>240</v>
      </c>
      <c r="D166" s="290" t="s">
        <v>241</v>
      </c>
      <c r="E166" s="19" t="s">
        <v>122</v>
      </c>
      <c r="F166" s="291">
        <v>1257.108</v>
      </c>
      <c r="G166" s="40"/>
      <c r="H166" s="41"/>
    </row>
    <row r="167" s="2" customFormat="1">
      <c r="A167" s="40"/>
      <c r="B167" s="41"/>
      <c r="C167" s="290" t="s">
        <v>232</v>
      </c>
      <c r="D167" s="290" t="s">
        <v>233</v>
      </c>
      <c r="E167" s="19" t="s">
        <v>122</v>
      </c>
      <c r="F167" s="291">
        <v>1360.211</v>
      </c>
      <c r="G167" s="40"/>
      <c r="H167" s="41"/>
    </row>
    <row r="168" s="2" customFormat="1" ht="16.8" customHeight="1">
      <c r="A168" s="40"/>
      <c r="B168" s="41"/>
      <c r="C168" s="290" t="s">
        <v>237</v>
      </c>
      <c r="D168" s="290" t="s">
        <v>238</v>
      </c>
      <c r="E168" s="19" t="s">
        <v>122</v>
      </c>
      <c r="F168" s="291">
        <v>1257.108</v>
      </c>
      <c r="G168" s="40"/>
      <c r="H168" s="41"/>
    </row>
    <row r="169" s="2" customFormat="1" ht="16.8" customHeight="1">
      <c r="A169" s="40"/>
      <c r="B169" s="41"/>
      <c r="C169" s="286" t="s">
        <v>120</v>
      </c>
      <c r="D169" s="287" t="s">
        <v>121</v>
      </c>
      <c r="E169" s="288" t="s">
        <v>122</v>
      </c>
      <c r="F169" s="289">
        <v>248.72900000000001</v>
      </c>
      <c r="G169" s="40"/>
      <c r="H169" s="41"/>
    </row>
    <row r="170" s="2" customFormat="1" ht="16.8" customHeight="1">
      <c r="A170" s="40"/>
      <c r="B170" s="41"/>
      <c r="C170" s="290" t="s">
        <v>1</v>
      </c>
      <c r="D170" s="290" t="s">
        <v>244</v>
      </c>
      <c r="E170" s="19" t="s">
        <v>1</v>
      </c>
      <c r="F170" s="291">
        <v>0</v>
      </c>
      <c r="G170" s="40"/>
      <c r="H170" s="41"/>
    </row>
    <row r="171" s="2" customFormat="1" ht="16.8" customHeight="1">
      <c r="A171" s="40"/>
      <c r="B171" s="41"/>
      <c r="C171" s="290" t="s">
        <v>1</v>
      </c>
      <c r="D171" s="290" t="s">
        <v>201</v>
      </c>
      <c r="E171" s="19" t="s">
        <v>1</v>
      </c>
      <c r="F171" s="291">
        <v>0</v>
      </c>
      <c r="G171" s="40"/>
      <c r="H171" s="41"/>
    </row>
    <row r="172" s="2" customFormat="1" ht="16.8" customHeight="1">
      <c r="A172" s="40"/>
      <c r="B172" s="41"/>
      <c r="C172" s="290" t="s">
        <v>1</v>
      </c>
      <c r="D172" s="290" t="s">
        <v>245</v>
      </c>
      <c r="E172" s="19" t="s">
        <v>1</v>
      </c>
      <c r="F172" s="291">
        <v>26.774999999999999</v>
      </c>
      <c r="G172" s="40"/>
      <c r="H172" s="41"/>
    </row>
    <row r="173" s="2" customFormat="1" ht="16.8" customHeight="1">
      <c r="A173" s="40"/>
      <c r="B173" s="41"/>
      <c r="C173" s="290" t="s">
        <v>1</v>
      </c>
      <c r="D173" s="290" t="s">
        <v>205</v>
      </c>
      <c r="E173" s="19" t="s">
        <v>1</v>
      </c>
      <c r="F173" s="291">
        <v>0</v>
      </c>
      <c r="G173" s="40"/>
      <c r="H173" s="41"/>
    </row>
    <row r="174" s="2" customFormat="1" ht="16.8" customHeight="1">
      <c r="A174" s="40"/>
      <c r="B174" s="41"/>
      <c r="C174" s="290" t="s">
        <v>1</v>
      </c>
      <c r="D174" s="290" t="s">
        <v>246</v>
      </c>
      <c r="E174" s="19" t="s">
        <v>1</v>
      </c>
      <c r="F174" s="291">
        <v>44.598999999999997</v>
      </c>
      <c r="G174" s="40"/>
      <c r="H174" s="41"/>
    </row>
    <row r="175" s="2" customFormat="1" ht="16.8" customHeight="1">
      <c r="A175" s="40"/>
      <c r="B175" s="41"/>
      <c r="C175" s="290" t="s">
        <v>1</v>
      </c>
      <c r="D175" s="290" t="s">
        <v>207</v>
      </c>
      <c r="E175" s="19" t="s">
        <v>1</v>
      </c>
      <c r="F175" s="291">
        <v>0</v>
      </c>
      <c r="G175" s="40"/>
      <c r="H175" s="41"/>
    </row>
    <row r="176" s="2" customFormat="1" ht="16.8" customHeight="1">
      <c r="A176" s="40"/>
      <c r="B176" s="41"/>
      <c r="C176" s="290" t="s">
        <v>1</v>
      </c>
      <c r="D176" s="290" t="s">
        <v>247</v>
      </c>
      <c r="E176" s="19" t="s">
        <v>1</v>
      </c>
      <c r="F176" s="291">
        <v>65.509</v>
      </c>
      <c r="G176" s="40"/>
      <c r="H176" s="41"/>
    </row>
    <row r="177" s="2" customFormat="1" ht="16.8" customHeight="1">
      <c r="A177" s="40"/>
      <c r="B177" s="41"/>
      <c r="C177" s="290" t="s">
        <v>1</v>
      </c>
      <c r="D177" s="290" t="s">
        <v>209</v>
      </c>
      <c r="E177" s="19" t="s">
        <v>1</v>
      </c>
      <c r="F177" s="291">
        <v>0</v>
      </c>
      <c r="G177" s="40"/>
      <c r="H177" s="41"/>
    </row>
    <row r="178" s="2" customFormat="1" ht="16.8" customHeight="1">
      <c r="A178" s="40"/>
      <c r="B178" s="41"/>
      <c r="C178" s="290" t="s">
        <v>1</v>
      </c>
      <c r="D178" s="290" t="s">
        <v>248</v>
      </c>
      <c r="E178" s="19" t="s">
        <v>1</v>
      </c>
      <c r="F178" s="291">
        <v>15.720000000000001</v>
      </c>
      <c r="G178" s="40"/>
      <c r="H178" s="41"/>
    </row>
    <row r="179" s="2" customFormat="1" ht="16.8" customHeight="1">
      <c r="A179" s="40"/>
      <c r="B179" s="41"/>
      <c r="C179" s="290" t="s">
        <v>1</v>
      </c>
      <c r="D179" s="290" t="s">
        <v>211</v>
      </c>
      <c r="E179" s="19" t="s">
        <v>1</v>
      </c>
      <c r="F179" s="291">
        <v>0</v>
      </c>
      <c r="G179" s="40"/>
      <c r="H179" s="41"/>
    </row>
    <row r="180" s="2" customFormat="1" ht="16.8" customHeight="1">
      <c r="A180" s="40"/>
      <c r="B180" s="41"/>
      <c r="C180" s="290" t="s">
        <v>1</v>
      </c>
      <c r="D180" s="290" t="s">
        <v>249</v>
      </c>
      <c r="E180" s="19" t="s">
        <v>1</v>
      </c>
      <c r="F180" s="291">
        <v>43.073</v>
      </c>
      <c r="G180" s="40"/>
      <c r="H180" s="41"/>
    </row>
    <row r="181" s="2" customFormat="1" ht="16.8" customHeight="1">
      <c r="A181" s="40"/>
      <c r="B181" s="41"/>
      <c r="C181" s="290" t="s">
        <v>1</v>
      </c>
      <c r="D181" s="290" t="s">
        <v>207</v>
      </c>
      <c r="E181" s="19" t="s">
        <v>1</v>
      </c>
      <c r="F181" s="291">
        <v>0</v>
      </c>
      <c r="G181" s="40"/>
      <c r="H181" s="41"/>
    </row>
    <row r="182" s="2" customFormat="1" ht="16.8" customHeight="1">
      <c r="A182" s="40"/>
      <c r="B182" s="41"/>
      <c r="C182" s="290" t="s">
        <v>1</v>
      </c>
      <c r="D182" s="290" t="s">
        <v>250</v>
      </c>
      <c r="E182" s="19" t="s">
        <v>1</v>
      </c>
      <c r="F182" s="291">
        <v>23.895</v>
      </c>
      <c r="G182" s="40"/>
      <c r="H182" s="41"/>
    </row>
    <row r="183" s="2" customFormat="1" ht="16.8" customHeight="1">
      <c r="A183" s="40"/>
      <c r="B183" s="41"/>
      <c r="C183" s="290" t="s">
        <v>1</v>
      </c>
      <c r="D183" s="290" t="s">
        <v>251</v>
      </c>
      <c r="E183" s="19" t="s">
        <v>1</v>
      </c>
      <c r="F183" s="291">
        <v>2.4489999999999998</v>
      </c>
      <c r="G183" s="40"/>
      <c r="H183" s="41"/>
    </row>
    <row r="184" s="2" customFormat="1" ht="16.8" customHeight="1">
      <c r="A184" s="40"/>
      <c r="B184" s="41"/>
      <c r="C184" s="290" t="s">
        <v>1</v>
      </c>
      <c r="D184" s="290" t="s">
        <v>252</v>
      </c>
      <c r="E184" s="19" t="s">
        <v>1</v>
      </c>
      <c r="F184" s="291">
        <v>2.464</v>
      </c>
      <c r="G184" s="40"/>
      <c r="H184" s="41"/>
    </row>
    <row r="185" s="2" customFormat="1" ht="16.8" customHeight="1">
      <c r="A185" s="40"/>
      <c r="B185" s="41"/>
      <c r="C185" s="290" t="s">
        <v>1</v>
      </c>
      <c r="D185" s="290" t="s">
        <v>253</v>
      </c>
      <c r="E185" s="19" t="s">
        <v>1</v>
      </c>
      <c r="F185" s="291">
        <v>3.1880000000000002</v>
      </c>
      <c r="G185" s="40"/>
      <c r="H185" s="41"/>
    </row>
    <row r="186" s="2" customFormat="1" ht="16.8" customHeight="1">
      <c r="A186" s="40"/>
      <c r="B186" s="41"/>
      <c r="C186" s="290" t="s">
        <v>1</v>
      </c>
      <c r="D186" s="290" t="s">
        <v>254</v>
      </c>
      <c r="E186" s="19" t="s">
        <v>1</v>
      </c>
      <c r="F186" s="291">
        <v>3.1800000000000002</v>
      </c>
      <c r="G186" s="40"/>
      <c r="H186" s="41"/>
    </row>
    <row r="187" s="2" customFormat="1" ht="16.8" customHeight="1">
      <c r="A187" s="40"/>
      <c r="B187" s="41"/>
      <c r="C187" s="290" t="s">
        <v>1</v>
      </c>
      <c r="D187" s="290" t="s">
        <v>255</v>
      </c>
      <c r="E187" s="19" t="s">
        <v>1</v>
      </c>
      <c r="F187" s="291">
        <v>3.1949999999999998</v>
      </c>
      <c r="G187" s="40"/>
      <c r="H187" s="41"/>
    </row>
    <row r="188" s="2" customFormat="1" ht="16.8" customHeight="1">
      <c r="A188" s="40"/>
      <c r="B188" s="41"/>
      <c r="C188" s="290" t="s">
        <v>1</v>
      </c>
      <c r="D188" s="290" t="s">
        <v>256</v>
      </c>
      <c r="E188" s="19" t="s">
        <v>1</v>
      </c>
      <c r="F188" s="291">
        <v>2.7229999999999999</v>
      </c>
      <c r="G188" s="40"/>
      <c r="H188" s="41"/>
    </row>
    <row r="189" s="2" customFormat="1" ht="16.8" customHeight="1">
      <c r="A189" s="40"/>
      <c r="B189" s="41"/>
      <c r="C189" s="290" t="s">
        <v>1</v>
      </c>
      <c r="D189" s="290" t="s">
        <v>257</v>
      </c>
      <c r="E189" s="19" t="s">
        <v>1</v>
      </c>
      <c r="F189" s="291">
        <v>2.73</v>
      </c>
      <c r="G189" s="40"/>
      <c r="H189" s="41"/>
    </row>
    <row r="190" s="2" customFormat="1" ht="16.8" customHeight="1">
      <c r="A190" s="40"/>
      <c r="B190" s="41"/>
      <c r="C190" s="290" t="s">
        <v>1</v>
      </c>
      <c r="D190" s="290" t="s">
        <v>258</v>
      </c>
      <c r="E190" s="19" t="s">
        <v>1</v>
      </c>
      <c r="F190" s="291">
        <v>2.7450000000000001</v>
      </c>
      <c r="G190" s="40"/>
      <c r="H190" s="41"/>
    </row>
    <row r="191" s="2" customFormat="1" ht="16.8" customHeight="1">
      <c r="A191" s="40"/>
      <c r="B191" s="41"/>
      <c r="C191" s="290" t="s">
        <v>1</v>
      </c>
      <c r="D191" s="290" t="s">
        <v>259</v>
      </c>
      <c r="E191" s="19" t="s">
        <v>1</v>
      </c>
      <c r="F191" s="291">
        <v>3.2360000000000002</v>
      </c>
      <c r="G191" s="40"/>
      <c r="H191" s="41"/>
    </row>
    <row r="192" s="2" customFormat="1" ht="16.8" customHeight="1">
      <c r="A192" s="40"/>
      <c r="B192" s="41"/>
      <c r="C192" s="290" t="s">
        <v>1</v>
      </c>
      <c r="D192" s="290" t="s">
        <v>260</v>
      </c>
      <c r="E192" s="19" t="s">
        <v>1</v>
      </c>
      <c r="F192" s="291">
        <v>3.2480000000000002</v>
      </c>
      <c r="G192" s="40"/>
      <c r="H192" s="41"/>
    </row>
    <row r="193" s="2" customFormat="1" ht="16.8" customHeight="1">
      <c r="A193" s="40"/>
      <c r="B193" s="41"/>
      <c r="C193" s="290" t="s">
        <v>120</v>
      </c>
      <c r="D193" s="290" t="s">
        <v>203</v>
      </c>
      <c r="E193" s="19" t="s">
        <v>1</v>
      </c>
      <c r="F193" s="291">
        <v>248.72900000000001</v>
      </c>
      <c r="G193" s="40"/>
      <c r="H193" s="41"/>
    </row>
    <row r="194" s="2" customFormat="1" ht="16.8" customHeight="1">
      <c r="A194" s="40"/>
      <c r="B194" s="41"/>
      <c r="C194" s="292" t="s">
        <v>1082</v>
      </c>
      <c r="D194" s="40"/>
      <c r="E194" s="40"/>
      <c r="F194" s="40"/>
      <c r="G194" s="40"/>
      <c r="H194" s="41"/>
    </row>
    <row r="195" s="2" customFormat="1" ht="16.8" customHeight="1">
      <c r="A195" s="40"/>
      <c r="B195" s="41"/>
      <c r="C195" s="290" t="s">
        <v>240</v>
      </c>
      <c r="D195" s="290" t="s">
        <v>241</v>
      </c>
      <c r="E195" s="19" t="s">
        <v>122</v>
      </c>
      <c r="F195" s="291">
        <v>1257.108</v>
      </c>
      <c r="G195" s="40"/>
      <c r="H195" s="41"/>
    </row>
    <row r="196" s="2" customFormat="1" ht="16.8" customHeight="1">
      <c r="A196" s="40"/>
      <c r="B196" s="41"/>
      <c r="C196" s="290" t="s">
        <v>390</v>
      </c>
      <c r="D196" s="290" t="s">
        <v>391</v>
      </c>
      <c r="E196" s="19" t="s">
        <v>392</v>
      </c>
      <c r="F196" s="291">
        <v>696.44100000000003</v>
      </c>
      <c r="G196" s="40"/>
      <c r="H196" s="41"/>
    </row>
    <row r="197" s="2" customFormat="1" ht="16.8" customHeight="1">
      <c r="A197" s="40"/>
      <c r="B197" s="41"/>
      <c r="C197" s="290" t="s">
        <v>402</v>
      </c>
      <c r="D197" s="290" t="s">
        <v>403</v>
      </c>
      <c r="E197" s="19" t="s">
        <v>392</v>
      </c>
      <c r="F197" s="291">
        <v>555.86400000000003</v>
      </c>
      <c r="G197" s="40"/>
      <c r="H197" s="41"/>
    </row>
    <row r="198" s="2" customFormat="1" ht="16.8" customHeight="1">
      <c r="A198" s="40"/>
      <c r="B198" s="41"/>
      <c r="C198" s="286" t="s">
        <v>108</v>
      </c>
      <c r="D198" s="287" t="s">
        <v>1</v>
      </c>
      <c r="E198" s="288" t="s">
        <v>1</v>
      </c>
      <c r="F198" s="289">
        <v>715.09199999999998</v>
      </c>
      <c r="G198" s="40"/>
      <c r="H198" s="41"/>
    </row>
    <row r="199" s="2" customFormat="1" ht="16.8" customHeight="1">
      <c r="A199" s="40"/>
      <c r="B199" s="41"/>
      <c r="C199" s="290" t="s">
        <v>1</v>
      </c>
      <c r="D199" s="290" t="s">
        <v>201</v>
      </c>
      <c r="E199" s="19" t="s">
        <v>1</v>
      </c>
      <c r="F199" s="291">
        <v>0</v>
      </c>
      <c r="G199" s="40"/>
      <c r="H199" s="41"/>
    </row>
    <row r="200" s="2" customFormat="1" ht="16.8" customHeight="1">
      <c r="A200" s="40"/>
      <c r="B200" s="41"/>
      <c r="C200" s="290" t="s">
        <v>1</v>
      </c>
      <c r="D200" s="290" t="s">
        <v>273</v>
      </c>
      <c r="E200" s="19" t="s">
        <v>1</v>
      </c>
      <c r="F200" s="291">
        <v>125.545</v>
      </c>
      <c r="G200" s="40"/>
      <c r="H200" s="41"/>
    </row>
    <row r="201" s="2" customFormat="1" ht="16.8" customHeight="1">
      <c r="A201" s="40"/>
      <c r="B201" s="41"/>
      <c r="C201" s="290" t="s">
        <v>1</v>
      </c>
      <c r="D201" s="290" t="s">
        <v>274</v>
      </c>
      <c r="E201" s="19" t="s">
        <v>1</v>
      </c>
      <c r="F201" s="291">
        <v>-50.759999999999998</v>
      </c>
      <c r="G201" s="40"/>
      <c r="H201" s="41"/>
    </row>
    <row r="202" s="2" customFormat="1" ht="16.8" customHeight="1">
      <c r="A202" s="40"/>
      <c r="B202" s="41"/>
      <c r="C202" s="290" t="s">
        <v>1</v>
      </c>
      <c r="D202" s="290" t="s">
        <v>205</v>
      </c>
      <c r="E202" s="19" t="s">
        <v>1</v>
      </c>
      <c r="F202" s="291">
        <v>0</v>
      </c>
      <c r="G202" s="40"/>
      <c r="H202" s="41"/>
    </row>
    <row r="203" s="2" customFormat="1" ht="16.8" customHeight="1">
      <c r="A203" s="40"/>
      <c r="B203" s="41"/>
      <c r="C203" s="290" t="s">
        <v>1</v>
      </c>
      <c r="D203" s="290" t="s">
        <v>275</v>
      </c>
      <c r="E203" s="19" t="s">
        <v>1</v>
      </c>
      <c r="F203" s="291">
        <v>248.48500000000001</v>
      </c>
      <c r="G203" s="40"/>
      <c r="H203" s="41"/>
    </row>
    <row r="204" s="2" customFormat="1" ht="16.8" customHeight="1">
      <c r="A204" s="40"/>
      <c r="B204" s="41"/>
      <c r="C204" s="290" t="s">
        <v>1</v>
      </c>
      <c r="D204" s="290" t="s">
        <v>276</v>
      </c>
      <c r="E204" s="19" t="s">
        <v>1</v>
      </c>
      <c r="F204" s="291">
        <v>-80.370000000000005</v>
      </c>
      <c r="G204" s="40"/>
      <c r="H204" s="41"/>
    </row>
    <row r="205" s="2" customFormat="1" ht="16.8" customHeight="1">
      <c r="A205" s="40"/>
      <c r="B205" s="41"/>
      <c r="C205" s="290" t="s">
        <v>1</v>
      </c>
      <c r="D205" s="290" t="s">
        <v>277</v>
      </c>
      <c r="E205" s="19" t="s">
        <v>1</v>
      </c>
      <c r="F205" s="291">
        <v>0</v>
      </c>
      <c r="G205" s="40"/>
      <c r="H205" s="41"/>
    </row>
    <row r="206" s="2" customFormat="1" ht="16.8" customHeight="1">
      <c r="A206" s="40"/>
      <c r="B206" s="41"/>
      <c r="C206" s="290" t="s">
        <v>1</v>
      </c>
      <c r="D206" s="290" t="s">
        <v>278</v>
      </c>
      <c r="E206" s="19" t="s">
        <v>1</v>
      </c>
      <c r="F206" s="291">
        <v>178.60499999999999</v>
      </c>
      <c r="G206" s="40"/>
      <c r="H206" s="41"/>
    </row>
    <row r="207" s="2" customFormat="1" ht="16.8" customHeight="1">
      <c r="A207" s="40"/>
      <c r="B207" s="41"/>
      <c r="C207" s="290" t="s">
        <v>1</v>
      </c>
      <c r="D207" s="290" t="s">
        <v>207</v>
      </c>
      <c r="E207" s="19" t="s">
        <v>1</v>
      </c>
      <c r="F207" s="291">
        <v>0</v>
      </c>
      <c r="G207" s="40"/>
      <c r="H207" s="41"/>
    </row>
    <row r="208" s="2" customFormat="1" ht="16.8" customHeight="1">
      <c r="A208" s="40"/>
      <c r="B208" s="41"/>
      <c r="C208" s="290" t="s">
        <v>1</v>
      </c>
      <c r="D208" s="290" t="s">
        <v>279</v>
      </c>
      <c r="E208" s="19" t="s">
        <v>1</v>
      </c>
      <c r="F208" s="291">
        <v>315.77100000000002</v>
      </c>
      <c r="G208" s="40"/>
      <c r="H208" s="41"/>
    </row>
    <row r="209" s="2" customFormat="1" ht="16.8" customHeight="1">
      <c r="A209" s="40"/>
      <c r="B209" s="41"/>
      <c r="C209" s="290" t="s">
        <v>1</v>
      </c>
      <c r="D209" s="290" t="s">
        <v>280</v>
      </c>
      <c r="E209" s="19" t="s">
        <v>1</v>
      </c>
      <c r="F209" s="291">
        <v>-131.41200000000001</v>
      </c>
      <c r="G209" s="40"/>
      <c r="H209" s="41"/>
    </row>
    <row r="210" s="2" customFormat="1" ht="16.8" customHeight="1">
      <c r="A210" s="40"/>
      <c r="B210" s="41"/>
      <c r="C210" s="290" t="s">
        <v>1</v>
      </c>
      <c r="D210" s="290" t="s">
        <v>281</v>
      </c>
      <c r="E210" s="19" t="s">
        <v>1</v>
      </c>
      <c r="F210" s="291">
        <v>0</v>
      </c>
      <c r="G210" s="40"/>
      <c r="H210" s="41"/>
    </row>
    <row r="211" s="2" customFormat="1" ht="16.8" customHeight="1">
      <c r="A211" s="40"/>
      <c r="B211" s="41"/>
      <c r="C211" s="290" t="s">
        <v>1</v>
      </c>
      <c r="D211" s="290" t="s">
        <v>282</v>
      </c>
      <c r="E211" s="19" t="s">
        <v>1</v>
      </c>
      <c r="F211" s="291">
        <v>179.15600000000001</v>
      </c>
      <c r="G211" s="40"/>
      <c r="H211" s="41"/>
    </row>
    <row r="212" s="2" customFormat="1" ht="16.8" customHeight="1">
      <c r="A212" s="40"/>
      <c r="B212" s="41"/>
      <c r="C212" s="290" t="s">
        <v>1</v>
      </c>
      <c r="D212" s="290" t="s">
        <v>209</v>
      </c>
      <c r="E212" s="19" t="s">
        <v>1</v>
      </c>
      <c r="F212" s="291">
        <v>0</v>
      </c>
      <c r="G212" s="40"/>
      <c r="H212" s="41"/>
    </row>
    <row r="213" s="2" customFormat="1" ht="16.8" customHeight="1">
      <c r="A213" s="40"/>
      <c r="B213" s="41"/>
      <c r="C213" s="290" t="s">
        <v>1</v>
      </c>
      <c r="D213" s="290" t="s">
        <v>283</v>
      </c>
      <c r="E213" s="19" t="s">
        <v>1</v>
      </c>
      <c r="F213" s="291">
        <v>95.634</v>
      </c>
      <c r="G213" s="40"/>
      <c r="H213" s="41"/>
    </row>
    <row r="214" s="2" customFormat="1" ht="16.8" customHeight="1">
      <c r="A214" s="40"/>
      <c r="B214" s="41"/>
      <c r="C214" s="290" t="s">
        <v>1</v>
      </c>
      <c r="D214" s="290" t="s">
        <v>284</v>
      </c>
      <c r="E214" s="19" t="s">
        <v>1</v>
      </c>
      <c r="F214" s="291">
        <v>-25.024000000000001</v>
      </c>
      <c r="G214" s="40"/>
      <c r="H214" s="41"/>
    </row>
    <row r="215" s="2" customFormat="1" ht="16.8" customHeight="1">
      <c r="A215" s="40"/>
      <c r="B215" s="41"/>
      <c r="C215" s="290" t="s">
        <v>1</v>
      </c>
      <c r="D215" s="290" t="s">
        <v>211</v>
      </c>
      <c r="E215" s="19" t="s">
        <v>1</v>
      </c>
      <c r="F215" s="291">
        <v>0</v>
      </c>
      <c r="G215" s="40"/>
      <c r="H215" s="41"/>
    </row>
    <row r="216" s="2" customFormat="1" ht="16.8" customHeight="1">
      <c r="A216" s="40"/>
      <c r="B216" s="41"/>
      <c r="C216" s="290" t="s">
        <v>1</v>
      </c>
      <c r="D216" s="290" t="s">
        <v>285</v>
      </c>
      <c r="E216" s="19" t="s">
        <v>1</v>
      </c>
      <c r="F216" s="291">
        <v>182.24000000000001</v>
      </c>
      <c r="G216" s="40"/>
      <c r="H216" s="41"/>
    </row>
    <row r="217" s="2" customFormat="1" ht="16.8" customHeight="1">
      <c r="A217" s="40"/>
      <c r="B217" s="41"/>
      <c r="C217" s="290" t="s">
        <v>1</v>
      </c>
      <c r="D217" s="290" t="s">
        <v>286</v>
      </c>
      <c r="E217" s="19" t="s">
        <v>1</v>
      </c>
      <c r="F217" s="291">
        <v>-65.025000000000006</v>
      </c>
      <c r="G217" s="40"/>
      <c r="H217" s="41"/>
    </row>
    <row r="218" s="2" customFormat="1" ht="16.8" customHeight="1">
      <c r="A218" s="40"/>
      <c r="B218" s="41"/>
      <c r="C218" s="290" t="s">
        <v>1</v>
      </c>
      <c r="D218" s="290" t="s">
        <v>287</v>
      </c>
      <c r="E218" s="19" t="s">
        <v>1</v>
      </c>
      <c r="F218" s="291">
        <v>-257.75299999999999</v>
      </c>
      <c r="G218" s="40"/>
      <c r="H218" s="41"/>
    </row>
    <row r="219" s="2" customFormat="1" ht="16.8" customHeight="1">
      <c r="A219" s="40"/>
      <c r="B219" s="41"/>
      <c r="C219" s="290" t="s">
        <v>108</v>
      </c>
      <c r="D219" s="290" t="s">
        <v>224</v>
      </c>
      <c r="E219" s="19" t="s">
        <v>1</v>
      </c>
      <c r="F219" s="291">
        <v>715.09199999999998</v>
      </c>
      <c r="G219" s="40"/>
      <c r="H219" s="41"/>
    </row>
    <row r="220" s="2" customFormat="1" ht="16.8" customHeight="1">
      <c r="A220" s="40"/>
      <c r="B220" s="41"/>
      <c r="C220" s="292" t="s">
        <v>1082</v>
      </c>
      <c r="D220" s="40"/>
      <c r="E220" s="40"/>
      <c r="F220" s="40"/>
      <c r="G220" s="40"/>
      <c r="H220" s="41"/>
    </row>
    <row r="221" s="2" customFormat="1" ht="16.8" customHeight="1">
      <c r="A221" s="40"/>
      <c r="B221" s="41"/>
      <c r="C221" s="290" t="s">
        <v>270</v>
      </c>
      <c r="D221" s="290" t="s">
        <v>271</v>
      </c>
      <c r="E221" s="19" t="s">
        <v>122</v>
      </c>
      <c r="F221" s="291">
        <v>715.09199999999998</v>
      </c>
      <c r="G221" s="40"/>
      <c r="H221" s="41"/>
    </row>
    <row r="222" s="2" customFormat="1" ht="16.8" customHeight="1">
      <c r="A222" s="40"/>
      <c r="B222" s="41"/>
      <c r="C222" s="290" t="s">
        <v>240</v>
      </c>
      <c r="D222" s="290" t="s">
        <v>241</v>
      </c>
      <c r="E222" s="19" t="s">
        <v>122</v>
      </c>
      <c r="F222" s="291">
        <v>1257.108</v>
      </c>
      <c r="G222" s="40"/>
      <c r="H222" s="41"/>
    </row>
    <row r="223" s="2" customFormat="1" ht="16.8" customHeight="1">
      <c r="A223" s="40"/>
      <c r="B223" s="41"/>
      <c r="C223" s="286" t="s">
        <v>106</v>
      </c>
      <c r="D223" s="287" t="s">
        <v>1</v>
      </c>
      <c r="E223" s="288" t="s">
        <v>1</v>
      </c>
      <c r="F223" s="289">
        <v>257.75299999999999</v>
      </c>
      <c r="G223" s="40"/>
      <c r="H223" s="41"/>
    </row>
    <row r="224" s="2" customFormat="1" ht="16.8" customHeight="1">
      <c r="A224" s="40"/>
      <c r="B224" s="41"/>
      <c r="C224" s="290" t="s">
        <v>1</v>
      </c>
      <c r="D224" s="290" t="s">
        <v>201</v>
      </c>
      <c r="E224" s="19" t="s">
        <v>1</v>
      </c>
      <c r="F224" s="291">
        <v>0</v>
      </c>
      <c r="G224" s="40"/>
      <c r="H224" s="41"/>
    </row>
    <row r="225" s="2" customFormat="1" ht="16.8" customHeight="1">
      <c r="A225" s="40"/>
      <c r="B225" s="41"/>
      <c r="C225" s="290" t="s">
        <v>1</v>
      </c>
      <c r="D225" s="290" t="s">
        <v>337</v>
      </c>
      <c r="E225" s="19" t="s">
        <v>1</v>
      </c>
      <c r="F225" s="291">
        <v>4.9770000000000003</v>
      </c>
      <c r="G225" s="40"/>
      <c r="H225" s="41"/>
    </row>
    <row r="226" s="2" customFormat="1" ht="16.8" customHeight="1">
      <c r="A226" s="40"/>
      <c r="B226" s="41"/>
      <c r="C226" s="290" t="s">
        <v>1</v>
      </c>
      <c r="D226" s="290" t="s">
        <v>338</v>
      </c>
      <c r="E226" s="19" t="s">
        <v>1</v>
      </c>
      <c r="F226" s="291">
        <v>4.7279999999999998</v>
      </c>
      <c r="G226" s="40"/>
      <c r="H226" s="41"/>
    </row>
    <row r="227" s="2" customFormat="1" ht="16.8" customHeight="1">
      <c r="A227" s="40"/>
      <c r="B227" s="41"/>
      <c r="C227" s="290" t="s">
        <v>1</v>
      </c>
      <c r="D227" s="290" t="s">
        <v>339</v>
      </c>
      <c r="E227" s="19" t="s">
        <v>1</v>
      </c>
      <c r="F227" s="291">
        <v>5.5860000000000003</v>
      </c>
      <c r="G227" s="40"/>
      <c r="H227" s="41"/>
    </row>
    <row r="228" s="2" customFormat="1" ht="16.8" customHeight="1">
      <c r="A228" s="40"/>
      <c r="B228" s="41"/>
      <c r="C228" s="290" t="s">
        <v>1</v>
      </c>
      <c r="D228" s="290" t="s">
        <v>340</v>
      </c>
      <c r="E228" s="19" t="s">
        <v>1</v>
      </c>
      <c r="F228" s="291">
        <v>1.353</v>
      </c>
      <c r="G228" s="40"/>
      <c r="H228" s="41"/>
    </row>
    <row r="229" s="2" customFormat="1" ht="16.8" customHeight="1">
      <c r="A229" s="40"/>
      <c r="B229" s="41"/>
      <c r="C229" s="290" t="s">
        <v>1</v>
      </c>
      <c r="D229" s="290" t="s">
        <v>205</v>
      </c>
      <c r="E229" s="19" t="s">
        <v>1</v>
      </c>
      <c r="F229" s="291">
        <v>0</v>
      </c>
      <c r="G229" s="40"/>
      <c r="H229" s="41"/>
    </row>
    <row r="230" s="2" customFormat="1" ht="16.8" customHeight="1">
      <c r="A230" s="40"/>
      <c r="B230" s="41"/>
      <c r="C230" s="290" t="s">
        <v>1</v>
      </c>
      <c r="D230" s="290" t="s">
        <v>341</v>
      </c>
      <c r="E230" s="19" t="s">
        <v>1</v>
      </c>
      <c r="F230" s="291">
        <v>16.673999999999999</v>
      </c>
      <c r="G230" s="40"/>
      <c r="H230" s="41"/>
    </row>
    <row r="231" s="2" customFormat="1" ht="16.8" customHeight="1">
      <c r="A231" s="40"/>
      <c r="B231" s="41"/>
      <c r="C231" s="290" t="s">
        <v>1</v>
      </c>
      <c r="D231" s="290" t="s">
        <v>342</v>
      </c>
      <c r="E231" s="19" t="s">
        <v>1</v>
      </c>
      <c r="F231" s="291">
        <v>5.5819999999999999</v>
      </c>
      <c r="G231" s="40"/>
      <c r="H231" s="41"/>
    </row>
    <row r="232" s="2" customFormat="1" ht="16.8" customHeight="1">
      <c r="A232" s="40"/>
      <c r="B232" s="41"/>
      <c r="C232" s="290" t="s">
        <v>1</v>
      </c>
      <c r="D232" s="290" t="s">
        <v>343</v>
      </c>
      <c r="E232" s="19" t="s">
        <v>1</v>
      </c>
      <c r="F232" s="291">
        <v>0</v>
      </c>
      <c r="G232" s="40"/>
      <c r="H232" s="41"/>
    </row>
    <row r="233" s="2" customFormat="1" ht="16.8" customHeight="1">
      <c r="A233" s="40"/>
      <c r="B233" s="41"/>
      <c r="C233" s="290" t="s">
        <v>1</v>
      </c>
      <c r="D233" s="290" t="s">
        <v>344</v>
      </c>
      <c r="E233" s="19" t="s">
        <v>1</v>
      </c>
      <c r="F233" s="291">
        <v>6.8140000000000001</v>
      </c>
      <c r="G233" s="40"/>
      <c r="H233" s="41"/>
    </row>
    <row r="234" s="2" customFormat="1" ht="16.8" customHeight="1">
      <c r="A234" s="40"/>
      <c r="B234" s="41"/>
      <c r="C234" s="290" t="s">
        <v>1</v>
      </c>
      <c r="D234" s="290" t="s">
        <v>345</v>
      </c>
      <c r="E234" s="19" t="s">
        <v>1</v>
      </c>
      <c r="F234" s="291">
        <v>15.17</v>
      </c>
      <c r="G234" s="40"/>
      <c r="H234" s="41"/>
    </row>
    <row r="235" s="2" customFormat="1" ht="16.8" customHeight="1">
      <c r="A235" s="40"/>
      <c r="B235" s="41"/>
      <c r="C235" s="290" t="s">
        <v>1</v>
      </c>
      <c r="D235" s="290" t="s">
        <v>207</v>
      </c>
      <c r="E235" s="19" t="s">
        <v>1</v>
      </c>
      <c r="F235" s="291">
        <v>0</v>
      </c>
      <c r="G235" s="40"/>
      <c r="H235" s="41"/>
    </row>
    <row r="236" s="2" customFormat="1">
      <c r="A236" s="40"/>
      <c r="B236" s="41"/>
      <c r="C236" s="290" t="s">
        <v>1</v>
      </c>
      <c r="D236" s="290" t="s">
        <v>346</v>
      </c>
      <c r="E236" s="19" t="s">
        <v>1</v>
      </c>
      <c r="F236" s="291">
        <v>94.695999999999998</v>
      </c>
      <c r="G236" s="40"/>
      <c r="H236" s="41"/>
    </row>
    <row r="237" s="2" customFormat="1" ht="16.8" customHeight="1">
      <c r="A237" s="40"/>
      <c r="B237" s="41"/>
      <c r="C237" s="290" t="s">
        <v>1</v>
      </c>
      <c r="D237" s="290" t="s">
        <v>347</v>
      </c>
      <c r="E237" s="19" t="s">
        <v>1</v>
      </c>
      <c r="F237" s="291">
        <v>14.099</v>
      </c>
      <c r="G237" s="40"/>
      <c r="H237" s="41"/>
    </row>
    <row r="238" s="2" customFormat="1" ht="16.8" customHeight="1">
      <c r="A238" s="40"/>
      <c r="B238" s="41"/>
      <c r="C238" s="290" t="s">
        <v>1</v>
      </c>
      <c r="D238" s="290" t="s">
        <v>348</v>
      </c>
      <c r="E238" s="19" t="s">
        <v>1</v>
      </c>
      <c r="F238" s="291">
        <v>3.7759999999999998</v>
      </c>
      <c r="G238" s="40"/>
      <c r="H238" s="41"/>
    </row>
    <row r="239" s="2" customFormat="1" ht="16.8" customHeight="1">
      <c r="A239" s="40"/>
      <c r="B239" s="41"/>
      <c r="C239" s="290" t="s">
        <v>1</v>
      </c>
      <c r="D239" s="290" t="s">
        <v>349</v>
      </c>
      <c r="E239" s="19" t="s">
        <v>1</v>
      </c>
      <c r="F239" s="291">
        <v>10.398</v>
      </c>
      <c r="G239" s="40"/>
      <c r="H239" s="41"/>
    </row>
    <row r="240" s="2" customFormat="1" ht="16.8" customHeight="1">
      <c r="A240" s="40"/>
      <c r="B240" s="41"/>
      <c r="C240" s="290" t="s">
        <v>1</v>
      </c>
      <c r="D240" s="290" t="s">
        <v>315</v>
      </c>
      <c r="E240" s="19" t="s">
        <v>1</v>
      </c>
      <c r="F240" s="291">
        <v>0</v>
      </c>
      <c r="G240" s="40"/>
      <c r="H240" s="41"/>
    </row>
    <row r="241" s="2" customFormat="1" ht="16.8" customHeight="1">
      <c r="A241" s="40"/>
      <c r="B241" s="41"/>
      <c r="C241" s="290" t="s">
        <v>1</v>
      </c>
      <c r="D241" s="290" t="s">
        <v>350</v>
      </c>
      <c r="E241" s="19" t="s">
        <v>1</v>
      </c>
      <c r="F241" s="291">
        <v>6.8319999999999999</v>
      </c>
      <c r="G241" s="40"/>
      <c r="H241" s="41"/>
    </row>
    <row r="242" s="2" customFormat="1" ht="16.8" customHeight="1">
      <c r="A242" s="40"/>
      <c r="B242" s="41"/>
      <c r="C242" s="290" t="s">
        <v>1</v>
      </c>
      <c r="D242" s="290" t="s">
        <v>351</v>
      </c>
      <c r="E242" s="19" t="s">
        <v>1</v>
      </c>
      <c r="F242" s="291">
        <v>45.18</v>
      </c>
      <c r="G242" s="40"/>
      <c r="H242" s="41"/>
    </row>
    <row r="243" s="2" customFormat="1" ht="16.8" customHeight="1">
      <c r="A243" s="40"/>
      <c r="B243" s="41"/>
      <c r="C243" s="290" t="s">
        <v>1</v>
      </c>
      <c r="D243" s="290" t="s">
        <v>209</v>
      </c>
      <c r="E243" s="19" t="s">
        <v>1</v>
      </c>
      <c r="F243" s="291">
        <v>0</v>
      </c>
      <c r="G243" s="40"/>
      <c r="H243" s="41"/>
    </row>
    <row r="244" s="2" customFormat="1" ht="16.8" customHeight="1">
      <c r="A244" s="40"/>
      <c r="B244" s="41"/>
      <c r="C244" s="290" t="s">
        <v>1</v>
      </c>
      <c r="D244" s="290" t="s">
        <v>317</v>
      </c>
      <c r="E244" s="19" t="s">
        <v>1</v>
      </c>
      <c r="F244" s="291">
        <v>5.1520000000000001</v>
      </c>
      <c r="G244" s="40"/>
      <c r="H244" s="41"/>
    </row>
    <row r="245" s="2" customFormat="1" ht="16.8" customHeight="1">
      <c r="A245" s="40"/>
      <c r="B245" s="41"/>
      <c r="C245" s="290" t="s">
        <v>1</v>
      </c>
      <c r="D245" s="290" t="s">
        <v>211</v>
      </c>
      <c r="E245" s="19" t="s">
        <v>1</v>
      </c>
      <c r="F245" s="291">
        <v>0</v>
      </c>
      <c r="G245" s="40"/>
      <c r="H245" s="41"/>
    </row>
    <row r="246" s="2" customFormat="1" ht="16.8" customHeight="1">
      <c r="A246" s="40"/>
      <c r="B246" s="41"/>
      <c r="C246" s="290" t="s">
        <v>1</v>
      </c>
      <c r="D246" s="290" t="s">
        <v>352</v>
      </c>
      <c r="E246" s="19" t="s">
        <v>1</v>
      </c>
      <c r="F246" s="291">
        <v>9.8490000000000002</v>
      </c>
      <c r="G246" s="40"/>
      <c r="H246" s="41"/>
    </row>
    <row r="247" s="2" customFormat="1" ht="16.8" customHeight="1">
      <c r="A247" s="40"/>
      <c r="B247" s="41"/>
      <c r="C247" s="290" t="s">
        <v>1</v>
      </c>
      <c r="D247" s="290" t="s">
        <v>353</v>
      </c>
      <c r="E247" s="19" t="s">
        <v>1</v>
      </c>
      <c r="F247" s="291">
        <v>6.8869999999999996</v>
      </c>
      <c r="G247" s="40"/>
      <c r="H247" s="41"/>
    </row>
    <row r="248" s="2" customFormat="1" ht="16.8" customHeight="1">
      <c r="A248" s="40"/>
      <c r="B248" s="41"/>
      <c r="C248" s="290" t="s">
        <v>106</v>
      </c>
      <c r="D248" s="290" t="s">
        <v>224</v>
      </c>
      <c r="E248" s="19" t="s">
        <v>1</v>
      </c>
      <c r="F248" s="291">
        <v>257.75299999999999</v>
      </c>
      <c r="G248" s="40"/>
      <c r="H248" s="41"/>
    </row>
    <row r="249" s="2" customFormat="1" ht="16.8" customHeight="1">
      <c r="A249" s="40"/>
      <c r="B249" s="41"/>
      <c r="C249" s="292" t="s">
        <v>1082</v>
      </c>
      <c r="D249" s="40"/>
      <c r="E249" s="40"/>
      <c r="F249" s="40"/>
      <c r="G249" s="40"/>
      <c r="H249" s="41"/>
    </row>
    <row r="250" s="2" customFormat="1" ht="16.8" customHeight="1">
      <c r="A250" s="40"/>
      <c r="B250" s="41"/>
      <c r="C250" s="290" t="s">
        <v>334</v>
      </c>
      <c r="D250" s="290" t="s">
        <v>335</v>
      </c>
      <c r="E250" s="19" t="s">
        <v>122</v>
      </c>
      <c r="F250" s="291">
        <v>257.75299999999999</v>
      </c>
      <c r="G250" s="40"/>
      <c r="H250" s="41"/>
    </row>
    <row r="251" s="2" customFormat="1" ht="16.8" customHeight="1">
      <c r="A251" s="40"/>
      <c r="B251" s="41"/>
      <c r="C251" s="290" t="s">
        <v>240</v>
      </c>
      <c r="D251" s="290" t="s">
        <v>241</v>
      </c>
      <c r="E251" s="19" t="s">
        <v>122</v>
      </c>
      <c r="F251" s="291">
        <v>1257.108</v>
      </c>
      <c r="G251" s="40"/>
      <c r="H251" s="41"/>
    </row>
    <row r="252" s="2" customFormat="1" ht="16.8" customHeight="1">
      <c r="A252" s="40"/>
      <c r="B252" s="41"/>
      <c r="C252" s="290" t="s">
        <v>270</v>
      </c>
      <c r="D252" s="290" t="s">
        <v>271</v>
      </c>
      <c r="E252" s="19" t="s">
        <v>122</v>
      </c>
      <c r="F252" s="291">
        <v>715.09199999999998</v>
      </c>
      <c r="G252" s="40"/>
      <c r="H252" s="41"/>
    </row>
    <row r="253" s="2" customFormat="1" ht="16.8" customHeight="1">
      <c r="A253" s="40"/>
      <c r="B253" s="41"/>
      <c r="C253" s="286" t="s">
        <v>111</v>
      </c>
      <c r="D253" s="287" t="s">
        <v>1</v>
      </c>
      <c r="E253" s="288" t="s">
        <v>1</v>
      </c>
      <c r="F253" s="289">
        <v>30.370000000000001</v>
      </c>
      <c r="G253" s="40"/>
      <c r="H253" s="41"/>
    </row>
    <row r="254" s="2" customFormat="1" ht="16.8" customHeight="1">
      <c r="A254" s="40"/>
      <c r="B254" s="41"/>
      <c r="C254" s="290" t="s">
        <v>1</v>
      </c>
      <c r="D254" s="290" t="s">
        <v>201</v>
      </c>
      <c r="E254" s="19" t="s">
        <v>1</v>
      </c>
      <c r="F254" s="291">
        <v>0</v>
      </c>
      <c r="G254" s="40"/>
      <c r="H254" s="41"/>
    </row>
    <row r="255" s="2" customFormat="1" ht="16.8" customHeight="1">
      <c r="A255" s="40"/>
      <c r="B255" s="41"/>
      <c r="C255" s="290" t="s">
        <v>1</v>
      </c>
      <c r="D255" s="290" t="s">
        <v>311</v>
      </c>
      <c r="E255" s="19" t="s">
        <v>1</v>
      </c>
      <c r="F255" s="291">
        <v>2.5710000000000002</v>
      </c>
      <c r="G255" s="40"/>
      <c r="H255" s="41"/>
    </row>
    <row r="256" s="2" customFormat="1" ht="16.8" customHeight="1">
      <c r="A256" s="40"/>
      <c r="B256" s="41"/>
      <c r="C256" s="290" t="s">
        <v>1</v>
      </c>
      <c r="D256" s="290" t="s">
        <v>205</v>
      </c>
      <c r="E256" s="19" t="s">
        <v>1</v>
      </c>
      <c r="F256" s="291">
        <v>0</v>
      </c>
      <c r="G256" s="40"/>
      <c r="H256" s="41"/>
    </row>
    <row r="257" s="2" customFormat="1" ht="16.8" customHeight="1">
      <c r="A257" s="40"/>
      <c r="B257" s="41"/>
      <c r="C257" s="290" t="s">
        <v>1</v>
      </c>
      <c r="D257" s="290" t="s">
        <v>312</v>
      </c>
      <c r="E257" s="19" t="s">
        <v>1</v>
      </c>
      <c r="F257" s="291">
        <v>3.3180000000000001</v>
      </c>
      <c r="G257" s="40"/>
      <c r="H257" s="41"/>
    </row>
    <row r="258" s="2" customFormat="1" ht="16.8" customHeight="1">
      <c r="A258" s="40"/>
      <c r="B258" s="41"/>
      <c r="C258" s="290" t="s">
        <v>1</v>
      </c>
      <c r="D258" s="290" t="s">
        <v>277</v>
      </c>
      <c r="E258" s="19" t="s">
        <v>1</v>
      </c>
      <c r="F258" s="291">
        <v>0</v>
      </c>
      <c r="G258" s="40"/>
      <c r="H258" s="41"/>
    </row>
    <row r="259" s="2" customFormat="1" ht="16.8" customHeight="1">
      <c r="A259" s="40"/>
      <c r="B259" s="41"/>
      <c r="C259" s="290" t="s">
        <v>1</v>
      </c>
      <c r="D259" s="290" t="s">
        <v>313</v>
      </c>
      <c r="E259" s="19" t="s">
        <v>1</v>
      </c>
      <c r="F259" s="291">
        <v>3.4020000000000001</v>
      </c>
      <c r="G259" s="40"/>
      <c r="H259" s="41"/>
    </row>
    <row r="260" s="2" customFormat="1" ht="16.8" customHeight="1">
      <c r="A260" s="40"/>
      <c r="B260" s="41"/>
      <c r="C260" s="290" t="s">
        <v>1</v>
      </c>
      <c r="D260" s="290" t="s">
        <v>207</v>
      </c>
      <c r="E260" s="19" t="s">
        <v>1</v>
      </c>
      <c r="F260" s="291">
        <v>0</v>
      </c>
      <c r="G260" s="40"/>
      <c r="H260" s="41"/>
    </row>
    <row r="261" s="2" customFormat="1" ht="16.8" customHeight="1">
      <c r="A261" s="40"/>
      <c r="B261" s="41"/>
      <c r="C261" s="290" t="s">
        <v>1</v>
      </c>
      <c r="D261" s="290" t="s">
        <v>314</v>
      </c>
      <c r="E261" s="19" t="s">
        <v>1</v>
      </c>
      <c r="F261" s="291">
        <v>11.32</v>
      </c>
      <c r="G261" s="40"/>
      <c r="H261" s="41"/>
    </row>
    <row r="262" s="2" customFormat="1" ht="16.8" customHeight="1">
      <c r="A262" s="40"/>
      <c r="B262" s="41"/>
      <c r="C262" s="290" t="s">
        <v>1</v>
      </c>
      <c r="D262" s="290" t="s">
        <v>315</v>
      </c>
      <c r="E262" s="19" t="s">
        <v>1</v>
      </c>
      <c r="F262" s="291">
        <v>0</v>
      </c>
      <c r="G262" s="40"/>
      <c r="H262" s="41"/>
    </row>
    <row r="263" s="2" customFormat="1" ht="16.8" customHeight="1">
      <c r="A263" s="40"/>
      <c r="B263" s="41"/>
      <c r="C263" s="290" t="s">
        <v>1</v>
      </c>
      <c r="D263" s="290" t="s">
        <v>316</v>
      </c>
      <c r="E263" s="19" t="s">
        <v>1</v>
      </c>
      <c r="F263" s="291">
        <v>4.6070000000000002</v>
      </c>
      <c r="G263" s="40"/>
      <c r="H263" s="41"/>
    </row>
    <row r="264" s="2" customFormat="1" ht="16.8" customHeight="1">
      <c r="A264" s="40"/>
      <c r="B264" s="41"/>
      <c r="C264" s="290" t="s">
        <v>1</v>
      </c>
      <c r="D264" s="290" t="s">
        <v>209</v>
      </c>
      <c r="E264" s="19" t="s">
        <v>1</v>
      </c>
      <c r="F264" s="291">
        <v>0</v>
      </c>
      <c r="G264" s="40"/>
      <c r="H264" s="41"/>
    </row>
    <row r="265" s="2" customFormat="1" ht="16.8" customHeight="1">
      <c r="A265" s="40"/>
      <c r="B265" s="41"/>
      <c r="C265" s="290" t="s">
        <v>1</v>
      </c>
      <c r="D265" s="290" t="s">
        <v>317</v>
      </c>
      <c r="E265" s="19" t="s">
        <v>1</v>
      </c>
      <c r="F265" s="291">
        <v>5.1520000000000001</v>
      </c>
      <c r="G265" s="40"/>
      <c r="H265" s="41"/>
    </row>
    <row r="266" s="2" customFormat="1" ht="16.8" customHeight="1">
      <c r="A266" s="40"/>
      <c r="B266" s="41"/>
      <c r="C266" s="290" t="s">
        <v>111</v>
      </c>
      <c r="D266" s="290" t="s">
        <v>224</v>
      </c>
      <c r="E266" s="19" t="s">
        <v>1</v>
      </c>
      <c r="F266" s="291">
        <v>30.370000000000001</v>
      </c>
      <c r="G266" s="40"/>
      <c r="H266" s="41"/>
    </row>
    <row r="267" s="2" customFormat="1" ht="16.8" customHeight="1">
      <c r="A267" s="40"/>
      <c r="B267" s="41"/>
      <c r="C267" s="292" t="s">
        <v>1082</v>
      </c>
      <c r="D267" s="40"/>
      <c r="E267" s="40"/>
      <c r="F267" s="40"/>
      <c r="G267" s="40"/>
      <c r="H267" s="41"/>
    </row>
    <row r="268" s="2" customFormat="1">
      <c r="A268" s="40"/>
      <c r="B268" s="41"/>
      <c r="C268" s="290" t="s">
        <v>308</v>
      </c>
      <c r="D268" s="290" t="s">
        <v>309</v>
      </c>
      <c r="E268" s="19" t="s">
        <v>122</v>
      </c>
      <c r="F268" s="291">
        <v>30.370000000000001</v>
      </c>
      <c r="G268" s="40"/>
      <c r="H268" s="41"/>
    </row>
    <row r="269" s="2" customFormat="1" ht="16.8" customHeight="1">
      <c r="A269" s="40"/>
      <c r="B269" s="41"/>
      <c r="C269" s="290" t="s">
        <v>240</v>
      </c>
      <c r="D269" s="290" t="s">
        <v>241</v>
      </c>
      <c r="E269" s="19" t="s">
        <v>122</v>
      </c>
      <c r="F269" s="291">
        <v>1257.108</v>
      </c>
      <c r="G269" s="40"/>
      <c r="H269" s="41"/>
    </row>
    <row r="270" s="2" customFormat="1" ht="16.8" customHeight="1">
      <c r="A270" s="40"/>
      <c r="B270" s="41"/>
      <c r="C270" s="286" t="s">
        <v>113</v>
      </c>
      <c r="D270" s="287" t="s">
        <v>1</v>
      </c>
      <c r="E270" s="288" t="s">
        <v>1</v>
      </c>
      <c r="F270" s="289">
        <v>5.1639999999999997</v>
      </c>
      <c r="G270" s="40"/>
      <c r="H270" s="41"/>
    </row>
    <row r="271" s="2" customFormat="1" ht="16.8" customHeight="1">
      <c r="A271" s="40"/>
      <c r="B271" s="41"/>
      <c r="C271" s="290" t="s">
        <v>1</v>
      </c>
      <c r="D271" s="290" t="s">
        <v>209</v>
      </c>
      <c r="E271" s="19" t="s">
        <v>1</v>
      </c>
      <c r="F271" s="291">
        <v>0</v>
      </c>
      <c r="G271" s="40"/>
      <c r="H271" s="41"/>
    </row>
    <row r="272" s="2" customFormat="1" ht="16.8" customHeight="1">
      <c r="A272" s="40"/>
      <c r="B272" s="41"/>
      <c r="C272" s="290" t="s">
        <v>1</v>
      </c>
      <c r="D272" s="290" t="s">
        <v>322</v>
      </c>
      <c r="E272" s="19" t="s">
        <v>1</v>
      </c>
      <c r="F272" s="291">
        <v>1.5600000000000001</v>
      </c>
      <c r="G272" s="40"/>
      <c r="H272" s="41"/>
    </row>
    <row r="273" s="2" customFormat="1" ht="16.8" customHeight="1">
      <c r="A273" s="40"/>
      <c r="B273" s="41"/>
      <c r="C273" s="290" t="s">
        <v>1</v>
      </c>
      <c r="D273" s="290" t="s">
        <v>211</v>
      </c>
      <c r="E273" s="19" t="s">
        <v>1</v>
      </c>
      <c r="F273" s="291">
        <v>0</v>
      </c>
      <c r="G273" s="40"/>
      <c r="H273" s="41"/>
    </row>
    <row r="274" s="2" customFormat="1" ht="16.8" customHeight="1">
      <c r="A274" s="40"/>
      <c r="B274" s="41"/>
      <c r="C274" s="290" t="s">
        <v>1</v>
      </c>
      <c r="D274" s="290" t="s">
        <v>323</v>
      </c>
      <c r="E274" s="19" t="s">
        <v>1</v>
      </c>
      <c r="F274" s="291">
        <v>1.661</v>
      </c>
      <c r="G274" s="40"/>
      <c r="H274" s="41"/>
    </row>
    <row r="275" s="2" customFormat="1" ht="16.8" customHeight="1">
      <c r="A275" s="40"/>
      <c r="B275" s="41"/>
      <c r="C275" s="290" t="s">
        <v>1</v>
      </c>
      <c r="D275" s="290" t="s">
        <v>324</v>
      </c>
      <c r="E275" s="19" t="s">
        <v>1</v>
      </c>
      <c r="F275" s="291">
        <v>1.9430000000000001</v>
      </c>
      <c r="G275" s="40"/>
      <c r="H275" s="41"/>
    </row>
    <row r="276" s="2" customFormat="1" ht="16.8" customHeight="1">
      <c r="A276" s="40"/>
      <c r="B276" s="41"/>
      <c r="C276" s="290" t="s">
        <v>113</v>
      </c>
      <c r="D276" s="290" t="s">
        <v>224</v>
      </c>
      <c r="E276" s="19" t="s">
        <v>1</v>
      </c>
      <c r="F276" s="291">
        <v>5.1639999999999997</v>
      </c>
      <c r="G276" s="40"/>
      <c r="H276" s="41"/>
    </row>
    <row r="277" s="2" customFormat="1" ht="16.8" customHeight="1">
      <c r="A277" s="40"/>
      <c r="B277" s="41"/>
      <c r="C277" s="292" t="s">
        <v>1082</v>
      </c>
      <c r="D277" s="40"/>
      <c r="E277" s="40"/>
      <c r="F277" s="40"/>
      <c r="G277" s="40"/>
      <c r="H277" s="41"/>
    </row>
    <row r="278" s="2" customFormat="1">
      <c r="A278" s="40"/>
      <c r="B278" s="41"/>
      <c r="C278" s="290" t="s">
        <v>319</v>
      </c>
      <c r="D278" s="290" t="s">
        <v>320</v>
      </c>
      <c r="E278" s="19" t="s">
        <v>122</v>
      </c>
      <c r="F278" s="291">
        <v>5.1639999999999997</v>
      </c>
      <c r="G278" s="40"/>
      <c r="H278" s="41"/>
    </row>
    <row r="279" s="2" customFormat="1" ht="16.8" customHeight="1">
      <c r="A279" s="40"/>
      <c r="B279" s="41"/>
      <c r="C279" s="290" t="s">
        <v>240</v>
      </c>
      <c r="D279" s="290" t="s">
        <v>241</v>
      </c>
      <c r="E279" s="19" t="s">
        <v>122</v>
      </c>
      <c r="F279" s="291">
        <v>1257.108</v>
      </c>
      <c r="G279" s="40"/>
      <c r="H279" s="41"/>
    </row>
    <row r="280" s="2" customFormat="1" ht="16.8" customHeight="1">
      <c r="A280" s="40"/>
      <c r="B280" s="41"/>
      <c r="C280" s="286" t="s">
        <v>115</v>
      </c>
      <c r="D280" s="287" t="s">
        <v>1</v>
      </c>
      <c r="E280" s="288" t="s">
        <v>1</v>
      </c>
      <c r="F280" s="289">
        <v>93.968999999999994</v>
      </c>
      <c r="G280" s="40"/>
      <c r="H280" s="41"/>
    </row>
    <row r="281" s="2" customFormat="1" ht="16.8" customHeight="1">
      <c r="A281" s="40"/>
      <c r="B281" s="41"/>
      <c r="C281" s="290" t="s">
        <v>1</v>
      </c>
      <c r="D281" s="290" t="s">
        <v>265</v>
      </c>
      <c r="E281" s="19" t="s">
        <v>1</v>
      </c>
      <c r="F281" s="291">
        <v>0</v>
      </c>
      <c r="G281" s="40"/>
      <c r="H281" s="41"/>
    </row>
    <row r="282" s="2" customFormat="1" ht="16.8" customHeight="1">
      <c r="A282" s="40"/>
      <c r="B282" s="41"/>
      <c r="C282" s="290" t="s">
        <v>1</v>
      </c>
      <c r="D282" s="290" t="s">
        <v>329</v>
      </c>
      <c r="E282" s="19" t="s">
        <v>1</v>
      </c>
      <c r="F282" s="291">
        <v>8.0079999999999991</v>
      </c>
      <c r="G282" s="40"/>
      <c r="H282" s="41"/>
    </row>
    <row r="283" s="2" customFormat="1" ht="16.8" customHeight="1">
      <c r="A283" s="40"/>
      <c r="B283" s="41"/>
      <c r="C283" s="290" t="s">
        <v>1</v>
      </c>
      <c r="D283" s="290" t="s">
        <v>267</v>
      </c>
      <c r="E283" s="19" t="s">
        <v>1</v>
      </c>
      <c r="F283" s="291">
        <v>0</v>
      </c>
      <c r="G283" s="40"/>
      <c r="H283" s="41"/>
    </row>
    <row r="284" s="2" customFormat="1" ht="16.8" customHeight="1">
      <c r="A284" s="40"/>
      <c r="B284" s="41"/>
      <c r="C284" s="290" t="s">
        <v>1</v>
      </c>
      <c r="D284" s="290" t="s">
        <v>330</v>
      </c>
      <c r="E284" s="19" t="s">
        <v>1</v>
      </c>
      <c r="F284" s="291">
        <v>4.0389999999999997</v>
      </c>
      <c r="G284" s="40"/>
      <c r="H284" s="41"/>
    </row>
    <row r="285" s="2" customFormat="1" ht="16.8" customHeight="1">
      <c r="A285" s="40"/>
      <c r="B285" s="41"/>
      <c r="C285" s="290" t="s">
        <v>1</v>
      </c>
      <c r="D285" s="290" t="s">
        <v>331</v>
      </c>
      <c r="E285" s="19" t="s">
        <v>1</v>
      </c>
      <c r="F285" s="291">
        <v>0</v>
      </c>
      <c r="G285" s="40"/>
      <c r="H285" s="41"/>
    </row>
    <row r="286" s="2" customFormat="1" ht="16.8" customHeight="1">
      <c r="A286" s="40"/>
      <c r="B286" s="41"/>
      <c r="C286" s="290" t="s">
        <v>1</v>
      </c>
      <c r="D286" s="290" t="s">
        <v>332</v>
      </c>
      <c r="E286" s="19" t="s">
        <v>1</v>
      </c>
      <c r="F286" s="291">
        <v>81.921999999999997</v>
      </c>
      <c r="G286" s="40"/>
      <c r="H286" s="41"/>
    </row>
    <row r="287" s="2" customFormat="1" ht="16.8" customHeight="1">
      <c r="A287" s="40"/>
      <c r="B287" s="41"/>
      <c r="C287" s="290" t="s">
        <v>115</v>
      </c>
      <c r="D287" s="290" t="s">
        <v>224</v>
      </c>
      <c r="E287" s="19" t="s">
        <v>1</v>
      </c>
      <c r="F287" s="291">
        <v>93.968999999999994</v>
      </c>
      <c r="G287" s="40"/>
      <c r="H287" s="41"/>
    </row>
    <row r="288" s="2" customFormat="1" ht="16.8" customHeight="1">
      <c r="A288" s="40"/>
      <c r="B288" s="41"/>
      <c r="C288" s="292" t="s">
        <v>1082</v>
      </c>
      <c r="D288" s="40"/>
      <c r="E288" s="40"/>
      <c r="F288" s="40"/>
      <c r="G288" s="40"/>
      <c r="H288" s="41"/>
    </row>
    <row r="289" s="2" customFormat="1" ht="16.8" customHeight="1">
      <c r="A289" s="40"/>
      <c r="B289" s="41"/>
      <c r="C289" s="290" t="s">
        <v>326</v>
      </c>
      <c r="D289" s="290" t="s">
        <v>327</v>
      </c>
      <c r="E289" s="19" t="s">
        <v>122</v>
      </c>
      <c r="F289" s="291">
        <v>93.968999999999994</v>
      </c>
      <c r="G289" s="40"/>
      <c r="H289" s="41"/>
    </row>
    <row r="290" s="2" customFormat="1" ht="16.8" customHeight="1">
      <c r="A290" s="40"/>
      <c r="B290" s="41"/>
      <c r="C290" s="290" t="s">
        <v>228</v>
      </c>
      <c r="D290" s="290" t="s">
        <v>229</v>
      </c>
      <c r="E290" s="19" t="s">
        <v>122</v>
      </c>
      <c r="F290" s="291">
        <v>103.10299999999999</v>
      </c>
      <c r="G290" s="40"/>
      <c r="H290" s="41"/>
    </row>
    <row r="291" s="2" customFormat="1" ht="16.8" customHeight="1">
      <c r="A291" s="40"/>
      <c r="B291" s="41"/>
      <c r="C291" s="286" t="s">
        <v>117</v>
      </c>
      <c r="D291" s="287" t="s">
        <v>1</v>
      </c>
      <c r="E291" s="288" t="s">
        <v>1</v>
      </c>
      <c r="F291" s="289">
        <v>9.1340000000000003</v>
      </c>
      <c r="G291" s="40"/>
      <c r="H291" s="41"/>
    </row>
    <row r="292" s="2" customFormat="1" ht="16.8" customHeight="1">
      <c r="A292" s="40"/>
      <c r="B292" s="41"/>
      <c r="C292" s="290" t="s">
        <v>1</v>
      </c>
      <c r="D292" s="290" t="s">
        <v>265</v>
      </c>
      <c r="E292" s="19" t="s">
        <v>1</v>
      </c>
      <c r="F292" s="291">
        <v>0</v>
      </c>
      <c r="G292" s="40"/>
      <c r="H292" s="41"/>
    </row>
    <row r="293" s="2" customFormat="1" ht="16.8" customHeight="1">
      <c r="A293" s="40"/>
      <c r="B293" s="41"/>
      <c r="C293" s="290" t="s">
        <v>1</v>
      </c>
      <c r="D293" s="290" t="s">
        <v>266</v>
      </c>
      <c r="E293" s="19" t="s">
        <v>1</v>
      </c>
      <c r="F293" s="291">
        <v>6.3200000000000003</v>
      </c>
      <c r="G293" s="40"/>
      <c r="H293" s="41"/>
    </row>
    <row r="294" s="2" customFormat="1" ht="16.8" customHeight="1">
      <c r="A294" s="40"/>
      <c r="B294" s="41"/>
      <c r="C294" s="290" t="s">
        <v>1</v>
      </c>
      <c r="D294" s="290" t="s">
        <v>267</v>
      </c>
      <c r="E294" s="19" t="s">
        <v>1</v>
      </c>
      <c r="F294" s="291">
        <v>0</v>
      </c>
      <c r="G294" s="40"/>
      <c r="H294" s="41"/>
    </row>
    <row r="295" s="2" customFormat="1" ht="16.8" customHeight="1">
      <c r="A295" s="40"/>
      <c r="B295" s="41"/>
      <c r="C295" s="290" t="s">
        <v>1</v>
      </c>
      <c r="D295" s="290" t="s">
        <v>268</v>
      </c>
      <c r="E295" s="19" t="s">
        <v>1</v>
      </c>
      <c r="F295" s="291">
        <v>2.8140000000000001</v>
      </c>
      <c r="G295" s="40"/>
      <c r="H295" s="41"/>
    </row>
    <row r="296" s="2" customFormat="1" ht="16.8" customHeight="1">
      <c r="A296" s="40"/>
      <c r="B296" s="41"/>
      <c r="C296" s="290" t="s">
        <v>117</v>
      </c>
      <c r="D296" s="290" t="s">
        <v>224</v>
      </c>
      <c r="E296" s="19" t="s">
        <v>1</v>
      </c>
      <c r="F296" s="291">
        <v>9.1340000000000003</v>
      </c>
      <c r="G296" s="40"/>
      <c r="H296" s="41"/>
    </row>
    <row r="297" s="2" customFormat="1" ht="16.8" customHeight="1">
      <c r="A297" s="40"/>
      <c r="B297" s="41"/>
      <c r="C297" s="292" t="s">
        <v>1082</v>
      </c>
      <c r="D297" s="40"/>
      <c r="E297" s="40"/>
      <c r="F297" s="40"/>
      <c r="G297" s="40"/>
      <c r="H297" s="41"/>
    </row>
    <row r="298" s="2" customFormat="1" ht="16.8" customHeight="1">
      <c r="A298" s="40"/>
      <c r="B298" s="41"/>
      <c r="C298" s="290" t="s">
        <v>262</v>
      </c>
      <c r="D298" s="290" t="s">
        <v>263</v>
      </c>
      <c r="E298" s="19" t="s">
        <v>122</v>
      </c>
      <c r="F298" s="291">
        <v>9.1340000000000003</v>
      </c>
      <c r="G298" s="40"/>
      <c r="H298" s="41"/>
    </row>
    <row r="299" s="2" customFormat="1" ht="16.8" customHeight="1">
      <c r="A299" s="40"/>
      <c r="B299" s="41"/>
      <c r="C299" s="290" t="s">
        <v>228</v>
      </c>
      <c r="D299" s="290" t="s">
        <v>229</v>
      </c>
      <c r="E299" s="19" t="s">
        <v>122</v>
      </c>
      <c r="F299" s="291">
        <v>103.10299999999999</v>
      </c>
      <c r="G299" s="40"/>
      <c r="H299" s="41"/>
    </row>
    <row r="300" s="2" customFormat="1" ht="26.4" customHeight="1">
      <c r="A300" s="40"/>
      <c r="B300" s="41"/>
      <c r="C300" s="285" t="s">
        <v>1087</v>
      </c>
      <c r="D300" s="285" t="s">
        <v>92</v>
      </c>
      <c r="E300" s="40"/>
      <c r="F300" s="40"/>
      <c r="G300" s="40"/>
      <c r="H300" s="41"/>
    </row>
    <row r="301" s="2" customFormat="1" ht="16.8" customHeight="1">
      <c r="A301" s="40"/>
      <c r="B301" s="41"/>
      <c r="C301" s="286" t="s">
        <v>769</v>
      </c>
      <c r="D301" s="287" t="s">
        <v>1</v>
      </c>
      <c r="E301" s="288" t="s">
        <v>1</v>
      </c>
      <c r="F301" s="289">
        <v>62.253</v>
      </c>
      <c r="G301" s="40"/>
      <c r="H301" s="41"/>
    </row>
    <row r="302" s="2" customFormat="1" ht="16.8" customHeight="1">
      <c r="A302" s="40"/>
      <c r="B302" s="41"/>
      <c r="C302" s="290" t="s">
        <v>1</v>
      </c>
      <c r="D302" s="290" t="s">
        <v>214</v>
      </c>
      <c r="E302" s="19" t="s">
        <v>1</v>
      </c>
      <c r="F302" s="291">
        <v>4.8049999999999997</v>
      </c>
      <c r="G302" s="40"/>
      <c r="H302" s="41"/>
    </row>
    <row r="303" s="2" customFormat="1" ht="16.8" customHeight="1">
      <c r="A303" s="40"/>
      <c r="B303" s="41"/>
      <c r="C303" s="290" t="s">
        <v>1</v>
      </c>
      <c r="D303" s="290" t="s">
        <v>215</v>
      </c>
      <c r="E303" s="19" t="s">
        <v>1</v>
      </c>
      <c r="F303" s="291">
        <v>4.891</v>
      </c>
      <c r="G303" s="40"/>
      <c r="H303" s="41"/>
    </row>
    <row r="304" s="2" customFormat="1" ht="16.8" customHeight="1">
      <c r="A304" s="40"/>
      <c r="B304" s="41"/>
      <c r="C304" s="290" t="s">
        <v>1</v>
      </c>
      <c r="D304" s="290" t="s">
        <v>216</v>
      </c>
      <c r="E304" s="19" t="s">
        <v>1</v>
      </c>
      <c r="F304" s="291">
        <v>7.0110000000000001</v>
      </c>
      <c r="G304" s="40"/>
      <c r="H304" s="41"/>
    </row>
    <row r="305" s="2" customFormat="1" ht="16.8" customHeight="1">
      <c r="A305" s="40"/>
      <c r="B305" s="41"/>
      <c r="C305" s="290" t="s">
        <v>1</v>
      </c>
      <c r="D305" s="290" t="s">
        <v>217</v>
      </c>
      <c r="E305" s="19" t="s">
        <v>1</v>
      </c>
      <c r="F305" s="291">
        <v>6.9889999999999999</v>
      </c>
      <c r="G305" s="40"/>
      <c r="H305" s="41"/>
    </row>
    <row r="306" s="2" customFormat="1" ht="16.8" customHeight="1">
      <c r="A306" s="40"/>
      <c r="B306" s="41"/>
      <c r="C306" s="290" t="s">
        <v>1</v>
      </c>
      <c r="D306" s="290" t="s">
        <v>218</v>
      </c>
      <c r="E306" s="19" t="s">
        <v>1</v>
      </c>
      <c r="F306" s="291">
        <v>7.1139999999999999</v>
      </c>
      <c r="G306" s="40"/>
      <c r="H306" s="41"/>
    </row>
    <row r="307" s="2" customFormat="1" ht="16.8" customHeight="1">
      <c r="A307" s="40"/>
      <c r="B307" s="41"/>
      <c r="C307" s="290" t="s">
        <v>1</v>
      </c>
      <c r="D307" s="290" t="s">
        <v>219</v>
      </c>
      <c r="E307" s="19" t="s">
        <v>1</v>
      </c>
      <c r="F307" s="291">
        <v>5.6219999999999999</v>
      </c>
      <c r="G307" s="40"/>
      <c r="H307" s="41"/>
    </row>
    <row r="308" s="2" customFormat="1" ht="16.8" customHeight="1">
      <c r="A308" s="40"/>
      <c r="B308" s="41"/>
      <c r="C308" s="290" t="s">
        <v>1</v>
      </c>
      <c r="D308" s="290" t="s">
        <v>220</v>
      </c>
      <c r="E308" s="19" t="s">
        <v>1</v>
      </c>
      <c r="F308" s="291">
        <v>5.6449999999999996</v>
      </c>
      <c r="G308" s="40"/>
      <c r="H308" s="41"/>
    </row>
    <row r="309" s="2" customFormat="1" ht="16.8" customHeight="1">
      <c r="A309" s="40"/>
      <c r="B309" s="41"/>
      <c r="C309" s="290" t="s">
        <v>1</v>
      </c>
      <c r="D309" s="290" t="s">
        <v>221</v>
      </c>
      <c r="E309" s="19" t="s">
        <v>1</v>
      </c>
      <c r="F309" s="291">
        <v>5.7460000000000004</v>
      </c>
      <c r="G309" s="40"/>
      <c r="H309" s="41"/>
    </row>
    <row r="310" s="2" customFormat="1" ht="16.8" customHeight="1">
      <c r="A310" s="40"/>
      <c r="B310" s="41"/>
      <c r="C310" s="290" t="s">
        <v>1</v>
      </c>
      <c r="D310" s="290" t="s">
        <v>222</v>
      </c>
      <c r="E310" s="19" t="s">
        <v>1</v>
      </c>
      <c r="F310" s="291">
        <v>7.157</v>
      </c>
      <c r="G310" s="40"/>
      <c r="H310" s="41"/>
    </row>
    <row r="311" s="2" customFormat="1" ht="16.8" customHeight="1">
      <c r="A311" s="40"/>
      <c r="B311" s="41"/>
      <c r="C311" s="290" t="s">
        <v>1</v>
      </c>
      <c r="D311" s="290" t="s">
        <v>223</v>
      </c>
      <c r="E311" s="19" t="s">
        <v>1</v>
      </c>
      <c r="F311" s="291">
        <v>7.2729999999999997</v>
      </c>
      <c r="G311" s="40"/>
      <c r="H311" s="41"/>
    </row>
    <row r="312" s="2" customFormat="1" ht="16.8" customHeight="1">
      <c r="A312" s="40"/>
      <c r="B312" s="41"/>
      <c r="C312" s="290" t="s">
        <v>769</v>
      </c>
      <c r="D312" s="290" t="s">
        <v>224</v>
      </c>
      <c r="E312" s="19" t="s">
        <v>1</v>
      </c>
      <c r="F312" s="291">
        <v>62.253</v>
      </c>
      <c r="G312" s="40"/>
      <c r="H312" s="41"/>
    </row>
    <row r="313" s="2" customFormat="1" ht="16.8" customHeight="1">
      <c r="A313" s="40"/>
      <c r="B313" s="41"/>
      <c r="C313" s="292" t="s">
        <v>1082</v>
      </c>
      <c r="D313" s="40"/>
      <c r="E313" s="40"/>
      <c r="F313" s="40"/>
      <c r="G313" s="40"/>
      <c r="H313" s="41"/>
    </row>
    <row r="314" s="2" customFormat="1" ht="16.8" customHeight="1">
      <c r="A314" s="40"/>
      <c r="B314" s="41"/>
      <c r="C314" s="290" t="s">
        <v>818</v>
      </c>
      <c r="D314" s="290" t="s">
        <v>819</v>
      </c>
      <c r="E314" s="19" t="s">
        <v>122</v>
      </c>
      <c r="F314" s="291">
        <v>62.253</v>
      </c>
      <c r="G314" s="40"/>
      <c r="H314" s="41"/>
    </row>
    <row r="315" s="2" customFormat="1" ht="16.8" customHeight="1">
      <c r="A315" s="40"/>
      <c r="B315" s="41"/>
      <c r="C315" s="290" t="s">
        <v>774</v>
      </c>
      <c r="D315" s="290" t="s">
        <v>775</v>
      </c>
      <c r="E315" s="19" t="s">
        <v>122</v>
      </c>
      <c r="F315" s="291">
        <v>62.253</v>
      </c>
      <c r="G315" s="40"/>
      <c r="H315" s="41"/>
    </row>
    <row r="316" s="2" customFormat="1" ht="16.8" customHeight="1">
      <c r="A316" s="40"/>
      <c r="B316" s="41"/>
      <c r="C316" s="290" t="s">
        <v>810</v>
      </c>
      <c r="D316" s="290" t="s">
        <v>811</v>
      </c>
      <c r="E316" s="19" t="s">
        <v>122</v>
      </c>
      <c r="F316" s="291">
        <v>74.703999999999994</v>
      </c>
      <c r="G316" s="40"/>
      <c r="H316" s="41"/>
    </row>
    <row r="317" s="2" customFormat="1" ht="26.4" customHeight="1">
      <c r="A317" s="40"/>
      <c r="B317" s="41"/>
      <c r="C317" s="285" t="s">
        <v>1088</v>
      </c>
      <c r="D317" s="285" t="s">
        <v>95</v>
      </c>
      <c r="E317" s="40"/>
      <c r="F317" s="40"/>
      <c r="G317" s="40"/>
      <c r="H317" s="41"/>
    </row>
    <row r="318" s="2" customFormat="1" ht="16.8" customHeight="1">
      <c r="A318" s="40"/>
      <c r="B318" s="41"/>
      <c r="C318" s="286" t="s">
        <v>921</v>
      </c>
      <c r="D318" s="287" t="s">
        <v>1</v>
      </c>
      <c r="E318" s="288" t="s">
        <v>1</v>
      </c>
      <c r="F318" s="289">
        <v>25.933</v>
      </c>
      <c r="G318" s="40"/>
      <c r="H318" s="41"/>
    </row>
    <row r="319" s="2" customFormat="1" ht="16.8" customHeight="1">
      <c r="A319" s="40"/>
      <c r="B319" s="41"/>
      <c r="C319" s="290" t="s">
        <v>1</v>
      </c>
      <c r="D319" s="290" t="s">
        <v>974</v>
      </c>
      <c r="E319" s="19" t="s">
        <v>1</v>
      </c>
      <c r="F319" s="291">
        <v>25.933</v>
      </c>
      <c r="G319" s="40"/>
      <c r="H319" s="41"/>
    </row>
    <row r="320" s="2" customFormat="1" ht="16.8" customHeight="1">
      <c r="A320" s="40"/>
      <c r="B320" s="41"/>
      <c r="C320" s="290" t="s">
        <v>921</v>
      </c>
      <c r="D320" s="290" t="s">
        <v>224</v>
      </c>
      <c r="E320" s="19" t="s">
        <v>1</v>
      </c>
      <c r="F320" s="291">
        <v>25.933</v>
      </c>
      <c r="G320" s="40"/>
      <c r="H320" s="41"/>
    </row>
    <row r="321" s="2" customFormat="1" ht="16.8" customHeight="1">
      <c r="A321" s="40"/>
      <c r="B321" s="41"/>
      <c r="C321" s="292" t="s">
        <v>1082</v>
      </c>
      <c r="D321" s="40"/>
      <c r="E321" s="40"/>
      <c r="F321" s="40"/>
      <c r="G321" s="40"/>
      <c r="H321" s="41"/>
    </row>
    <row r="322" s="2" customFormat="1" ht="16.8" customHeight="1">
      <c r="A322" s="40"/>
      <c r="B322" s="41"/>
      <c r="C322" s="290" t="s">
        <v>971</v>
      </c>
      <c r="D322" s="290" t="s">
        <v>972</v>
      </c>
      <c r="E322" s="19" t="s">
        <v>957</v>
      </c>
      <c r="F322" s="291">
        <v>25.933</v>
      </c>
      <c r="G322" s="40"/>
      <c r="H322" s="41"/>
    </row>
    <row r="323" s="2" customFormat="1">
      <c r="A323" s="40"/>
      <c r="B323" s="41"/>
      <c r="C323" s="290" t="s">
        <v>964</v>
      </c>
      <c r="D323" s="290" t="s">
        <v>965</v>
      </c>
      <c r="E323" s="19" t="s">
        <v>957</v>
      </c>
      <c r="F323" s="291">
        <v>25.933</v>
      </c>
      <c r="G323" s="40"/>
      <c r="H323" s="41"/>
    </row>
    <row r="324" s="2" customFormat="1">
      <c r="A324" s="40"/>
      <c r="B324" s="41"/>
      <c r="C324" s="290" t="s">
        <v>967</v>
      </c>
      <c r="D324" s="290" t="s">
        <v>968</v>
      </c>
      <c r="E324" s="19" t="s">
        <v>957</v>
      </c>
      <c r="F324" s="291">
        <v>518.65999999999997</v>
      </c>
      <c r="G324" s="40"/>
      <c r="H324" s="41"/>
    </row>
    <row r="325" s="2" customFormat="1" ht="16.8" customHeight="1">
      <c r="A325" s="40"/>
      <c r="B325" s="41"/>
      <c r="C325" s="290" t="s">
        <v>975</v>
      </c>
      <c r="D325" s="290" t="s">
        <v>976</v>
      </c>
      <c r="E325" s="19" t="s">
        <v>957</v>
      </c>
      <c r="F325" s="291">
        <v>25.933</v>
      </c>
      <c r="G325" s="40"/>
      <c r="H325" s="41"/>
    </row>
    <row r="326" s="2" customFormat="1" ht="16.8" customHeight="1">
      <c r="A326" s="40"/>
      <c r="B326" s="41"/>
      <c r="C326" s="290" t="s">
        <v>978</v>
      </c>
      <c r="D326" s="290" t="s">
        <v>979</v>
      </c>
      <c r="E326" s="19" t="s">
        <v>415</v>
      </c>
      <c r="F326" s="291">
        <v>46.679000000000002</v>
      </c>
      <c r="G326" s="40"/>
      <c r="H326" s="41"/>
    </row>
    <row r="327" s="2" customFormat="1" ht="16.8" customHeight="1">
      <c r="A327" s="40"/>
      <c r="B327" s="41"/>
      <c r="C327" s="286" t="s">
        <v>906</v>
      </c>
      <c r="D327" s="287" t="s">
        <v>1</v>
      </c>
      <c r="E327" s="288" t="s">
        <v>1</v>
      </c>
      <c r="F327" s="289">
        <v>14.654999999999999</v>
      </c>
      <c r="G327" s="40"/>
      <c r="H327" s="41"/>
    </row>
    <row r="328" s="2" customFormat="1" ht="16.8" customHeight="1">
      <c r="A328" s="40"/>
      <c r="B328" s="41"/>
      <c r="C328" s="290" t="s">
        <v>1</v>
      </c>
      <c r="D328" s="290" t="s">
        <v>947</v>
      </c>
      <c r="E328" s="19" t="s">
        <v>1</v>
      </c>
      <c r="F328" s="291">
        <v>6.8579999999999997</v>
      </c>
      <c r="G328" s="40"/>
      <c r="H328" s="41"/>
    </row>
    <row r="329" s="2" customFormat="1" ht="16.8" customHeight="1">
      <c r="A329" s="40"/>
      <c r="B329" s="41"/>
      <c r="C329" s="290" t="s">
        <v>1</v>
      </c>
      <c r="D329" s="290" t="s">
        <v>948</v>
      </c>
      <c r="E329" s="19" t="s">
        <v>1</v>
      </c>
      <c r="F329" s="291">
        <v>7.7969999999999997</v>
      </c>
      <c r="G329" s="40"/>
      <c r="H329" s="41"/>
    </row>
    <row r="330" s="2" customFormat="1" ht="16.8" customHeight="1">
      <c r="A330" s="40"/>
      <c r="B330" s="41"/>
      <c r="C330" s="290" t="s">
        <v>906</v>
      </c>
      <c r="D330" s="290" t="s">
        <v>224</v>
      </c>
      <c r="E330" s="19" t="s">
        <v>1</v>
      </c>
      <c r="F330" s="291">
        <v>14.654999999999999</v>
      </c>
      <c r="G330" s="40"/>
      <c r="H330" s="41"/>
    </row>
    <row r="331" s="2" customFormat="1" ht="16.8" customHeight="1">
      <c r="A331" s="40"/>
      <c r="B331" s="41"/>
      <c r="C331" s="292" t="s">
        <v>1082</v>
      </c>
      <c r="D331" s="40"/>
      <c r="E331" s="40"/>
      <c r="F331" s="40"/>
      <c r="G331" s="40"/>
      <c r="H331" s="41"/>
    </row>
    <row r="332" s="2" customFormat="1" ht="16.8" customHeight="1">
      <c r="A332" s="40"/>
      <c r="B332" s="41"/>
      <c r="C332" s="290" t="s">
        <v>944</v>
      </c>
      <c r="D332" s="290" t="s">
        <v>945</v>
      </c>
      <c r="E332" s="19" t="s">
        <v>122</v>
      </c>
      <c r="F332" s="291">
        <v>14.654999999999999</v>
      </c>
      <c r="G332" s="40"/>
      <c r="H332" s="41"/>
    </row>
    <row r="333" s="2" customFormat="1" ht="16.8" customHeight="1">
      <c r="A333" s="40"/>
      <c r="B333" s="41"/>
      <c r="C333" s="290" t="s">
        <v>955</v>
      </c>
      <c r="D333" s="290" t="s">
        <v>956</v>
      </c>
      <c r="E333" s="19" t="s">
        <v>957</v>
      </c>
      <c r="F333" s="291">
        <v>96.308999999999998</v>
      </c>
      <c r="G333" s="40"/>
      <c r="H333" s="41"/>
    </row>
    <row r="334" s="2" customFormat="1" ht="16.8" customHeight="1">
      <c r="A334" s="40"/>
      <c r="B334" s="41"/>
      <c r="C334" s="290" t="s">
        <v>986</v>
      </c>
      <c r="D334" s="290" t="s">
        <v>987</v>
      </c>
      <c r="E334" s="19" t="s">
        <v>122</v>
      </c>
      <c r="F334" s="291">
        <v>137.584</v>
      </c>
      <c r="G334" s="40"/>
      <c r="H334" s="41"/>
    </row>
    <row r="335" s="2" customFormat="1">
      <c r="A335" s="40"/>
      <c r="B335" s="41"/>
      <c r="C335" s="290" t="s">
        <v>995</v>
      </c>
      <c r="D335" s="290" t="s">
        <v>996</v>
      </c>
      <c r="E335" s="19" t="s">
        <v>122</v>
      </c>
      <c r="F335" s="291">
        <v>144.46299999999999</v>
      </c>
      <c r="G335" s="40"/>
      <c r="H335" s="41"/>
    </row>
    <row r="336" s="2" customFormat="1">
      <c r="A336" s="40"/>
      <c r="B336" s="41"/>
      <c r="C336" s="290" t="s">
        <v>1002</v>
      </c>
      <c r="D336" s="290" t="s">
        <v>1003</v>
      </c>
      <c r="E336" s="19" t="s">
        <v>122</v>
      </c>
      <c r="F336" s="291">
        <v>14.654999999999999</v>
      </c>
      <c r="G336" s="40"/>
      <c r="H336" s="41"/>
    </row>
    <row r="337" s="2" customFormat="1">
      <c r="A337" s="40"/>
      <c r="B337" s="41"/>
      <c r="C337" s="290" t="s">
        <v>1011</v>
      </c>
      <c r="D337" s="290" t="s">
        <v>1012</v>
      </c>
      <c r="E337" s="19" t="s">
        <v>122</v>
      </c>
      <c r="F337" s="291">
        <v>86.677999999999997</v>
      </c>
      <c r="G337" s="40"/>
      <c r="H337" s="41"/>
    </row>
    <row r="338" s="2" customFormat="1" ht="16.8" customHeight="1">
      <c r="A338" s="40"/>
      <c r="B338" s="41"/>
      <c r="C338" s="286" t="s">
        <v>903</v>
      </c>
      <c r="D338" s="287" t="s">
        <v>904</v>
      </c>
      <c r="E338" s="288" t="s">
        <v>1</v>
      </c>
      <c r="F338" s="289">
        <v>89.908000000000001</v>
      </c>
      <c r="G338" s="40"/>
      <c r="H338" s="41"/>
    </row>
    <row r="339" s="2" customFormat="1" ht="16.8" customHeight="1">
      <c r="A339" s="40"/>
      <c r="B339" s="41"/>
      <c r="C339" s="290" t="s">
        <v>1</v>
      </c>
      <c r="D339" s="290" t="s">
        <v>931</v>
      </c>
      <c r="E339" s="19" t="s">
        <v>1</v>
      </c>
      <c r="F339" s="291">
        <v>23.5</v>
      </c>
      <c r="G339" s="40"/>
      <c r="H339" s="41"/>
    </row>
    <row r="340" s="2" customFormat="1" ht="16.8" customHeight="1">
      <c r="A340" s="40"/>
      <c r="B340" s="41"/>
      <c r="C340" s="290" t="s">
        <v>1</v>
      </c>
      <c r="D340" s="290" t="s">
        <v>932</v>
      </c>
      <c r="E340" s="19" t="s">
        <v>1</v>
      </c>
      <c r="F340" s="291">
        <v>9.9749999999999996</v>
      </c>
      <c r="G340" s="40"/>
      <c r="H340" s="41"/>
    </row>
    <row r="341" s="2" customFormat="1" ht="16.8" customHeight="1">
      <c r="A341" s="40"/>
      <c r="B341" s="41"/>
      <c r="C341" s="290" t="s">
        <v>1</v>
      </c>
      <c r="D341" s="290" t="s">
        <v>933</v>
      </c>
      <c r="E341" s="19" t="s">
        <v>1</v>
      </c>
      <c r="F341" s="291">
        <v>4.3129999999999997</v>
      </c>
      <c r="G341" s="40"/>
      <c r="H341" s="41"/>
    </row>
    <row r="342" s="2" customFormat="1" ht="16.8" customHeight="1">
      <c r="A342" s="40"/>
      <c r="B342" s="41"/>
      <c r="C342" s="290" t="s">
        <v>1</v>
      </c>
      <c r="D342" s="290" t="s">
        <v>934</v>
      </c>
      <c r="E342" s="19" t="s">
        <v>1</v>
      </c>
      <c r="F342" s="291">
        <v>4.2400000000000002</v>
      </c>
      <c r="G342" s="40"/>
      <c r="H342" s="41"/>
    </row>
    <row r="343" s="2" customFormat="1" ht="16.8" customHeight="1">
      <c r="A343" s="40"/>
      <c r="B343" s="41"/>
      <c r="C343" s="290" t="s">
        <v>1</v>
      </c>
      <c r="D343" s="290" t="s">
        <v>935</v>
      </c>
      <c r="E343" s="19" t="s">
        <v>1</v>
      </c>
      <c r="F343" s="291">
        <v>4.6500000000000004</v>
      </c>
      <c r="G343" s="40"/>
      <c r="H343" s="41"/>
    </row>
    <row r="344" s="2" customFormat="1" ht="16.8" customHeight="1">
      <c r="A344" s="40"/>
      <c r="B344" s="41"/>
      <c r="C344" s="290" t="s">
        <v>1</v>
      </c>
      <c r="D344" s="290" t="s">
        <v>936</v>
      </c>
      <c r="E344" s="19" t="s">
        <v>1</v>
      </c>
      <c r="F344" s="291">
        <v>6.4749999999999996</v>
      </c>
      <c r="G344" s="40"/>
      <c r="H344" s="41"/>
    </row>
    <row r="345" s="2" customFormat="1" ht="16.8" customHeight="1">
      <c r="A345" s="40"/>
      <c r="B345" s="41"/>
      <c r="C345" s="290" t="s">
        <v>1</v>
      </c>
      <c r="D345" s="290" t="s">
        <v>937</v>
      </c>
      <c r="E345" s="19" t="s">
        <v>1</v>
      </c>
      <c r="F345" s="291">
        <v>14.975</v>
      </c>
      <c r="G345" s="40"/>
      <c r="H345" s="41"/>
    </row>
    <row r="346" s="2" customFormat="1" ht="16.8" customHeight="1">
      <c r="A346" s="40"/>
      <c r="B346" s="41"/>
      <c r="C346" s="290" t="s">
        <v>1</v>
      </c>
      <c r="D346" s="290" t="s">
        <v>938</v>
      </c>
      <c r="E346" s="19" t="s">
        <v>1</v>
      </c>
      <c r="F346" s="291">
        <v>21.780000000000001</v>
      </c>
      <c r="G346" s="40"/>
      <c r="H346" s="41"/>
    </row>
    <row r="347" s="2" customFormat="1" ht="16.8" customHeight="1">
      <c r="A347" s="40"/>
      <c r="B347" s="41"/>
      <c r="C347" s="290" t="s">
        <v>903</v>
      </c>
      <c r="D347" s="290" t="s">
        <v>224</v>
      </c>
      <c r="E347" s="19" t="s">
        <v>1</v>
      </c>
      <c r="F347" s="291">
        <v>89.908000000000001</v>
      </c>
      <c r="G347" s="40"/>
      <c r="H347" s="41"/>
    </row>
    <row r="348" s="2" customFormat="1" ht="16.8" customHeight="1">
      <c r="A348" s="40"/>
      <c r="B348" s="41"/>
      <c r="C348" s="292" t="s">
        <v>1082</v>
      </c>
      <c r="D348" s="40"/>
      <c r="E348" s="40"/>
      <c r="F348" s="40"/>
      <c r="G348" s="40"/>
      <c r="H348" s="41"/>
    </row>
    <row r="349" s="2" customFormat="1" ht="16.8" customHeight="1">
      <c r="A349" s="40"/>
      <c r="B349" s="41"/>
      <c r="C349" s="290" t="s">
        <v>928</v>
      </c>
      <c r="D349" s="290" t="s">
        <v>929</v>
      </c>
      <c r="E349" s="19" t="s">
        <v>122</v>
      </c>
      <c r="F349" s="291">
        <v>89.908000000000001</v>
      </c>
      <c r="G349" s="40"/>
      <c r="H349" s="41"/>
    </row>
    <row r="350" s="2" customFormat="1" ht="16.8" customHeight="1">
      <c r="A350" s="40"/>
      <c r="B350" s="41"/>
      <c r="C350" s="290" t="s">
        <v>955</v>
      </c>
      <c r="D350" s="290" t="s">
        <v>956</v>
      </c>
      <c r="E350" s="19" t="s">
        <v>957</v>
      </c>
      <c r="F350" s="291">
        <v>96.308999999999998</v>
      </c>
      <c r="G350" s="40"/>
      <c r="H350" s="41"/>
    </row>
    <row r="351" s="2" customFormat="1" ht="16.8" customHeight="1">
      <c r="A351" s="40"/>
      <c r="B351" s="41"/>
      <c r="C351" s="290" t="s">
        <v>986</v>
      </c>
      <c r="D351" s="290" t="s">
        <v>987</v>
      </c>
      <c r="E351" s="19" t="s">
        <v>122</v>
      </c>
      <c r="F351" s="291">
        <v>137.584</v>
      </c>
      <c r="G351" s="40"/>
      <c r="H351" s="41"/>
    </row>
    <row r="352" s="2" customFormat="1">
      <c r="A352" s="40"/>
      <c r="B352" s="41"/>
      <c r="C352" s="290" t="s">
        <v>995</v>
      </c>
      <c r="D352" s="290" t="s">
        <v>996</v>
      </c>
      <c r="E352" s="19" t="s">
        <v>122</v>
      </c>
      <c r="F352" s="291">
        <v>144.46299999999999</v>
      </c>
      <c r="G352" s="40"/>
      <c r="H352" s="41"/>
    </row>
    <row r="353" s="2" customFormat="1" ht="16.8" customHeight="1">
      <c r="A353" s="40"/>
      <c r="B353" s="41"/>
      <c r="C353" s="290" t="s">
        <v>999</v>
      </c>
      <c r="D353" s="290" t="s">
        <v>1000</v>
      </c>
      <c r="E353" s="19" t="s">
        <v>122</v>
      </c>
      <c r="F353" s="291">
        <v>89.908000000000001</v>
      </c>
      <c r="G353" s="40"/>
      <c r="H353" s="41"/>
    </row>
    <row r="354" s="2" customFormat="1">
      <c r="A354" s="40"/>
      <c r="B354" s="41"/>
      <c r="C354" s="290" t="s">
        <v>1011</v>
      </c>
      <c r="D354" s="290" t="s">
        <v>1012</v>
      </c>
      <c r="E354" s="19" t="s">
        <v>122</v>
      </c>
      <c r="F354" s="291">
        <v>86.677999999999997</v>
      </c>
      <c r="G354" s="40"/>
      <c r="H354" s="41"/>
    </row>
    <row r="355" s="2" customFormat="1" ht="16.8" customHeight="1">
      <c r="A355" s="40"/>
      <c r="B355" s="41"/>
      <c r="C355" s="286" t="s">
        <v>908</v>
      </c>
      <c r="D355" s="287" t="s">
        <v>1</v>
      </c>
      <c r="E355" s="288" t="s">
        <v>1</v>
      </c>
      <c r="F355" s="289">
        <v>20.841000000000001</v>
      </c>
      <c r="G355" s="40"/>
      <c r="H355" s="41"/>
    </row>
    <row r="356" s="2" customFormat="1" ht="16.8" customHeight="1">
      <c r="A356" s="40"/>
      <c r="B356" s="41"/>
      <c r="C356" s="290" t="s">
        <v>1</v>
      </c>
      <c r="D356" s="290" t="s">
        <v>942</v>
      </c>
      <c r="E356" s="19" t="s">
        <v>1</v>
      </c>
      <c r="F356" s="291">
        <v>5.9699999999999998</v>
      </c>
      <c r="G356" s="40"/>
      <c r="H356" s="41"/>
    </row>
    <row r="357" s="2" customFormat="1" ht="16.8" customHeight="1">
      <c r="A357" s="40"/>
      <c r="B357" s="41"/>
      <c r="C357" s="290" t="s">
        <v>1</v>
      </c>
      <c r="D357" s="290" t="s">
        <v>943</v>
      </c>
      <c r="E357" s="19" t="s">
        <v>1</v>
      </c>
      <c r="F357" s="291">
        <v>14.871</v>
      </c>
      <c r="G357" s="40"/>
      <c r="H357" s="41"/>
    </row>
    <row r="358" s="2" customFormat="1" ht="16.8" customHeight="1">
      <c r="A358" s="40"/>
      <c r="B358" s="41"/>
      <c r="C358" s="290" t="s">
        <v>908</v>
      </c>
      <c r="D358" s="290" t="s">
        <v>224</v>
      </c>
      <c r="E358" s="19" t="s">
        <v>1</v>
      </c>
      <c r="F358" s="291">
        <v>20.841000000000001</v>
      </c>
      <c r="G358" s="40"/>
      <c r="H358" s="41"/>
    </row>
    <row r="359" s="2" customFormat="1" ht="16.8" customHeight="1">
      <c r="A359" s="40"/>
      <c r="B359" s="41"/>
      <c r="C359" s="292" t="s">
        <v>1082</v>
      </c>
      <c r="D359" s="40"/>
      <c r="E359" s="40"/>
      <c r="F359" s="40"/>
      <c r="G359" s="40"/>
      <c r="H359" s="41"/>
    </row>
    <row r="360" s="2" customFormat="1" ht="16.8" customHeight="1">
      <c r="A360" s="40"/>
      <c r="B360" s="41"/>
      <c r="C360" s="290" t="s">
        <v>939</v>
      </c>
      <c r="D360" s="290" t="s">
        <v>940</v>
      </c>
      <c r="E360" s="19" t="s">
        <v>122</v>
      </c>
      <c r="F360" s="291">
        <v>20.841000000000001</v>
      </c>
      <c r="G360" s="40"/>
      <c r="H360" s="41"/>
    </row>
    <row r="361" s="2" customFormat="1" ht="16.8" customHeight="1">
      <c r="A361" s="40"/>
      <c r="B361" s="41"/>
      <c r="C361" s="290" t="s">
        <v>955</v>
      </c>
      <c r="D361" s="290" t="s">
        <v>956</v>
      </c>
      <c r="E361" s="19" t="s">
        <v>957</v>
      </c>
      <c r="F361" s="291">
        <v>96.308999999999998</v>
      </c>
      <c r="G361" s="40"/>
      <c r="H361" s="41"/>
    </row>
    <row r="362" s="2" customFormat="1" ht="16.8" customHeight="1">
      <c r="A362" s="40"/>
      <c r="B362" s="41"/>
      <c r="C362" s="290" t="s">
        <v>986</v>
      </c>
      <c r="D362" s="290" t="s">
        <v>987</v>
      </c>
      <c r="E362" s="19" t="s">
        <v>122</v>
      </c>
      <c r="F362" s="291">
        <v>137.584</v>
      </c>
      <c r="G362" s="40"/>
      <c r="H362" s="41"/>
    </row>
    <row r="363" s="2" customFormat="1">
      <c r="A363" s="40"/>
      <c r="B363" s="41"/>
      <c r="C363" s="290" t="s">
        <v>991</v>
      </c>
      <c r="D363" s="290" t="s">
        <v>992</v>
      </c>
      <c r="E363" s="19" t="s">
        <v>122</v>
      </c>
      <c r="F363" s="291">
        <v>20.841000000000001</v>
      </c>
      <c r="G363" s="40"/>
      <c r="H363" s="41"/>
    </row>
    <row r="364" s="2" customFormat="1">
      <c r="A364" s="40"/>
      <c r="B364" s="41"/>
      <c r="C364" s="290" t="s">
        <v>995</v>
      </c>
      <c r="D364" s="290" t="s">
        <v>996</v>
      </c>
      <c r="E364" s="19" t="s">
        <v>122</v>
      </c>
      <c r="F364" s="291">
        <v>144.46299999999999</v>
      </c>
      <c r="G364" s="40"/>
      <c r="H364" s="41"/>
    </row>
    <row r="365" s="2" customFormat="1" ht="16.8" customHeight="1">
      <c r="A365" s="40"/>
      <c r="B365" s="41"/>
      <c r="C365" s="290" t="s">
        <v>1005</v>
      </c>
      <c r="D365" s="290" t="s">
        <v>1006</v>
      </c>
      <c r="E365" s="19" t="s">
        <v>122</v>
      </c>
      <c r="F365" s="291">
        <v>20.841000000000001</v>
      </c>
      <c r="G365" s="40"/>
      <c r="H365" s="41"/>
    </row>
    <row r="366" s="2" customFormat="1">
      <c r="A366" s="40"/>
      <c r="B366" s="41"/>
      <c r="C366" s="290" t="s">
        <v>1011</v>
      </c>
      <c r="D366" s="290" t="s">
        <v>1012</v>
      </c>
      <c r="E366" s="19" t="s">
        <v>122</v>
      </c>
      <c r="F366" s="291">
        <v>86.677999999999997</v>
      </c>
      <c r="G366" s="40"/>
      <c r="H366" s="41"/>
    </row>
    <row r="367" s="2" customFormat="1" ht="16.8" customHeight="1">
      <c r="A367" s="40"/>
      <c r="B367" s="41"/>
      <c r="C367" s="286" t="s">
        <v>910</v>
      </c>
      <c r="D367" s="287" t="s">
        <v>911</v>
      </c>
      <c r="E367" s="288" t="s">
        <v>122</v>
      </c>
      <c r="F367" s="289">
        <v>12.18</v>
      </c>
      <c r="G367" s="40"/>
      <c r="H367" s="41"/>
    </row>
    <row r="368" s="2" customFormat="1" ht="16.8" customHeight="1">
      <c r="A368" s="40"/>
      <c r="B368" s="41"/>
      <c r="C368" s="290" t="s">
        <v>1</v>
      </c>
      <c r="D368" s="290" t="s">
        <v>952</v>
      </c>
      <c r="E368" s="19" t="s">
        <v>1</v>
      </c>
      <c r="F368" s="291">
        <v>3.6000000000000001</v>
      </c>
      <c r="G368" s="40"/>
      <c r="H368" s="41"/>
    </row>
    <row r="369" s="2" customFormat="1" ht="16.8" customHeight="1">
      <c r="A369" s="40"/>
      <c r="B369" s="41"/>
      <c r="C369" s="290" t="s">
        <v>1</v>
      </c>
      <c r="D369" s="290" t="s">
        <v>953</v>
      </c>
      <c r="E369" s="19" t="s">
        <v>1</v>
      </c>
      <c r="F369" s="291">
        <v>4.9800000000000004</v>
      </c>
      <c r="G369" s="40"/>
      <c r="H369" s="41"/>
    </row>
    <row r="370" s="2" customFormat="1" ht="16.8" customHeight="1">
      <c r="A370" s="40"/>
      <c r="B370" s="41"/>
      <c r="C370" s="290" t="s">
        <v>1</v>
      </c>
      <c r="D370" s="290" t="s">
        <v>954</v>
      </c>
      <c r="E370" s="19" t="s">
        <v>1</v>
      </c>
      <c r="F370" s="291">
        <v>3.6000000000000001</v>
      </c>
      <c r="G370" s="40"/>
      <c r="H370" s="41"/>
    </row>
    <row r="371" s="2" customFormat="1" ht="16.8" customHeight="1">
      <c r="A371" s="40"/>
      <c r="B371" s="41"/>
      <c r="C371" s="290" t="s">
        <v>910</v>
      </c>
      <c r="D371" s="290" t="s">
        <v>224</v>
      </c>
      <c r="E371" s="19" t="s">
        <v>1</v>
      </c>
      <c r="F371" s="291">
        <v>12.18</v>
      </c>
      <c r="G371" s="40"/>
      <c r="H371" s="41"/>
    </row>
    <row r="372" s="2" customFormat="1" ht="16.8" customHeight="1">
      <c r="A372" s="40"/>
      <c r="B372" s="41"/>
      <c r="C372" s="292" t="s">
        <v>1082</v>
      </c>
      <c r="D372" s="40"/>
      <c r="E372" s="40"/>
      <c r="F372" s="40"/>
      <c r="G372" s="40"/>
      <c r="H372" s="41"/>
    </row>
    <row r="373" s="2" customFormat="1" ht="16.8" customHeight="1">
      <c r="A373" s="40"/>
      <c r="B373" s="41"/>
      <c r="C373" s="290" t="s">
        <v>949</v>
      </c>
      <c r="D373" s="290" t="s">
        <v>950</v>
      </c>
      <c r="E373" s="19" t="s">
        <v>122</v>
      </c>
      <c r="F373" s="291">
        <v>12.18</v>
      </c>
      <c r="G373" s="40"/>
      <c r="H373" s="41"/>
    </row>
    <row r="374" s="2" customFormat="1" ht="16.8" customHeight="1">
      <c r="A374" s="40"/>
      <c r="B374" s="41"/>
      <c r="C374" s="290" t="s">
        <v>955</v>
      </c>
      <c r="D374" s="290" t="s">
        <v>956</v>
      </c>
      <c r="E374" s="19" t="s">
        <v>957</v>
      </c>
      <c r="F374" s="291">
        <v>96.308999999999998</v>
      </c>
      <c r="G374" s="40"/>
      <c r="H374" s="41"/>
    </row>
    <row r="375" s="2" customFormat="1" ht="16.8" customHeight="1">
      <c r="A375" s="40"/>
      <c r="B375" s="41"/>
      <c r="C375" s="290" t="s">
        <v>986</v>
      </c>
      <c r="D375" s="290" t="s">
        <v>987</v>
      </c>
      <c r="E375" s="19" t="s">
        <v>122</v>
      </c>
      <c r="F375" s="291">
        <v>137.584</v>
      </c>
      <c r="G375" s="40"/>
      <c r="H375" s="41"/>
    </row>
    <row r="376" s="2" customFormat="1">
      <c r="A376" s="40"/>
      <c r="B376" s="41"/>
      <c r="C376" s="290" t="s">
        <v>995</v>
      </c>
      <c r="D376" s="290" t="s">
        <v>996</v>
      </c>
      <c r="E376" s="19" t="s">
        <v>122</v>
      </c>
      <c r="F376" s="291">
        <v>144.46299999999999</v>
      </c>
      <c r="G376" s="40"/>
      <c r="H376" s="41"/>
    </row>
    <row r="377" s="2" customFormat="1">
      <c r="A377" s="40"/>
      <c r="B377" s="41"/>
      <c r="C377" s="290" t="s">
        <v>1008</v>
      </c>
      <c r="D377" s="290" t="s">
        <v>1009</v>
      </c>
      <c r="E377" s="19" t="s">
        <v>122</v>
      </c>
      <c r="F377" s="291">
        <v>12.18</v>
      </c>
      <c r="G377" s="40"/>
      <c r="H377" s="41"/>
    </row>
    <row r="378" s="2" customFormat="1">
      <c r="A378" s="40"/>
      <c r="B378" s="41"/>
      <c r="C378" s="290" t="s">
        <v>1011</v>
      </c>
      <c r="D378" s="290" t="s">
        <v>1012</v>
      </c>
      <c r="E378" s="19" t="s">
        <v>122</v>
      </c>
      <c r="F378" s="291">
        <v>86.677999999999997</v>
      </c>
      <c r="G378" s="40"/>
      <c r="H378" s="41"/>
    </row>
    <row r="379" s="2" customFormat="1" ht="16.8" customHeight="1">
      <c r="A379" s="40"/>
      <c r="B379" s="41"/>
      <c r="C379" s="286" t="s">
        <v>915</v>
      </c>
      <c r="D379" s="287" t="s">
        <v>916</v>
      </c>
      <c r="E379" s="288" t="s">
        <v>1</v>
      </c>
      <c r="F379" s="289">
        <v>86.677999999999997</v>
      </c>
      <c r="G379" s="40"/>
      <c r="H379" s="41"/>
    </row>
    <row r="380" s="2" customFormat="1" ht="16.8" customHeight="1">
      <c r="A380" s="40"/>
      <c r="B380" s="41"/>
      <c r="C380" s="290" t="s">
        <v>1</v>
      </c>
      <c r="D380" s="290" t="s">
        <v>1014</v>
      </c>
      <c r="E380" s="19" t="s">
        <v>1</v>
      </c>
      <c r="F380" s="291">
        <v>86.677999999999997</v>
      </c>
      <c r="G380" s="40"/>
      <c r="H380" s="41"/>
    </row>
    <row r="381" s="2" customFormat="1" ht="16.8" customHeight="1">
      <c r="A381" s="40"/>
      <c r="B381" s="41"/>
      <c r="C381" s="290" t="s">
        <v>915</v>
      </c>
      <c r="D381" s="290" t="s">
        <v>224</v>
      </c>
      <c r="E381" s="19" t="s">
        <v>1</v>
      </c>
      <c r="F381" s="291">
        <v>86.677999999999997</v>
      </c>
      <c r="G381" s="40"/>
      <c r="H381" s="41"/>
    </row>
    <row r="382" s="2" customFormat="1" ht="16.8" customHeight="1">
      <c r="A382" s="40"/>
      <c r="B382" s="41"/>
      <c r="C382" s="292" t="s">
        <v>1082</v>
      </c>
      <c r="D382" s="40"/>
      <c r="E382" s="40"/>
      <c r="F382" s="40"/>
      <c r="G382" s="40"/>
      <c r="H382" s="41"/>
    </row>
    <row r="383" s="2" customFormat="1">
      <c r="A383" s="40"/>
      <c r="B383" s="41"/>
      <c r="C383" s="290" t="s">
        <v>1011</v>
      </c>
      <c r="D383" s="290" t="s">
        <v>1012</v>
      </c>
      <c r="E383" s="19" t="s">
        <v>122</v>
      </c>
      <c r="F383" s="291">
        <v>86.677999999999997</v>
      </c>
      <c r="G383" s="40"/>
      <c r="H383" s="41"/>
    </row>
    <row r="384" s="2" customFormat="1" ht="16.8" customHeight="1">
      <c r="A384" s="40"/>
      <c r="B384" s="41"/>
      <c r="C384" s="290" t="s">
        <v>982</v>
      </c>
      <c r="D384" s="290" t="s">
        <v>983</v>
      </c>
      <c r="E384" s="19" t="s">
        <v>957</v>
      </c>
      <c r="F384" s="291">
        <v>70.376000000000005</v>
      </c>
      <c r="G384" s="40"/>
      <c r="H384" s="41"/>
    </row>
    <row r="385" s="2" customFormat="1" ht="16.8" customHeight="1">
      <c r="A385" s="40"/>
      <c r="B385" s="41"/>
      <c r="C385" s="290" t="s">
        <v>1015</v>
      </c>
      <c r="D385" s="290" t="s">
        <v>1016</v>
      </c>
      <c r="E385" s="19" t="s">
        <v>122</v>
      </c>
      <c r="F385" s="291">
        <v>21.670000000000002</v>
      </c>
      <c r="G385" s="40"/>
      <c r="H385" s="41"/>
    </row>
    <row r="386" s="2" customFormat="1" ht="16.8" customHeight="1">
      <c r="A386" s="40"/>
      <c r="B386" s="41"/>
      <c r="C386" s="290" t="s">
        <v>1060</v>
      </c>
      <c r="D386" s="290" t="s">
        <v>1061</v>
      </c>
      <c r="E386" s="19" t="s">
        <v>122</v>
      </c>
      <c r="F386" s="291">
        <v>91.012</v>
      </c>
      <c r="G386" s="40"/>
      <c r="H386" s="41"/>
    </row>
    <row r="387" s="2" customFormat="1">
      <c r="A387" s="40"/>
      <c r="B387" s="41"/>
      <c r="C387" s="290" t="s">
        <v>1068</v>
      </c>
      <c r="D387" s="290" t="s">
        <v>1069</v>
      </c>
      <c r="E387" s="19" t="s">
        <v>122</v>
      </c>
      <c r="F387" s="291">
        <v>91.012</v>
      </c>
      <c r="G387" s="40"/>
      <c r="H387" s="41"/>
    </row>
    <row r="388" s="2" customFormat="1" ht="16.8" customHeight="1">
      <c r="A388" s="40"/>
      <c r="B388" s="41"/>
      <c r="C388" s="290" t="s">
        <v>1044</v>
      </c>
      <c r="D388" s="290" t="s">
        <v>1045</v>
      </c>
      <c r="E388" s="19" t="s">
        <v>122</v>
      </c>
      <c r="F388" s="291">
        <v>86.677999999999997</v>
      </c>
      <c r="G388" s="40"/>
      <c r="H388" s="41"/>
    </row>
    <row r="389" s="2" customFormat="1" ht="16.8" customHeight="1">
      <c r="A389" s="40"/>
      <c r="B389" s="41"/>
      <c r="C389" s="286" t="s">
        <v>913</v>
      </c>
      <c r="D389" s="287" t="s">
        <v>1</v>
      </c>
      <c r="E389" s="288" t="s">
        <v>1</v>
      </c>
      <c r="F389" s="289">
        <v>96.308999999999998</v>
      </c>
      <c r="G389" s="40"/>
      <c r="H389" s="41"/>
    </row>
    <row r="390" s="2" customFormat="1" ht="16.8" customHeight="1">
      <c r="A390" s="40"/>
      <c r="B390" s="41"/>
      <c r="C390" s="290" t="s">
        <v>1</v>
      </c>
      <c r="D390" s="290" t="s">
        <v>959</v>
      </c>
      <c r="E390" s="19" t="s">
        <v>1</v>
      </c>
      <c r="F390" s="291">
        <v>96.308999999999998</v>
      </c>
      <c r="G390" s="40"/>
      <c r="H390" s="41"/>
    </row>
    <row r="391" s="2" customFormat="1" ht="16.8" customHeight="1">
      <c r="A391" s="40"/>
      <c r="B391" s="41"/>
      <c r="C391" s="290" t="s">
        <v>913</v>
      </c>
      <c r="D391" s="290" t="s">
        <v>224</v>
      </c>
      <c r="E391" s="19" t="s">
        <v>1</v>
      </c>
      <c r="F391" s="291">
        <v>96.308999999999998</v>
      </c>
      <c r="G391" s="40"/>
      <c r="H391" s="41"/>
    </row>
    <row r="392" s="2" customFormat="1" ht="16.8" customHeight="1">
      <c r="A392" s="40"/>
      <c r="B392" s="41"/>
      <c r="C392" s="292" t="s">
        <v>1082</v>
      </c>
      <c r="D392" s="40"/>
      <c r="E392" s="40"/>
      <c r="F392" s="40"/>
      <c r="G392" s="40"/>
      <c r="H392" s="41"/>
    </row>
    <row r="393" s="2" customFormat="1" ht="16.8" customHeight="1">
      <c r="A393" s="40"/>
      <c r="B393" s="41"/>
      <c r="C393" s="290" t="s">
        <v>955</v>
      </c>
      <c r="D393" s="290" t="s">
        <v>956</v>
      </c>
      <c r="E393" s="19" t="s">
        <v>957</v>
      </c>
      <c r="F393" s="291">
        <v>96.308999999999998</v>
      </c>
      <c r="G393" s="40"/>
      <c r="H393" s="41"/>
    </row>
    <row r="394" s="2" customFormat="1" ht="16.8" customHeight="1">
      <c r="A394" s="40"/>
      <c r="B394" s="41"/>
      <c r="C394" s="290" t="s">
        <v>960</v>
      </c>
      <c r="D394" s="290" t="s">
        <v>961</v>
      </c>
      <c r="E394" s="19" t="s">
        <v>957</v>
      </c>
      <c r="F394" s="291">
        <v>481.54500000000002</v>
      </c>
      <c r="G394" s="40"/>
      <c r="H394" s="41"/>
    </row>
    <row r="395" s="2" customFormat="1" ht="16.8" customHeight="1">
      <c r="A395" s="40"/>
      <c r="B395" s="41"/>
      <c r="C395" s="290" t="s">
        <v>971</v>
      </c>
      <c r="D395" s="290" t="s">
        <v>972</v>
      </c>
      <c r="E395" s="19" t="s">
        <v>957</v>
      </c>
      <c r="F395" s="291">
        <v>25.933</v>
      </c>
      <c r="G395" s="40"/>
      <c r="H395" s="41"/>
    </row>
    <row r="396" s="2" customFormat="1" ht="16.8" customHeight="1">
      <c r="A396" s="40"/>
      <c r="B396" s="41"/>
      <c r="C396" s="290" t="s">
        <v>982</v>
      </c>
      <c r="D396" s="290" t="s">
        <v>983</v>
      </c>
      <c r="E396" s="19" t="s">
        <v>957</v>
      </c>
      <c r="F396" s="291">
        <v>70.376000000000005</v>
      </c>
      <c r="G396" s="40"/>
      <c r="H396" s="41"/>
    </row>
    <row r="397" s="2" customFormat="1" ht="16.8" customHeight="1">
      <c r="A397" s="40"/>
      <c r="B397" s="41"/>
      <c r="C397" s="286" t="s">
        <v>918</v>
      </c>
      <c r="D397" s="287" t="s">
        <v>1</v>
      </c>
      <c r="E397" s="288" t="s">
        <v>1</v>
      </c>
      <c r="F397" s="289">
        <v>70.376000000000005</v>
      </c>
      <c r="G397" s="40"/>
      <c r="H397" s="41"/>
    </row>
    <row r="398" s="2" customFormat="1" ht="16.8" customHeight="1">
      <c r="A398" s="40"/>
      <c r="B398" s="41"/>
      <c r="C398" s="290" t="s">
        <v>1</v>
      </c>
      <c r="D398" s="290" t="s">
        <v>985</v>
      </c>
      <c r="E398" s="19" t="s">
        <v>1</v>
      </c>
      <c r="F398" s="291">
        <v>70.376000000000005</v>
      </c>
      <c r="G398" s="40"/>
      <c r="H398" s="41"/>
    </row>
    <row r="399" s="2" customFormat="1" ht="16.8" customHeight="1">
      <c r="A399" s="40"/>
      <c r="B399" s="41"/>
      <c r="C399" s="290" t="s">
        <v>918</v>
      </c>
      <c r="D399" s="290" t="s">
        <v>224</v>
      </c>
      <c r="E399" s="19" t="s">
        <v>1</v>
      </c>
      <c r="F399" s="291">
        <v>70.376000000000005</v>
      </c>
      <c r="G399" s="40"/>
      <c r="H399" s="41"/>
    </row>
    <row r="400" s="2" customFormat="1" ht="16.8" customHeight="1">
      <c r="A400" s="40"/>
      <c r="B400" s="41"/>
      <c r="C400" s="292" t="s">
        <v>1082</v>
      </c>
      <c r="D400" s="40"/>
      <c r="E400" s="40"/>
      <c r="F400" s="40"/>
      <c r="G400" s="40"/>
      <c r="H400" s="41"/>
    </row>
    <row r="401" s="2" customFormat="1" ht="16.8" customHeight="1">
      <c r="A401" s="40"/>
      <c r="B401" s="41"/>
      <c r="C401" s="290" t="s">
        <v>982</v>
      </c>
      <c r="D401" s="290" t="s">
        <v>983</v>
      </c>
      <c r="E401" s="19" t="s">
        <v>957</v>
      </c>
      <c r="F401" s="291">
        <v>70.376000000000005</v>
      </c>
      <c r="G401" s="40"/>
      <c r="H401" s="41"/>
    </row>
    <row r="402" s="2" customFormat="1" ht="16.8" customHeight="1">
      <c r="A402" s="40"/>
      <c r="B402" s="41"/>
      <c r="C402" s="290" t="s">
        <v>971</v>
      </c>
      <c r="D402" s="290" t="s">
        <v>972</v>
      </c>
      <c r="E402" s="19" t="s">
        <v>957</v>
      </c>
      <c r="F402" s="291">
        <v>25.933</v>
      </c>
      <c r="G402" s="40"/>
      <c r="H402" s="41"/>
    </row>
    <row r="403" s="2" customFormat="1" ht="7.44" customHeight="1">
      <c r="A403" s="40"/>
      <c r="B403" s="67"/>
      <c r="C403" s="68"/>
      <c r="D403" s="68"/>
      <c r="E403" s="68"/>
      <c r="F403" s="68"/>
      <c r="G403" s="68"/>
      <c r="H403" s="41"/>
    </row>
    <row r="404" s="2" customFormat="1">
      <c r="A404" s="40"/>
      <c r="B404" s="40"/>
      <c r="C404" s="40"/>
      <c r="D404" s="40"/>
      <c r="E404" s="40"/>
      <c r="F404" s="40"/>
      <c r="G404" s="40"/>
      <c r="H404" s="40"/>
    </row>
  </sheetData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DESKTOP-G3GHAK0\Používateľ</dc:creator>
  <cp:lastModifiedBy>DESKTOP-G3GHAK0\Používateľ</cp:lastModifiedBy>
  <dcterms:created xsi:type="dcterms:W3CDTF">2021-09-25T15:10:00Z</dcterms:created>
  <dcterms:modified xsi:type="dcterms:W3CDTF">2021-09-25T15:10:12Z</dcterms:modified>
</cp:coreProperties>
</file>